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GIRARDOT\IE NUEVO HORIZONTE\12. Soportes Precontractuales RC- OBRA PI\Documentos para Publicar\"/>
    </mc:Choice>
  </mc:AlternateContent>
  <bookViews>
    <workbookView xWindow="0" yWindow="0" windowWidth="25605" windowHeight="16065" tabRatio="923"/>
  </bookViews>
  <sheets>
    <sheet name="PRESUPUESTO GENERAL" sheetId="53" r:id="rId1"/>
    <sheet name="Desglose AIU" sheetId="11" r:id="rId2"/>
    <sheet name="PRESUPUESTO" sheetId="12" state="hidden" r:id="rId3"/>
    <sheet name="1,2" sheetId="14" r:id="rId4"/>
    <sheet name="3,1" sheetId="19" r:id="rId5"/>
    <sheet name="3,2" sheetId="20" r:id="rId6"/>
    <sheet name="3,4" sheetId="22" r:id="rId7"/>
    <sheet name="4,1" sheetId="23" r:id="rId8"/>
    <sheet name="5,1" sheetId="24" r:id="rId9"/>
    <sheet name="6,1" sheetId="26" r:id="rId10"/>
    <sheet name="6,2" sheetId="27" r:id="rId11"/>
    <sheet name="6,3" sheetId="55" r:id="rId12"/>
    <sheet name="7,1" sheetId="28" r:id="rId13"/>
    <sheet name="7,2" sheetId="29" r:id="rId14"/>
    <sheet name="7,3" sheetId="30" r:id="rId15"/>
    <sheet name="7,4" sheetId="31" r:id="rId16"/>
    <sheet name="7,5" sheetId="32" r:id="rId17"/>
    <sheet name="7,6" sheetId="33" r:id="rId18"/>
    <sheet name="7,7" sheetId="34" r:id="rId19"/>
    <sheet name="9,1" sheetId="37" state="hidden" r:id="rId20"/>
    <sheet name="9,2" sheetId="38" state="hidden" r:id="rId21"/>
    <sheet name="9,3" sheetId="39" state="hidden" r:id="rId22"/>
    <sheet name="9,4" sheetId="40" state="hidden" r:id="rId23"/>
    <sheet name="9,5" sheetId="41" state="hidden" r:id="rId24"/>
    <sheet name="9,6" sheetId="42" state="hidden" r:id="rId25"/>
    <sheet name="9,7" sheetId="43" state="hidden" r:id="rId26"/>
    <sheet name="9,8" sheetId="61" r:id="rId27"/>
    <sheet name="9,9" sheetId="62" r:id="rId28"/>
    <sheet name="10,2" sheetId="63" r:id="rId29"/>
    <sheet name="10,3" sheetId="46" r:id="rId30"/>
    <sheet name="10,4" sheetId="47" r:id="rId31"/>
    <sheet name="10,5" sheetId="48" r:id="rId32"/>
    <sheet name="ANEXO 5 - OFERTA ECONOMICA" sheetId="64" r:id="rId33"/>
  </sheets>
  <definedNames>
    <definedName name="_xlnm.Print_Area" localSheetId="3">'1,2'!$A$1:$Y$62</definedName>
    <definedName name="_xlnm.Print_Area" localSheetId="28">'10,2'!$A$1:$Y$65</definedName>
    <definedName name="_xlnm.Print_Area" localSheetId="29">'10,3'!$A$1:$Y$65</definedName>
    <definedName name="_xlnm.Print_Area" localSheetId="30">'10,4'!$A$1:$Y$65</definedName>
    <definedName name="_xlnm.Print_Area" localSheetId="31">'10,5'!$A$1:$Y$65</definedName>
    <definedName name="_xlnm.Print_Area" localSheetId="4">'3,1'!$A$1:$Y$62</definedName>
    <definedName name="_xlnm.Print_Area" localSheetId="5">'3,2'!$A$1:$Y$62</definedName>
    <definedName name="_xlnm.Print_Area" localSheetId="6">'3,4'!$A$1:$Y$62</definedName>
    <definedName name="_xlnm.Print_Area" localSheetId="7">'4,1'!$A$1:$Y$62</definedName>
    <definedName name="_xlnm.Print_Area" localSheetId="8">'5,1'!$A$1:$Y$62</definedName>
    <definedName name="_xlnm.Print_Area" localSheetId="9">'6,1'!$A$1:$Y$62</definedName>
    <definedName name="_xlnm.Print_Area" localSheetId="10">'6,2'!$A$1:$Y$62</definedName>
    <definedName name="_xlnm.Print_Area" localSheetId="11">'6,3'!$A$1:$Y$66</definedName>
    <definedName name="_xlnm.Print_Area" localSheetId="12">'7,1'!$A$1:$Y$65</definedName>
    <definedName name="_xlnm.Print_Area" localSheetId="13">'7,2'!$A$1:$Y$65</definedName>
    <definedName name="_xlnm.Print_Area" localSheetId="14">'7,3'!$A$1:$Y$65</definedName>
    <definedName name="_xlnm.Print_Area" localSheetId="15">'7,4'!$A$1:$Y$65</definedName>
    <definedName name="_xlnm.Print_Area" localSheetId="16">'7,5'!$A$1:$Y$65</definedName>
    <definedName name="_xlnm.Print_Area" localSheetId="17">'7,6'!$A$1:$Y$65</definedName>
    <definedName name="_xlnm.Print_Area" localSheetId="18">'7,7'!$A$1:$Y$65</definedName>
    <definedName name="_xlnm.Print_Area" localSheetId="19">'9,1'!$A$1:$Y$65</definedName>
    <definedName name="_xlnm.Print_Area" localSheetId="20">'9,2'!$A$1:$Y$65</definedName>
    <definedName name="_xlnm.Print_Area" localSheetId="21">'9,3'!$A$1:$Y$65</definedName>
    <definedName name="_xlnm.Print_Area" localSheetId="22">'9,4'!$A$1:$Y$65</definedName>
    <definedName name="_xlnm.Print_Area" localSheetId="23">'9,5'!$A$1:$Y$65</definedName>
    <definedName name="_xlnm.Print_Area" localSheetId="24">'9,6'!$A$1:$Y$65</definedName>
    <definedName name="_xlnm.Print_Area" localSheetId="25">'9,7'!$A$1:$Y$65</definedName>
    <definedName name="_xlnm.Print_Area" localSheetId="26">'9,8'!$A$1:$Y$65</definedName>
    <definedName name="_xlnm.Print_Area" localSheetId="27">'9,9'!$A$1:$Y$65</definedName>
    <definedName name="_xlnm.Print_Area" localSheetId="1">'Desglose AIU'!$B$3:$G$18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0" i="64" l="1"/>
  <c r="E39" i="64"/>
  <c r="E38" i="64"/>
  <c r="D18" i="64"/>
  <c r="D17" i="64"/>
  <c r="D16" i="64"/>
  <c r="AB63" i="48"/>
  <c r="U63" i="48"/>
  <c r="U62" i="48"/>
  <c r="U61" i="48"/>
  <c r="M61" i="48"/>
  <c r="L61" i="48"/>
  <c r="J61" i="48"/>
  <c r="I61" i="48"/>
  <c r="U60" i="48"/>
  <c r="M60" i="48"/>
  <c r="U55" i="48"/>
  <c r="U54" i="48"/>
  <c r="U53" i="48"/>
  <c r="U47" i="48"/>
  <c r="U38" i="48"/>
  <c r="U33" i="48"/>
  <c r="AB63" i="47"/>
  <c r="U63" i="47"/>
  <c r="U62" i="47"/>
  <c r="U61" i="47"/>
  <c r="M61" i="47"/>
  <c r="L61" i="47"/>
  <c r="J61" i="47"/>
  <c r="I61" i="47"/>
  <c r="U60" i="47"/>
  <c r="M60" i="47"/>
  <c r="U55" i="47"/>
  <c r="U54" i="47"/>
  <c r="U53" i="47"/>
  <c r="U47" i="47"/>
  <c r="U38" i="47"/>
  <c r="U33" i="47"/>
  <c r="AB63" i="46"/>
  <c r="U63" i="46"/>
  <c r="U62" i="46"/>
  <c r="U61" i="46"/>
  <c r="M61" i="46"/>
  <c r="L61" i="46"/>
  <c r="J61" i="46"/>
  <c r="I61" i="46"/>
  <c r="U60" i="46"/>
  <c r="M60" i="46"/>
  <c r="U55" i="46"/>
  <c r="U54" i="46"/>
  <c r="U53" i="46"/>
  <c r="U47" i="46"/>
  <c r="U41" i="46"/>
  <c r="U40" i="46"/>
  <c r="U39" i="46"/>
  <c r="U38" i="46"/>
  <c r="U33" i="46"/>
  <c r="AB63" i="63"/>
  <c r="U63" i="63"/>
  <c r="U62" i="63"/>
  <c r="U61" i="63"/>
  <c r="M61" i="63"/>
  <c r="L61" i="63"/>
  <c r="J61" i="63"/>
  <c r="I61" i="63"/>
  <c r="U60" i="63"/>
  <c r="M60" i="63"/>
  <c r="U55" i="63"/>
  <c r="U54" i="63"/>
  <c r="U53" i="63"/>
  <c r="U47" i="63"/>
  <c r="U42" i="63"/>
  <c r="U41" i="63"/>
  <c r="U40" i="63"/>
  <c r="U39" i="63"/>
  <c r="U38" i="63"/>
  <c r="U33" i="63"/>
  <c r="AB63" i="62"/>
  <c r="U63" i="62"/>
  <c r="U62" i="62"/>
  <c r="U61" i="62"/>
  <c r="M61" i="62"/>
  <c r="L61" i="62"/>
  <c r="J61" i="62"/>
  <c r="I61" i="62"/>
  <c r="U60" i="62"/>
  <c r="M60" i="62"/>
  <c r="U55" i="62"/>
  <c r="U54" i="62"/>
  <c r="U53" i="62"/>
  <c r="U47" i="62"/>
  <c r="U40" i="62"/>
  <c r="U39" i="62"/>
  <c r="U38" i="62"/>
  <c r="U33" i="62"/>
  <c r="AB63" i="61"/>
  <c r="U63" i="61"/>
  <c r="U62" i="61"/>
  <c r="U61" i="61"/>
  <c r="M61" i="61"/>
  <c r="L61" i="61"/>
  <c r="J61" i="61"/>
  <c r="I61" i="61"/>
  <c r="U60" i="61"/>
  <c r="M60" i="61"/>
  <c r="U55" i="61"/>
  <c r="U54" i="61"/>
  <c r="U53" i="61"/>
  <c r="U47" i="61"/>
  <c r="U41" i="61"/>
  <c r="U40" i="61"/>
  <c r="U39" i="61"/>
  <c r="U38" i="61"/>
  <c r="U33" i="61"/>
  <c r="AB63" i="43"/>
  <c r="U63" i="43"/>
  <c r="U62" i="43"/>
  <c r="U61" i="43"/>
  <c r="M61" i="43"/>
  <c r="L61" i="43"/>
  <c r="J61" i="43"/>
  <c r="I61" i="43"/>
  <c r="U60" i="43"/>
  <c r="M60" i="43"/>
  <c r="U55" i="43"/>
  <c r="U54" i="43"/>
  <c r="U53" i="43"/>
  <c r="U47" i="43"/>
  <c r="U40" i="43"/>
  <c r="U39" i="43"/>
  <c r="U38" i="43"/>
  <c r="U33" i="43"/>
  <c r="AB63" i="42"/>
  <c r="U63" i="42"/>
  <c r="U62" i="42"/>
  <c r="U61" i="42"/>
  <c r="M61" i="42"/>
  <c r="L61" i="42"/>
  <c r="J61" i="42"/>
  <c r="I61" i="42"/>
  <c r="U60" i="42"/>
  <c r="M60" i="42"/>
  <c r="U55" i="42"/>
  <c r="U54" i="42"/>
  <c r="U53" i="42"/>
  <c r="U47" i="42"/>
  <c r="U40" i="42"/>
  <c r="U39" i="42"/>
  <c r="U38" i="42"/>
  <c r="U33" i="42"/>
  <c r="AB63" i="41"/>
  <c r="U63" i="41"/>
  <c r="U62" i="41"/>
  <c r="U61" i="41"/>
  <c r="M61" i="41"/>
  <c r="L61" i="41"/>
  <c r="J61" i="41"/>
  <c r="I61" i="41"/>
  <c r="U60" i="41"/>
  <c r="M60" i="41"/>
  <c r="U55" i="41"/>
  <c r="U54" i="41"/>
  <c r="U53" i="41"/>
  <c r="U47" i="41"/>
  <c r="U40" i="41"/>
  <c r="U39" i="41"/>
  <c r="U38" i="41"/>
  <c r="U33" i="41"/>
  <c r="AB63" i="40"/>
  <c r="U63" i="40"/>
  <c r="U62" i="40"/>
  <c r="U61" i="40"/>
  <c r="M61" i="40"/>
  <c r="L61" i="40"/>
  <c r="J61" i="40"/>
  <c r="I61" i="40"/>
  <c r="U60" i="40"/>
  <c r="M60" i="40"/>
  <c r="U55" i="40"/>
  <c r="U54" i="40"/>
  <c r="U53" i="40"/>
  <c r="U47" i="40"/>
  <c r="U42" i="40"/>
  <c r="U41" i="40"/>
  <c r="U40" i="40"/>
  <c r="U39" i="40"/>
  <c r="U38" i="40"/>
  <c r="U33" i="40"/>
  <c r="AB63" i="39"/>
  <c r="U63" i="39"/>
  <c r="U62" i="39"/>
  <c r="U61" i="39"/>
  <c r="M61" i="39"/>
  <c r="L61" i="39"/>
  <c r="J61" i="39"/>
  <c r="I61" i="39"/>
  <c r="U60" i="39"/>
  <c r="M60" i="39"/>
  <c r="U55" i="39"/>
  <c r="U54" i="39"/>
  <c r="U53" i="39"/>
  <c r="U47" i="39"/>
  <c r="U40" i="39"/>
  <c r="U39" i="39"/>
  <c r="U38" i="39"/>
  <c r="U33" i="39"/>
  <c r="AB63" i="38"/>
  <c r="U63" i="38"/>
  <c r="U62" i="38"/>
  <c r="U61" i="38"/>
  <c r="M61" i="38"/>
  <c r="L61" i="38"/>
  <c r="J61" i="38"/>
  <c r="I61" i="38"/>
  <c r="U60" i="38"/>
  <c r="M60" i="38"/>
  <c r="U55" i="38"/>
  <c r="U54" i="38"/>
  <c r="U53" i="38"/>
  <c r="U47" i="38"/>
  <c r="U46" i="38"/>
  <c r="U45" i="38"/>
  <c r="U44" i="38"/>
  <c r="U43" i="38"/>
  <c r="U42" i="38"/>
  <c r="U41" i="38"/>
  <c r="U40" i="38"/>
  <c r="U39" i="38"/>
  <c r="U38" i="38"/>
  <c r="U33" i="38"/>
  <c r="U27" i="38"/>
  <c r="M27" i="38"/>
  <c r="AB63" i="37"/>
  <c r="U63" i="37"/>
  <c r="U62" i="37"/>
  <c r="U61" i="37"/>
  <c r="M61" i="37"/>
  <c r="L61" i="37"/>
  <c r="J61" i="37"/>
  <c r="I61" i="37"/>
  <c r="U60" i="37"/>
  <c r="M60" i="37"/>
  <c r="U55" i="37"/>
  <c r="U54" i="37"/>
  <c r="U53" i="37"/>
  <c r="U47" i="37"/>
  <c r="U41" i="37"/>
  <c r="U40" i="37"/>
  <c r="U39" i="37"/>
  <c r="U38" i="37"/>
  <c r="U33" i="37"/>
  <c r="U29" i="37"/>
  <c r="M29" i="37"/>
  <c r="U28" i="37"/>
  <c r="U27" i="37"/>
  <c r="AB63" i="34"/>
  <c r="U63" i="34"/>
  <c r="U62" i="34"/>
  <c r="U61" i="34"/>
  <c r="M61" i="34"/>
  <c r="L61" i="34"/>
  <c r="J61" i="34"/>
  <c r="I61" i="34"/>
  <c r="U60" i="34"/>
  <c r="M60" i="34"/>
  <c r="U55" i="34"/>
  <c r="U54" i="34"/>
  <c r="U53" i="34"/>
  <c r="U47" i="34"/>
  <c r="U38" i="34"/>
  <c r="U33" i="34"/>
  <c r="U27" i="34"/>
  <c r="M27" i="34"/>
  <c r="AB63" i="33"/>
  <c r="U63" i="33"/>
  <c r="U62" i="33"/>
  <c r="U61" i="33"/>
  <c r="M61" i="33"/>
  <c r="L61" i="33"/>
  <c r="J61" i="33"/>
  <c r="I61" i="33"/>
  <c r="U60" i="33"/>
  <c r="M60" i="33"/>
  <c r="U55" i="33"/>
  <c r="U54" i="33"/>
  <c r="U53" i="33"/>
  <c r="U47" i="33"/>
  <c r="U38" i="33"/>
  <c r="U33" i="33"/>
  <c r="U27" i="33"/>
  <c r="M27" i="33"/>
  <c r="AB63" i="32"/>
  <c r="U63" i="32"/>
  <c r="U62" i="32"/>
  <c r="U61" i="32"/>
  <c r="M61" i="32"/>
  <c r="L61" i="32"/>
  <c r="J61" i="32"/>
  <c r="I61" i="32"/>
  <c r="U60" i="32"/>
  <c r="M60" i="32"/>
  <c r="U55" i="32"/>
  <c r="U54" i="32"/>
  <c r="U53" i="32"/>
  <c r="U47" i="32"/>
  <c r="U41" i="32"/>
  <c r="U40" i="32"/>
  <c r="U39" i="32"/>
  <c r="U38" i="32"/>
  <c r="U33" i="32"/>
  <c r="U27" i="32"/>
  <c r="M27" i="32"/>
  <c r="AB63" i="31"/>
  <c r="U63" i="31"/>
  <c r="U62" i="31"/>
  <c r="U61" i="31"/>
  <c r="M61" i="31"/>
  <c r="L61" i="31"/>
  <c r="J61" i="31"/>
  <c r="I61" i="31"/>
  <c r="U60" i="31"/>
  <c r="M60" i="31"/>
  <c r="U55" i="31"/>
  <c r="U54" i="31"/>
  <c r="U53" i="31"/>
  <c r="U47" i="31"/>
  <c r="U41" i="31"/>
  <c r="U40" i="31"/>
  <c r="U39" i="31"/>
  <c r="U38" i="31"/>
  <c r="U33" i="31"/>
  <c r="U27" i="31"/>
  <c r="M27" i="31"/>
  <c r="AB63" i="30"/>
  <c r="U63" i="30"/>
  <c r="U62" i="30"/>
  <c r="U61" i="30"/>
  <c r="M61" i="30"/>
  <c r="L61" i="30"/>
  <c r="J61" i="30"/>
  <c r="I61" i="30"/>
  <c r="U60" i="30"/>
  <c r="M60" i="30"/>
  <c r="U55" i="30"/>
  <c r="U54" i="30"/>
  <c r="U53" i="30"/>
  <c r="U47" i="30"/>
  <c r="U42" i="30"/>
  <c r="U41" i="30"/>
  <c r="U40" i="30"/>
  <c r="U39" i="30"/>
  <c r="U38" i="30"/>
  <c r="U33" i="30"/>
  <c r="U27" i="30"/>
  <c r="M27" i="30"/>
  <c r="AB63" i="29"/>
  <c r="U63" i="29"/>
  <c r="U62" i="29"/>
  <c r="U61" i="29"/>
  <c r="M61" i="29"/>
  <c r="L61" i="29"/>
  <c r="J61" i="29"/>
  <c r="I61" i="29"/>
  <c r="U60" i="29"/>
  <c r="M60" i="29"/>
  <c r="U55" i="29"/>
  <c r="U54" i="29"/>
  <c r="U53" i="29"/>
  <c r="U47" i="29"/>
  <c r="U42" i="29"/>
  <c r="U41" i="29"/>
  <c r="U40" i="29"/>
  <c r="U39" i="29"/>
  <c r="U38" i="29"/>
  <c r="U33" i="29"/>
  <c r="U27" i="29"/>
  <c r="M27" i="29"/>
  <c r="AB63" i="28"/>
  <c r="U63" i="28"/>
  <c r="U62" i="28"/>
  <c r="U61" i="28"/>
  <c r="M61" i="28"/>
  <c r="L61" i="28"/>
  <c r="J61" i="28"/>
  <c r="I61" i="28"/>
  <c r="U60" i="28"/>
  <c r="M60" i="28"/>
  <c r="U55" i="28"/>
  <c r="U54" i="28"/>
  <c r="U53" i="28"/>
  <c r="U47" i="28"/>
  <c r="U45" i="28"/>
  <c r="U44" i="28"/>
  <c r="U43" i="28"/>
  <c r="U42" i="28"/>
  <c r="U41" i="28"/>
  <c r="U40" i="28"/>
  <c r="U39" i="28"/>
  <c r="U38" i="28"/>
  <c r="U33" i="28"/>
  <c r="U27" i="28"/>
  <c r="AB64" i="55"/>
  <c r="U64" i="55"/>
  <c r="U63" i="55"/>
  <c r="U62" i="55"/>
  <c r="M62" i="55"/>
  <c r="L62" i="55"/>
  <c r="J62" i="55"/>
  <c r="I62" i="55"/>
  <c r="U61" i="55"/>
  <c r="M61" i="55"/>
  <c r="U56" i="55"/>
  <c r="U55" i="55"/>
  <c r="U54" i="55"/>
  <c r="U48" i="55"/>
  <c r="U46" i="55"/>
  <c r="U45" i="55"/>
  <c r="U44" i="55"/>
  <c r="U43" i="55"/>
  <c r="U42" i="55"/>
  <c r="U41" i="55"/>
  <c r="U40" i="55"/>
  <c r="U39" i="55"/>
  <c r="U38" i="55"/>
  <c r="U33" i="55"/>
  <c r="AB60" i="27"/>
  <c r="U60" i="27"/>
  <c r="U59" i="27"/>
  <c r="U58" i="27"/>
  <c r="M58" i="27"/>
  <c r="L58" i="27"/>
  <c r="J58" i="27"/>
  <c r="I58" i="27"/>
  <c r="U57" i="27"/>
  <c r="M57" i="27"/>
  <c r="U52" i="27"/>
  <c r="U51" i="27"/>
  <c r="U50" i="27"/>
  <c r="U44" i="27"/>
  <c r="U42" i="27"/>
  <c r="U41" i="27"/>
  <c r="U40" i="27"/>
  <c r="U39" i="27"/>
  <c r="U38" i="27"/>
  <c r="U33" i="27"/>
  <c r="AB60" i="26"/>
  <c r="U60" i="26"/>
  <c r="U59" i="26"/>
  <c r="U58" i="26"/>
  <c r="M58" i="26"/>
  <c r="L58" i="26"/>
  <c r="J58" i="26"/>
  <c r="I58" i="26"/>
  <c r="U57" i="26"/>
  <c r="M57" i="26"/>
  <c r="U52" i="26"/>
  <c r="U51" i="26"/>
  <c r="U50" i="26"/>
  <c r="U44" i="26"/>
  <c r="U42" i="26"/>
  <c r="U41" i="26"/>
  <c r="U40" i="26"/>
  <c r="U39" i="26"/>
  <c r="U38" i="26"/>
  <c r="U33" i="26"/>
  <c r="AB60" i="24"/>
  <c r="U60" i="24"/>
  <c r="U59" i="24"/>
  <c r="U58" i="24"/>
  <c r="M58" i="24"/>
  <c r="L58" i="24"/>
  <c r="J58" i="24"/>
  <c r="I58" i="24"/>
  <c r="U57" i="24"/>
  <c r="M57" i="24"/>
  <c r="U52" i="24"/>
  <c r="U51" i="24"/>
  <c r="U50" i="24"/>
  <c r="U44" i="24"/>
  <c r="U39" i="24"/>
  <c r="U38" i="24"/>
  <c r="U33" i="24"/>
  <c r="AB60" i="23"/>
  <c r="U60" i="23"/>
  <c r="U59" i="23"/>
  <c r="U58" i="23"/>
  <c r="M58" i="23"/>
  <c r="L58" i="23"/>
  <c r="J58" i="23"/>
  <c r="I58" i="23"/>
  <c r="U57" i="23"/>
  <c r="M57" i="23"/>
  <c r="U52" i="23"/>
  <c r="U51" i="23"/>
  <c r="U50" i="23"/>
  <c r="U44" i="23"/>
  <c r="U40" i="23"/>
  <c r="U39" i="23"/>
  <c r="U38" i="23"/>
  <c r="U33" i="23"/>
  <c r="U27" i="23"/>
  <c r="AB60" i="22"/>
  <c r="U60" i="22"/>
  <c r="U59" i="22"/>
  <c r="U58" i="22"/>
  <c r="M58" i="22"/>
  <c r="L58" i="22"/>
  <c r="J58" i="22"/>
  <c r="I58" i="22"/>
  <c r="U57" i="22"/>
  <c r="M57" i="22"/>
  <c r="U52" i="22"/>
  <c r="U51" i="22"/>
  <c r="U50" i="22"/>
  <c r="U44" i="22"/>
  <c r="U43" i="22"/>
  <c r="U42" i="22"/>
  <c r="U41" i="22"/>
  <c r="U40" i="22"/>
  <c r="U39" i="22"/>
  <c r="U38" i="22"/>
  <c r="U33" i="22"/>
  <c r="U28" i="22"/>
  <c r="U27" i="22"/>
  <c r="AB60" i="20"/>
  <c r="U60" i="20"/>
  <c r="U59" i="20"/>
  <c r="U58" i="20"/>
  <c r="M58" i="20"/>
  <c r="L58" i="20"/>
  <c r="J58" i="20"/>
  <c r="I58" i="20"/>
  <c r="U57" i="20"/>
  <c r="M57" i="20"/>
  <c r="U52" i="20"/>
  <c r="U51" i="20"/>
  <c r="U50" i="20"/>
  <c r="U44" i="20"/>
  <c r="U43" i="20"/>
  <c r="U42" i="20"/>
  <c r="U41" i="20"/>
  <c r="U40" i="20"/>
  <c r="U39" i="20"/>
  <c r="U38" i="20"/>
  <c r="U33" i="20"/>
  <c r="U28" i="20"/>
  <c r="U27" i="20"/>
  <c r="AB60" i="19"/>
  <c r="U60" i="19"/>
  <c r="U59" i="19"/>
  <c r="U58" i="19"/>
  <c r="M58" i="19"/>
  <c r="L58" i="19"/>
  <c r="J58" i="19"/>
  <c r="I58" i="19"/>
  <c r="U57" i="19"/>
  <c r="M57" i="19"/>
  <c r="U52" i="19"/>
  <c r="U51" i="19"/>
  <c r="U50" i="19"/>
  <c r="U44" i="19"/>
  <c r="U41" i="19"/>
  <c r="U40" i="19"/>
  <c r="U39" i="19"/>
  <c r="U38" i="19"/>
  <c r="U33" i="19"/>
  <c r="U27" i="19"/>
  <c r="AB60" i="14"/>
  <c r="U60" i="14"/>
  <c r="U59" i="14"/>
  <c r="U58" i="14"/>
  <c r="M58" i="14"/>
  <c r="L58" i="14"/>
  <c r="J58" i="14"/>
  <c r="I58" i="14"/>
  <c r="U57" i="14"/>
  <c r="M57" i="14"/>
  <c r="U52" i="14"/>
  <c r="U51" i="14"/>
  <c r="U50" i="14"/>
  <c r="U44" i="14"/>
  <c r="U33" i="14"/>
  <c r="U27" i="14"/>
  <c r="F54" i="12"/>
  <c r="F53" i="12"/>
  <c r="F52" i="12"/>
  <c r="E52" i="12"/>
  <c r="F51" i="12"/>
  <c r="E51" i="12"/>
  <c r="F50" i="12"/>
  <c r="E50" i="12"/>
  <c r="F49" i="12"/>
  <c r="F48" i="12"/>
  <c r="E48" i="12"/>
  <c r="D48" i="12"/>
  <c r="F47" i="12"/>
  <c r="D47" i="12"/>
  <c r="F46" i="12"/>
  <c r="E46" i="12"/>
  <c r="D46" i="12"/>
  <c r="F45" i="12"/>
  <c r="E45" i="12"/>
  <c r="F44" i="12"/>
  <c r="E44" i="12"/>
  <c r="F42" i="12"/>
  <c r="E42" i="12"/>
  <c r="F41" i="12"/>
  <c r="E41" i="12"/>
  <c r="F40" i="12"/>
  <c r="E40" i="12"/>
  <c r="F39" i="12"/>
  <c r="E39" i="12"/>
  <c r="D39" i="12"/>
  <c r="F38" i="12"/>
  <c r="E38" i="12"/>
  <c r="F37" i="12"/>
  <c r="E37" i="12"/>
  <c r="F36" i="12"/>
  <c r="E36" i="12"/>
  <c r="F34" i="12"/>
  <c r="E34" i="12"/>
  <c r="D34" i="12"/>
  <c r="F32" i="12"/>
  <c r="E32" i="12"/>
  <c r="F31" i="12"/>
  <c r="E31" i="12"/>
  <c r="F30" i="12"/>
  <c r="E30" i="12"/>
  <c r="F29" i="12"/>
  <c r="E29" i="12"/>
  <c r="F28" i="12"/>
  <c r="E28" i="12"/>
  <c r="F27" i="12"/>
  <c r="E27" i="12"/>
  <c r="F26" i="12"/>
  <c r="E26" i="12"/>
  <c r="F25" i="12"/>
  <c r="E25" i="12"/>
  <c r="F23" i="12"/>
  <c r="E23" i="12"/>
  <c r="F22" i="12"/>
  <c r="E22" i="12"/>
  <c r="F20" i="12"/>
  <c r="E20" i="12"/>
  <c r="F19" i="12"/>
  <c r="E19" i="12"/>
  <c r="F17" i="12"/>
  <c r="E17" i="12"/>
  <c r="F15" i="12"/>
  <c r="E15" i="12"/>
  <c r="F14" i="12"/>
  <c r="E14" i="12"/>
  <c r="F13" i="12"/>
  <c r="E13" i="12"/>
  <c r="F12" i="12"/>
  <c r="E12" i="12"/>
  <c r="F10" i="12"/>
  <c r="E10" i="12"/>
  <c r="F9" i="12"/>
  <c r="E9" i="12"/>
  <c r="F7" i="12"/>
  <c r="E7" i="12"/>
  <c r="F6" i="12"/>
  <c r="E6" i="12"/>
  <c r="F5" i="12"/>
  <c r="E5" i="12"/>
  <c r="F4" i="12"/>
  <c r="E4" i="12"/>
  <c r="G18" i="11"/>
  <c r="G15" i="11"/>
  <c r="F13" i="11"/>
  <c r="C13" i="11"/>
  <c r="F12" i="11"/>
  <c r="C12" i="11"/>
  <c r="F11" i="11"/>
  <c r="C11" i="11"/>
  <c r="F10" i="11"/>
  <c r="C10" i="11"/>
  <c r="F9" i="11"/>
  <c r="C9" i="11"/>
  <c r="F8" i="11"/>
  <c r="C8" i="11"/>
  <c r="G7" i="11"/>
  <c r="F7" i="11"/>
  <c r="G5" i="11"/>
  <c r="F41" i="53"/>
  <c r="F40" i="53"/>
  <c r="F39" i="53"/>
  <c r="E39" i="53"/>
  <c r="F38" i="53"/>
  <c r="E38" i="53"/>
  <c r="F37" i="53"/>
  <c r="E37" i="53"/>
  <c r="F36" i="53"/>
  <c r="F34" i="53"/>
  <c r="F33" i="53"/>
  <c r="E33" i="53"/>
  <c r="F32" i="53"/>
  <c r="E32" i="53"/>
  <c r="F31" i="53"/>
  <c r="E31" i="53"/>
  <c r="F30" i="53"/>
  <c r="E30" i="53"/>
  <c r="F28" i="53"/>
  <c r="E28" i="53"/>
  <c r="F27" i="53"/>
  <c r="E27" i="53"/>
  <c r="F25" i="53"/>
  <c r="E25" i="53"/>
  <c r="F24" i="53"/>
  <c r="E24" i="53"/>
  <c r="F23" i="53"/>
  <c r="E23" i="53"/>
  <c r="F22" i="53"/>
  <c r="E22" i="53"/>
  <c r="F21" i="53"/>
  <c r="E21" i="53"/>
  <c r="F20" i="53"/>
  <c r="E20" i="53"/>
  <c r="F19" i="53"/>
  <c r="E19" i="53"/>
  <c r="F17" i="53"/>
  <c r="E17" i="53"/>
  <c r="D17" i="53"/>
  <c r="F16" i="53"/>
  <c r="E16" i="53"/>
  <c r="D16" i="53"/>
  <c r="F15" i="53"/>
  <c r="E15" i="53"/>
  <c r="D15" i="53"/>
  <c r="F13" i="53"/>
  <c r="E13" i="53"/>
  <c r="F11" i="53"/>
  <c r="E11" i="53"/>
  <c r="F9" i="53"/>
  <c r="E9" i="53"/>
  <c r="F8" i="53"/>
  <c r="E8" i="53"/>
  <c r="F7" i="53"/>
  <c r="E7" i="53"/>
  <c r="F5" i="53"/>
  <c r="E5" i="53"/>
</calcChain>
</file>

<file path=xl/sharedStrings.xml><?xml version="1.0" encoding="utf-8"?>
<sst xmlns="http://schemas.openxmlformats.org/spreadsheetml/2006/main" count="2187" uniqueCount="250">
  <si>
    <t>ML</t>
  </si>
  <si>
    <t>Descripción</t>
  </si>
  <si>
    <t>Tipo</t>
  </si>
  <si>
    <t>Rendimiento</t>
  </si>
  <si>
    <t>%</t>
  </si>
  <si>
    <t>Unidad</t>
  </si>
  <si>
    <t>ITEM</t>
  </si>
  <si>
    <t>DESCRIPCION</t>
  </si>
  <si>
    <t>UN</t>
  </si>
  <si>
    <t>CANT.</t>
  </si>
  <si>
    <t>V.UNITARIO</t>
  </si>
  <si>
    <t>VTOTAL</t>
  </si>
  <si>
    <t>M2</t>
  </si>
  <si>
    <t>UND</t>
  </si>
  <si>
    <t>COSTO DIRECTO</t>
  </si>
  <si>
    <t>ADMINISTRACION</t>
  </si>
  <si>
    <t>IMPREVISTOS</t>
  </si>
  <si>
    <t>UTILIDAD</t>
  </si>
  <si>
    <t>COSTO INDIRECTO</t>
  </si>
  <si>
    <t>TOTAL</t>
  </si>
  <si>
    <t>CONCEPTO</t>
  </si>
  <si>
    <t>V.M./CON PRESTACIONES</t>
  </si>
  <si>
    <t>Dedicación</t>
  </si>
  <si>
    <t>Duración de la obra (Meses)</t>
  </si>
  <si>
    <t>V.PARCIAL</t>
  </si>
  <si>
    <t>GASTOS DE LEGALIZACION E IMPUESTOS</t>
  </si>
  <si>
    <t>Valor</t>
  </si>
  <si>
    <t xml:space="preserve">Retefuente </t>
  </si>
  <si>
    <t>Rete ICA</t>
  </si>
  <si>
    <t xml:space="preserve">Tasa bomberil </t>
  </si>
  <si>
    <t>Tasa FIC - SENA</t>
  </si>
  <si>
    <t>A</t>
  </si>
  <si>
    <t>I</t>
  </si>
  <si>
    <t>U</t>
  </si>
  <si>
    <t>A.I.U.</t>
  </si>
  <si>
    <t xml:space="preserve">Poliza Única de Cumplimiento </t>
  </si>
  <si>
    <t xml:space="preserve"> CALCULO DE LA ADMINISTRACIÓN, IMPREVISTO Y UTILIDAD</t>
  </si>
  <si>
    <t>Contribucion Especial - Impuesto de Guerra</t>
  </si>
  <si>
    <t>MANTENIMIENTO DE INFRAESTRUCTURA DE TRES SALONES DE PRIMARIA Y TRES SALONES DE SECUNDARIA EN LA SEDE PRINCIPAL DE LA INSTITUCIÓN EDUCATIVA POLICARPA SALAVARRIETA DEL MUNICIPIO DE GIRARDOT - CUNDINAMARCA.</t>
  </si>
  <si>
    <t>Firma:</t>
  </si>
  <si>
    <t>XXXXXXXXXX</t>
  </si>
  <si>
    <t>C.C. No.: XXXXXXX de XXXXXXX</t>
  </si>
  <si>
    <t>Ingeniero Civil</t>
  </si>
  <si>
    <t>MP. No.: XXXXXXX</t>
  </si>
  <si>
    <t>CIELO RASO EN PVC e=8 mm (INCLUYE ESTRUCTURA DE APOYO)</t>
  </si>
  <si>
    <t>iccu</t>
  </si>
  <si>
    <t>BARANDA DE SEGURIDAD PARA VACIO EN TUBO DE ACERO DE 2", ANCLADA AL PISO, INCLUYE DEMOLICIO, ANCLAJE Y RESANE</t>
  </si>
  <si>
    <t>MURO EN BLOQUE No. 5 E=0.12</t>
  </si>
  <si>
    <t>ESTUCO</t>
  </si>
  <si>
    <t>REJA BANCARIA EN VARILLA CUADRADA DE 1/2" INC. ANTICORROSIVO</t>
  </si>
  <si>
    <t>DESMONTE APARATOS SANITARIOS</t>
  </si>
  <si>
    <t>SUMINISTRO E INSTALACIÓN SANITARIO INFANTIL (INCLUYE GRIFERÍA)</t>
  </si>
  <si>
    <t>SUMINISTRO E INSTALACIÓN LAVAMANOS COLGAR (INCLUYE GRIFERÍA)</t>
  </si>
  <si>
    <t>SUMINISTRO E INSTALACIÓN SANITARIO TANQUE (INCLUYE GRIFERÍA)</t>
  </si>
  <si>
    <t>EXCAVACIÓN MANUAL EN MATERIAL COMÚN H=0.0-2.0 M (INCLUYE RETIRO DE
SOBRANTES A UNA DISTANCIA MENOR DE 5 KM)</t>
  </si>
  <si>
    <t>VIGA AMARRE EN CONCRETO 3500 PSI</t>
  </si>
  <si>
    <t>CERRAMIENTO MALLA ESLABONADA C. 10 INC. ÁNGULO (PARAL EN
TUBO ESTRUCTURAL GALVANIZADO 2")</t>
  </si>
  <si>
    <t>ANTICORROSIVO SOBRE LÁMINA LINEAL</t>
  </si>
  <si>
    <t xml:space="preserve">tapa para porton de acceso en lamina cal. 16 incluye pintura y puntos de soldadura </t>
  </si>
  <si>
    <t>DEMOLICIÓN PLACA PISO 0.10M</t>
  </si>
  <si>
    <t>RELLENO EN RECEBO COMÚN COMPACTADO MECÁNICAMENTE</t>
  </si>
  <si>
    <t>ACERO FIGURADO 60000 PSI</t>
  </si>
  <si>
    <t>RETIRO DE TOCON DE MADERA</t>
  </si>
  <si>
    <t>COLUMNAS 3500 PSI</t>
  </si>
  <si>
    <t>PUNTO HIDRÁULICO PVC-P/PARAL 1/2"</t>
  </si>
  <si>
    <t>SALIDA SANITARIA PVC-S/PARAL 2"</t>
  </si>
  <si>
    <t>SALIDA SANITARIA PVC-S/PARAL 4"</t>
  </si>
  <si>
    <t>TAPA CAJA DE INSPECCIÓN 110 X 110</t>
  </si>
  <si>
    <t xml:space="preserve">REALSE DE CAJA DE INSPECCION </t>
  </si>
  <si>
    <t>MURO EN LADRILLO TOLETE RECOCIDO 0.12 M (LINEAL)</t>
  </si>
  <si>
    <t>PRELIMINAR</t>
  </si>
  <si>
    <t>DEMOLICIÓN MUROS EN MAMPOSTERÍA 0.15 M</t>
  </si>
  <si>
    <t>EXCAVACIONES Y RELLENOS</t>
  </si>
  <si>
    <t>CONCRETOS</t>
  </si>
  <si>
    <t>MAMPOSTERIA</t>
  </si>
  <si>
    <t>VIGA AÉREA 3500 PSI</t>
  </si>
  <si>
    <t>BALDOSA CERÁMICA PARED 20X20, CALIDAD PRIMERA</t>
  </si>
  <si>
    <t>HIDROSANITARIO</t>
  </si>
  <si>
    <t>PAREDES Y ENCHAPES</t>
  </si>
  <si>
    <t>ACERO DE REFUERZO</t>
  </si>
  <si>
    <t xml:space="preserve">TECHOS Y CIELO RASO </t>
  </si>
  <si>
    <t>RECUBRIMIETNO DE VANO CON ANJEO TEMPLADO CONTROL DE PLAGAS; ANJEO EN FIBRA DE VIDRIO, ESTE ANJEO DEBE INSTALARSE CON PERFILES EN SUS AREISTAS PARA SU FIJACION, ELIMINANDO VANOS Y LUCES. INCLUYE SUMINISTRO, FRABRICACION Y FIJACION.</t>
  </si>
  <si>
    <t>REPINTE PARA MUROS EXISTENTES, EN VINILO TIPO 1 EXTERIOR - 2 MANOS, INCLUYE RESANE EN ESTUCO Y LIJADO DE PARED</t>
  </si>
  <si>
    <t>VINILOS Y PINTURAS</t>
  </si>
  <si>
    <t>VINILO SOBRE PAÑETE 2 MANOS</t>
  </si>
  <si>
    <t>PAÑETE LISO MUROS 1:4, E=1.5 CM</t>
  </si>
  <si>
    <t>PAÑETE LISO MUROS 1:4, E=1.5 CM (LINEAL)</t>
  </si>
  <si>
    <t>PINTURA EN ESMALTE SINTETICO PARA CERRAMIENTO EXTERIOR</t>
  </si>
  <si>
    <t>M3</t>
  </si>
  <si>
    <t>KG</t>
  </si>
  <si>
    <t>FORMATO 
ANÁLISIS DE PRECIOS UNITARIOS</t>
  </si>
  <si>
    <t>Fecha</t>
  </si>
  <si>
    <t>DD</t>
  </si>
  <si>
    <t>MM</t>
  </si>
  <si>
    <t>AA</t>
  </si>
  <si>
    <t xml:space="preserve">LICITACIÓN O CONTRATO No. </t>
  </si>
  <si>
    <t>DE</t>
  </si>
  <si>
    <t>OBJETO GRUPO No. _____</t>
  </si>
  <si>
    <t>B. DATOS ESPECÍFICOS</t>
  </si>
  <si>
    <t>item</t>
  </si>
  <si>
    <t>Cantidad</t>
  </si>
  <si>
    <t>1.  Equipo</t>
  </si>
  <si>
    <t>ID</t>
  </si>
  <si>
    <t>Tarifa</t>
  </si>
  <si>
    <t>Vr. Unitario</t>
  </si>
  <si>
    <t>SUBTOTAL</t>
  </si>
  <si>
    <t>2.  Materiales</t>
  </si>
  <si>
    <t>Precio Unit.</t>
  </si>
  <si>
    <t>Vr Unitario</t>
  </si>
  <si>
    <t>3. Transportes</t>
  </si>
  <si>
    <t>Material</t>
  </si>
  <si>
    <t xml:space="preserve">Unidad </t>
  </si>
  <si>
    <t>Vol. o Peso</t>
  </si>
  <si>
    <t>Distancia</t>
  </si>
  <si>
    <t>4. Mano de Obra</t>
  </si>
  <si>
    <t>Trabajador</t>
  </si>
  <si>
    <t>Costo Prestacional.</t>
  </si>
  <si>
    <t>Total</t>
  </si>
  <si>
    <t>JRN</t>
  </si>
  <si>
    <t>TOTAL COSTO DIRECTO</t>
  </si>
  <si>
    <t>VOLQUETA M3</t>
  </si>
  <si>
    <t>H</t>
  </si>
  <si>
    <t>AYUDANTE (2) AA</t>
  </si>
  <si>
    <t>HERRAMIENTA MENOR</t>
  </si>
  <si>
    <t>GL</t>
  </si>
  <si>
    <t>D</t>
  </si>
  <si>
    <t xml:space="preserve"> VIBRADOR PARA CONCRETO</t>
  </si>
  <si>
    <t>CONCRETO 3500 PSI</t>
  </si>
  <si>
    <t>PUNTILLA CON CABEZA 2"</t>
  </si>
  <si>
    <t>LB</t>
  </si>
  <si>
    <t>REPISA EN ORDINARIO</t>
  </si>
  <si>
    <t xml:space="preserve"> ML</t>
  </si>
  <si>
    <t>TABLA BURRA ORDINARIO 0.30</t>
  </si>
  <si>
    <t>MANO DE OBRA AA</t>
  </si>
  <si>
    <t>ANDAMIO SECCIÓN</t>
  </si>
  <si>
    <t>ALAMBRE NEGRO NO. 18</t>
  </si>
  <si>
    <t xml:space="preserve"> ALQUILER BOMBA PARA CONCRETO</t>
  </si>
  <si>
    <t xml:space="preserve"> PUNTILLA CON CABEZA 2"</t>
  </si>
  <si>
    <t xml:space="preserve"> REPISA EN ORDINARIO</t>
  </si>
  <si>
    <t xml:space="preserve"> TABLA BURRA ORDINARIO 0.30</t>
  </si>
  <si>
    <t xml:space="preserve">PLACA DE CONTRAPISO 3000 PSI H= 0,10 CM CON REFUERZO EN MALLA ELECTROSOLDADA 6 MM, HUECO DE 15*15 </t>
  </si>
  <si>
    <t xml:space="preserve"> KG</t>
  </si>
  <si>
    <t xml:space="preserve"> ANDAMIO SECCIÓN</t>
  </si>
  <si>
    <t xml:space="preserve"> PARAL TELESCÓPICO 2.2 M</t>
  </si>
  <si>
    <t>MS</t>
  </si>
  <si>
    <t xml:space="preserve"> TABLA BURRA CEDRO ROJO 0.28</t>
  </si>
  <si>
    <t>ANTISOL</t>
  </si>
  <si>
    <t xml:space="preserve">  HERRAMIENTA MENOR</t>
  </si>
  <si>
    <t>ACERO DE REFUERZO 60000 PSI</t>
  </si>
  <si>
    <t>SEGUETA</t>
  </si>
  <si>
    <t xml:space="preserve"> BLOQUE No. 5</t>
  </si>
  <si>
    <t xml:space="preserve"> MORTERO 1:4 ELABORADO EN OBRA</t>
  </si>
  <si>
    <t xml:space="preserve"> CEMENTO GRIS</t>
  </si>
  <si>
    <t>LT</t>
  </si>
  <si>
    <t xml:space="preserve"> ARENA LAVADA DE PEÑA EN MUNICIPIO</t>
  </si>
  <si>
    <t xml:space="preserve"> CEMENTO BLANCO</t>
  </si>
  <si>
    <t>CERÁMICA  BLANCO 20X20 CALIDAD PRIMERA</t>
  </si>
  <si>
    <t>AGUA</t>
  </si>
  <si>
    <t>BALDOSA CERÁMICA ANTIDESLIZANTE PARA PISO, CALIDAD PRIMERA</t>
  </si>
  <si>
    <t>CERAMICA ANTI DESLIZANRE PRIMERA CALIDAD</t>
  </si>
  <si>
    <t xml:space="preserve"> TUBO PVC-P 1/2" RDE 9</t>
  </si>
  <si>
    <t>CODO 90 PVC-P 1/2"</t>
  </si>
  <si>
    <t>TEE PVC-P 1/2"</t>
  </si>
  <si>
    <t xml:space="preserve"> TAPÓN SOLDADO PVC-P 1/2"</t>
  </si>
  <si>
    <t>TAPÓN ROSCAR PVC-P 1/2"</t>
  </si>
  <si>
    <t>ADAPTADOR MACHO PVC-P 1/2"</t>
  </si>
  <si>
    <t>SOLDADURA PVC LÍQUIDA 1/4</t>
  </si>
  <si>
    <t xml:space="preserve"> LIMPIADOR PVC 1/4</t>
  </si>
  <si>
    <t xml:space="preserve"> HERRAMIENTA MENOR</t>
  </si>
  <si>
    <t>MANO DE OBRA BB</t>
  </si>
  <si>
    <t>TUBO PVC SANITARIO 2"</t>
  </si>
  <si>
    <t xml:space="preserve"> CODO 90 1/4 CXC SANITARIO 2"</t>
  </si>
  <si>
    <t>TAPÓN PRUEBAS PVC SANITARIO 2"</t>
  </si>
  <si>
    <t xml:space="preserve"> SOLDADURA PVC LÍQUIDA 1/4</t>
  </si>
  <si>
    <t>LIMPIADOR PVC 1/4</t>
  </si>
  <si>
    <t xml:space="preserve"> SALIDA SANITARIA PVC-S/PARAL 4"</t>
  </si>
  <si>
    <t>TUBO PVC SANITARIO 4"</t>
  </si>
  <si>
    <t>CODO 90 1/4 CXC SANITARIO 4"</t>
  </si>
  <si>
    <t>TAPÓN PRUEBAS PVC SANITARIO 4"</t>
  </si>
  <si>
    <t xml:space="preserve"> ARENA LAVADA DE RÍO EN MUNICIPIO</t>
  </si>
  <si>
    <t>CEMENTO GRIS</t>
  </si>
  <si>
    <t>GRAVILLA DE RÍO EN MUNICIPIO</t>
  </si>
  <si>
    <t xml:space="preserve"> LADRILLO TOLETE COMÚN</t>
  </si>
  <si>
    <t xml:space="preserve"> SANITARIO INFANTIL  INCLUYE GRIFERÍA</t>
  </si>
  <si>
    <t>LAVAMANOS DE COLGAR INCLUYE GRIFERÍA</t>
  </si>
  <si>
    <t>TALADRO</t>
  </si>
  <si>
    <t>ÁNGULO CAL.26 LÁMINA GALV. 2.44 M</t>
  </si>
  <si>
    <t>CHAZO PLÁSTICO 1/4"</t>
  </si>
  <si>
    <t>PERNO 1/2" ALT. VEL. 1 3/4"</t>
  </si>
  <si>
    <t>ANGEO GRIS FIBRA DE VIDRIO</t>
  </si>
  <si>
    <t xml:space="preserve"> PLATINA HIERRO 3/4" X 1/8"</t>
  </si>
  <si>
    <t>SOLDADURA 6013 DE 1/8</t>
  </si>
  <si>
    <t>VARILLA 3/4" LISA</t>
  </si>
  <si>
    <t xml:space="preserve"> MALLA ESLABONADA CAL. 10</t>
  </si>
  <si>
    <t xml:space="preserve"> WASH - PRIMER A PINTURA</t>
  </si>
  <si>
    <t xml:space="preserve"> WASH - PRIMER B CATALIZADOR</t>
  </si>
  <si>
    <t>ESMALTE SINTÉTICO</t>
  </si>
  <si>
    <t>GLN</t>
  </si>
  <si>
    <t>BARANDA DE SEGURIDAD PARA VACIO EN TUBO DE ACERO DE 2", ANCLADA AL PISO, INCLUYE DEMOLICIO, ANCLAJE, MALLA ESLAVONADA,  PINTURA EN ESMALTE SINTETICO, SOLDADURA, RESANE Y FIJACION A PISO</t>
  </si>
  <si>
    <t xml:space="preserve"> TUBO AN PARA CERRAMIENTO  2"</t>
  </si>
  <si>
    <t xml:space="preserve"> ÁNGULO HIERRO 1" X 1" X 6M</t>
  </si>
  <si>
    <t>REJA  BANCARIA EN VARILLA CUADRADA DE 1/2" INC. ANTICORROSIVO</t>
  </si>
  <si>
    <t xml:space="preserve"> ANTICORROSIVO</t>
  </si>
  <si>
    <t xml:space="preserve"> HIERRO CUADRADO 1/2" X 6M</t>
  </si>
  <si>
    <t xml:space="preserve"> SOLDADURA ELÉCTRICA 0.004 KG DE 3/23"</t>
  </si>
  <si>
    <t>CERRAMIENTO MALLA ESLABONADA C. 10 INC. ÁNGULO (PARAL EN 
TUBO ESTRUCTURAL GALVANIZADO 2")</t>
  </si>
  <si>
    <t xml:space="preserve">  MALLA ESLABONADA CAL. 10</t>
  </si>
  <si>
    <t>SOLDADURA ELÉCTRICA 0.004 KG DE 3/23"</t>
  </si>
  <si>
    <t>TUBO AN PARA CERRAMIENTO  2"</t>
  </si>
  <si>
    <t xml:space="preserve"> ALAMBRE DE PUAS No. 12</t>
  </si>
  <si>
    <t>MANO DE OBRA DD</t>
  </si>
  <si>
    <t xml:space="preserve"> GLN</t>
  </si>
  <si>
    <t>DISOLVENTE THINNER</t>
  </si>
  <si>
    <t xml:space="preserve"> LIJA DE AGUA 150 SUPER</t>
  </si>
  <si>
    <t>MANO DE OBRA CC</t>
  </si>
  <si>
    <t xml:space="preserve">  DISOLVENTE THINNER</t>
  </si>
  <si>
    <t>LIJA DE AGUA 150 SUPER</t>
  </si>
  <si>
    <t>ESMALTE SOBRE MALLA ELAVONADA</t>
  </si>
  <si>
    <t xml:space="preserve"> LAMINA GALVANIZADA CAL 24</t>
  </si>
  <si>
    <t xml:space="preserve"> UN</t>
  </si>
  <si>
    <t>VINILO TIPO 1</t>
  </si>
  <si>
    <t xml:space="preserve"> CAOLIN</t>
  </si>
  <si>
    <t>YESO CORRIENTE VENCEDOR</t>
  </si>
  <si>
    <t>BT</t>
  </si>
  <si>
    <t xml:space="preserve">  MORTERO 1:4 ELABORADO EN OBRA</t>
  </si>
  <si>
    <t xml:space="preserve">CARPINTERIA METALICA </t>
  </si>
  <si>
    <t>REMODELACION, ADECUACION Y MANTENIMIENTO DE LAS SEDES PRINCIPAL, ABTONIA SANTOS, PUERTO MONGUI Y PUERTO MONTERO, DE LA INTITUCION EDUCATIVA NUEVO HORIZONTE DE GIRARDOT</t>
  </si>
  <si>
    <t xml:space="preserve"> CANAL B 9X2.44 CAL. 26</t>
  </si>
  <si>
    <t>CARGA FULMINANTE FUERTE + CLAVO 5/16" B. VEL. 1"</t>
  </si>
  <si>
    <t>CINTA DE PAPEL SUPERCINTA 250</t>
  </si>
  <si>
    <t xml:space="preserve"> LÁMINA DRYWALL 1/2" SUPERPLACA 1.22X2.44</t>
  </si>
  <si>
    <t>MASILLA SUPERMÁSTICO 5GLN</t>
  </si>
  <si>
    <t xml:space="preserve"> PARAL B 9X2.44 CAL. 26</t>
  </si>
  <si>
    <t>TORNILLO 7 X 7/16</t>
  </si>
  <si>
    <t xml:space="preserve"> TORNILLO GRABER 6X1"</t>
  </si>
  <si>
    <t>RL</t>
  </si>
  <si>
    <t>MURO DRYWALL DOBLE CARA 0.12 M</t>
  </si>
  <si>
    <t>MARCO PARA PUERTA EN LÁMINA CAL 18-0.8</t>
  </si>
  <si>
    <t>BISAGRA ALUMINIO EXT 2"</t>
  </si>
  <si>
    <t>LÁMINA COLD ROLLED CAL. 18 1.0 x 2.0</t>
  </si>
  <si>
    <t>PUERTA EN LAMINA CAL 18 INC. ANTICORROSIVO</t>
  </si>
  <si>
    <t>ANTICORROSIVO</t>
  </si>
  <si>
    <t xml:space="preserve"> LÁMINA COLD ROLLED CAL. 18 1.0 x 2.0</t>
  </si>
  <si>
    <t>Adecuación del aula y baño de primera infancia en la Institución Educativa Nuevo Horizonte, sede Antonia Santos</t>
  </si>
  <si>
    <t>Ejecución de obras de mejoramiento de infraestructura en la Institución Educativa Nuevo Horizonte, sede principal y sede Puerto Montero</t>
  </si>
  <si>
    <t>ESTUCO Y VINILO 3 MANOS</t>
  </si>
  <si>
    <t>CAOLIN</t>
  </si>
  <si>
    <t>SEDE ANTONIA SANTOS</t>
  </si>
  <si>
    <t>ANEXO 5 - OFERTA ECONÓMICA</t>
  </si>
  <si>
    <t>COSTO DIRECTO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</si>
</sst>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[$$-240A]\ * #,##0.00_-;\-[$$-240A]\ * #,##0.00_-;_-[$$-240A]\ * &quot;-&quot;??_-;_-@_-"/>
    <numFmt numFmtId="166" formatCode="_-[$$-240A]\ * #,##0_-;\-[$$-240A]\ * #,##0_-;_-[$$-240A]\ * &quot;-&quot;??_-;_-@_-"/>
    <numFmt numFmtId="167" formatCode="_-[$$-240A]\ * #,##0.00_-;\-[$$-240A]\ * #,##0.00_-;_-[$$-240A]\ * &quot;-&quot;_-;_-@_-"/>
    <numFmt numFmtId="168" formatCode="_ * #,##0.00_ ;_ * \-#,##0.00_ ;_ * &quot;-&quot;??_ ;_ @_ "/>
    <numFmt numFmtId="169" formatCode="_(* #,##0.0_);_(* \(#,##0.0\);_(* &quot;-&quot;??_);_(@_)"/>
    <numFmt numFmtId="170" formatCode="_(* #,##0_);_(* \(#,##0\);_(* &quot;-&quot;??_);_(@_)"/>
    <numFmt numFmtId="171" formatCode="_-[$$-240A]\ * #,##0.00_-;\-[$$-240A]\ * #,##0.00_-;_-[$$-240A]\ * &quot;-&quot;_-;_-@"/>
    <numFmt numFmtId="172" formatCode="[$$-240A]\ #,##0.00"/>
    <numFmt numFmtId="173" formatCode="_-[$$-240A]\ * #,##0_-;\-[$$-240A]\ * #,##0_-;_-[$$-240A]\ * &quot;-&quot;_-;_-@"/>
    <numFmt numFmtId="174" formatCode="&quot;$&quot;\ #,##0.00"/>
    <numFmt numFmtId="175" formatCode="_-[$$-240A]\ * #,##0.00_-;\-[$$-240A]\ * #,##0.00_-;_-[$$-240A]\ * &quot;-&quot;??_-;_-@"/>
    <numFmt numFmtId="176" formatCode="#,##0.000"/>
    <numFmt numFmtId="177" formatCode="0.000"/>
    <numFmt numFmtId="178" formatCode="#,##0.00000"/>
    <numFmt numFmtId="179" formatCode="&quot;$&quot;* #,##0;&quot;$&quot;* \-#,##0;&quot;$&quot;* &quot;0&quot;"/>
    <numFmt numFmtId="180" formatCode="_-[$$-240A]\ * #,##0_-;\-[$$-240A]\ * #,##0_-;_-[$$-240A]\ * &quot;-&quot;??_-;_-@"/>
    <numFmt numFmtId="181" formatCode="#,##0.0000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4"/>
      <color theme="1"/>
      <name val="Century Gothic"/>
      <family val="2"/>
    </font>
    <font>
      <u/>
      <sz val="10"/>
      <color theme="10"/>
      <name val="Times New Roman"/>
      <family val="1"/>
    </font>
    <font>
      <sz val="12"/>
      <color rgb="FF000000"/>
      <name val="Calibri"/>
      <family val="2"/>
    </font>
    <font>
      <b/>
      <sz val="16"/>
      <name val="Calibri"/>
      <family val="2"/>
      <scheme val="minor"/>
    </font>
    <font>
      <b/>
      <sz val="12"/>
      <color theme="1"/>
      <name val="Arial Black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Century Gothic"/>
      <family val="2"/>
    </font>
    <font>
      <b/>
      <sz val="12"/>
      <name val="Century Gothic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Swis721 md bt"/>
    </font>
    <font>
      <sz val="12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0"/>
      <color theme="1"/>
      <name val="Swis721 md bt"/>
    </font>
    <font>
      <b/>
      <sz val="10"/>
      <color theme="1"/>
      <name val="Swis721 md bt"/>
    </font>
    <font>
      <b/>
      <sz val="9"/>
      <color theme="1"/>
      <name val="Swis721 md bt"/>
    </font>
    <font>
      <b/>
      <sz val="11"/>
      <name val="Arial"/>
      <family val="2"/>
    </font>
    <font>
      <sz val="8"/>
      <color theme="1"/>
      <name val="Swis721 md bt"/>
    </font>
    <font>
      <b/>
      <sz val="14"/>
      <color theme="1"/>
      <name val="Swis721 md bt"/>
    </font>
    <font>
      <b/>
      <sz val="15"/>
      <color rgb="FF000000"/>
      <name val="Arial"/>
      <family val="2"/>
    </font>
    <font>
      <sz val="15"/>
      <name val="Arial"/>
      <family val="2"/>
    </font>
    <font>
      <sz val="15"/>
      <color theme="1"/>
      <name val="Calibri"/>
      <family val="2"/>
      <scheme val="minor"/>
    </font>
    <font>
      <sz val="5"/>
      <color theme="1"/>
      <name val="Swis721 md bt"/>
    </font>
    <font>
      <b/>
      <sz val="12"/>
      <color theme="1"/>
      <name val="Swis721 md bt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theme="1"/>
      <name val="Calibri"/>
      <family val="2"/>
    </font>
    <font>
      <sz val="12"/>
      <color rgb="FF000000"/>
      <name val="Swis721 md bt"/>
    </font>
    <font>
      <sz val="12"/>
      <color theme="1"/>
      <name val="Arial"/>
      <family val="2"/>
    </font>
    <font>
      <sz val="12"/>
      <name val="Swis721 Md BT"/>
      <family val="2"/>
    </font>
    <font>
      <sz val="12"/>
      <color theme="1"/>
      <name val="Swis721 Md BT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auto="1"/>
      </right>
      <top style="thin">
        <color rgb="FF000000"/>
      </top>
      <bottom/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32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8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8" fillId="0" borderId="0"/>
    <xf numFmtId="44" fontId="1" fillId="0" borderId="0" applyFont="0" applyFill="0" applyBorder="0" applyAlignment="0" applyProtection="0"/>
    <xf numFmtId="0" fontId="18" fillId="0" borderId="0"/>
    <xf numFmtId="0" fontId="11" fillId="0" borderId="0"/>
    <xf numFmtId="0" fontId="18" fillId="0" borderId="0"/>
    <xf numFmtId="0" fontId="18" fillId="0" borderId="0"/>
  </cellStyleXfs>
  <cellXfs count="353">
    <xf numFmtId="0" fontId="0" fillId="0" borderId="0" xfId="0"/>
    <xf numFmtId="0" fontId="4" fillId="3" borderId="2" xfId="0" applyFont="1" applyFill="1" applyBorder="1" applyAlignment="1">
      <alignment horizontal="center" vertical="center"/>
    </xf>
    <xf numFmtId="164" fontId="4" fillId="3" borderId="1" xfId="14" applyFont="1" applyFill="1" applyBorder="1" applyAlignment="1">
      <alignment vertical="center"/>
    </xf>
    <xf numFmtId="164" fontId="4" fillId="3" borderId="3" xfId="14" applyFont="1" applyFill="1" applyBorder="1" applyAlignment="1">
      <alignment vertical="center"/>
    </xf>
    <xf numFmtId="164" fontId="4" fillId="0" borderId="3" xfId="14" applyFont="1" applyBorder="1" applyAlignment="1">
      <alignment vertical="center"/>
    </xf>
    <xf numFmtId="0" fontId="0" fillId="0" borderId="0" xfId="0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69" fontId="10" fillId="6" borderId="1" xfId="24" applyNumberFormat="1" applyFont="1" applyFill="1" applyBorder="1" applyAlignment="1" applyProtection="1">
      <alignment horizontal="center" vertical="center" wrapText="1"/>
    </xf>
    <xf numFmtId="169" fontId="10" fillId="6" borderId="1" xfId="24" applyNumberFormat="1" applyFont="1" applyFill="1" applyBorder="1" applyAlignment="1" applyProtection="1">
      <alignment horizontal="center" vertical="center"/>
    </xf>
    <xf numFmtId="170" fontId="10" fillId="6" borderId="1" xfId="24" applyNumberFormat="1" applyFont="1" applyFill="1" applyBorder="1" applyAlignment="1">
      <alignment horizontal="center" vertical="center"/>
    </xf>
    <xf numFmtId="164" fontId="10" fillId="3" borderId="1" xfId="1" applyFont="1" applyFill="1" applyBorder="1" applyAlignment="1">
      <alignment horizontal="center" vertical="center" wrapText="1"/>
    </xf>
    <xf numFmtId="2" fontId="11" fillId="3" borderId="1" xfId="24" applyNumberFormat="1" applyFont="1" applyFill="1" applyBorder="1" applyAlignment="1">
      <alignment horizontal="center" vertical="center"/>
    </xf>
    <xf numFmtId="10" fontId="11" fillId="0" borderId="1" xfId="25" applyNumberFormat="1" applyFont="1" applyFill="1" applyBorder="1" applyAlignment="1" applyProtection="1">
      <alignment horizontal="center" vertical="center"/>
    </xf>
    <xf numFmtId="164" fontId="11" fillId="0" borderId="1" xfId="1" applyFont="1" applyFill="1" applyBorder="1" applyAlignment="1">
      <alignment horizontal="center" vertical="center"/>
    </xf>
    <xf numFmtId="164" fontId="11" fillId="3" borderId="1" xfId="1" applyFont="1" applyFill="1" applyBorder="1" applyAlignment="1">
      <alignment horizontal="center" vertical="center"/>
    </xf>
    <xf numFmtId="10" fontId="11" fillId="3" borderId="1" xfId="25" applyNumberFormat="1" applyFont="1" applyFill="1" applyBorder="1" applyAlignment="1" applyProtection="1">
      <alignment horizontal="center" vertical="center"/>
    </xf>
    <xf numFmtId="10" fontId="10" fillId="6" borderId="3" xfId="23" applyNumberFormat="1" applyFont="1" applyFill="1" applyBorder="1" applyAlignment="1">
      <alignment horizontal="center" vertical="center"/>
    </xf>
    <xf numFmtId="8" fontId="10" fillId="6" borderId="3" xfId="1" applyNumberFormat="1" applyFont="1" applyFill="1" applyBorder="1" applyAlignment="1">
      <alignment horizontal="center" vertical="center"/>
    </xf>
    <xf numFmtId="169" fontId="10" fillId="6" borderId="2" xfId="24" applyNumberFormat="1" applyFont="1" applyFill="1" applyBorder="1" applyAlignment="1" applyProtection="1">
      <alignment horizontal="center" vertical="center" wrapText="1"/>
    </xf>
    <xf numFmtId="10" fontId="10" fillId="3" borderId="3" xfId="23" applyNumberFormat="1" applyFont="1" applyFill="1" applyBorder="1" applyAlignment="1">
      <alignment horizontal="center" vertical="center"/>
    </xf>
    <xf numFmtId="10" fontId="11" fillId="3" borderId="3" xfId="24" applyNumberFormat="1" applyFont="1" applyFill="1" applyBorder="1" applyAlignment="1">
      <alignment vertical="center"/>
    </xf>
    <xf numFmtId="0" fontId="11" fillId="3" borderId="2" xfId="23" applyFont="1" applyFill="1" applyBorder="1" applyAlignment="1">
      <alignment horizontal="left" vertical="center"/>
    </xf>
    <xf numFmtId="0" fontId="1" fillId="0" borderId="0" xfId="23" applyAlignment="1">
      <alignment vertical="center"/>
    </xf>
    <xf numFmtId="0" fontId="10" fillId="3" borderId="2" xfId="23" applyFont="1" applyFill="1" applyBorder="1" applyAlignment="1">
      <alignment horizontal="center" vertical="center"/>
    </xf>
    <xf numFmtId="10" fontId="10" fillId="3" borderId="3" xfId="2" applyNumberFormat="1" applyFont="1" applyFill="1" applyBorder="1" applyAlignment="1">
      <alignment horizontal="center" vertical="center"/>
    </xf>
    <xf numFmtId="10" fontId="10" fillId="3" borderId="3" xfId="25" applyNumberFormat="1" applyFont="1" applyFill="1" applyBorder="1" applyAlignment="1" applyProtection="1">
      <alignment horizontal="center" vertical="center"/>
    </xf>
    <xf numFmtId="10" fontId="10" fillId="3" borderId="4" xfId="25" applyNumberFormat="1" applyFont="1" applyFill="1" applyBorder="1" applyAlignment="1">
      <alignment horizontal="center" vertical="center"/>
    </xf>
    <xf numFmtId="0" fontId="10" fillId="6" borderId="2" xfId="23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4" fontId="0" fillId="0" borderId="0" xfId="0" applyNumberFormat="1" applyAlignment="1">
      <alignment vertical="center"/>
    </xf>
    <xf numFmtId="164" fontId="13" fillId="3" borderId="3" xfId="14" applyFont="1" applyFill="1" applyBorder="1" applyAlignment="1">
      <alignment vertical="center"/>
    </xf>
    <xf numFmtId="10" fontId="3" fillId="0" borderId="1" xfId="2" applyNumberFormat="1" applyFont="1" applyBorder="1" applyAlignment="1">
      <alignment horizontal="center" vertical="center"/>
    </xf>
    <xf numFmtId="9" fontId="3" fillId="0" borderId="1" xfId="2" applyFont="1" applyBorder="1" applyAlignment="1">
      <alignment horizontal="center" vertical="center"/>
    </xf>
    <xf numFmtId="164" fontId="4" fillId="2" borderId="3" xfId="14" applyFont="1" applyFill="1" applyBorder="1" applyAlignment="1">
      <alignment vertical="center"/>
    </xf>
    <xf numFmtId="167" fontId="8" fillId="5" borderId="4" xfId="14" applyNumberFormat="1" applyFont="1" applyFill="1" applyBorder="1" applyAlignment="1">
      <alignment vertical="center"/>
    </xf>
    <xf numFmtId="42" fontId="0" fillId="0" borderId="0" xfId="4" applyFont="1" applyAlignment="1">
      <alignment vertical="center"/>
    </xf>
    <xf numFmtId="166" fontId="0" fillId="0" borderId="0" xfId="0" applyNumberFormat="1" applyAlignmen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0" fillId="0" borderId="0" xfId="26" applyFont="1"/>
    <xf numFmtId="0" fontId="0" fillId="0" borderId="0" xfId="26" applyFont="1" applyAlignment="1">
      <alignment horizontal="center"/>
    </xf>
    <xf numFmtId="44" fontId="17" fillId="0" borderId="0" xfId="27" applyFont="1" applyFill="1"/>
    <xf numFmtId="0" fontId="23" fillId="0" borderId="35" xfId="26" applyFont="1" applyBorder="1" applyAlignment="1">
      <alignment horizontal="center" vertical="center"/>
    </xf>
    <xf numFmtId="0" fontId="23" fillId="0" borderId="8" xfId="26" applyFont="1" applyBorder="1" applyAlignment="1">
      <alignment horizontal="center" vertical="center"/>
    </xf>
    <xf numFmtId="0" fontId="23" fillId="0" borderId="18" xfId="26" applyFont="1" applyBorder="1" applyAlignment="1">
      <alignment horizontal="center" vertical="center"/>
    </xf>
    <xf numFmtId="0" fontId="23" fillId="0" borderId="39" xfId="26" applyFont="1" applyBorder="1" applyAlignment="1">
      <alignment horizontal="left" vertical="center"/>
    </xf>
    <xf numFmtId="0" fontId="23" fillId="0" borderId="20" xfId="26" applyFont="1" applyBorder="1" applyAlignment="1">
      <alignment horizontal="left" vertical="center"/>
    </xf>
    <xf numFmtId="0" fontId="19" fillId="0" borderId="25" xfId="26" applyFont="1" applyBorder="1" applyAlignment="1">
      <alignment horizontal="center" vertical="center"/>
    </xf>
    <xf numFmtId="0" fontId="19" fillId="0" borderId="24" xfId="26" applyFont="1" applyBorder="1" applyAlignment="1">
      <alignment horizontal="center" vertical="center"/>
    </xf>
    <xf numFmtId="0" fontId="23" fillId="0" borderId="39" xfId="26" applyFont="1" applyBorder="1" applyAlignment="1">
      <alignment vertical="center"/>
    </xf>
    <xf numFmtId="0" fontId="23" fillId="0" borderId="0" xfId="26" applyFont="1" applyAlignment="1">
      <alignment vertical="center"/>
    </xf>
    <xf numFmtId="0" fontId="23" fillId="0" borderId="20" xfId="26" applyFont="1" applyBorder="1" applyAlignment="1">
      <alignment vertical="center"/>
    </xf>
    <xf numFmtId="0" fontId="23" fillId="0" borderId="41" xfId="26" applyFont="1" applyBorder="1" applyAlignment="1">
      <alignment horizontal="center" vertical="center"/>
    </xf>
    <xf numFmtId="0" fontId="23" fillId="0" borderId="21" xfId="26" applyFont="1" applyBorder="1" applyAlignment="1">
      <alignment horizontal="center" vertical="center"/>
    </xf>
    <xf numFmtId="0" fontId="23" fillId="0" borderId="43" xfId="26" applyFont="1" applyBorder="1" applyAlignment="1">
      <alignment horizontal="center" vertical="center"/>
    </xf>
    <xf numFmtId="0" fontId="23" fillId="0" borderId="19" xfId="26" applyFont="1" applyBorder="1" applyAlignment="1">
      <alignment vertical="center"/>
    </xf>
    <xf numFmtId="0" fontId="23" fillId="0" borderId="44" xfId="26" applyFont="1" applyBorder="1" applyAlignment="1">
      <alignment vertical="center"/>
    </xf>
    <xf numFmtId="0" fontId="23" fillId="0" borderId="21" xfId="26" applyFont="1" applyBorder="1" applyAlignment="1">
      <alignment vertical="center"/>
    </xf>
    <xf numFmtId="0" fontId="24" fillId="0" borderId="21" xfId="26" applyFont="1" applyBorder="1" applyAlignment="1">
      <alignment vertical="center"/>
    </xf>
    <xf numFmtId="0" fontId="23" fillId="0" borderId="43" xfId="26" applyFont="1" applyBorder="1" applyAlignment="1">
      <alignment vertical="center"/>
    </xf>
    <xf numFmtId="0" fontId="0" fillId="0" borderId="19" xfId="0" applyBorder="1"/>
    <xf numFmtId="0" fontId="0" fillId="0" borderId="20" xfId="0" applyBorder="1"/>
    <xf numFmtId="0" fontId="25" fillId="0" borderId="19" xfId="26" applyFont="1" applyBorder="1" applyAlignment="1">
      <alignment vertical="center"/>
    </xf>
    <xf numFmtId="0" fontId="19" fillId="0" borderId="0" xfId="26" applyFont="1" applyAlignment="1">
      <alignment vertical="center"/>
    </xf>
    <xf numFmtId="0" fontId="33" fillId="0" borderId="19" xfId="26" applyFont="1" applyBorder="1" applyAlignment="1">
      <alignment vertical="center"/>
    </xf>
    <xf numFmtId="44" fontId="35" fillId="0" borderId="0" xfId="27" applyFont="1" applyFill="1"/>
    <xf numFmtId="0" fontId="34" fillId="0" borderId="0" xfId="26" applyFont="1"/>
    <xf numFmtId="0" fontId="33" fillId="0" borderId="0" xfId="26" applyFont="1" applyAlignment="1">
      <alignment vertical="center"/>
    </xf>
    <xf numFmtId="0" fontId="19" fillId="0" borderId="19" xfId="26" applyFont="1" applyBorder="1" applyAlignment="1">
      <alignment vertical="center"/>
    </xf>
    <xf numFmtId="0" fontId="19" fillId="0" borderId="20" xfId="26" applyFont="1" applyBorder="1" applyAlignment="1">
      <alignment horizontal="center" vertical="center"/>
    </xf>
    <xf numFmtId="0" fontId="19" fillId="0" borderId="1" xfId="26" applyFont="1" applyBorder="1" applyAlignment="1">
      <alignment horizontal="center" vertical="center"/>
    </xf>
    <xf numFmtId="0" fontId="19" fillId="0" borderId="20" xfId="26" applyFont="1" applyBorder="1" applyAlignment="1">
      <alignment horizontal="left" vertical="center"/>
    </xf>
    <xf numFmtId="0" fontId="33" fillId="0" borderId="1" xfId="26" applyFont="1" applyBorder="1" applyAlignment="1">
      <alignment horizontal="center" vertical="center"/>
    </xf>
    <xf numFmtId="0" fontId="33" fillId="0" borderId="25" xfId="26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5" xfId="28" applyFont="1" applyBorder="1" applyAlignment="1">
      <alignment horizontal="center" vertical="center"/>
    </xf>
    <xf numFmtId="0" fontId="39" fillId="0" borderId="0" xfId="26" applyFont="1"/>
    <xf numFmtId="174" fontId="19" fillId="0" borderId="20" xfId="26" applyNumberFormat="1" applyFont="1" applyBorder="1" applyAlignment="1">
      <alignment horizontal="center" vertical="center"/>
    </xf>
    <xf numFmtId="0" fontId="40" fillId="0" borderId="1" xfId="29" applyFont="1" applyBorder="1" applyAlignment="1">
      <alignment horizontal="center" vertical="center"/>
    </xf>
    <xf numFmtId="0" fontId="41" fillId="0" borderId="23" xfId="28" applyFont="1" applyBorder="1" applyAlignment="1">
      <alignment horizontal="center" vertical="center"/>
    </xf>
    <xf numFmtId="4" fontId="34" fillId="0" borderId="0" xfId="26" applyNumberFormat="1" applyFont="1"/>
    <xf numFmtId="0" fontId="33" fillId="0" borderId="24" xfId="26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177" fontId="19" fillId="0" borderId="46" xfId="0" applyNumberFormat="1" applyFont="1" applyBorder="1" applyAlignment="1">
      <alignment horizontal="center" vertical="center"/>
    </xf>
    <xf numFmtId="177" fontId="19" fillId="0" borderId="1" xfId="26" applyNumberFormat="1" applyFont="1" applyBorder="1" applyAlignment="1">
      <alignment horizontal="center" vertical="center"/>
    </xf>
    <xf numFmtId="0" fontId="19" fillId="0" borderId="51" xfId="26" applyFont="1" applyBorder="1" applyAlignment="1">
      <alignment horizontal="center" vertical="center"/>
    </xf>
    <xf numFmtId="0" fontId="19" fillId="0" borderId="52" xfId="26" applyFont="1" applyBorder="1" applyAlignment="1">
      <alignment horizontal="center" vertical="center"/>
    </xf>
    <xf numFmtId="4" fontId="34" fillId="0" borderId="0" xfId="26" applyNumberFormat="1" applyFont="1" applyAlignment="1">
      <alignment horizontal="center"/>
    </xf>
    <xf numFmtId="44" fontId="35" fillId="0" borderId="0" xfId="27" applyFont="1" applyFill="1" applyAlignment="1">
      <alignment horizontal="center"/>
    </xf>
    <xf numFmtId="4" fontId="39" fillId="0" borderId="0" xfId="26" applyNumberFormat="1" applyFont="1" applyAlignment="1">
      <alignment horizontal="center" vertical="center"/>
    </xf>
    <xf numFmtId="0" fontId="39" fillId="0" borderId="0" xfId="26" applyFont="1" applyAlignment="1">
      <alignment horizontal="center" vertical="center"/>
    </xf>
    <xf numFmtId="0" fontId="34" fillId="0" borderId="0" xfId="26" applyFont="1" applyAlignment="1">
      <alignment horizontal="center" vertical="center"/>
    </xf>
    <xf numFmtId="0" fontId="34" fillId="0" borderId="0" xfId="26" applyFont="1" applyAlignment="1">
      <alignment horizontal="center"/>
    </xf>
    <xf numFmtId="0" fontId="19" fillId="0" borderId="24" xfId="30" applyFont="1" applyBorder="1" applyAlignment="1">
      <alignment horizontal="center" vertical="center"/>
    </xf>
    <xf numFmtId="179" fontId="19" fillId="0" borderId="25" xfId="26" applyNumberFormat="1" applyFont="1" applyBorder="1" applyAlignment="1">
      <alignment horizontal="center" vertical="center"/>
    </xf>
    <xf numFmtId="44" fontId="35" fillId="0" borderId="0" xfId="27" applyFont="1" applyFill="1" applyAlignment="1">
      <alignment horizontal="left"/>
    </xf>
    <xf numFmtId="0" fontId="33" fillId="0" borderId="51" xfId="26" applyFont="1" applyBorder="1" applyAlignment="1">
      <alignment horizontal="center" vertical="center"/>
    </xf>
    <xf numFmtId="4" fontId="35" fillId="0" borderId="0" xfId="26" applyNumberFormat="1" applyFont="1" applyAlignment="1">
      <alignment horizontal="center"/>
    </xf>
    <xf numFmtId="0" fontId="19" fillId="0" borderId="26" xfId="26" applyFont="1" applyBorder="1" applyAlignment="1">
      <alignment vertical="center"/>
    </xf>
    <xf numFmtId="0" fontId="19" fillId="0" borderId="27" xfId="26" applyFont="1" applyBorder="1" applyAlignment="1">
      <alignment horizontal="center" vertical="center"/>
    </xf>
    <xf numFmtId="0" fontId="19" fillId="0" borderId="0" xfId="26" applyFont="1" applyAlignment="1">
      <alignment horizontal="center" vertical="center"/>
    </xf>
    <xf numFmtId="0" fontId="19" fillId="0" borderId="0" xfId="26" applyFont="1" applyAlignment="1">
      <alignment horizontal="right" vertical="center"/>
    </xf>
    <xf numFmtId="174" fontId="19" fillId="0" borderId="0" xfId="26" applyNumberFormat="1" applyFont="1" applyAlignment="1">
      <alignment horizontal="center" vertical="center"/>
    </xf>
    <xf numFmtId="0" fontId="23" fillId="0" borderId="0" xfId="26" applyFont="1" applyAlignment="1">
      <alignment horizontal="left" vertical="center"/>
    </xf>
    <xf numFmtId="0" fontId="23" fillId="0" borderId="0" xfId="26" applyFont="1" applyAlignment="1">
      <alignment horizontal="center" vertical="center"/>
    </xf>
    <xf numFmtId="0" fontId="25" fillId="0" borderId="0" xfId="26" applyFont="1" applyAlignment="1">
      <alignment horizontal="center" vertical="center"/>
    </xf>
    <xf numFmtId="0" fontId="24" fillId="0" borderId="0" xfId="26" applyFont="1" applyAlignment="1">
      <alignment vertical="center"/>
    </xf>
    <xf numFmtId="0" fontId="19" fillId="0" borderId="0" xfId="26" applyFont="1" applyAlignment="1">
      <alignment horizontal="left" vertical="center"/>
    </xf>
    <xf numFmtId="0" fontId="19" fillId="0" borderId="27" xfId="26" applyFont="1" applyBorder="1" applyAlignment="1">
      <alignment horizontal="right" vertical="center"/>
    </xf>
    <xf numFmtId="174" fontId="19" fillId="0" borderId="27" xfId="26" applyNumberFormat="1" applyFont="1" applyBorder="1" applyAlignment="1">
      <alignment horizontal="center" vertical="center"/>
    </xf>
    <xf numFmtId="174" fontId="19" fillId="0" borderId="53" xfId="26" applyNumberFormat="1" applyFont="1" applyBorder="1" applyAlignment="1">
      <alignment horizontal="center" vertical="center"/>
    </xf>
    <xf numFmtId="9" fontId="19" fillId="0" borderId="25" xfId="2" applyFont="1" applyBorder="1" applyAlignment="1">
      <alignment horizontal="center" vertical="center"/>
    </xf>
    <xf numFmtId="164" fontId="4" fillId="0" borderId="1" xfId="14" applyFont="1" applyFill="1" applyBorder="1" applyAlignment="1">
      <alignment vertical="center"/>
    </xf>
    <xf numFmtId="2" fontId="4" fillId="3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3" xfId="14" applyFont="1" applyFill="1" applyBorder="1" applyAlignment="1">
      <alignment vertical="center"/>
    </xf>
    <xf numFmtId="0" fontId="5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51" xfId="0" applyFont="1" applyBorder="1" applyAlignment="1">
      <alignment horizontal="left" vertical="center" wrapText="1"/>
    </xf>
    <xf numFmtId="0" fontId="4" fillId="0" borderId="51" xfId="0" applyFont="1" applyBorder="1" applyAlignment="1">
      <alignment horizontal="center" vertical="center"/>
    </xf>
    <xf numFmtId="164" fontId="4" fillId="0" borderId="51" xfId="14" applyFont="1" applyFill="1" applyBorder="1" applyAlignment="1">
      <alignment vertical="center"/>
    </xf>
    <xf numFmtId="164" fontId="4" fillId="0" borderId="55" xfId="14" applyFont="1" applyFill="1" applyBorder="1" applyAlignment="1">
      <alignment vertical="center"/>
    </xf>
    <xf numFmtId="164" fontId="13" fillId="3" borderId="57" xfId="14" applyFont="1" applyFill="1" applyBorder="1" applyAlignment="1">
      <alignment vertical="center"/>
    </xf>
    <xf numFmtId="164" fontId="0" fillId="0" borderId="0" xfId="1" applyFont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4" fillId="3" borderId="31" xfId="0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10" fillId="3" borderId="15" xfId="23" applyFont="1" applyFill="1" applyBorder="1" applyAlignment="1">
      <alignment horizontal="right" vertical="center"/>
    </xf>
    <xf numFmtId="0" fontId="10" fillId="3" borderId="16" xfId="23" applyFont="1" applyFill="1" applyBorder="1" applyAlignment="1">
      <alignment horizontal="right" vertical="center"/>
    </xf>
    <xf numFmtId="0" fontId="10" fillId="3" borderId="17" xfId="23" applyFont="1" applyFill="1" applyBorder="1" applyAlignment="1">
      <alignment horizontal="right" vertical="center"/>
    </xf>
    <xf numFmtId="0" fontId="10" fillId="3" borderId="5" xfId="23" applyFont="1" applyFill="1" applyBorder="1" applyAlignment="1">
      <alignment horizontal="left" vertical="center"/>
    </xf>
    <xf numFmtId="0" fontId="10" fillId="3" borderId="6" xfId="23" applyFont="1" applyFill="1" applyBorder="1" applyAlignment="1">
      <alignment horizontal="left" vertical="center"/>
    </xf>
    <xf numFmtId="0" fontId="10" fillId="3" borderId="31" xfId="23" applyFont="1" applyFill="1" applyBorder="1" applyAlignment="1">
      <alignment horizontal="left" vertical="center"/>
    </xf>
    <xf numFmtId="0" fontId="10" fillId="3" borderId="5" xfId="23" applyFont="1" applyFill="1" applyBorder="1" applyAlignment="1">
      <alignment horizontal="center" vertical="center"/>
    </xf>
    <xf numFmtId="0" fontId="10" fillId="3" borderId="6" xfId="23" applyFont="1" applyFill="1" applyBorder="1" applyAlignment="1">
      <alignment horizontal="center" vertical="center"/>
    </xf>
    <xf numFmtId="0" fontId="10" fillId="3" borderId="31" xfId="23" applyFont="1" applyFill="1" applyBorder="1" applyAlignment="1">
      <alignment horizontal="center" vertical="center"/>
    </xf>
    <xf numFmtId="0" fontId="9" fillId="6" borderId="28" xfId="23" applyFont="1" applyFill="1" applyBorder="1" applyAlignment="1">
      <alignment horizontal="center" vertical="center"/>
    </xf>
    <xf numFmtId="0" fontId="9" fillId="6" borderId="29" xfId="23" applyFont="1" applyFill="1" applyBorder="1" applyAlignment="1">
      <alignment horizontal="center" vertical="center"/>
    </xf>
    <xf numFmtId="0" fontId="9" fillId="6" borderId="30" xfId="23" applyFont="1" applyFill="1" applyBorder="1" applyAlignment="1">
      <alignment horizontal="center" vertical="center"/>
    </xf>
    <xf numFmtId="0" fontId="10" fillId="6" borderId="2" xfId="23" applyFont="1" applyFill="1" applyBorder="1" applyAlignment="1">
      <alignment horizontal="right" vertical="center" wrapText="1"/>
    </xf>
    <xf numFmtId="0" fontId="10" fillId="6" borderId="1" xfId="23" applyFont="1" applyFill="1" applyBorder="1" applyAlignment="1">
      <alignment horizontal="right" vertical="center" wrapText="1"/>
    </xf>
    <xf numFmtId="0" fontId="11" fillId="3" borderId="1" xfId="23" applyFont="1" applyFill="1" applyBorder="1" applyAlignment="1">
      <alignment horizontal="right" vertical="center"/>
    </xf>
    <xf numFmtId="165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3" fillId="0" borderId="45" xfId="26" applyFont="1" applyBorder="1" applyAlignment="1">
      <alignment horizontal="right" vertical="center"/>
    </xf>
    <xf numFmtId="0" fontId="20" fillId="0" borderId="45" xfId="26" applyFont="1" applyBorder="1"/>
    <xf numFmtId="0" fontId="20" fillId="0" borderId="49" xfId="26" applyFont="1" applyBorder="1"/>
    <xf numFmtId="172" fontId="33" fillId="0" borderId="25" xfId="26" applyNumberFormat="1" applyFont="1" applyBorder="1" applyAlignment="1">
      <alignment vertical="center"/>
    </xf>
    <xf numFmtId="0" fontId="20" fillId="0" borderId="38" xfId="26" applyFont="1" applyBorder="1"/>
    <xf numFmtId="0" fontId="20" fillId="0" borderId="48" xfId="26" applyFont="1" applyBorder="1"/>
    <xf numFmtId="0" fontId="33" fillId="0" borderId="1" xfId="26" applyFont="1" applyBorder="1" applyAlignment="1">
      <alignment horizontal="right" vertical="center"/>
    </xf>
    <xf numFmtId="172" fontId="33" fillId="0" borderId="38" xfId="26" applyNumberFormat="1" applyFont="1" applyBorder="1" applyAlignment="1">
      <alignment horizontal="right" vertical="center"/>
    </xf>
    <xf numFmtId="172" fontId="20" fillId="0" borderId="38" xfId="26" applyNumberFormat="1" applyFont="1" applyBorder="1"/>
    <xf numFmtId="172" fontId="20" fillId="0" borderId="48" xfId="26" applyNumberFormat="1" applyFont="1" applyBorder="1"/>
    <xf numFmtId="4" fontId="19" fillId="0" borderId="25" xfId="30" applyNumberFormat="1" applyFont="1" applyBorder="1" applyAlignment="1">
      <alignment horizontal="left" vertical="center" wrapText="1"/>
    </xf>
    <xf numFmtId="0" fontId="20" fillId="0" borderId="38" xfId="30" applyFont="1" applyBorder="1" applyAlignment="1">
      <alignment wrapText="1"/>
    </xf>
    <xf numFmtId="0" fontId="20" fillId="0" borderId="22" xfId="30" applyFont="1" applyBorder="1" applyAlignment="1">
      <alignment wrapText="1"/>
    </xf>
    <xf numFmtId="179" fontId="19" fillId="0" borderId="25" xfId="30" applyNumberFormat="1" applyFont="1" applyBorder="1" applyAlignment="1">
      <alignment horizontal="center" vertical="center"/>
    </xf>
    <xf numFmtId="0" fontId="20" fillId="0" borderId="22" xfId="30" applyFont="1" applyBorder="1"/>
    <xf numFmtId="180" fontId="19" fillId="0" borderId="25" xfId="30" applyNumberFormat="1" applyFont="1" applyBorder="1" applyAlignment="1">
      <alignment horizontal="center" vertical="center"/>
    </xf>
    <xf numFmtId="0" fontId="20" fillId="0" borderId="38" xfId="30" applyFont="1" applyBorder="1"/>
    <xf numFmtId="177" fontId="36" fillId="0" borderId="25" xfId="30" applyNumberFormat="1" applyFont="1" applyBorder="1" applyAlignment="1">
      <alignment horizontal="center" vertical="center" wrapText="1"/>
    </xf>
    <xf numFmtId="177" fontId="20" fillId="0" borderId="38" xfId="30" applyNumberFormat="1" applyFont="1" applyBorder="1"/>
    <xf numFmtId="177" fontId="20" fillId="0" borderId="22" xfId="30" applyNumberFormat="1" applyFont="1" applyBorder="1"/>
    <xf numFmtId="172" fontId="19" fillId="0" borderId="25" xfId="30" applyNumberFormat="1" applyFont="1" applyBorder="1" applyAlignment="1">
      <alignment vertical="center"/>
    </xf>
    <xf numFmtId="0" fontId="20" fillId="0" borderId="48" xfId="30" applyFont="1" applyBorder="1"/>
    <xf numFmtId="4" fontId="19" fillId="0" borderId="38" xfId="26" applyNumberFormat="1" applyFont="1" applyBorder="1" applyAlignment="1">
      <alignment horizontal="left" vertical="center"/>
    </xf>
    <xf numFmtId="0" fontId="20" fillId="0" borderId="22" xfId="26" applyFont="1" applyBorder="1"/>
    <xf numFmtId="179" fontId="19" fillId="0" borderId="25" xfId="26" applyNumberFormat="1" applyFont="1" applyBorder="1" applyAlignment="1">
      <alignment horizontal="center" vertical="center"/>
    </xf>
    <xf numFmtId="175" fontId="19" fillId="0" borderId="25" xfId="26" applyNumberFormat="1" applyFont="1" applyBorder="1" applyAlignment="1">
      <alignment horizontal="center" vertical="center"/>
    </xf>
    <xf numFmtId="181" fontId="19" fillId="0" borderId="25" xfId="26" applyNumberFormat="1" applyFont="1" applyBorder="1" applyAlignment="1">
      <alignment horizontal="center" vertical="center"/>
    </xf>
    <xf numFmtId="181" fontId="19" fillId="0" borderId="38" xfId="26" applyNumberFormat="1" applyFont="1" applyBorder="1" applyAlignment="1">
      <alignment horizontal="center" vertical="center"/>
    </xf>
    <xf numFmtId="181" fontId="19" fillId="0" borderId="22" xfId="26" applyNumberFormat="1" applyFont="1" applyBorder="1" applyAlignment="1">
      <alignment horizontal="center" vertical="center"/>
    </xf>
    <xf numFmtId="172" fontId="19" fillId="0" borderId="25" xfId="26" applyNumberFormat="1" applyFont="1" applyBorder="1" applyAlignment="1">
      <alignment vertical="center"/>
    </xf>
    <xf numFmtId="0" fontId="33" fillId="0" borderId="0" xfId="26" applyFont="1" applyAlignment="1">
      <alignment horizontal="left" vertical="center"/>
    </xf>
    <xf numFmtId="0" fontId="34" fillId="0" borderId="0" xfId="26" applyFont="1"/>
    <xf numFmtId="0" fontId="34" fillId="0" borderId="20" xfId="26" applyFont="1" applyBorder="1"/>
    <xf numFmtId="0" fontId="33" fillId="0" borderId="25" xfId="26" applyFont="1" applyBorder="1" applyAlignment="1">
      <alignment horizontal="center" vertical="center"/>
    </xf>
    <xf numFmtId="4" fontId="19" fillId="0" borderId="45" xfId="26" applyNumberFormat="1" applyFont="1" applyBorder="1" applyAlignment="1">
      <alignment horizontal="left" vertical="center"/>
    </xf>
    <xf numFmtId="176" fontId="19" fillId="0" borderId="46" xfId="26" applyNumberFormat="1" applyFont="1" applyBorder="1" applyAlignment="1">
      <alignment horizontal="center" vertical="center"/>
    </xf>
    <xf numFmtId="178" fontId="19" fillId="0" borderId="1" xfId="26" applyNumberFormat="1" applyFont="1" applyBorder="1" applyAlignment="1">
      <alignment horizontal="center" vertical="center"/>
    </xf>
    <xf numFmtId="178" fontId="20" fillId="0" borderId="1" xfId="26" applyNumberFormat="1" applyFont="1" applyBorder="1"/>
    <xf numFmtId="175" fontId="19" fillId="0" borderId="1" xfId="26" applyNumberFormat="1" applyFont="1" applyBorder="1" applyAlignment="1">
      <alignment vertical="center"/>
    </xf>
    <xf numFmtId="0" fontId="20" fillId="0" borderId="1" xfId="26" applyFont="1" applyBorder="1"/>
    <xf numFmtId="175" fontId="19" fillId="0" borderId="38" xfId="26" applyNumberFormat="1" applyFont="1" applyBorder="1" applyAlignment="1">
      <alignment vertical="center"/>
    </xf>
    <xf numFmtId="175" fontId="33" fillId="0" borderId="38" xfId="26" applyNumberFormat="1" applyFont="1" applyBorder="1" applyAlignment="1">
      <alignment vertical="center"/>
    </xf>
    <xf numFmtId="4" fontId="19" fillId="0" borderId="25" xfId="0" applyNumberFormat="1" applyFont="1" applyBorder="1" applyAlignment="1">
      <alignment horizontal="left" vertical="center"/>
    </xf>
    <xf numFmtId="0" fontId="20" fillId="0" borderId="38" xfId="0" applyFont="1" applyBorder="1" applyAlignment="1">
      <alignment vertical="center"/>
    </xf>
    <xf numFmtId="0" fontId="20" fillId="0" borderId="22" xfId="0" applyFont="1" applyBorder="1" applyAlignment="1">
      <alignment vertical="center"/>
    </xf>
    <xf numFmtId="176" fontId="19" fillId="0" borderId="25" xfId="0" applyNumberFormat="1" applyFont="1" applyBorder="1" applyAlignment="1">
      <alignment horizontal="center" vertical="center"/>
    </xf>
    <xf numFmtId="178" fontId="19" fillId="0" borderId="46" xfId="26" applyNumberFormat="1" applyFont="1" applyBorder="1" applyAlignment="1">
      <alignment horizontal="center" vertical="center"/>
    </xf>
    <xf numFmtId="178" fontId="20" fillId="0" borderId="45" xfId="26" applyNumberFormat="1" applyFont="1" applyBorder="1"/>
    <xf numFmtId="178" fontId="20" fillId="0" borderId="49" xfId="26" applyNumberFormat="1" applyFont="1" applyBorder="1"/>
    <xf numFmtId="175" fontId="19" fillId="0" borderId="46" xfId="0" applyNumberFormat="1" applyFont="1" applyBorder="1" applyAlignment="1">
      <alignment vertical="center"/>
    </xf>
    <xf numFmtId="0" fontId="20" fillId="0" borderId="45" xfId="0" applyFont="1" applyBorder="1" applyAlignment="1">
      <alignment vertical="center"/>
    </xf>
    <xf numFmtId="0" fontId="20" fillId="0" borderId="49" xfId="0" applyFont="1" applyBorder="1" applyAlignment="1">
      <alignment vertical="center"/>
    </xf>
    <xf numFmtId="175" fontId="19" fillId="0" borderId="25" xfId="0" applyNumberFormat="1" applyFont="1" applyBorder="1" applyAlignment="1">
      <alignment vertical="center"/>
    </xf>
    <xf numFmtId="0" fontId="20" fillId="0" borderId="48" xfId="0" applyFont="1" applyBorder="1" applyAlignment="1">
      <alignment vertical="center"/>
    </xf>
    <xf numFmtId="176" fontId="19" fillId="0" borderId="25" xfId="26" applyNumberFormat="1" applyFont="1" applyBorder="1" applyAlignment="1">
      <alignment horizontal="center" vertical="center"/>
    </xf>
    <xf numFmtId="0" fontId="33" fillId="0" borderId="10" xfId="26" applyFont="1" applyBorder="1" applyAlignment="1">
      <alignment horizontal="right" vertical="center"/>
    </xf>
    <xf numFmtId="175" fontId="33" fillId="0" borderId="21" xfId="26" applyNumberFormat="1" applyFont="1" applyBorder="1" applyAlignment="1">
      <alignment vertical="center"/>
    </xf>
    <xf numFmtId="0" fontId="20" fillId="0" borderId="21" xfId="26" applyFont="1" applyBorder="1"/>
    <xf numFmtId="0" fontId="20" fillId="0" borderId="43" xfId="26" applyFont="1" applyBorder="1"/>
    <xf numFmtId="0" fontId="40" fillId="0" borderId="1" xfId="29" applyFont="1" applyBorder="1" applyAlignment="1">
      <alignment horizontal="left" wrapText="1"/>
    </xf>
    <xf numFmtId="4" fontId="40" fillId="0" borderId="1" xfId="29" applyNumberFormat="1" applyFont="1" applyBorder="1" applyAlignment="1">
      <alignment horizontal="center" vertical="center"/>
    </xf>
    <xf numFmtId="165" fontId="40" fillId="0" borderId="1" xfId="29" applyNumberFormat="1" applyFont="1" applyBorder="1" applyAlignment="1">
      <alignment vertical="center"/>
    </xf>
    <xf numFmtId="0" fontId="20" fillId="0" borderId="1" xfId="26" applyFont="1" applyBorder="1" applyAlignment="1">
      <alignment vertical="center"/>
    </xf>
    <xf numFmtId="0" fontId="20" fillId="0" borderId="3" xfId="26" applyFont="1" applyBorder="1" applyAlignment="1">
      <alignment vertical="center"/>
    </xf>
    <xf numFmtId="176" fontId="40" fillId="0" borderId="1" xfId="29" applyNumberFormat="1" applyFont="1" applyBorder="1" applyAlignment="1">
      <alignment horizontal="center" vertical="center"/>
    </xf>
    <xf numFmtId="165" fontId="40" fillId="0" borderId="1" xfId="29" applyNumberFormat="1" applyFont="1" applyBorder="1" applyAlignment="1">
      <alignment horizontal="center" vertical="center"/>
    </xf>
    <xf numFmtId="0" fontId="36" fillId="0" borderId="41" xfId="28" applyFont="1" applyBorder="1" applyAlignment="1">
      <alignment horizontal="left" vertical="center"/>
    </xf>
    <xf numFmtId="0" fontId="20" fillId="0" borderId="21" xfId="28" applyFont="1" applyBorder="1"/>
    <xf numFmtId="0" fontId="20" fillId="0" borderId="42" xfId="28" applyFont="1" applyBorder="1"/>
    <xf numFmtId="2" fontId="36" fillId="0" borderId="41" xfId="28" applyNumberFormat="1" applyFont="1" applyBorder="1" applyAlignment="1">
      <alignment horizontal="center" vertical="center"/>
    </xf>
    <xf numFmtId="175" fontId="19" fillId="0" borderId="41" xfId="28" applyNumberFormat="1" applyFont="1" applyBorder="1" applyAlignment="1">
      <alignment vertical="center"/>
    </xf>
    <xf numFmtId="0" fontId="33" fillId="0" borderId="38" xfId="26" applyFont="1" applyBorder="1" applyAlignment="1">
      <alignment horizontal="right" vertical="center"/>
    </xf>
    <xf numFmtId="172" fontId="33" fillId="0" borderId="25" xfId="26" applyNumberFormat="1" applyFont="1" applyBorder="1" applyAlignment="1">
      <alignment horizontal="right" vertical="center"/>
    </xf>
    <xf numFmtId="0" fontId="33" fillId="0" borderId="1" xfId="26" applyFont="1" applyBorder="1" applyAlignment="1">
      <alignment horizontal="center" vertical="center"/>
    </xf>
    <xf numFmtId="0" fontId="20" fillId="0" borderId="3" xfId="26" applyFont="1" applyBorder="1"/>
    <xf numFmtId="0" fontId="36" fillId="0" borderId="25" xfId="28" applyFont="1" applyBorder="1" applyAlignment="1">
      <alignment horizontal="left" vertical="center"/>
    </xf>
    <xf numFmtId="0" fontId="20" fillId="0" borderId="38" xfId="28" applyFont="1" applyBorder="1"/>
    <xf numFmtId="0" fontId="20" fillId="0" borderId="22" xfId="28" applyFont="1" applyBorder="1"/>
    <xf numFmtId="0" fontId="19" fillId="0" borderId="25" xfId="28" applyFont="1" applyBorder="1" applyAlignment="1">
      <alignment horizontal="center" vertical="center"/>
    </xf>
    <xf numFmtId="173" fontId="36" fillId="0" borderId="25" xfId="28" applyNumberFormat="1" applyFont="1" applyBorder="1" applyAlignment="1">
      <alignment horizontal="center" vertical="center"/>
    </xf>
    <xf numFmtId="4" fontId="36" fillId="0" borderId="25" xfId="28" applyNumberFormat="1" applyFont="1" applyBorder="1" applyAlignment="1">
      <alignment horizontal="center" vertical="center"/>
    </xf>
    <xf numFmtId="4" fontId="20" fillId="0" borderId="38" xfId="28" applyNumberFormat="1" applyFont="1" applyBorder="1"/>
    <xf numFmtId="4" fontId="20" fillId="0" borderId="22" xfId="28" applyNumberFormat="1" applyFont="1" applyBorder="1"/>
    <xf numFmtId="172" fontId="19" fillId="0" borderId="25" xfId="26" applyNumberFormat="1" applyFont="1" applyBorder="1" applyAlignment="1">
      <alignment horizontal="right" vertical="center"/>
    </xf>
    <xf numFmtId="0" fontId="19" fillId="0" borderId="38" xfId="26" applyFont="1" applyBorder="1" applyAlignment="1">
      <alignment horizontal="left" vertical="center"/>
    </xf>
    <xf numFmtId="0" fontId="19" fillId="0" borderId="25" xfId="26" applyFont="1" applyBorder="1" applyAlignment="1">
      <alignment horizontal="center" vertical="center"/>
    </xf>
    <xf numFmtId="173" fontId="19" fillId="0" borderId="25" xfId="26" applyNumberFormat="1" applyFont="1" applyBorder="1" applyAlignment="1">
      <alignment vertical="center"/>
    </xf>
    <xf numFmtId="4" fontId="19" fillId="0" borderId="25" xfId="26" applyNumberFormat="1" applyFont="1" applyBorder="1" applyAlignment="1">
      <alignment horizontal="center" vertical="center"/>
    </xf>
    <xf numFmtId="4" fontId="20" fillId="0" borderId="38" xfId="26" applyNumberFormat="1" applyFont="1" applyBorder="1" applyAlignment="1">
      <alignment horizontal="center"/>
    </xf>
    <xf numFmtId="4" fontId="20" fillId="0" borderId="22" xfId="26" applyNumberFormat="1" applyFont="1" applyBorder="1" applyAlignment="1">
      <alignment horizontal="center"/>
    </xf>
    <xf numFmtId="172" fontId="19" fillId="0" borderId="25" xfId="0" applyNumberFormat="1" applyFont="1" applyBorder="1" applyAlignment="1">
      <alignment horizontal="right" vertical="center"/>
    </xf>
    <xf numFmtId="0" fontId="20" fillId="0" borderId="38" xfId="0" applyFont="1" applyBorder="1"/>
    <xf numFmtId="0" fontId="20" fillId="0" borderId="48" xfId="0" applyFont="1" applyBorder="1"/>
    <xf numFmtId="4" fontId="38" fillId="0" borderId="25" xfId="26" applyNumberFormat="1" applyFont="1" applyBorder="1" applyAlignment="1">
      <alignment horizontal="center" vertical="center" wrapText="1"/>
    </xf>
    <xf numFmtId="4" fontId="20" fillId="0" borderId="38" xfId="26" applyNumberFormat="1" applyFont="1" applyBorder="1"/>
    <xf numFmtId="4" fontId="20" fillId="0" borderId="22" xfId="26" applyNumberFormat="1" applyFont="1" applyBorder="1"/>
    <xf numFmtId="0" fontId="19" fillId="0" borderId="25" xfId="0" applyFont="1" applyBorder="1" applyAlignment="1">
      <alignment horizontal="left" vertical="center" wrapText="1"/>
    </xf>
    <xf numFmtId="0" fontId="20" fillId="0" borderId="22" xfId="0" applyFont="1" applyBorder="1"/>
    <xf numFmtId="0" fontId="19" fillId="0" borderId="25" xfId="0" applyFont="1" applyBorder="1" applyAlignment="1">
      <alignment horizontal="center" vertical="center"/>
    </xf>
    <xf numFmtId="173" fontId="19" fillId="0" borderId="25" xfId="0" applyNumberFormat="1" applyFont="1" applyBorder="1" applyAlignment="1">
      <alignment horizontal="center" vertical="center"/>
    </xf>
    <xf numFmtId="4" fontId="19" fillId="0" borderId="25" xfId="0" applyNumberFormat="1" applyFont="1" applyBorder="1" applyAlignment="1">
      <alignment horizontal="center" vertical="center"/>
    </xf>
    <xf numFmtId="4" fontId="20" fillId="0" borderId="38" xfId="0" applyNumberFormat="1" applyFont="1" applyBorder="1"/>
    <xf numFmtId="4" fontId="20" fillId="0" borderId="22" xfId="0" applyNumberFormat="1" applyFont="1" applyBorder="1"/>
    <xf numFmtId="171" fontId="19" fillId="0" borderId="25" xfId="26" applyNumberFormat="1" applyFont="1" applyBorder="1" applyAlignment="1">
      <alignment horizontal="center" vertical="center"/>
    </xf>
    <xf numFmtId="171" fontId="20" fillId="0" borderId="38" xfId="26" applyNumberFormat="1" applyFont="1" applyBorder="1"/>
    <xf numFmtId="171" fontId="20" fillId="0" borderId="22" xfId="26" applyNumberFormat="1" applyFont="1" applyBorder="1"/>
    <xf numFmtId="0" fontId="19" fillId="0" borderId="50" xfId="0" applyFont="1" applyBorder="1" applyAlignment="1">
      <alignment horizontal="left" wrapText="1"/>
    </xf>
    <xf numFmtId="0" fontId="19" fillId="0" borderId="38" xfId="0" applyFont="1" applyBorder="1" applyAlignment="1">
      <alignment horizontal="left" wrapText="1"/>
    </xf>
    <xf numFmtId="0" fontId="19" fillId="0" borderId="22" xfId="0" applyFont="1" applyBorder="1" applyAlignment="1">
      <alignment horizontal="left" wrapText="1"/>
    </xf>
    <xf numFmtId="0" fontId="19" fillId="0" borderId="25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173" fontId="19" fillId="0" borderId="25" xfId="0" applyNumberFormat="1" applyFont="1" applyBorder="1" applyAlignment="1">
      <alignment vertical="center"/>
    </xf>
    <xf numFmtId="173" fontId="19" fillId="0" borderId="38" xfId="0" applyNumberFormat="1" applyFont="1" applyBorder="1" applyAlignment="1">
      <alignment vertical="center"/>
    </xf>
    <xf numFmtId="173" fontId="19" fillId="0" borderId="22" xfId="0" applyNumberFormat="1" applyFont="1" applyBorder="1" applyAlignment="1">
      <alignment vertical="center"/>
    </xf>
    <xf numFmtId="4" fontId="19" fillId="0" borderId="38" xfId="0" applyNumberFormat="1" applyFont="1" applyBorder="1" applyAlignment="1">
      <alignment horizontal="center" vertical="center"/>
    </xf>
    <xf numFmtId="4" fontId="19" fillId="0" borderId="22" xfId="0" applyNumberFormat="1" applyFont="1" applyBorder="1" applyAlignment="1">
      <alignment horizontal="center" vertical="center"/>
    </xf>
    <xf numFmtId="0" fontId="36" fillId="0" borderId="1" xfId="26" applyFont="1" applyBorder="1" applyAlignment="1">
      <alignment horizontal="center" vertical="center" wrapText="1"/>
    </xf>
    <xf numFmtId="0" fontId="37" fillId="0" borderId="45" xfId="26" applyFont="1" applyBorder="1" applyAlignment="1">
      <alignment horizontal="center" vertical="center" wrapText="1"/>
    </xf>
    <xf numFmtId="0" fontId="20" fillId="0" borderId="0" xfId="26" applyFont="1"/>
    <xf numFmtId="0" fontId="20" fillId="0" borderId="40" xfId="26" applyFont="1" applyBorder="1"/>
    <xf numFmtId="0" fontId="20" fillId="0" borderId="42" xfId="26" applyFont="1" applyBorder="1"/>
    <xf numFmtId="0" fontId="33" fillId="0" borderId="46" xfId="26" applyFont="1" applyBorder="1" applyAlignment="1">
      <alignment horizontal="center" vertical="center" wrapText="1"/>
    </xf>
    <xf numFmtId="0" fontId="20" fillId="0" borderId="39" xfId="26" applyFont="1" applyBorder="1"/>
    <xf numFmtId="0" fontId="20" fillId="0" borderId="41" xfId="26" applyFont="1" applyBorder="1"/>
    <xf numFmtId="0" fontId="20" fillId="0" borderId="47" xfId="26" applyFont="1" applyBorder="1"/>
    <xf numFmtId="0" fontId="20" fillId="0" borderId="20" xfId="26" applyFont="1" applyBorder="1"/>
    <xf numFmtId="0" fontId="32" fillId="0" borderId="0" xfId="26" applyFont="1" applyAlignment="1">
      <alignment horizontal="right" vertical="center"/>
    </xf>
    <xf numFmtId="0" fontId="0" fillId="0" borderId="0" xfId="26" applyFont="1"/>
    <xf numFmtId="0" fontId="0" fillId="0" borderId="20" xfId="26" applyFont="1" applyBorder="1"/>
    <xf numFmtId="0" fontId="33" fillId="0" borderId="0" xfId="26" applyFont="1" applyAlignment="1">
      <alignment horizontal="center" vertical="center"/>
    </xf>
    <xf numFmtId="0" fontId="19" fillId="0" borderId="1" xfId="26" applyFont="1" applyBorder="1" applyAlignment="1">
      <alignment horizontal="center" vertical="center"/>
    </xf>
    <xf numFmtId="0" fontId="19" fillId="0" borderId="38" xfId="26" applyFont="1" applyBorder="1" applyAlignment="1">
      <alignment horizontal="center" vertical="center"/>
    </xf>
    <xf numFmtId="0" fontId="24" fillId="0" borderId="0" xfId="26" applyFont="1" applyAlignment="1">
      <alignment horizontal="center" vertical="center"/>
    </xf>
    <xf numFmtId="0" fontId="24" fillId="0" borderId="0" xfId="26" applyFont="1" applyAlignment="1">
      <alignment horizontal="left" vertical="center" wrapText="1"/>
    </xf>
    <xf numFmtId="0" fontId="24" fillId="0" borderId="21" xfId="26" applyFont="1" applyBorder="1" applyAlignment="1">
      <alignment horizontal="center" vertical="center"/>
    </xf>
    <xf numFmtId="0" fontId="26" fillId="0" borderId="21" xfId="26" applyFont="1" applyBorder="1"/>
    <xf numFmtId="0" fontId="23" fillId="0" borderId="0" xfId="26" applyFont="1" applyAlignment="1">
      <alignment vertical="center"/>
    </xf>
    <xf numFmtId="0" fontId="27" fillId="0" borderId="45" xfId="26" applyFont="1" applyBorder="1" applyAlignment="1">
      <alignment horizontal="center" vertical="center"/>
    </xf>
    <xf numFmtId="0" fontId="22" fillId="0" borderId="45" xfId="26" applyFont="1" applyBorder="1"/>
    <xf numFmtId="0" fontId="19" fillId="0" borderId="32" xfId="26" applyFont="1" applyBorder="1" applyAlignment="1">
      <alignment horizontal="center" vertical="center"/>
    </xf>
    <xf numFmtId="0" fontId="19" fillId="0" borderId="33" xfId="26" applyFont="1" applyBorder="1" applyAlignment="1">
      <alignment horizontal="center" vertical="center"/>
    </xf>
    <xf numFmtId="0" fontId="20" fillId="0" borderId="33" xfId="26" applyFont="1" applyBorder="1"/>
    <xf numFmtId="0" fontId="20" fillId="0" borderId="34" xfId="26" applyFont="1" applyBorder="1"/>
    <xf numFmtId="0" fontId="21" fillId="0" borderId="35" xfId="26" applyFont="1" applyBorder="1" applyAlignment="1">
      <alignment horizontal="center" vertical="center" wrapText="1"/>
    </xf>
    <xf numFmtId="0" fontId="22" fillId="0" borderId="8" xfId="26" applyFont="1" applyBorder="1"/>
    <xf numFmtId="0" fontId="22" fillId="0" borderId="36" xfId="26" applyFont="1" applyBorder="1"/>
    <xf numFmtId="0" fontId="22" fillId="0" borderId="39" xfId="26" applyFont="1" applyBorder="1"/>
    <xf numFmtId="0" fontId="22" fillId="0" borderId="40" xfId="26" applyFont="1" applyBorder="1"/>
    <xf numFmtId="0" fontId="22" fillId="0" borderId="41" xfId="26" applyFont="1" applyBorder="1"/>
    <xf numFmtId="0" fontId="22" fillId="0" borderId="21" xfId="26" applyFont="1" applyBorder="1"/>
    <xf numFmtId="0" fontId="22" fillId="0" borderId="42" xfId="26" applyFont="1" applyBorder="1"/>
    <xf numFmtId="0" fontId="19" fillId="0" borderId="37" xfId="26" applyFont="1" applyBorder="1" applyAlignment="1">
      <alignment horizontal="center" vertical="center"/>
    </xf>
    <xf numFmtId="0" fontId="28" fillId="0" borderId="0" xfId="26" applyFont="1" applyAlignment="1">
      <alignment horizontal="left" vertical="center"/>
    </xf>
    <xf numFmtId="0" fontId="29" fillId="0" borderId="46" xfId="26" applyFont="1" applyBorder="1" applyAlignment="1">
      <alignment horizontal="center" vertical="center" wrapText="1"/>
    </xf>
    <xf numFmtId="0" fontId="30" fillId="0" borderId="45" xfId="26" applyFont="1" applyBorder="1" applyAlignment="1">
      <alignment horizontal="center"/>
    </xf>
    <xf numFmtId="0" fontId="30" fillId="0" borderId="47" xfId="26" applyFont="1" applyBorder="1" applyAlignment="1">
      <alignment horizontal="center"/>
    </xf>
    <xf numFmtId="0" fontId="30" fillId="0" borderId="39" xfId="26" applyFont="1" applyBorder="1" applyAlignment="1">
      <alignment horizontal="center"/>
    </xf>
    <xf numFmtId="0" fontId="31" fillId="0" borderId="0" xfId="26" applyFont="1" applyAlignment="1">
      <alignment horizontal="center"/>
    </xf>
    <xf numFmtId="0" fontId="30" fillId="0" borderId="20" xfId="26" applyFont="1" applyBorder="1" applyAlignment="1">
      <alignment horizontal="center"/>
    </xf>
    <xf numFmtId="0" fontId="30" fillId="0" borderId="41" xfId="26" applyFont="1" applyBorder="1" applyAlignment="1">
      <alignment horizontal="center"/>
    </xf>
    <xf numFmtId="0" fontId="30" fillId="0" borderId="21" xfId="26" applyFont="1" applyBorder="1" applyAlignment="1">
      <alignment horizontal="center"/>
    </xf>
    <xf numFmtId="0" fontId="30" fillId="0" borderId="43" xfId="26" applyFont="1" applyBorder="1" applyAlignment="1">
      <alignment horizontal="center"/>
    </xf>
    <xf numFmtId="0" fontId="33" fillId="0" borderId="38" xfId="26" applyFont="1" applyBorder="1" applyAlignment="1">
      <alignment horizontal="center" vertical="center"/>
    </xf>
    <xf numFmtId="0" fontId="33" fillId="0" borderId="22" xfId="26" applyFont="1" applyBorder="1" applyAlignment="1">
      <alignment horizontal="center" vertical="center"/>
    </xf>
    <xf numFmtId="0" fontId="40" fillId="0" borderId="1" xfId="29" applyFont="1" applyBorder="1" applyAlignment="1">
      <alignment horizontal="left" vertical="center" wrapText="1"/>
    </xf>
    <xf numFmtId="0" fontId="17" fillId="7" borderId="27" xfId="0" applyFont="1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5" fillId="4" borderId="13" xfId="0" applyFont="1" applyFill="1" applyBorder="1" applyAlignment="1">
      <alignment vertical="center" wrapText="1"/>
    </xf>
    <xf numFmtId="0" fontId="5" fillId="4" borderId="14" xfId="0" applyFont="1" applyFill="1" applyBorder="1" applyAlignment="1">
      <alignment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32">
    <cellStyle name="Hipervínculo 2 2" xfId="5"/>
    <cellStyle name="Millares 2 5" xfId="24"/>
    <cellStyle name="Moneda" xfId="1" builtinId="4"/>
    <cellStyle name="Moneda [0] 2" xfId="4"/>
    <cellStyle name="Moneda 10" xfId="16"/>
    <cellStyle name="Moneda 11" xfId="17"/>
    <cellStyle name="Moneda 12" xfId="15"/>
    <cellStyle name="Moneda 13" xfId="18"/>
    <cellStyle name="Moneda 14" xfId="19"/>
    <cellStyle name="Moneda 15" xfId="20"/>
    <cellStyle name="Moneda 16" xfId="21"/>
    <cellStyle name="Moneda 17" xfId="22"/>
    <cellStyle name="Moneda 18" xfId="27"/>
    <cellStyle name="Moneda 2" xfId="3"/>
    <cellStyle name="Moneda 3" xfId="8"/>
    <cellStyle name="Moneda 4" xfId="9"/>
    <cellStyle name="Moneda 5" xfId="11"/>
    <cellStyle name="Moneda 6" xfId="14"/>
    <cellStyle name="Moneda 7" xfId="13"/>
    <cellStyle name="Moneda 8" xfId="12"/>
    <cellStyle name="Moneda 9" xfId="10"/>
    <cellStyle name="Normal" xfId="0" builtinId="0"/>
    <cellStyle name="Normal 10" xfId="28"/>
    <cellStyle name="Normal 10 2" xfId="31"/>
    <cellStyle name="Normal 2 2 2" xfId="23"/>
    <cellStyle name="Normal 3 2" xfId="26"/>
    <cellStyle name="Normal 4 3" xfId="6"/>
    <cellStyle name="Normal 5" xfId="29"/>
    <cellStyle name="Normal 6" xfId="30"/>
    <cellStyle name="Porcentaje" xfId="2" builtinId="5"/>
    <cellStyle name="Porcentaje 2 2" xfId="7"/>
    <cellStyle name="Porcentual 2 2" xfId="25"/>
  </cellStyles>
  <dxfs count="329"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762"/>
  <sheetViews>
    <sheetView tabSelected="1" workbookViewId="0">
      <selection sqref="A1:F1"/>
    </sheetView>
  </sheetViews>
  <sheetFormatPr baseColWidth="10" defaultColWidth="10.7109375" defaultRowHeight="15"/>
  <cols>
    <col min="1" max="1" width="10.7109375" style="5"/>
    <col min="2" max="2" width="100.140625" style="7" customWidth="1"/>
    <col min="3" max="3" width="5.7109375" style="5" bestFit="1" customWidth="1"/>
    <col min="4" max="4" width="10.7109375" style="5"/>
    <col min="5" max="5" width="19.28515625" style="5" customWidth="1"/>
    <col min="6" max="6" width="29.85546875" style="5" customWidth="1"/>
    <col min="7" max="7" width="10.7109375" style="5"/>
    <col min="8" max="8" width="18.28515625" style="5" bestFit="1" customWidth="1"/>
    <col min="9" max="16384" width="10.7109375" style="5"/>
  </cols>
  <sheetData>
    <row r="1" spans="1:6" ht="39" customHeight="1" thickBot="1">
      <c r="A1" s="148" t="s">
        <v>243</v>
      </c>
      <c r="B1" s="149"/>
      <c r="C1" s="149"/>
      <c r="D1" s="149"/>
      <c r="E1" s="149"/>
      <c r="F1" s="150"/>
    </row>
    <row r="2" spans="1:6" ht="26.45" customHeight="1" thickBot="1">
      <c r="A2" s="124"/>
      <c r="B2" s="125"/>
      <c r="C2" s="125"/>
      <c r="D2" s="125"/>
      <c r="E2" s="125"/>
      <c r="F2" s="126"/>
    </row>
    <row r="3" spans="1:6" ht="18.75" customHeight="1" thickBot="1">
      <c r="A3" s="148" t="s">
        <v>247</v>
      </c>
      <c r="B3" s="151"/>
      <c r="C3" s="151"/>
      <c r="D3" s="151"/>
      <c r="E3" s="348"/>
      <c r="F3" s="349"/>
    </row>
    <row r="4" spans="1:6">
      <c r="A4" s="29" t="s">
        <v>6</v>
      </c>
      <c r="B4" s="41" t="s">
        <v>7</v>
      </c>
      <c r="C4" s="30" t="s">
        <v>8</v>
      </c>
      <c r="D4" s="30" t="s">
        <v>9</v>
      </c>
      <c r="E4" s="30" t="s">
        <v>10</v>
      </c>
      <c r="F4" s="31" t="s">
        <v>11</v>
      </c>
    </row>
    <row r="5" spans="1:6" ht="16.5">
      <c r="A5" s="120">
        <v>1.2</v>
      </c>
      <c r="B5" s="121" t="s">
        <v>71</v>
      </c>
      <c r="C5" s="122" t="s">
        <v>12</v>
      </c>
      <c r="D5" s="122">
        <v>6</v>
      </c>
      <c r="E5" s="118">
        <f>+'1,2'!AB60</f>
        <v>22788</v>
      </c>
      <c r="F5" s="123">
        <f>+E5*D5</f>
        <v>136728</v>
      </c>
    </row>
    <row r="6" spans="1:6" ht="16.5">
      <c r="A6" s="140" t="s">
        <v>73</v>
      </c>
      <c r="B6" s="141"/>
      <c r="C6" s="141"/>
      <c r="D6" s="141"/>
      <c r="E6" s="136"/>
      <c r="F6" s="137"/>
    </row>
    <row r="7" spans="1:6" ht="16.5">
      <c r="A7" s="120">
        <v>3.1</v>
      </c>
      <c r="B7" s="121" t="s">
        <v>55</v>
      </c>
      <c r="C7" s="122" t="s">
        <v>88</v>
      </c>
      <c r="D7" s="122">
        <v>0.9</v>
      </c>
      <c r="E7" s="118">
        <f>+'3,1'!AB60</f>
        <v>830106</v>
      </c>
      <c r="F7" s="123">
        <f>+E7*D7</f>
        <v>747095.4</v>
      </c>
    </row>
    <row r="8" spans="1:6" ht="16.5">
      <c r="A8" s="120">
        <v>3.2</v>
      </c>
      <c r="B8" s="121" t="s">
        <v>75</v>
      </c>
      <c r="C8" s="122" t="s">
        <v>88</v>
      </c>
      <c r="D8" s="122">
        <v>0.108</v>
      </c>
      <c r="E8" s="118">
        <f>+'3,2'!AB60</f>
        <v>1180474</v>
      </c>
      <c r="F8" s="123">
        <f>+E8*D8</f>
        <v>127491.192</v>
      </c>
    </row>
    <row r="9" spans="1:6" ht="16.5">
      <c r="A9" s="120">
        <v>3.4</v>
      </c>
      <c r="B9" s="121" t="s">
        <v>63</v>
      </c>
      <c r="C9" s="122" t="s">
        <v>88</v>
      </c>
      <c r="D9" s="122">
        <v>0.252</v>
      </c>
      <c r="E9" s="118">
        <f>+'3,4'!AB60</f>
        <v>1101603</v>
      </c>
      <c r="F9" s="123">
        <f>+E9*D9</f>
        <v>277603.95600000001</v>
      </c>
    </row>
    <row r="10" spans="1:6" ht="16.5">
      <c r="A10" s="140" t="s">
        <v>79</v>
      </c>
      <c r="B10" s="141"/>
      <c r="C10" s="141"/>
      <c r="D10" s="141"/>
      <c r="E10" s="136"/>
      <c r="F10" s="137"/>
    </row>
    <row r="11" spans="1:6" ht="16.5">
      <c r="A11" s="120">
        <v>4.0999999999999996</v>
      </c>
      <c r="B11" s="121" t="s">
        <v>61</v>
      </c>
      <c r="C11" s="122" t="s">
        <v>89</v>
      </c>
      <c r="D11" s="122">
        <v>165.97306701908039</v>
      </c>
      <c r="E11" s="118">
        <f>+'4,1'!AB60</f>
        <v>8062</v>
      </c>
      <c r="F11" s="123">
        <f>+E11*D11</f>
        <v>1338074.866307826</v>
      </c>
    </row>
    <row r="12" spans="1:6" ht="16.5">
      <c r="A12" s="140" t="s">
        <v>74</v>
      </c>
      <c r="B12" s="141"/>
      <c r="C12" s="141"/>
      <c r="D12" s="141"/>
      <c r="E12" s="136"/>
      <c r="F12" s="137"/>
    </row>
    <row r="13" spans="1:6" ht="16.5">
      <c r="A13" s="120">
        <v>5.0999999999999996</v>
      </c>
      <c r="B13" s="121" t="s">
        <v>47</v>
      </c>
      <c r="C13" s="122" t="s">
        <v>12</v>
      </c>
      <c r="D13" s="122">
        <v>8.32</v>
      </c>
      <c r="E13" s="118">
        <f>+'5,1'!AB60</f>
        <v>60726</v>
      </c>
      <c r="F13" s="123">
        <f>+E13*D13</f>
        <v>505240.32000000001</v>
      </c>
    </row>
    <row r="14" spans="1:6" ht="16.5">
      <c r="A14" s="140" t="s">
        <v>78</v>
      </c>
      <c r="B14" s="141"/>
      <c r="C14" s="141"/>
      <c r="D14" s="141"/>
      <c r="E14" s="136"/>
      <c r="F14" s="137"/>
    </row>
    <row r="15" spans="1:6" ht="16.5">
      <c r="A15" s="120">
        <v>6.1</v>
      </c>
      <c r="B15" s="121" t="s">
        <v>76</v>
      </c>
      <c r="C15" s="122" t="s">
        <v>12</v>
      </c>
      <c r="D15" s="122">
        <f>+(2*4)*1.8</f>
        <v>14.4</v>
      </c>
      <c r="E15" s="118">
        <f>+'6,1'!AB60</f>
        <v>85443</v>
      </c>
      <c r="F15" s="123">
        <f>+E15*D15</f>
        <v>1230379.2</v>
      </c>
    </row>
    <row r="16" spans="1:6" ht="16.5">
      <c r="A16" s="120">
        <v>6.2</v>
      </c>
      <c r="B16" s="121" t="s">
        <v>158</v>
      </c>
      <c r="C16" s="122" t="s">
        <v>12</v>
      </c>
      <c r="D16" s="122">
        <f>2.5*2.5</f>
        <v>6.25</v>
      </c>
      <c r="E16" s="118">
        <f>+'6,2'!AB60</f>
        <v>90212</v>
      </c>
      <c r="F16" s="123">
        <f>+E16*D16</f>
        <v>563825</v>
      </c>
    </row>
    <row r="17" spans="1:6" ht="16.5">
      <c r="A17" s="120">
        <v>6.3</v>
      </c>
      <c r="B17" s="121" t="s">
        <v>236</v>
      </c>
      <c r="C17" s="122" t="s">
        <v>12</v>
      </c>
      <c r="D17" s="122">
        <f>6.8*1.8</f>
        <v>12.24</v>
      </c>
      <c r="E17" s="118">
        <f>+'6,3'!AB64</f>
        <v>139420</v>
      </c>
      <c r="F17" s="123">
        <f>+E17*D17</f>
        <v>1706500.8</v>
      </c>
    </row>
    <row r="18" spans="1:6" ht="16.5">
      <c r="A18" s="140" t="s">
        <v>77</v>
      </c>
      <c r="B18" s="141"/>
      <c r="C18" s="141"/>
      <c r="D18" s="141"/>
      <c r="E18" s="136"/>
      <c r="F18" s="137"/>
    </row>
    <row r="19" spans="1:6" ht="16.5">
      <c r="A19" s="120">
        <v>7.1</v>
      </c>
      <c r="B19" s="121" t="s">
        <v>64</v>
      </c>
      <c r="C19" s="122" t="s">
        <v>13</v>
      </c>
      <c r="D19" s="122">
        <v>2</v>
      </c>
      <c r="E19" s="118">
        <f>+'7,1'!AB63</f>
        <v>104338</v>
      </c>
      <c r="F19" s="123">
        <f t="shared" ref="F19:F25" si="0">+E19*D19</f>
        <v>208676</v>
      </c>
    </row>
    <row r="20" spans="1:6" ht="16.5">
      <c r="A20" s="120">
        <v>7.2</v>
      </c>
      <c r="B20" s="121" t="s">
        <v>65</v>
      </c>
      <c r="C20" s="122" t="s">
        <v>13</v>
      </c>
      <c r="D20" s="122">
        <v>2</v>
      </c>
      <c r="E20" s="118">
        <f>+'7,2'!AB63</f>
        <v>109109</v>
      </c>
      <c r="F20" s="123">
        <f t="shared" si="0"/>
        <v>218218</v>
      </c>
    </row>
    <row r="21" spans="1:6" ht="16.5">
      <c r="A21" s="120">
        <v>7.3</v>
      </c>
      <c r="B21" s="121" t="s">
        <v>66</v>
      </c>
      <c r="C21" s="122" t="s">
        <v>13</v>
      </c>
      <c r="D21" s="122">
        <v>1</v>
      </c>
      <c r="E21" s="118">
        <f>+'7,3'!AB63</f>
        <v>139668</v>
      </c>
      <c r="F21" s="123">
        <f t="shared" si="0"/>
        <v>139668</v>
      </c>
    </row>
    <row r="22" spans="1:6" ht="16.5">
      <c r="A22" s="120">
        <v>7.4</v>
      </c>
      <c r="B22" s="121" t="s">
        <v>67</v>
      </c>
      <c r="C22" s="122" t="s">
        <v>13</v>
      </c>
      <c r="D22" s="122">
        <v>1</v>
      </c>
      <c r="E22" s="118">
        <f>+'7,4'!AB63</f>
        <v>66002</v>
      </c>
      <c r="F22" s="123">
        <f t="shared" si="0"/>
        <v>66002</v>
      </c>
    </row>
    <row r="23" spans="1:6" ht="16.5">
      <c r="A23" s="120">
        <v>7.5</v>
      </c>
      <c r="B23" s="121" t="s">
        <v>68</v>
      </c>
      <c r="C23" s="122" t="s">
        <v>13</v>
      </c>
      <c r="D23" s="122">
        <v>1</v>
      </c>
      <c r="E23" s="118">
        <f>+'7,5'!AB63</f>
        <v>94069</v>
      </c>
      <c r="F23" s="123">
        <f t="shared" si="0"/>
        <v>94069</v>
      </c>
    </row>
    <row r="24" spans="1:6" ht="16.5">
      <c r="A24" s="120">
        <v>7.6</v>
      </c>
      <c r="B24" s="121" t="s">
        <v>51</v>
      </c>
      <c r="C24" s="122" t="s">
        <v>13</v>
      </c>
      <c r="D24" s="122">
        <v>1</v>
      </c>
      <c r="E24" s="118">
        <f>+'7,6'!AB63</f>
        <v>673203</v>
      </c>
      <c r="F24" s="123">
        <f t="shared" si="0"/>
        <v>673203</v>
      </c>
    </row>
    <row r="25" spans="1:6" ht="16.5">
      <c r="A25" s="120">
        <v>7.7</v>
      </c>
      <c r="B25" s="121" t="s">
        <v>52</v>
      </c>
      <c r="C25" s="122" t="s">
        <v>13</v>
      </c>
      <c r="D25" s="122">
        <v>1</v>
      </c>
      <c r="E25" s="118">
        <f>+'7,7'!AB63</f>
        <v>212750</v>
      </c>
      <c r="F25" s="123">
        <f t="shared" si="0"/>
        <v>212750</v>
      </c>
    </row>
    <row r="26" spans="1:6" ht="16.5">
      <c r="A26" s="145" t="s">
        <v>225</v>
      </c>
      <c r="B26" s="146"/>
      <c r="C26" s="146"/>
      <c r="D26" s="146"/>
      <c r="E26" s="138"/>
      <c r="F26" s="139"/>
    </row>
    <row r="27" spans="1:6" ht="16.5">
      <c r="A27" s="120">
        <v>9.8000000000000007</v>
      </c>
      <c r="B27" s="121" t="s">
        <v>237</v>
      </c>
      <c r="C27" s="122" t="s">
        <v>13</v>
      </c>
      <c r="D27" s="122">
        <v>2</v>
      </c>
      <c r="E27" s="118">
        <f>+'9,8'!AB63</f>
        <v>230693</v>
      </c>
      <c r="F27" s="123">
        <f>+E27*D27</f>
        <v>461386</v>
      </c>
    </row>
    <row r="28" spans="1:6" ht="16.5">
      <c r="A28" s="120">
        <v>9.9</v>
      </c>
      <c r="B28" s="121" t="s">
        <v>240</v>
      </c>
      <c r="C28" s="122" t="s">
        <v>12</v>
      </c>
      <c r="D28" s="122">
        <v>2</v>
      </c>
      <c r="E28" s="118">
        <f>+'9,9'!AB63</f>
        <v>308469</v>
      </c>
      <c r="F28" s="123">
        <f>+E28*D28</f>
        <v>616938</v>
      </c>
    </row>
    <row r="29" spans="1:6" ht="16.5">
      <c r="A29" s="140" t="s">
        <v>83</v>
      </c>
      <c r="B29" s="141"/>
      <c r="C29" s="141"/>
      <c r="D29" s="141"/>
      <c r="E29" s="136"/>
      <c r="F29" s="137"/>
    </row>
    <row r="30" spans="1:6" ht="16.5">
      <c r="A30" s="120">
        <v>10.199999999999999</v>
      </c>
      <c r="B30" s="121" t="s">
        <v>84</v>
      </c>
      <c r="C30" s="122" t="s">
        <v>12</v>
      </c>
      <c r="D30" s="122">
        <v>18</v>
      </c>
      <c r="E30" s="118">
        <f>+'10,2'!AB63</f>
        <v>25607</v>
      </c>
      <c r="F30" s="123">
        <f>+E30*D30</f>
        <v>460926</v>
      </c>
    </row>
    <row r="31" spans="1:6" ht="16.5">
      <c r="A31" s="120">
        <v>10.3</v>
      </c>
      <c r="B31" s="121" t="s">
        <v>48</v>
      </c>
      <c r="C31" s="122" t="s">
        <v>12</v>
      </c>
      <c r="D31" s="122">
        <v>18</v>
      </c>
      <c r="E31" s="118">
        <f>+'10,3'!AB63</f>
        <v>12044</v>
      </c>
      <c r="F31" s="123">
        <f>+E31*D31</f>
        <v>216792</v>
      </c>
    </row>
    <row r="32" spans="1:6" ht="16.5">
      <c r="A32" s="120">
        <v>10.4</v>
      </c>
      <c r="B32" s="121" t="s">
        <v>86</v>
      </c>
      <c r="C32" s="122" t="s">
        <v>0</v>
      </c>
      <c r="D32" s="122">
        <v>4</v>
      </c>
      <c r="E32" s="118">
        <f>+'10,4'!AB63</f>
        <v>17467</v>
      </c>
      <c r="F32" s="123">
        <f>+E32*D32</f>
        <v>69868</v>
      </c>
    </row>
    <row r="33" spans="1:8" ht="17.25" thickBot="1">
      <c r="A33" s="129">
        <v>10.5</v>
      </c>
      <c r="B33" s="130" t="s">
        <v>85</v>
      </c>
      <c r="C33" s="131" t="s">
        <v>12</v>
      </c>
      <c r="D33" s="131">
        <v>18</v>
      </c>
      <c r="E33" s="132">
        <f>+'10,5'!AB63</f>
        <v>27663</v>
      </c>
      <c r="F33" s="133">
        <f>+E33*D33</f>
        <v>497934</v>
      </c>
    </row>
    <row r="34" spans="1:8" ht="15.75" thickBot="1">
      <c r="A34" s="142" t="s">
        <v>14</v>
      </c>
      <c r="B34" s="143"/>
      <c r="C34" s="143"/>
      <c r="D34" s="143"/>
      <c r="E34" s="144"/>
      <c r="F34" s="134">
        <f>+SUM(F5:F33)</f>
        <v>10569368.734307826</v>
      </c>
    </row>
    <row r="35" spans="1:8">
      <c r="A35" s="347"/>
      <c r="B35" s="347"/>
      <c r="C35" s="347"/>
      <c r="D35" s="347"/>
      <c r="E35" s="347"/>
      <c r="F35" s="347"/>
    </row>
    <row r="36" spans="1:8">
      <c r="A36" s="158" t="s">
        <v>249</v>
      </c>
      <c r="B36" s="159"/>
      <c r="C36" s="159"/>
      <c r="D36" s="159"/>
      <c r="E36" s="160"/>
      <c r="F36" s="33">
        <f>+F34</f>
        <v>10569368.734307826</v>
      </c>
    </row>
    <row r="37" spans="1:8" ht="16.5">
      <c r="A37" s="161" t="s">
        <v>15</v>
      </c>
      <c r="B37" s="162"/>
      <c r="C37" s="162"/>
      <c r="D37" s="163"/>
      <c r="E37" s="34">
        <f>+'Desglose AIU'!G15</f>
        <v>0.10300000000000004</v>
      </c>
      <c r="F37" s="4">
        <f>+F36*E37</f>
        <v>1088644.9796337064</v>
      </c>
    </row>
    <row r="38" spans="1:8" ht="16.5">
      <c r="A38" s="161" t="s">
        <v>16</v>
      </c>
      <c r="B38" s="162"/>
      <c r="C38" s="162"/>
      <c r="D38" s="163"/>
      <c r="E38" s="35">
        <f>+'Desglose AIU'!G16</f>
        <v>0.01</v>
      </c>
      <c r="F38" s="4">
        <f>+F36*E38</f>
        <v>105693.68734307826</v>
      </c>
    </row>
    <row r="39" spans="1:8" ht="16.5">
      <c r="A39" s="161" t="s">
        <v>17</v>
      </c>
      <c r="B39" s="162"/>
      <c r="C39" s="162"/>
      <c r="D39" s="163"/>
      <c r="E39" s="35">
        <f>+'Desglose AIU'!G17</f>
        <v>0.05</v>
      </c>
      <c r="F39" s="4">
        <f>+F36*E39</f>
        <v>528468.43671539135</v>
      </c>
    </row>
    <row r="40" spans="1:8" ht="16.5">
      <c r="A40" s="152" t="s">
        <v>18</v>
      </c>
      <c r="B40" s="153"/>
      <c r="C40" s="153"/>
      <c r="D40" s="153"/>
      <c r="E40" s="154"/>
      <c r="F40" s="36">
        <f>+F37+F38+F39</f>
        <v>1722807.1036921758</v>
      </c>
    </row>
    <row r="41" spans="1:8" ht="21.75" thickBot="1">
      <c r="A41" s="155" t="s">
        <v>19</v>
      </c>
      <c r="B41" s="156"/>
      <c r="C41" s="156"/>
      <c r="D41" s="156"/>
      <c r="E41" s="157"/>
      <c r="F41" s="37">
        <f>+F36+F40</f>
        <v>12292175.838000001</v>
      </c>
      <c r="H41" s="135"/>
    </row>
    <row r="42" spans="1:8">
      <c r="C42" s="127"/>
      <c r="D42" s="128"/>
      <c r="E42" s="128"/>
      <c r="F42" s="38"/>
    </row>
    <row r="43" spans="1:8">
      <c r="C43" s="127"/>
      <c r="D43" s="128"/>
      <c r="E43" s="128"/>
      <c r="F43" s="38"/>
    </row>
    <row r="44" spans="1:8">
      <c r="C44" s="127"/>
      <c r="D44" s="128"/>
      <c r="E44" s="128"/>
      <c r="F44" s="38"/>
    </row>
    <row r="45" spans="1:8">
      <c r="C45" s="127"/>
      <c r="D45" s="128"/>
      <c r="E45" s="128"/>
      <c r="F45" s="38"/>
    </row>
    <row r="46" spans="1:8">
      <c r="C46" s="127"/>
      <c r="D46" s="128"/>
      <c r="E46" s="128"/>
      <c r="F46" s="38"/>
    </row>
    <row r="47" spans="1:8">
      <c r="C47" s="127"/>
      <c r="D47" s="128"/>
      <c r="E47" s="128"/>
      <c r="F47" s="38"/>
    </row>
    <row r="48" spans="1:8">
      <c r="C48" s="127"/>
      <c r="D48" s="128"/>
      <c r="E48" s="128"/>
      <c r="F48" s="38"/>
    </row>
    <row r="49" spans="3:6">
      <c r="C49" s="127"/>
      <c r="D49" s="128"/>
      <c r="E49" s="128"/>
      <c r="F49" s="38"/>
    </row>
    <row r="50" spans="3:6">
      <c r="C50" s="127"/>
      <c r="D50" s="128"/>
      <c r="E50" s="128"/>
      <c r="F50" s="38"/>
    </row>
    <row r="51" spans="3:6">
      <c r="C51" s="127"/>
      <c r="D51" s="128"/>
      <c r="E51" s="128"/>
      <c r="F51" s="38"/>
    </row>
    <row r="52" spans="3:6">
      <c r="C52" s="127"/>
      <c r="D52" s="128"/>
      <c r="E52" s="128"/>
      <c r="F52" s="38"/>
    </row>
    <row r="53" spans="3:6">
      <c r="C53" s="127"/>
      <c r="D53" s="128"/>
      <c r="E53" s="128"/>
      <c r="F53" s="38"/>
    </row>
    <row r="54" spans="3:6">
      <c r="C54" s="127"/>
      <c r="D54" s="128"/>
      <c r="E54" s="128"/>
      <c r="F54" s="38"/>
    </row>
    <row r="55" spans="3:6">
      <c r="C55" s="127"/>
      <c r="D55" s="128"/>
      <c r="E55" s="128"/>
      <c r="F55" s="38"/>
    </row>
    <row r="56" spans="3:6">
      <c r="C56" s="127"/>
      <c r="D56" s="128"/>
      <c r="E56" s="128"/>
      <c r="F56" s="38"/>
    </row>
    <row r="57" spans="3:6">
      <c r="C57" s="127"/>
      <c r="D57" s="128"/>
      <c r="E57" s="128"/>
      <c r="F57" s="38"/>
    </row>
    <row r="58" spans="3:6">
      <c r="C58" s="127"/>
      <c r="D58" s="128"/>
      <c r="E58" s="128"/>
      <c r="F58" s="38"/>
    </row>
    <row r="59" spans="3:6">
      <c r="C59" s="127"/>
      <c r="D59" s="128"/>
      <c r="E59" s="128"/>
      <c r="F59" s="38"/>
    </row>
    <row r="60" spans="3:6">
      <c r="C60" s="127"/>
      <c r="D60" s="128"/>
      <c r="E60" s="128"/>
      <c r="F60" s="38"/>
    </row>
    <row r="61" spans="3:6">
      <c r="C61" s="127"/>
      <c r="D61" s="128"/>
      <c r="E61" s="128"/>
      <c r="F61" s="38"/>
    </row>
    <row r="62" spans="3:6">
      <c r="C62" s="127"/>
      <c r="D62" s="128"/>
      <c r="E62" s="128"/>
      <c r="F62" s="38"/>
    </row>
    <row r="63" spans="3:6">
      <c r="C63" s="127"/>
      <c r="D63" s="128"/>
      <c r="E63" s="128"/>
      <c r="F63" s="38"/>
    </row>
    <row r="64" spans="3:6">
      <c r="C64" s="127"/>
      <c r="D64" s="128"/>
      <c r="E64" s="128"/>
      <c r="F64" s="38"/>
    </row>
    <row r="65" spans="3:6">
      <c r="C65" s="127"/>
      <c r="D65" s="128"/>
      <c r="E65" s="128"/>
      <c r="F65" s="38"/>
    </row>
    <row r="66" spans="3:6">
      <c r="C66" s="127"/>
      <c r="D66" s="128"/>
      <c r="E66" s="128"/>
      <c r="F66" s="38"/>
    </row>
    <row r="67" spans="3:6">
      <c r="C67" s="127"/>
      <c r="D67" s="128"/>
      <c r="E67" s="128"/>
      <c r="F67" s="38"/>
    </row>
    <row r="68" spans="3:6">
      <c r="C68" s="127"/>
      <c r="D68" s="128"/>
      <c r="E68" s="128"/>
      <c r="F68" s="38"/>
    </row>
    <row r="69" spans="3:6">
      <c r="C69" s="127"/>
      <c r="D69" s="128"/>
      <c r="E69" s="128"/>
      <c r="F69" s="38"/>
    </row>
    <row r="70" spans="3:6">
      <c r="C70" s="127"/>
      <c r="D70" s="128"/>
      <c r="E70" s="128"/>
      <c r="F70" s="38"/>
    </row>
    <row r="71" spans="3:6">
      <c r="C71" s="127"/>
      <c r="D71" s="128"/>
      <c r="E71" s="128"/>
      <c r="F71" s="38"/>
    </row>
    <row r="72" spans="3:6">
      <c r="C72" s="127"/>
      <c r="D72" s="128"/>
      <c r="E72" s="128"/>
      <c r="F72" s="38"/>
    </row>
    <row r="73" spans="3:6">
      <c r="C73" s="127"/>
      <c r="D73" s="128"/>
      <c r="E73" s="128"/>
      <c r="F73" s="38"/>
    </row>
    <row r="74" spans="3:6">
      <c r="C74" s="127"/>
      <c r="D74" s="128"/>
      <c r="E74" s="128"/>
      <c r="F74" s="38"/>
    </row>
    <row r="75" spans="3:6">
      <c r="C75" s="127"/>
      <c r="D75" s="128"/>
      <c r="E75" s="128"/>
      <c r="F75" s="38"/>
    </row>
    <row r="76" spans="3:6">
      <c r="C76" s="127"/>
      <c r="D76" s="128"/>
      <c r="E76" s="128"/>
      <c r="F76" s="38"/>
    </row>
    <row r="77" spans="3:6">
      <c r="C77" s="127"/>
      <c r="D77" s="128"/>
      <c r="E77" s="128"/>
      <c r="F77" s="38"/>
    </row>
    <row r="78" spans="3:6">
      <c r="C78" s="127"/>
      <c r="D78" s="128"/>
      <c r="E78" s="128"/>
      <c r="F78" s="38"/>
    </row>
    <row r="79" spans="3:6">
      <c r="C79" s="127"/>
      <c r="D79" s="128"/>
      <c r="E79" s="128"/>
      <c r="F79" s="38"/>
    </row>
    <row r="80" spans="3:6">
      <c r="C80" s="127"/>
      <c r="D80" s="128"/>
      <c r="E80" s="128"/>
      <c r="F80" s="38"/>
    </row>
    <row r="81" spans="3:6">
      <c r="C81" s="127"/>
      <c r="D81" s="128"/>
      <c r="E81" s="128"/>
      <c r="F81" s="38"/>
    </row>
    <row r="82" spans="3:6">
      <c r="C82" s="127"/>
      <c r="D82" s="128"/>
      <c r="E82" s="128"/>
      <c r="F82" s="38"/>
    </row>
    <row r="83" spans="3:6">
      <c r="C83" s="127"/>
      <c r="D83" s="128"/>
      <c r="E83" s="128"/>
      <c r="F83" s="38"/>
    </row>
    <row r="84" spans="3:6">
      <c r="C84" s="127"/>
      <c r="D84" s="128"/>
      <c r="E84" s="128"/>
      <c r="F84" s="38"/>
    </row>
    <row r="85" spans="3:6">
      <c r="C85" s="127"/>
      <c r="D85" s="128"/>
      <c r="E85" s="128"/>
      <c r="F85" s="38"/>
    </row>
    <row r="86" spans="3:6">
      <c r="C86" s="127"/>
      <c r="D86" s="128"/>
      <c r="E86" s="128"/>
      <c r="F86" s="38"/>
    </row>
    <row r="87" spans="3:6">
      <c r="C87" s="127"/>
      <c r="D87" s="128"/>
      <c r="E87" s="128"/>
      <c r="F87" s="38"/>
    </row>
    <row r="88" spans="3:6">
      <c r="C88" s="127"/>
      <c r="D88" s="128"/>
      <c r="E88" s="128"/>
      <c r="F88" s="38"/>
    </row>
    <row r="89" spans="3:6">
      <c r="C89" s="127"/>
      <c r="D89" s="128"/>
      <c r="E89" s="128"/>
      <c r="F89" s="38"/>
    </row>
    <row r="90" spans="3:6">
      <c r="C90" s="127"/>
      <c r="D90" s="128"/>
      <c r="E90" s="128"/>
      <c r="F90" s="38"/>
    </row>
    <row r="91" spans="3:6">
      <c r="C91" s="127"/>
      <c r="D91" s="128"/>
      <c r="E91" s="128"/>
      <c r="F91" s="38"/>
    </row>
    <row r="92" spans="3:6">
      <c r="C92" s="127"/>
      <c r="D92" s="128"/>
      <c r="E92" s="128"/>
      <c r="F92" s="38"/>
    </row>
    <row r="93" spans="3:6">
      <c r="C93" s="127"/>
      <c r="D93" s="128"/>
      <c r="E93" s="128"/>
      <c r="F93" s="38"/>
    </row>
    <row r="94" spans="3:6">
      <c r="C94" s="127"/>
      <c r="D94" s="128"/>
      <c r="E94" s="128"/>
      <c r="F94" s="38"/>
    </row>
    <row r="95" spans="3:6">
      <c r="C95" s="127"/>
      <c r="D95" s="128"/>
      <c r="E95" s="128"/>
      <c r="F95" s="38"/>
    </row>
    <row r="96" spans="3:6">
      <c r="C96" s="127"/>
      <c r="D96" s="128"/>
      <c r="E96" s="128"/>
      <c r="F96" s="38"/>
    </row>
    <row r="97" spans="3:6">
      <c r="C97" s="127"/>
      <c r="D97" s="128"/>
      <c r="E97" s="128"/>
      <c r="F97" s="38"/>
    </row>
    <row r="98" spans="3:6">
      <c r="C98" s="127"/>
      <c r="D98" s="128"/>
      <c r="E98" s="128"/>
      <c r="F98" s="38"/>
    </row>
    <row r="99" spans="3:6">
      <c r="C99" s="127"/>
      <c r="D99" s="128"/>
      <c r="E99" s="128"/>
      <c r="F99" s="38"/>
    </row>
    <row r="100" spans="3:6">
      <c r="C100" s="127"/>
      <c r="D100" s="128"/>
      <c r="E100" s="128"/>
      <c r="F100" s="38"/>
    </row>
    <row r="101" spans="3:6">
      <c r="C101" s="127"/>
      <c r="D101" s="128"/>
      <c r="E101" s="128"/>
      <c r="F101" s="38"/>
    </row>
    <row r="102" spans="3:6">
      <c r="C102" s="127"/>
      <c r="D102" s="128"/>
      <c r="E102" s="128"/>
      <c r="F102" s="38"/>
    </row>
    <row r="103" spans="3:6">
      <c r="C103" s="127"/>
      <c r="D103" s="128"/>
      <c r="E103" s="128"/>
      <c r="F103" s="38"/>
    </row>
    <row r="104" spans="3:6">
      <c r="C104" s="127"/>
      <c r="D104" s="128"/>
      <c r="E104" s="128"/>
      <c r="F104" s="38"/>
    </row>
    <row r="105" spans="3:6">
      <c r="C105" s="127"/>
      <c r="D105" s="128"/>
      <c r="E105" s="128"/>
      <c r="F105" s="38"/>
    </row>
    <row r="106" spans="3:6">
      <c r="C106" s="127"/>
      <c r="D106" s="128"/>
      <c r="E106" s="128"/>
      <c r="F106" s="38"/>
    </row>
    <row r="107" spans="3:6">
      <c r="C107" s="127"/>
      <c r="D107" s="128"/>
      <c r="E107" s="128"/>
      <c r="F107" s="38"/>
    </row>
    <row r="108" spans="3:6">
      <c r="C108" s="127"/>
      <c r="D108" s="128"/>
      <c r="E108" s="128"/>
      <c r="F108" s="38"/>
    </row>
    <row r="109" spans="3:6">
      <c r="C109" s="127"/>
      <c r="D109" s="128"/>
      <c r="E109" s="128"/>
      <c r="F109" s="38"/>
    </row>
    <row r="110" spans="3:6">
      <c r="C110" s="127"/>
      <c r="D110" s="128"/>
      <c r="E110" s="128"/>
      <c r="F110" s="38"/>
    </row>
    <row r="111" spans="3:6">
      <c r="C111" s="127"/>
      <c r="D111" s="128"/>
      <c r="E111" s="128"/>
      <c r="F111" s="38"/>
    </row>
    <row r="112" spans="3:6">
      <c r="C112" s="127"/>
      <c r="D112" s="128"/>
      <c r="E112" s="128"/>
      <c r="F112" s="38"/>
    </row>
    <row r="113" spans="3:6">
      <c r="C113" s="127"/>
      <c r="D113" s="128"/>
      <c r="E113" s="128"/>
      <c r="F113" s="38"/>
    </row>
    <row r="114" spans="3:6">
      <c r="C114" s="127"/>
      <c r="D114" s="128"/>
      <c r="E114" s="128"/>
      <c r="F114" s="38"/>
    </row>
    <row r="115" spans="3:6">
      <c r="C115" s="127"/>
      <c r="D115" s="128"/>
      <c r="E115" s="128"/>
      <c r="F115" s="38"/>
    </row>
    <row r="116" spans="3:6">
      <c r="C116" s="127"/>
      <c r="D116" s="128"/>
      <c r="E116" s="128"/>
      <c r="F116" s="38"/>
    </row>
    <row r="117" spans="3:6">
      <c r="C117" s="127"/>
      <c r="D117" s="128"/>
      <c r="E117" s="128"/>
      <c r="F117" s="38"/>
    </row>
    <row r="118" spans="3:6">
      <c r="C118" s="127"/>
      <c r="D118" s="128"/>
      <c r="E118" s="128"/>
      <c r="F118" s="38"/>
    </row>
    <row r="119" spans="3:6">
      <c r="C119" s="127"/>
      <c r="D119" s="128"/>
      <c r="E119" s="128"/>
      <c r="F119" s="38"/>
    </row>
    <row r="120" spans="3:6">
      <c r="C120" s="127"/>
      <c r="D120" s="128"/>
      <c r="E120" s="128"/>
      <c r="F120" s="38"/>
    </row>
    <row r="121" spans="3:6">
      <c r="C121" s="127"/>
      <c r="D121" s="128"/>
      <c r="E121" s="128"/>
      <c r="F121" s="38"/>
    </row>
    <row r="122" spans="3:6">
      <c r="C122" s="127"/>
      <c r="D122" s="128"/>
      <c r="E122" s="128"/>
      <c r="F122" s="38"/>
    </row>
    <row r="123" spans="3:6">
      <c r="C123" s="127"/>
      <c r="D123" s="128"/>
      <c r="E123" s="128"/>
      <c r="F123" s="38"/>
    </row>
    <row r="124" spans="3:6">
      <c r="C124" s="127"/>
      <c r="D124" s="128"/>
      <c r="E124" s="128"/>
      <c r="F124" s="38"/>
    </row>
    <row r="125" spans="3:6">
      <c r="C125" s="127"/>
      <c r="D125" s="128"/>
      <c r="E125" s="128"/>
      <c r="F125" s="38"/>
    </row>
    <row r="126" spans="3:6">
      <c r="C126" s="127"/>
      <c r="D126" s="128"/>
      <c r="E126" s="128"/>
      <c r="F126" s="38"/>
    </row>
    <row r="127" spans="3:6">
      <c r="C127" s="127"/>
      <c r="D127" s="128"/>
      <c r="E127" s="128"/>
      <c r="F127" s="38"/>
    </row>
    <row r="128" spans="3:6">
      <c r="C128" s="127"/>
      <c r="D128" s="128"/>
      <c r="E128" s="128"/>
      <c r="F128" s="38"/>
    </row>
    <row r="129" spans="3:6">
      <c r="C129" s="127"/>
      <c r="D129" s="128"/>
      <c r="E129" s="128"/>
      <c r="F129" s="38"/>
    </row>
    <row r="130" spans="3:6">
      <c r="C130" s="127"/>
      <c r="D130" s="128"/>
      <c r="E130" s="128"/>
      <c r="F130" s="38"/>
    </row>
    <row r="131" spans="3:6">
      <c r="C131" s="127"/>
      <c r="D131" s="128"/>
      <c r="E131" s="128"/>
      <c r="F131" s="38"/>
    </row>
    <row r="132" spans="3:6">
      <c r="C132" s="127"/>
      <c r="D132" s="128"/>
      <c r="E132" s="128"/>
      <c r="F132" s="38"/>
    </row>
    <row r="133" spans="3:6">
      <c r="C133" s="127"/>
      <c r="D133" s="128"/>
      <c r="E133" s="128"/>
      <c r="F133" s="38"/>
    </row>
    <row r="134" spans="3:6">
      <c r="C134" s="127"/>
      <c r="D134" s="128"/>
      <c r="E134" s="128"/>
      <c r="F134" s="38"/>
    </row>
    <row r="135" spans="3:6">
      <c r="C135" s="127"/>
      <c r="D135" s="128"/>
      <c r="E135" s="128"/>
      <c r="F135" s="38"/>
    </row>
    <row r="136" spans="3:6">
      <c r="C136" s="127"/>
      <c r="D136" s="128"/>
      <c r="E136" s="128"/>
      <c r="F136" s="38"/>
    </row>
    <row r="137" spans="3:6">
      <c r="C137" s="127"/>
      <c r="D137" s="128"/>
      <c r="E137" s="128"/>
      <c r="F137" s="38"/>
    </row>
    <row r="138" spans="3:6">
      <c r="C138" s="127"/>
      <c r="D138" s="128"/>
      <c r="E138" s="128"/>
      <c r="F138" s="38"/>
    </row>
    <row r="139" spans="3:6">
      <c r="C139" s="127"/>
      <c r="D139" s="128"/>
      <c r="E139" s="128"/>
      <c r="F139" s="38"/>
    </row>
    <row r="140" spans="3:6">
      <c r="C140" s="127"/>
      <c r="D140" s="128"/>
      <c r="E140" s="128"/>
      <c r="F140" s="38"/>
    </row>
    <row r="141" spans="3:6">
      <c r="C141" s="127"/>
      <c r="D141" s="128"/>
      <c r="E141" s="128"/>
      <c r="F141" s="38"/>
    </row>
    <row r="142" spans="3:6">
      <c r="C142" s="127"/>
      <c r="D142" s="128"/>
      <c r="E142" s="128"/>
      <c r="F142" s="38"/>
    </row>
    <row r="143" spans="3:6">
      <c r="C143" s="127"/>
      <c r="D143" s="128"/>
      <c r="E143" s="128"/>
      <c r="F143" s="38"/>
    </row>
    <row r="144" spans="3:6">
      <c r="C144" s="127"/>
      <c r="D144" s="128"/>
      <c r="E144" s="128"/>
      <c r="F144" s="38"/>
    </row>
    <row r="145" spans="3:6">
      <c r="C145" s="127"/>
      <c r="D145" s="128"/>
      <c r="E145" s="128"/>
      <c r="F145" s="38"/>
    </row>
    <row r="146" spans="3:6">
      <c r="C146" s="127"/>
      <c r="D146" s="128"/>
      <c r="E146" s="128"/>
      <c r="F146" s="38"/>
    </row>
    <row r="147" spans="3:6">
      <c r="C147" s="127"/>
      <c r="D147" s="128"/>
      <c r="E147" s="128"/>
      <c r="F147" s="38"/>
    </row>
    <row r="148" spans="3:6">
      <c r="C148" s="127"/>
      <c r="D148" s="128"/>
      <c r="E148" s="128"/>
      <c r="F148" s="38"/>
    </row>
    <row r="149" spans="3:6">
      <c r="C149" s="127"/>
      <c r="D149" s="128"/>
      <c r="E149" s="128"/>
      <c r="F149" s="38"/>
    </row>
    <row r="150" spans="3:6">
      <c r="C150" s="127"/>
      <c r="D150" s="128"/>
      <c r="E150" s="128"/>
      <c r="F150" s="38"/>
    </row>
    <row r="151" spans="3:6">
      <c r="C151" s="127"/>
      <c r="D151" s="128"/>
      <c r="E151" s="128"/>
      <c r="F151" s="38"/>
    </row>
    <row r="152" spans="3:6">
      <c r="C152" s="127"/>
      <c r="D152" s="128"/>
      <c r="E152" s="128"/>
      <c r="F152" s="38"/>
    </row>
    <row r="153" spans="3:6">
      <c r="C153" s="127"/>
      <c r="D153" s="128"/>
      <c r="E153" s="128"/>
      <c r="F153" s="38"/>
    </row>
    <row r="154" spans="3:6">
      <c r="C154" s="127"/>
      <c r="D154" s="128"/>
      <c r="E154" s="128"/>
      <c r="F154" s="38"/>
    </row>
    <row r="155" spans="3:6">
      <c r="C155" s="127"/>
      <c r="D155" s="128"/>
      <c r="E155" s="128"/>
      <c r="F155" s="38"/>
    </row>
    <row r="156" spans="3:6">
      <c r="C156" s="127"/>
      <c r="D156" s="128"/>
      <c r="E156" s="128"/>
      <c r="F156" s="38"/>
    </row>
    <row r="157" spans="3:6">
      <c r="C157" s="127"/>
      <c r="D157" s="128"/>
      <c r="E157" s="128"/>
      <c r="F157" s="38"/>
    </row>
    <row r="158" spans="3:6">
      <c r="C158" s="127"/>
      <c r="D158" s="128"/>
      <c r="E158" s="128"/>
      <c r="F158" s="38"/>
    </row>
    <row r="159" spans="3:6">
      <c r="C159" s="127"/>
      <c r="D159" s="128"/>
      <c r="E159" s="128"/>
      <c r="F159" s="38"/>
    </row>
    <row r="160" spans="3:6">
      <c r="C160" s="127"/>
      <c r="D160" s="128"/>
      <c r="E160" s="128"/>
      <c r="F160" s="38"/>
    </row>
    <row r="161" spans="3:6">
      <c r="C161" s="127"/>
      <c r="D161" s="128"/>
      <c r="E161" s="128"/>
      <c r="F161" s="38"/>
    </row>
    <row r="162" spans="3:6">
      <c r="C162" s="127"/>
      <c r="D162" s="128"/>
      <c r="E162" s="128"/>
      <c r="F162" s="38"/>
    </row>
    <row r="163" spans="3:6">
      <c r="C163" s="127"/>
      <c r="D163" s="128"/>
      <c r="E163" s="128"/>
      <c r="F163" s="38"/>
    </row>
    <row r="164" spans="3:6">
      <c r="C164" s="127"/>
      <c r="D164" s="128"/>
      <c r="E164" s="128"/>
      <c r="F164" s="38"/>
    </row>
    <row r="165" spans="3:6">
      <c r="C165" s="127"/>
      <c r="D165" s="128"/>
      <c r="E165" s="128"/>
      <c r="F165" s="38"/>
    </row>
    <row r="166" spans="3:6">
      <c r="C166" s="127"/>
      <c r="D166" s="128"/>
      <c r="E166" s="128"/>
      <c r="F166" s="38"/>
    </row>
    <row r="167" spans="3:6">
      <c r="C167" s="127"/>
      <c r="D167" s="128"/>
      <c r="E167" s="128"/>
      <c r="F167" s="38"/>
    </row>
    <row r="168" spans="3:6">
      <c r="C168" s="127"/>
      <c r="D168" s="128"/>
      <c r="E168" s="128"/>
      <c r="F168" s="38"/>
    </row>
    <row r="169" spans="3:6">
      <c r="C169" s="127"/>
      <c r="D169" s="128"/>
      <c r="E169" s="128"/>
      <c r="F169" s="38"/>
    </row>
    <row r="170" spans="3:6">
      <c r="C170" s="127"/>
      <c r="D170" s="128"/>
      <c r="E170" s="128"/>
      <c r="F170" s="38"/>
    </row>
    <row r="171" spans="3:6">
      <c r="C171" s="127"/>
      <c r="D171" s="128"/>
      <c r="E171" s="128"/>
      <c r="F171" s="38"/>
    </row>
    <row r="172" spans="3:6">
      <c r="C172" s="127"/>
      <c r="D172" s="128"/>
      <c r="E172" s="128"/>
      <c r="F172" s="38"/>
    </row>
    <row r="173" spans="3:6">
      <c r="C173" s="127"/>
      <c r="D173" s="128"/>
      <c r="E173" s="128"/>
      <c r="F173" s="38"/>
    </row>
    <row r="174" spans="3:6">
      <c r="C174" s="127"/>
      <c r="D174" s="128"/>
      <c r="E174" s="128"/>
      <c r="F174" s="38"/>
    </row>
    <row r="175" spans="3:6">
      <c r="C175" s="127"/>
      <c r="D175" s="128"/>
      <c r="E175" s="128"/>
      <c r="F175" s="38"/>
    </row>
    <row r="176" spans="3:6">
      <c r="C176" s="127"/>
      <c r="D176" s="128"/>
      <c r="E176" s="128"/>
      <c r="F176" s="38"/>
    </row>
    <row r="177" spans="3:6">
      <c r="C177" s="127"/>
      <c r="D177" s="128"/>
      <c r="E177" s="128"/>
      <c r="F177" s="38"/>
    </row>
    <row r="178" spans="3:6">
      <c r="C178" s="127"/>
      <c r="D178" s="128"/>
      <c r="E178" s="128"/>
      <c r="F178" s="38"/>
    </row>
    <row r="179" spans="3:6">
      <c r="C179" s="127"/>
      <c r="D179" s="128"/>
      <c r="E179" s="128"/>
      <c r="F179" s="38"/>
    </row>
    <row r="180" spans="3:6">
      <c r="C180" s="127"/>
      <c r="D180" s="128"/>
      <c r="E180" s="128"/>
      <c r="F180" s="38"/>
    </row>
    <row r="181" spans="3:6">
      <c r="C181" s="127"/>
      <c r="D181" s="128"/>
      <c r="E181" s="128"/>
      <c r="F181" s="38"/>
    </row>
    <row r="182" spans="3:6">
      <c r="C182" s="127"/>
      <c r="D182" s="128"/>
      <c r="E182" s="128"/>
      <c r="F182" s="38"/>
    </row>
    <row r="183" spans="3:6">
      <c r="C183" s="127"/>
      <c r="D183" s="128"/>
      <c r="E183" s="128"/>
      <c r="F183" s="38"/>
    </row>
    <row r="184" spans="3:6">
      <c r="C184" s="127"/>
      <c r="D184" s="128"/>
      <c r="E184" s="128"/>
      <c r="F184" s="38"/>
    </row>
    <row r="185" spans="3:6">
      <c r="C185" s="127"/>
      <c r="D185" s="128"/>
      <c r="E185" s="128"/>
      <c r="F185" s="38"/>
    </row>
    <row r="186" spans="3:6">
      <c r="C186" s="127"/>
      <c r="D186" s="128"/>
      <c r="E186" s="128"/>
      <c r="F186" s="38"/>
    </row>
    <row r="187" spans="3:6">
      <c r="C187" s="127"/>
      <c r="D187" s="128"/>
      <c r="E187" s="128"/>
      <c r="F187" s="38"/>
    </row>
    <row r="188" spans="3:6">
      <c r="C188" s="127"/>
      <c r="D188" s="128"/>
      <c r="E188" s="128"/>
      <c r="F188" s="38"/>
    </row>
    <row r="189" spans="3:6">
      <c r="C189" s="127"/>
      <c r="D189" s="128"/>
      <c r="E189" s="128"/>
      <c r="F189" s="38"/>
    </row>
    <row r="190" spans="3:6">
      <c r="C190" s="127"/>
      <c r="D190" s="128"/>
      <c r="E190" s="128"/>
      <c r="F190" s="38"/>
    </row>
    <row r="191" spans="3:6">
      <c r="C191" s="127"/>
      <c r="D191" s="128"/>
      <c r="E191" s="128"/>
      <c r="F191" s="38"/>
    </row>
    <row r="192" spans="3:6">
      <c r="C192" s="127"/>
      <c r="D192" s="128"/>
      <c r="E192" s="128"/>
      <c r="F192" s="38"/>
    </row>
    <row r="193" spans="3:6">
      <c r="C193" s="127"/>
      <c r="D193" s="128"/>
      <c r="E193" s="128"/>
      <c r="F193" s="38"/>
    </row>
    <row r="194" spans="3:6">
      <c r="C194" s="127"/>
      <c r="D194" s="128"/>
      <c r="E194" s="128"/>
      <c r="F194" s="38"/>
    </row>
    <row r="195" spans="3:6">
      <c r="C195" s="127"/>
      <c r="D195" s="128"/>
      <c r="E195" s="128"/>
      <c r="F195" s="38"/>
    </row>
    <row r="196" spans="3:6">
      <c r="C196" s="127"/>
      <c r="D196" s="128"/>
      <c r="E196" s="128"/>
      <c r="F196" s="38"/>
    </row>
    <row r="197" spans="3:6">
      <c r="C197" s="127"/>
      <c r="D197" s="128"/>
      <c r="E197" s="128"/>
      <c r="F197" s="38"/>
    </row>
    <row r="198" spans="3:6">
      <c r="C198" s="127"/>
      <c r="D198" s="128"/>
      <c r="E198" s="128"/>
      <c r="F198" s="38"/>
    </row>
    <row r="199" spans="3:6">
      <c r="C199" s="127"/>
      <c r="D199" s="128"/>
      <c r="E199" s="128"/>
      <c r="F199" s="38"/>
    </row>
    <row r="200" spans="3:6">
      <c r="C200" s="127"/>
      <c r="D200" s="128"/>
      <c r="E200" s="128"/>
      <c r="F200" s="38"/>
    </row>
    <row r="201" spans="3:6">
      <c r="C201" s="127"/>
      <c r="D201" s="128"/>
      <c r="E201" s="128"/>
      <c r="F201" s="38"/>
    </row>
    <row r="202" spans="3:6">
      <c r="C202" s="127"/>
      <c r="D202" s="128"/>
      <c r="E202" s="128"/>
      <c r="F202" s="38"/>
    </row>
    <row r="203" spans="3:6">
      <c r="C203" s="127"/>
      <c r="D203" s="128"/>
      <c r="E203" s="128"/>
      <c r="F203" s="38"/>
    </row>
    <row r="204" spans="3:6">
      <c r="C204" s="127"/>
      <c r="D204" s="128"/>
      <c r="E204" s="128"/>
      <c r="F204" s="38"/>
    </row>
    <row r="205" spans="3:6">
      <c r="C205" s="127"/>
      <c r="D205" s="128"/>
      <c r="E205" s="128"/>
      <c r="F205" s="38"/>
    </row>
    <row r="206" spans="3:6">
      <c r="C206" s="127"/>
      <c r="D206" s="128"/>
      <c r="E206" s="128"/>
      <c r="F206" s="38"/>
    </row>
    <row r="207" spans="3:6">
      <c r="C207" s="127"/>
      <c r="D207" s="128"/>
      <c r="E207" s="128"/>
      <c r="F207" s="38"/>
    </row>
    <row r="208" spans="3:6">
      <c r="C208" s="127"/>
      <c r="D208" s="128"/>
      <c r="E208" s="128"/>
      <c r="F208" s="38"/>
    </row>
    <row r="209" spans="3:6">
      <c r="C209" s="127"/>
      <c r="D209" s="128"/>
      <c r="E209" s="128"/>
      <c r="F209" s="38"/>
    </row>
    <row r="210" spans="3:6">
      <c r="C210" s="127"/>
      <c r="D210" s="128"/>
      <c r="E210" s="128"/>
      <c r="F210" s="38"/>
    </row>
    <row r="211" spans="3:6">
      <c r="C211" s="127"/>
      <c r="D211" s="128"/>
      <c r="E211" s="128"/>
      <c r="F211" s="38"/>
    </row>
    <row r="212" spans="3:6">
      <c r="C212" s="127"/>
      <c r="D212" s="128"/>
      <c r="E212" s="128"/>
      <c r="F212" s="38"/>
    </row>
    <row r="213" spans="3:6">
      <c r="C213" s="127"/>
      <c r="D213" s="128"/>
      <c r="E213" s="128"/>
      <c r="F213" s="38"/>
    </row>
    <row r="214" spans="3:6">
      <c r="C214" s="127"/>
      <c r="D214" s="128"/>
      <c r="E214" s="128"/>
      <c r="F214" s="38"/>
    </row>
    <row r="215" spans="3:6">
      <c r="C215" s="127"/>
      <c r="D215" s="128"/>
      <c r="E215" s="128"/>
      <c r="F215" s="38"/>
    </row>
    <row r="216" spans="3:6">
      <c r="C216" s="127"/>
      <c r="D216" s="128"/>
      <c r="E216" s="128"/>
      <c r="F216" s="38"/>
    </row>
    <row r="217" spans="3:6">
      <c r="C217" s="127"/>
      <c r="D217" s="128"/>
      <c r="E217" s="128"/>
      <c r="F217" s="38"/>
    </row>
    <row r="218" spans="3:6">
      <c r="C218" s="127"/>
      <c r="D218" s="128"/>
      <c r="E218" s="128"/>
      <c r="F218" s="38"/>
    </row>
    <row r="219" spans="3:6">
      <c r="C219" s="127"/>
      <c r="D219" s="128"/>
      <c r="E219" s="128"/>
      <c r="F219" s="38"/>
    </row>
    <row r="220" spans="3:6">
      <c r="C220" s="127"/>
      <c r="D220" s="128"/>
      <c r="E220" s="128"/>
      <c r="F220" s="38"/>
    </row>
    <row r="221" spans="3:6">
      <c r="C221" s="127"/>
      <c r="D221" s="128"/>
      <c r="E221" s="128"/>
      <c r="F221" s="38"/>
    </row>
    <row r="222" spans="3:6">
      <c r="C222" s="127"/>
      <c r="D222" s="128"/>
      <c r="E222" s="128"/>
      <c r="F222" s="38"/>
    </row>
    <row r="223" spans="3:6">
      <c r="C223" s="127"/>
      <c r="D223" s="128"/>
      <c r="E223" s="128"/>
      <c r="F223" s="38"/>
    </row>
    <row r="224" spans="3:6">
      <c r="C224" s="127"/>
      <c r="D224" s="128"/>
      <c r="E224" s="128"/>
      <c r="F224" s="38"/>
    </row>
    <row r="225" spans="3:6">
      <c r="C225" s="127"/>
      <c r="D225" s="128"/>
      <c r="E225" s="128"/>
      <c r="F225" s="38"/>
    </row>
    <row r="226" spans="3:6">
      <c r="C226" s="127"/>
      <c r="D226" s="128"/>
      <c r="E226" s="128"/>
      <c r="F226" s="38"/>
    </row>
    <row r="227" spans="3:6">
      <c r="C227" s="127"/>
      <c r="D227" s="128"/>
      <c r="E227" s="128"/>
      <c r="F227" s="38"/>
    </row>
    <row r="228" spans="3:6">
      <c r="C228" s="127"/>
      <c r="D228" s="128"/>
      <c r="E228" s="128"/>
      <c r="F228" s="38"/>
    </row>
    <row r="229" spans="3:6">
      <c r="C229" s="127"/>
      <c r="D229" s="128"/>
      <c r="E229" s="128"/>
      <c r="F229" s="38"/>
    </row>
    <row r="230" spans="3:6">
      <c r="C230" s="127"/>
      <c r="D230" s="128"/>
      <c r="E230" s="128"/>
      <c r="F230" s="38"/>
    </row>
    <row r="231" spans="3:6">
      <c r="C231" s="127"/>
      <c r="D231" s="128"/>
      <c r="E231" s="128"/>
      <c r="F231" s="38"/>
    </row>
    <row r="232" spans="3:6">
      <c r="C232" s="127"/>
      <c r="D232" s="128"/>
      <c r="E232" s="128"/>
      <c r="F232" s="38"/>
    </row>
    <row r="233" spans="3:6">
      <c r="C233" s="127"/>
      <c r="D233" s="128"/>
      <c r="E233" s="128"/>
      <c r="F233" s="38"/>
    </row>
    <row r="234" spans="3:6">
      <c r="C234" s="127"/>
      <c r="D234" s="128"/>
      <c r="E234" s="128"/>
      <c r="F234" s="38"/>
    </row>
    <row r="235" spans="3:6">
      <c r="C235" s="127"/>
      <c r="D235" s="128"/>
      <c r="E235" s="128"/>
      <c r="F235" s="38"/>
    </row>
    <row r="236" spans="3:6">
      <c r="C236" s="127"/>
      <c r="D236" s="128"/>
      <c r="E236" s="128"/>
      <c r="F236" s="38"/>
    </row>
    <row r="237" spans="3:6">
      <c r="C237" s="127"/>
      <c r="D237" s="128"/>
      <c r="E237" s="128"/>
      <c r="F237" s="38"/>
    </row>
    <row r="238" spans="3:6">
      <c r="C238" s="127"/>
      <c r="D238" s="128"/>
      <c r="E238" s="128"/>
      <c r="F238" s="38"/>
    </row>
    <row r="239" spans="3:6">
      <c r="C239" s="127"/>
      <c r="D239" s="128"/>
      <c r="E239" s="128"/>
      <c r="F239" s="38"/>
    </row>
    <row r="240" spans="3:6">
      <c r="C240" s="127"/>
      <c r="D240" s="128"/>
      <c r="E240" s="128"/>
      <c r="F240" s="38"/>
    </row>
    <row r="241" spans="3:6">
      <c r="C241" s="127"/>
      <c r="D241" s="128"/>
      <c r="E241" s="128"/>
      <c r="F241" s="38"/>
    </row>
    <row r="242" spans="3:6">
      <c r="C242" s="127"/>
      <c r="D242" s="128"/>
      <c r="E242" s="128"/>
      <c r="F242" s="38"/>
    </row>
    <row r="243" spans="3:6">
      <c r="C243" s="127"/>
      <c r="D243" s="128"/>
      <c r="E243" s="128"/>
      <c r="F243" s="38"/>
    </row>
    <row r="244" spans="3:6">
      <c r="C244" s="127"/>
      <c r="D244" s="128"/>
      <c r="E244" s="128"/>
      <c r="F244" s="38"/>
    </row>
    <row r="245" spans="3:6">
      <c r="C245" s="127"/>
      <c r="D245" s="128"/>
      <c r="E245" s="128"/>
      <c r="F245" s="38"/>
    </row>
    <row r="246" spans="3:6">
      <c r="C246" s="127"/>
      <c r="D246" s="128"/>
      <c r="E246" s="128"/>
      <c r="F246" s="38"/>
    </row>
    <row r="247" spans="3:6">
      <c r="C247" s="127"/>
      <c r="D247" s="128"/>
      <c r="E247" s="128"/>
      <c r="F247" s="38"/>
    </row>
    <row r="248" spans="3:6">
      <c r="C248" s="127"/>
      <c r="D248" s="128"/>
      <c r="E248" s="128"/>
      <c r="F248" s="38"/>
    </row>
    <row r="249" spans="3:6">
      <c r="C249" s="127"/>
      <c r="D249" s="128"/>
      <c r="E249" s="128"/>
      <c r="F249" s="38"/>
    </row>
    <row r="250" spans="3:6">
      <c r="C250" s="127"/>
      <c r="D250" s="128"/>
      <c r="E250" s="128"/>
      <c r="F250" s="38"/>
    </row>
    <row r="251" spans="3:6">
      <c r="C251" s="127"/>
      <c r="D251" s="128"/>
      <c r="E251" s="128"/>
      <c r="F251" s="38"/>
    </row>
    <row r="252" spans="3:6">
      <c r="C252" s="127"/>
      <c r="D252" s="128"/>
      <c r="E252" s="128"/>
      <c r="F252" s="38"/>
    </row>
    <row r="253" spans="3:6">
      <c r="C253" s="127"/>
      <c r="D253" s="128"/>
      <c r="E253" s="128"/>
      <c r="F253" s="38"/>
    </row>
    <row r="254" spans="3:6">
      <c r="C254" s="127"/>
      <c r="D254" s="128"/>
      <c r="E254" s="128"/>
      <c r="F254" s="38"/>
    </row>
    <row r="255" spans="3:6">
      <c r="C255" s="127"/>
      <c r="D255" s="128"/>
      <c r="E255" s="128"/>
      <c r="F255" s="38"/>
    </row>
    <row r="256" spans="3:6">
      <c r="C256" s="127"/>
      <c r="D256" s="128"/>
      <c r="E256" s="128"/>
      <c r="F256" s="38"/>
    </row>
    <row r="257" spans="3:6">
      <c r="C257" s="127"/>
      <c r="D257" s="128"/>
      <c r="E257" s="128"/>
      <c r="F257" s="38"/>
    </row>
    <row r="258" spans="3:6">
      <c r="C258" s="127"/>
      <c r="D258" s="128"/>
      <c r="E258" s="128"/>
      <c r="F258" s="38"/>
    </row>
    <row r="259" spans="3:6">
      <c r="C259" s="127"/>
      <c r="D259" s="128"/>
      <c r="E259" s="128"/>
      <c r="F259" s="38"/>
    </row>
    <row r="260" spans="3:6">
      <c r="C260" s="127"/>
      <c r="D260" s="128"/>
      <c r="E260" s="128"/>
      <c r="F260" s="38"/>
    </row>
    <row r="261" spans="3:6">
      <c r="C261" s="127"/>
      <c r="D261" s="128"/>
      <c r="E261" s="128"/>
      <c r="F261" s="38"/>
    </row>
    <row r="262" spans="3:6">
      <c r="C262" s="127"/>
      <c r="D262" s="128"/>
      <c r="E262" s="128"/>
      <c r="F262" s="38"/>
    </row>
    <row r="263" spans="3:6">
      <c r="C263" s="127"/>
      <c r="D263" s="128"/>
      <c r="E263" s="128"/>
      <c r="F263" s="38"/>
    </row>
    <row r="264" spans="3:6">
      <c r="C264" s="127"/>
      <c r="D264" s="128"/>
      <c r="E264" s="128"/>
      <c r="F264" s="38"/>
    </row>
    <row r="265" spans="3:6">
      <c r="C265" s="127"/>
      <c r="D265" s="128"/>
      <c r="E265" s="128"/>
      <c r="F265" s="38"/>
    </row>
    <row r="266" spans="3:6">
      <c r="C266" s="127"/>
      <c r="D266" s="128"/>
      <c r="E266" s="128"/>
      <c r="F266" s="38"/>
    </row>
    <row r="267" spans="3:6">
      <c r="C267" s="127"/>
      <c r="D267" s="128"/>
      <c r="E267" s="128"/>
      <c r="F267" s="38"/>
    </row>
    <row r="268" spans="3:6">
      <c r="C268" s="127"/>
      <c r="D268" s="128"/>
      <c r="E268" s="128"/>
      <c r="F268" s="38"/>
    </row>
    <row r="269" spans="3:6">
      <c r="C269" s="127"/>
      <c r="D269" s="128"/>
      <c r="E269" s="128"/>
      <c r="F269" s="38"/>
    </row>
    <row r="270" spans="3:6">
      <c r="C270" s="127"/>
      <c r="D270" s="128"/>
      <c r="E270" s="128"/>
      <c r="F270" s="38"/>
    </row>
    <row r="271" spans="3:6">
      <c r="C271" s="127"/>
      <c r="D271" s="128"/>
      <c r="E271" s="128"/>
      <c r="F271" s="38"/>
    </row>
    <row r="272" spans="3:6">
      <c r="C272" s="127"/>
      <c r="D272" s="128"/>
      <c r="E272" s="128"/>
      <c r="F272" s="38"/>
    </row>
    <row r="273" spans="3:6">
      <c r="C273" s="127"/>
      <c r="D273" s="128"/>
      <c r="E273" s="128"/>
      <c r="F273" s="38"/>
    </row>
    <row r="274" spans="3:6">
      <c r="C274" s="127"/>
      <c r="D274" s="128"/>
      <c r="E274" s="128"/>
      <c r="F274" s="38"/>
    </row>
    <row r="275" spans="3:6">
      <c r="C275" s="127"/>
      <c r="D275" s="128"/>
      <c r="E275" s="128"/>
      <c r="F275" s="38"/>
    </row>
    <row r="276" spans="3:6">
      <c r="C276" s="127"/>
      <c r="D276" s="128"/>
      <c r="E276" s="128"/>
      <c r="F276" s="38"/>
    </row>
    <row r="277" spans="3:6">
      <c r="C277" s="127"/>
      <c r="D277" s="128"/>
      <c r="E277" s="128"/>
      <c r="F277" s="38"/>
    </row>
    <row r="278" spans="3:6">
      <c r="C278" s="127"/>
      <c r="D278" s="128"/>
      <c r="E278" s="128"/>
      <c r="F278" s="38"/>
    </row>
    <row r="279" spans="3:6">
      <c r="C279" s="127"/>
      <c r="D279" s="128"/>
      <c r="E279" s="128"/>
      <c r="F279" s="38"/>
    </row>
    <row r="280" spans="3:6">
      <c r="C280" s="127"/>
      <c r="D280" s="128"/>
      <c r="E280" s="128"/>
      <c r="F280" s="38"/>
    </row>
    <row r="281" spans="3:6">
      <c r="C281" s="127"/>
      <c r="D281" s="128"/>
      <c r="E281" s="128"/>
      <c r="F281" s="38"/>
    </row>
    <row r="282" spans="3:6">
      <c r="C282" s="127"/>
      <c r="D282" s="128"/>
      <c r="E282" s="128"/>
      <c r="F282" s="38"/>
    </row>
    <row r="283" spans="3:6">
      <c r="C283" s="127"/>
      <c r="D283" s="128"/>
      <c r="E283" s="128"/>
      <c r="F283" s="38"/>
    </row>
    <row r="284" spans="3:6">
      <c r="C284" s="127"/>
      <c r="D284" s="128"/>
      <c r="E284" s="128"/>
      <c r="F284" s="38"/>
    </row>
    <row r="285" spans="3:6">
      <c r="C285" s="127"/>
      <c r="D285" s="128"/>
      <c r="E285" s="128"/>
      <c r="F285" s="38"/>
    </row>
    <row r="286" spans="3:6">
      <c r="C286" s="127"/>
      <c r="D286" s="128"/>
      <c r="E286" s="128"/>
      <c r="F286" s="38"/>
    </row>
    <row r="287" spans="3:6">
      <c r="C287" s="127"/>
      <c r="D287" s="128"/>
      <c r="E287" s="128"/>
      <c r="F287" s="38"/>
    </row>
    <row r="288" spans="3:6">
      <c r="C288" s="127"/>
      <c r="D288" s="128"/>
      <c r="E288" s="128"/>
      <c r="F288" s="38"/>
    </row>
    <row r="289" spans="3:6">
      <c r="C289" s="127"/>
      <c r="D289" s="128"/>
      <c r="E289" s="128"/>
      <c r="F289" s="38"/>
    </row>
    <row r="290" spans="3:6">
      <c r="C290" s="127"/>
      <c r="D290" s="128"/>
      <c r="E290" s="128"/>
      <c r="F290" s="38"/>
    </row>
    <row r="291" spans="3:6">
      <c r="C291" s="127"/>
      <c r="D291" s="128"/>
      <c r="E291" s="128"/>
      <c r="F291" s="38"/>
    </row>
    <row r="292" spans="3:6">
      <c r="C292" s="127"/>
      <c r="D292" s="128"/>
      <c r="E292" s="128"/>
      <c r="F292" s="38"/>
    </row>
    <row r="293" spans="3:6">
      <c r="C293" s="127"/>
      <c r="D293" s="128"/>
      <c r="E293" s="128"/>
      <c r="F293" s="38"/>
    </row>
    <row r="294" spans="3:6">
      <c r="C294" s="127"/>
      <c r="D294" s="128"/>
      <c r="E294" s="128"/>
      <c r="F294" s="38"/>
    </row>
    <row r="295" spans="3:6">
      <c r="C295" s="127"/>
      <c r="D295" s="128"/>
      <c r="E295" s="128"/>
      <c r="F295" s="38"/>
    </row>
    <row r="296" spans="3:6">
      <c r="C296" s="127"/>
      <c r="D296" s="128"/>
      <c r="E296" s="128"/>
      <c r="F296" s="38"/>
    </row>
    <row r="297" spans="3:6">
      <c r="C297" s="127"/>
      <c r="D297" s="128"/>
      <c r="E297" s="128"/>
      <c r="F297" s="38"/>
    </row>
    <row r="298" spans="3:6">
      <c r="C298" s="127"/>
      <c r="D298" s="128"/>
      <c r="E298" s="128"/>
      <c r="F298" s="38"/>
    </row>
    <row r="299" spans="3:6">
      <c r="C299" s="127"/>
      <c r="D299" s="128"/>
      <c r="E299" s="128"/>
      <c r="F299" s="38"/>
    </row>
    <row r="300" spans="3:6">
      <c r="C300" s="127"/>
      <c r="D300" s="128"/>
      <c r="E300" s="128"/>
      <c r="F300" s="38"/>
    </row>
    <row r="301" spans="3:6">
      <c r="C301" s="127"/>
      <c r="D301" s="128"/>
      <c r="E301" s="128"/>
      <c r="F301" s="38"/>
    </row>
    <row r="302" spans="3:6">
      <c r="C302" s="127"/>
      <c r="D302" s="128"/>
      <c r="E302" s="128"/>
      <c r="F302" s="38"/>
    </row>
    <row r="303" spans="3:6">
      <c r="C303" s="127"/>
      <c r="D303" s="128"/>
      <c r="E303" s="128"/>
      <c r="F303" s="38"/>
    </row>
    <row r="304" spans="3:6">
      <c r="C304" s="127"/>
      <c r="D304" s="128"/>
      <c r="E304" s="128"/>
      <c r="F304" s="38"/>
    </row>
    <row r="305" spans="3:6">
      <c r="C305" s="127"/>
      <c r="D305" s="128"/>
      <c r="E305" s="128"/>
      <c r="F305" s="38"/>
    </row>
    <row r="306" spans="3:6">
      <c r="C306" s="127"/>
      <c r="D306" s="128"/>
      <c r="E306" s="128"/>
      <c r="F306" s="38"/>
    </row>
    <row r="307" spans="3:6">
      <c r="C307" s="127"/>
      <c r="D307" s="128"/>
      <c r="E307" s="128"/>
      <c r="F307" s="38"/>
    </row>
    <row r="308" spans="3:6">
      <c r="C308" s="127"/>
      <c r="D308" s="128"/>
      <c r="E308" s="128"/>
      <c r="F308" s="38"/>
    </row>
    <row r="309" spans="3:6">
      <c r="C309" s="127"/>
      <c r="D309" s="128"/>
      <c r="E309" s="128"/>
      <c r="F309" s="38"/>
    </row>
    <row r="310" spans="3:6">
      <c r="C310" s="127"/>
      <c r="D310" s="128"/>
      <c r="E310" s="128"/>
      <c r="F310" s="38"/>
    </row>
    <row r="311" spans="3:6">
      <c r="C311" s="127"/>
      <c r="D311" s="128"/>
      <c r="E311" s="128"/>
      <c r="F311" s="38"/>
    </row>
    <row r="312" spans="3:6">
      <c r="C312" s="127"/>
      <c r="D312" s="128"/>
      <c r="E312" s="128"/>
      <c r="F312" s="38"/>
    </row>
    <row r="313" spans="3:6">
      <c r="C313" s="127"/>
      <c r="D313" s="128"/>
      <c r="E313" s="128"/>
      <c r="F313" s="38"/>
    </row>
    <row r="314" spans="3:6">
      <c r="C314" s="127"/>
      <c r="D314" s="128"/>
      <c r="E314" s="128"/>
      <c r="F314" s="38"/>
    </row>
    <row r="315" spans="3:6">
      <c r="C315" s="127"/>
      <c r="D315" s="128"/>
      <c r="E315" s="128"/>
      <c r="F315" s="38"/>
    </row>
    <row r="316" spans="3:6">
      <c r="C316" s="127"/>
      <c r="D316" s="128"/>
      <c r="E316" s="128"/>
      <c r="F316" s="38"/>
    </row>
    <row r="317" spans="3:6">
      <c r="C317" s="127"/>
      <c r="D317" s="128"/>
      <c r="E317" s="128"/>
      <c r="F317" s="38"/>
    </row>
    <row r="318" spans="3:6">
      <c r="C318" s="127"/>
      <c r="D318" s="128"/>
      <c r="E318" s="128"/>
      <c r="F318" s="38"/>
    </row>
    <row r="319" spans="3:6">
      <c r="C319" s="127"/>
      <c r="D319" s="128"/>
      <c r="E319" s="128"/>
      <c r="F319" s="38"/>
    </row>
    <row r="320" spans="3:6">
      <c r="C320" s="127"/>
      <c r="D320" s="128"/>
      <c r="E320" s="128"/>
      <c r="F320" s="38"/>
    </row>
    <row r="321" spans="3:6">
      <c r="C321" s="127"/>
      <c r="D321" s="128"/>
      <c r="E321" s="128"/>
      <c r="F321" s="38"/>
    </row>
    <row r="322" spans="3:6">
      <c r="C322" s="127"/>
      <c r="D322" s="128"/>
      <c r="E322" s="128"/>
      <c r="F322" s="38"/>
    </row>
    <row r="323" spans="3:6">
      <c r="C323" s="127"/>
      <c r="D323" s="128"/>
      <c r="E323" s="128"/>
      <c r="F323" s="38"/>
    </row>
    <row r="324" spans="3:6">
      <c r="C324" s="127"/>
      <c r="D324" s="128"/>
      <c r="E324" s="128"/>
      <c r="F324" s="38"/>
    </row>
    <row r="325" spans="3:6">
      <c r="C325" s="127"/>
      <c r="D325" s="128"/>
      <c r="E325" s="128"/>
      <c r="F325" s="38"/>
    </row>
    <row r="326" spans="3:6">
      <c r="C326" s="127"/>
      <c r="D326" s="128"/>
      <c r="E326" s="128"/>
      <c r="F326" s="38"/>
    </row>
    <row r="327" spans="3:6">
      <c r="C327" s="127"/>
      <c r="D327" s="128"/>
      <c r="E327" s="128"/>
      <c r="F327" s="38"/>
    </row>
    <row r="328" spans="3:6">
      <c r="C328" s="127"/>
      <c r="D328" s="128"/>
      <c r="E328" s="128"/>
      <c r="F328" s="38"/>
    </row>
    <row r="329" spans="3:6">
      <c r="C329" s="127"/>
      <c r="D329" s="128"/>
      <c r="E329" s="128"/>
      <c r="F329" s="38"/>
    </row>
    <row r="330" spans="3:6">
      <c r="C330" s="127"/>
      <c r="D330" s="128"/>
      <c r="E330" s="128"/>
      <c r="F330" s="38"/>
    </row>
    <row r="331" spans="3:6">
      <c r="C331" s="127"/>
      <c r="D331" s="128"/>
      <c r="E331" s="128"/>
      <c r="F331" s="38"/>
    </row>
    <row r="332" spans="3:6">
      <c r="C332" s="127"/>
      <c r="D332" s="128"/>
      <c r="E332" s="128"/>
      <c r="F332" s="38"/>
    </row>
    <row r="333" spans="3:6">
      <c r="C333" s="127"/>
      <c r="D333" s="128"/>
      <c r="E333" s="128"/>
      <c r="F333" s="38"/>
    </row>
    <row r="334" spans="3:6">
      <c r="C334" s="127"/>
      <c r="D334" s="128"/>
      <c r="E334" s="128"/>
      <c r="F334" s="38"/>
    </row>
    <row r="335" spans="3:6">
      <c r="C335" s="127"/>
      <c r="D335" s="128"/>
      <c r="E335" s="128"/>
      <c r="F335" s="38"/>
    </row>
    <row r="336" spans="3:6">
      <c r="C336" s="127"/>
      <c r="D336" s="128"/>
      <c r="E336" s="128"/>
      <c r="F336" s="38"/>
    </row>
    <row r="337" spans="3:6">
      <c r="C337" s="127"/>
      <c r="D337" s="128"/>
      <c r="E337" s="128"/>
      <c r="F337" s="38"/>
    </row>
    <row r="338" spans="3:6">
      <c r="C338" s="127"/>
      <c r="D338" s="128"/>
      <c r="E338" s="128"/>
      <c r="F338" s="38"/>
    </row>
    <row r="339" spans="3:6">
      <c r="C339" s="127"/>
      <c r="D339" s="128"/>
      <c r="E339" s="128"/>
      <c r="F339" s="38"/>
    </row>
    <row r="340" spans="3:6">
      <c r="C340" s="127"/>
      <c r="D340" s="128"/>
      <c r="E340" s="128"/>
      <c r="F340" s="38"/>
    </row>
    <row r="341" spans="3:6">
      <c r="C341" s="127"/>
      <c r="D341" s="128"/>
      <c r="E341" s="128"/>
      <c r="F341" s="38"/>
    </row>
    <row r="342" spans="3:6">
      <c r="C342" s="127"/>
      <c r="D342" s="128"/>
      <c r="E342" s="128"/>
      <c r="F342" s="38"/>
    </row>
    <row r="343" spans="3:6">
      <c r="C343" s="127"/>
      <c r="D343" s="128"/>
      <c r="E343" s="128"/>
      <c r="F343" s="38"/>
    </row>
    <row r="344" spans="3:6">
      <c r="C344" s="127"/>
      <c r="D344" s="128"/>
      <c r="E344" s="128"/>
      <c r="F344" s="38"/>
    </row>
    <row r="345" spans="3:6">
      <c r="C345" s="127"/>
      <c r="D345" s="128"/>
      <c r="E345" s="128"/>
      <c r="F345" s="38"/>
    </row>
    <row r="346" spans="3:6">
      <c r="C346" s="127"/>
      <c r="D346" s="128"/>
      <c r="E346" s="128"/>
      <c r="F346" s="38"/>
    </row>
    <row r="347" spans="3:6">
      <c r="C347" s="127"/>
      <c r="D347" s="128"/>
      <c r="E347" s="128"/>
      <c r="F347" s="38"/>
    </row>
    <row r="348" spans="3:6">
      <c r="C348" s="127"/>
      <c r="D348" s="128"/>
      <c r="E348" s="128"/>
      <c r="F348" s="38"/>
    </row>
    <row r="349" spans="3:6">
      <c r="C349" s="127"/>
      <c r="D349" s="128"/>
      <c r="E349" s="128"/>
      <c r="F349" s="38"/>
    </row>
    <row r="350" spans="3:6">
      <c r="C350" s="127"/>
      <c r="D350" s="128"/>
      <c r="E350" s="128"/>
      <c r="F350" s="38"/>
    </row>
    <row r="351" spans="3:6">
      <c r="C351" s="127"/>
      <c r="D351" s="128"/>
      <c r="E351" s="128"/>
      <c r="F351" s="38"/>
    </row>
    <row r="352" spans="3:6">
      <c r="C352" s="127"/>
      <c r="D352" s="128"/>
      <c r="E352" s="128"/>
      <c r="F352" s="38"/>
    </row>
    <row r="353" spans="3:6">
      <c r="C353" s="127"/>
      <c r="D353" s="128"/>
      <c r="E353" s="128"/>
      <c r="F353" s="38"/>
    </row>
    <row r="354" spans="3:6">
      <c r="C354" s="127"/>
      <c r="D354" s="128"/>
      <c r="E354" s="128"/>
      <c r="F354" s="38"/>
    </row>
    <row r="355" spans="3:6">
      <c r="C355" s="127"/>
      <c r="D355" s="128"/>
      <c r="E355" s="128"/>
      <c r="F355" s="38"/>
    </row>
    <row r="356" spans="3:6">
      <c r="C356" s="127"/>
      <c r="D356" s="128"/>
      <c r="E356" s="128"/>
      <c r="F356" s="38"/>
    </row>
    <row r="357" spans="3:6">
      <c r="C357" s="127"/>
      <c r="D357" s="128"/>
      <c r="E357" s="128"/>
      <c r="F357" s="38"/>
    </row>
    <row r="358" spans="3:6">
      <c r="C358" s="127"/>
      <c r="D358" s="128"/>
      <c r="E358" s="128"/>
      <c r="F358" s="38"/>
    </row>
    <row r="359" spans="3:6">
      <c r="C359" s="127"/>
      <c r="D359" s="128"/>
      <c r="E359" s="128"/>
      <c r="F359" s="38"/>
    </row>
    <row r="360" spans="3:6">
      <c r="C360" s="127"/>
      <c r="D360" s="128"/>
      <c r="E360" s="128"/>
      <c r="F360" s="38"/>
    </row>
    <row r="361" spans="3:6">
      <c r="C361" s="127"/>
      <c r="D361" s="128"/>
      <c r="E361" s="128"/>
      <c r="F361" s="38"/>
    </row>
    <row r="362" spans="3:6">
      <c r="C362" s="127"/>
      <c r="D362" s="128"/>
      <c r="E362" s="128"/>
      <c r="F362" s="38"/>
    </row>
    <row r="363" spans="3:6">
      <c r="C363" s="127"/>
      <c r="D363" s="128"/>
      <c r="E363" s="128"/>
      <c r="F363" s="38"/>
    </row>
    <row r="364" spans="3:6">
      <c r="C364" s="127"/>
      <c r="D364" s="128"/>
      <c r="E364" s="128"/>
      <c r="F364" s="38"/>
    </row>
    <row r="365" spans="3:6">
      <c r="C365" s="127"/>
      <c r="D365" s="128"/>
      <c r="E365" s="128"/>
      <c r="F365" s="38"/>
    </row>
    <row r="366" spans="3:6">
      <c r="C366" s="127"/>
      <c r="D366" s="128"/>
      <c r="E366" s="128"/>
      <c r="F366" s="38"/>
    </row>
    <row r="367" spans="3:6">
      <c r="C367" s="127"/>
      <c r="D367" s="128"/>
      <c r="E367" s="128"/>
      <c r="F367" s="38"/>
    </row>
    <row r="368" spans="3:6">
      <c r="C368" s="127"/>
      <c r="D368" s="128"/>
      <c r="E368" s="128"/>
      <c r="F368" s="38"/>
    </row>
    <row r="369" spans="3:6">
      <c r="C369" s="127"/>
      <c r="D369" s="128"/>
      <c r="E369" s="128"/>
      <c r="F369" s="38"/>
    </row>
    <row r="370" spans="3:6">
      <c r="C370" s="127"/>
      <c r="D370" s="128"/>
      <c r="E370" s="128"/>
      <c r="F370" s="38"/>
    </row>
    <row r="371" spans="3:6">
      <c r="C371" s="127"/>
      <c r="D371" s="128"/>
      <c r="E371" s="128"/>
      <c r="F371" s="38"/>
    </row>
    <row r="372" spans="3:6">
      <c r="C372" s="127"/>
      <c r="D372" s="128"/>
      <c r="E372" s="128"/>
      <c r="F372" s="38"/>
    </row>
    <row r="373" spans="3:6">
      <c r="C373" s="127"/>
      <c r="D373" s="128"/>
      <c r="E373" s="128"/>
      <c r="F373" s="38"/>
    </row>
    <row r="374" spans="3:6">
      <c r="C374" s="127"/>
      <c r="D374" s="128"/>
      <c r="E374" s="128"/>
      <c r="F374" s="38"/>
    </row>
    <row r="375" spans="3:6">
      <c r="C375" s="127"/>
      <c r="D375" s="128"/>
      <c r="E375" s="128"/>
      <c r="F375" s="38"/>
    </row>
    <row r="376" spans="3:6">
      <c r="C376" s="127"/>
      <c r="D376" s="128"/>
      <c r="E376" s="128"/>
      <c r="F376" s="38"/>
    </row>
    <row r="377" spans="3:6">
      <c r="C377" s="127"/>
      <c r="D377" s="128"/>
      <c r="E377" s="128"/>
      <c r="F377" s="38"/>
    </row>
    <row r="378" spans="3:6">
      <c r="C378" s="127"/>
      <c r="D378" s="128"/>
      <c r="E378" s="128"/>
      <c r="F378" s="38"/>
    </row>
    <row r="379" spans="3:6">
      <c r="C379" s="127"/>
      <c r="D379" s="128"/>
      <c r="E379" s="128"/>
      <c r="F379" s="38"/>
    </row>
    <row r="380" spans="3:6">
      <c r="C380" s="127"/>
      <c r="D380" s="128"/>
      <c r="E380" s="128"/>
      <c r="F380" s="38"/>
    </row>
    <row r="381" spans="3:6">
      <c r="C381" s="127"/>
      <c r="D381" s="128"/>
      <c r="E381" s="128"/>
      <c r="F381" s="38"/>
    </row>
    <row r="382" spans="3:6">
      <c r="C382" s="127"/>
      <c r="D382" s="128"/>
      <c r="E382" s="128"/>
      <c r="F382" s="38"/>
    </row>
    <row r="383" spans="3:6">
      <c r="C383" s="127"/>
      <c r="D383" s="128"/>
      <c r="E383" s="128"/>
      <c r="F383" s="38"/>
    </row>
    <row r="384" spans="3:6">
      <c r="C384" s="127"/>
      <c r="D384" s="128"/>
      <c r="E384" s="128"/>
      <c r="F384" s="38"/>
    </row>
    <row r="385" spans="3:6">
      <c r="C385" s="127"/>
      <c r="D385" s="128"/>
      <c r="E385" s="128"/>
      <c r="F385" s="38"/>
    </row>
    <row r="386" spans="3:6">
      <c r="C386" s="127"/>
      <c r="D386" s="128"/>
      <c r="E386" s="128"/>
      <c r="F386" s="38"/>
    </row>
    <row r="387" spans="3:6">
      <c r="C387" s="127"/>
      <c r="D387" s="128"/>
      <c r="E387" s="128"/>
      <c r="F387" s="38"/>
    </row>
    <row r="388" spans="3:6">
      <c r="C388" s="127"/>
      <c r="D388" s="128"/>
      <c r="E388" s="128"/>
      <c r="F388" s="38"/>
    </row>
    <row r="389" spans="3:6">
      <c r="C389" s="127"/>
      <c r="D389" s="128"/>
      <c r="E389" s="128"/>
      <c r="F389" s="38"/>
    </row>
    <row r="390" spans="3:6">
      <c r="C390" s="127"/>
      <c r="D390" s="128"/>
      <c r="E390" s="128"/>
      <c r="F390" s="38"/>
    </row>
    <row r="391" spans="3:6">
      <c r="C391" s="127"/>
      <c r="D391" s="128"/>
      <c r="E391" s="128"/>
      <c r="F391" s="38"/>
    </row>
    <row r="392" spans="3:6">
      <c r="C392" s="127"/>
      <c r="D392" s="128"/>
      <c r="E392" s="128"/>
      <c r="F392" s="38"/>
    </row>
    <row r="393" spans="3:6">
      <c r="C393" s="127"/>
      <c r="D393" s="128"/>
      <c r="E393" s="128"/>
      <c r="F393" s="38"/>
    </row>
    <row r="394" spans="3:6">
      <c r="C394" s="127"/>
      <c r="D394" s="128"/>
      <c r="E394" s="128"/>
      <c r="F394" s="38"/>
    </row>
    <row r="395" spans="3:6">
      <c r="C395" s="127"/>
      <c r="D395" s="128"/>
      <c r="E395" s="128"/>
      <c r="F395" s="38"/>
    </row>
    <row r="396" spans="3:6">
      <c r="C396" s="127"/>
      <c r="D396" s="128"/>
      <c r="E396" s="128"/>
      <c r="F396" s="38"/>
    </row>
    <row r="397" spans="3:6">
      <c r="C397" s="127"/>
      <c r="D397" s="128"/>
      <c r="E397" s="128"/>
      <c r="F397" s="38"/>
    </row>
    <row r="398" spans="3:6">
      <c r="C398" s="127"/>
      <c r="D398" s="128"/>
      <c r="E398" s="128"/>
      <c r="F398" s="38"/>
    </row>
    <row r="399" spans="3:6">
      <c r="C399" s="127"/>
      <c r="D399" s="128"/>
      <c r="E399" s="128"/>
      <c r="F399" s="38"/>
    </row>
    <row r="400" spans="3:6">
      <c r="C400" s="127"/>
      <c r="D400" s="128"/>
      <c r="E400" s="128"/>
      <c r="F400" s="38"/>
    </row>
    <row r="401" spans="3:6">
      <c r="C401" s="127"/>
      <c r="D401" s="128"/>
      <c r="E401" s="128"/>
      <c r="F401" s="38"/>
    </row>
    <row r="402" spans="3:6">
      <c r="C402" s="127"/>
      <c r="D402" s="128"/>
      <c r="E402" s="128"/>
      <c r="F402" s="38"/>
    </row>
    <row r="403" spans="3:6">
      <c r="C403" s="127"/>
      <c r="D403" s="128"/>
      <c r="E403" s="128"/>
      <c r="F403" s="38"/>
    </row>
    <row r="404" spans="3:6">
      <c r="C404" s="127"/>
      <c r="D404" s="128"/>
      <c r="E404" s="128"/>
      <c r="F404" s="38"/>
    </row>
    <row r="405" spans="3:6">
      <c r="C405" s="127"/>
      <c r="D405" s="128"/>
      <c r="E405" s="128"/>
      <c r="F405" s="38"/>
    </row>
    <row r="406" spans="3:6">
      <c r="C406" s="127"/>
      <c r="D406" s="128"/>
      <c r="E406" s="128"/>
      <c r="F406" s="38"/>
    </row>
    <row r="407" spans="3:6">
      <c r="C407" s="127"/>
      <c r="D407" s="128"/>
      <c r="E407" s="128"/>
      <c r="F407" s="38"/>
    </row>
    <row r="408" spans="3:6">
      <c r="C408" s="127"/>
      <c r="D408" s="128"/>
      <c r="E408" s="128"/>
      <c r="F408" s="38"/>
    </row>
    <row r="409" spans="3:6">
      <c r="C409" s="127"/>
      <c r="D409" s="128"/>
      <c r="E409" s="128"/>
      <c r="F409" s="38"/>
    </row>
    <row r="410" spans="3:6">
      <c r="C410" s="127"/>
      <c r="D410" s="128"/>
      <c r="E410" s="128"/>
      <c r="F410" s="38"/>
    </row>
    <row r="411" spans="3:6">
      <c r="C411" s="127"/>
      <c r="D411" s="128"/>
      <c r="E411" s="128"/>
      <c r="F411" s="38"/>
    </row>
    <row r="412" spans="3:6">
      <c r="C412" s="127"/>
      <c r="D412" s="128"/>
      <c r="E412" s="128"/>
      <c r="F412" s="38"/>
    </row>
    <row r="413" spans="3:6">
      <c r="C413" s="127"/>
      <c r="D413" s="128"/>
      <c r="E413" s="128"/>
      <c r="F413" s="38"/>
    </row>
    <row r="414" spans="3:6">
      <c r="C414" s="127"/>
      <c r="D414" s="128"/>
      <c r="E414" s="128"/>
      <c r="F414" s="38"/>
    </row>
    <row r="415" spans="3:6">
      <c r="C415" s="127"/>
      <c r="D415" s="128"/>
      <c r="E415" s="128"/>
      <c r="F415" s="38"/>
    </row>
    <row r="416" spans="3:6">
      <c r="C416" s="127"/>
      <c r="D416" s="128"/>
      <c r="E416" s="128"/>
      <c r="F416" s="38"/>
    </row>
    <row r="417" spans="3:6">
      <c r="C417" s="127"/>
      <c r="D417" s="128"/>
      <c r="E417" s="128"/>
      <c r="F417" s="38"/>
    </row>
    <row r="418" spans="3:6">
      <c r="C418" s="127"/>
      <c r="D418" s="128"/>
      <c r="E418" s="128"/>
      <c r="F418" s="38"/>
    </row>
    <row r="419" spans="3:6">
      <c r="C419" s="127"/>
      <c r="D419" s="128"/>
      <c r="E419" s="128"/>
      <c r="F419" s="38"/>
    </row>
    <row r="420" spans="3:6">
      <c r="C420" s="127"/>
      <c r="D420" s="128"/>
      <c r="E420" s="128"/>
      <c r="F420" s="38"/>
    </row>
    <row r="421" spans="3:6">
      <c r="C421" s="127"/>
      <c r="D421" s="128"/>
      <c r="E421" s="128"/>
      <c r="F421" s="38"/>
    </row>
    <row r="422" spans="3:6">
      <c r="C422" s="127"/>
      <c r="D422" s="128"/>
      <c r="E422" s="128"/>
      <c r="F422" s="38"/>
    </row>
    <row r="423" spans="3:6">
      <c r="C423" s="127"/>
      <c r="D423" s="128"/>
      <c r="E423" s="128"/>
      <c r="F423" s="38"/>
    </row>
    <row r="424" spans="3:6">
      <c r="C424" s="127"/>
      <c r="D424" s="128"/>
      <c r="E424" s="128"/>
      <c r="F424" s="38"/>
    </row>
    <row r="425" spans="3:6">
      <c r="C425" s="127"/>
      <c r="D425" s="128"/>
      <c r="E425" s="128"/>
      <c r="F425" s="38"/>
    </row>
    <row r="426" spans="3:6">
      <c r="C426" s="127"/>
      <c r="D426" s="128"/>
      <c r="E426" s="128"/>
      <c r="F426" s="38"/>
    </row>
    <row r="427" spans="3:6">
      <c r="C427" s="127"/>
      <c r="D427" s="128"/>
      <c r="E427" s="128"/>
      <c r="F427" s="38"/>
    </row>
    <row r="428" spans="3:6">
      <c r="C428" s="127"/>
      <c r="D428" s="128"/>
      <c r="E428" s="128"/>
      <c r="F428" s="38"/>
    </row>
    <row r="429" spans="3:6">
      <c r="C429" s="127"/>
      <c r="D429" s="128"/>
      <c r="E429" s="128"/>
      <c r="F429" s="38"/>
    </row>
    <row r="430" spans="3:6">
      <c r="C430" s="127"/>
      <c r="D430" s="128"/>
      <c r="E430" s="128"/>
      <c r="F430" s="38"/>
    </row>
    <row r="431" spans="3:6">
      <c r="C431" s="127"/>
      <c r="D431" s="128"/>
      <c r="E431" s="128"/>
      <c r="F431" s="38"/>
    </row>
    <row r="432" spans="3:6">
      <c r="C432" s="127"/>
      <c r="D432" s="128"/>
      <c r="E432" s="128"/>
      <c r="F432" s="38"/>
    </row>
    <row r="433" spans="3:6">
      <c r="C433" s="127"/>
      <c r="D433" s="128"/>
      <c r="E433" s="128"/>
      <c r="F433" s="38"/>
    </row>
    <row r="434" spans="3:6">
      <c r="C434" s="127"/>
      <c r="D434" s="128"/>
      <c r="E434" s="128"/>
      <c r="F434" s="38"/>
    </row>
    <row r="435" spans="3:6">
      <c r="C435" s="127"/>
      <c r="D435" s="128"/>
      <c r="E435" s="128"/>
      <c r="F435" s="38"/>
    </row>
    <row r="436" spans="3:6">
      <c r="C436" s="127"/>
      <c r="D436" s="128"/>
      <c r="E436" s="128"/>
      <c r="F436" s="38"/>
    </row>
    <row r="437" spans="3:6">
      <c r="C437" s="127"/>
      <c r="D437" s="128"/>
      <c r="E437" s="128"/>
      <c r="F437" s="38"/>
    </row>
    <row r="438" spans="3:6">
      <c r="C438" s="127"/>
      <c r="D438" s="128"/>
      <c r="E438" s="128"/>
      <c r="F438" s="38"/>
    </row>
    <row r="439" spans="3:6">
      <c r="C439" s="127"/>
      <c r="D439" s="128"/>
      <c r="E439" s="128"/>
      <c r="F439" s="38"/>
    </row>
    <row r="440" spans="3:6">
      <c r="C440" s="127"/>
      <c r="D440" s="128"/>
      <c r="E440" s="128"/>
      <c r="F440" s="38"/>
    </row>
    <row r="441" spans="3:6">
      <c r="C441" s="127"/>
      <c r="D441" s="128"/>
      <c r="E441" s="128"/>
      <c r="F441" s="38"/>
    </row>
    <row r="442" spans="3:6">
      <c r="C442" s="127"/>
      <c r="D442" s="128"/>
      <c r="E442" s="128"/>
      <c r="F442" s="38"/>
    </row>
    <row r="443" spans="3:6">
      <c r="C443" s="127"/>
      <c r="D443" s="128"/>
      <c r="E443" s="128"/>
      <c r="F443" s="38"/>
    </row>
    <row r="444" spans="3:6">
      <c r="C444" s="127"/>
      <c r="D444" s="128"/>
      <c r="E444" s="128"/>
      <c r="F444" s="38"/>
    </row>
    <row r="445" spans="3:6">
      <c r="C445" s="127"/>
      <c r="D445" s="128"/>
      <c r="E445" s="128"/>
      <c r="F445" s="38"/>
    </row>
    <row r="446" spans="3:6">
      <c r="C446" s="127"/>
      <c r="D446" s="128"/>
      <c r="E446" s="128"/>
      <c r="F446" s="38"/>
    </row>
    <row r="447" spans="3:6">
      <c r="C447" s="127"/>
      <c r="D447" s="128"/>
      <c r="E447" s="128"/>
      <c r="F447" s="38"/>
    </row>
    <row r="448" spans="3:6">
      <c r="C448" s="127"/>
      <c r="D448" s="128"/>
      <c r="E448" s="128"/>
      <c r="F448" s="38"/>
    </row>
    <row r="449" spans="3:6">
      <c r="C449" s="127"/>
      <c r="D449" s="128"/>
      <c r="E449" s="128"/>
      <c r="F449" s="38"/>
    </row>
    <row r="450" spans="3:6">
      <c r="C450" s="127"/>
      <c r="D450" s="128"/>
      <c r="E450" s="128"/>
      <c r="F450" s="38"/>
    </row>
    <row r="451" spans="3:6">
      <c r="C451" s="127"/>
      <c r="D451" s="128"/>
      <c r="E451" s="128"/>
      <c r="F451" s="38"/>
    </row>
    <row r="452" spans="3:6">
      <c r="C452" s="127"/>
      <c r="D452" s="128"/>
      <c r="E452" s="128"/>
      <c r="F452" s="38"/>
    </row>
    <row r="453" spans="3:6">
      <c r="C453" s="127"/>
      <c r="D453" s="128"/>
      <c r="E453" s="128"/>
      <c r="F453" s="38"/>
    </row>
    <row r="454" spans="3:6">
      <c r="C454" s="127"/>
      <c r="D454" s="128"/>
      <c r="E454" s="128"/>
      <c r="F454" s="38"/>
    </row>
    <row r="455" spans="3:6">
      <c r="C455" s="127"/>
      <c r="D455" s="128"/>
      <c r="E455" s="128"/>
      <c r="F455" s="38"/>
    </row>
    <row r="456" spans="3:6">
      <c r="C456" s="127"/>
      <c r="D456" s="128"/>
      <c r="E456" s="128"/>
      <c r="F456" s="38"/>
    </row>
    <row r="457" spans="3:6">
      <c r="C457" s="127"/>
      <c r="D457" s="128"/>
      <c r="E457" s="128"/>
      <c r="F457" s="38"/>
    </row>
    <row r="458" spans="3:6">
      <c r="C458" s="127"/>
      <c r="D458" s="128"/>
      <c r="E458" s="128"/>
      <c r="F458" s="38"/>
    </row>
    <row r="459" spans="3:6">
      <c r="C459" s="127"/>
      <c r="D459" s="128"/>
      <c r="E459" s="128"/>
      <c r="F459" s="38"/>
    </row>
    <row r="460" spans="3:6">
      <c r="C460" s="127"/>
      <c r="D460" s="128"/>
      <c r="E460" s="128"/>
      <c r="F460" s="38"/>
    </row>
    <row r="461" spans="3:6">
      <c r="C461" s="127"/>
      <c r="D461" s="128"/>
      <c r="E461" s="128"/>
      <c r="F461" s="38"/>
    </row>
    <row r="462" spans="3:6">
      <c r="C462" s="127"/>
      <c r="D462" s="128"/>
      <c r="E462" s="128"/>
      <c r="F462" s="38"/>
    </row>
    <row r="463" spans="3:6">
      <c r="C463" s="127"/>
      <c r="D463" s="128"/>
      <c r="E463" s="128"/>
      <c r="F463" s="38"/>
    </row>
    <row r="464" spans="3:6">
      <c r="C464" s="127"/>
      <c r="D464" s="128"/>
      <c r="E464" s="128"/>
      <c r="F464" s="38"/>
    </row>
    <row r="465" spans="3:6">
      <c r="C465" s="127"/>
      <c r="D465" s="128"/>
      <c r="E465" s="128"/>
      <c r="F465" s="38"/>
    </row>
    <row r="466" spans="3:6">
      <c r="C466" s="127"/>
      <c r="D466" s="128"/>
      <c r="E466" s="128"/>
      <c r="F466" s="38"/>
    </row>
    <row r="467" spans="3:6">
      <c r="C467" s="127"/>
      <c r="D467" s="128"/>
      <c r="E467" s="128"/>
      <c r="F467" s="38"/>
    </row>
    <row r="468" spans="3:6">
      <c r="C468" s="127"/>
      <c r="D468" s="128"/>
      <c r="E468" s="128"/>
      <c r="F468" s="38"/>
    </row>
    <row r="469" spans="3:6">
      <c r="C469" s="127"/>
      <c r="D469" s="128"/>
      <c r="E469" s="128"/>
      <c r="F469" s="38"/>
    </row>
    <row r="470" spans="3:6">
      <c r="C470" s="127"/>
      <c r="D470" s="128"/>
      <c r="E470" s="128"/>
      <c r="F470" s="38"/>
    </row>
    <row r="471" spans="3:6">
      <c r="C471" s="127"/>
      <c r="D471" s="128"/>
      <c r="E471" s="128"/>
      <c r="F471" s="38"/>
    </row>
    <row r="472" spans="3:6">
      <c r="C472" s="127"/>
      <c r="D472" s="128"/>
      <c r="E472" s="128"/>
      <c r="F472" s="38"/>
    </row>
    <row r="473" spans="3:6">
      <c r="C473" s="127"/>
      <c r="D473" s="128"/>
      <c r="E473" s="128"/>
      <c r="F473" s="38"/>
    </row>
    <row r="474" spans="3:6">
      <c r="C474" s="127"/>
      <c r="D474" s="128"/>
      <c r="E474" s="128"/>
      <c r="F474" s="38"/>
    </row>
    <row r="475" spans="3:6">
      <c r="C475" s="127"/>
      <c r="D475" s="128"/>
      <c r="E475" s="128"/>
      <c r="F475" s="38"/>
    </row>
    <row r="476" spans="3:6">
      <c r="C476" s="127"/>
      <c r="D476" s="128"/>
      <c r="E476" s="128"/>
      <c r="F476" s="38"/>
    </row>
    <row r="477" spans="3:6">
      <c r="C477" s="127"/>
      <c r="D477" s="128"/>
      <c r="E477" s="128"/>
      <c r="F477" s="38"/>
    </row>
    <row r="478" spans="3:6">
      <c r="C478" s="127"/>
      <c r="D478" s="128"/>
      <c r="E478" s="128"/>
      <c r="F478" s="38"/>
    </row>
    <row r="479" spans="3:6">
      <c r="C479" s="127"/>
      <c r="D479" s="128"/>
      <c r="E479" s="128"/>
      <c r="F479" s="38"/>
    </row>
    <row r="480" spans="3:6">
      <c r="C480" s="127"/>
      <c r="D480" s="128"/>
      <c r="E480" s="128"/>
      <c r="F480" s="38"/>
    </row>
    <row r="481" spans="3:6">
      <c r="C481" s="127"/>
      <c r="D481" s="128"/>
      <c r="E481" s="128"/>
      <c r="F481" s="38"/>
    </row>
    <row r="482" spans="3:6">
      <c r="C482" s="127"/>
      <c r="D482" s="128"/>
      <c r="E482" s="128"/>
      <c r="F482" s="38"/>
    </row>
    <row r="483" spans="3:6">
      <c r="C483" s="127"/>
      <c r="D483" s="128"/>
      <c r="E483" s="128"/>
      <c r="F483" s="38"/>
    </row>
    <row r="484" spans="3:6">
      <c r="C484" s="127"/>
      <c r="D484" s="128"/>
      <c r="E484" s="128"/>
      <c r="F484" s="38"/>
    </row>
    <row r="485" spans="3:6">
      <c r="C485" s="127"/>
      <c r="D485" s="128"/>
      <c r="E485" s="128"/>
      <c r="F485" s="38"/>
    </row>
    <row r="486" spans="3:6">
      <c r="C486" s="127"/>
      <c r="D486" s="128"/>
      <c r="E486" s="128"/>
      <c r="F486" s="38"/>
    </row>
    <row r="487" spans="3:6">
      <c r="C487" s="127"/>
      <c r="D487" s="128"/>
      <c r="E487" s="128"/>
      <c r="F487" s="38"/>
    </row>
    <row r="488" spans="3:6">
      <c r="C488" s="127"/>
      <c r="D488" s="128"/>
      <c r="E488" s="128"/>
      <c r="F488" s="38"/>
    </row>
    <row r="489" spans="3:6">
      <c r="C489" s="127"/>
      <c r="D489" s="128"/>
      <c r="E489" s="128"/>
      <c r="F489" s="38"/>
    </row>
    <row r="490" spans="3:6">
      <c r="C490" s="127"/>
      <c r="D490" s="128"/>
      <c r="E490" s="128"/>
      <c r="F490" s="38"/>
    </row>
    <row r="491" spans="3:6">
      <c r="C491" s="127"/>
      <c r="D491" s="128"/>
      <c r="E491" s="128"/>
      <c r="F491" s="38"/>
    </row>
    <row r="492" spans="3:6">
      <c r="C492" s="127"/>
      <c r="D492" s="128"/>
      <c r="E492" s="128"/>
      <c r="F492" s="38"/>
    </row>
    <row r="493" spans="3:6">
      <c r="C493" s="127"/>
      <c r="D493" s="128"/>
      <c r="E493" s="128"/>
      <c r="F493" s="38"/>
    </row>
    <row r="494" spans="3:6">
      <c r="C494" s="127"/>
      <c r="D494" s="128"/>
      <c r="E494" s="128"/>
      <c r="F494" s="38"/>
    </row>
    <row r="495" spans="3:6">
      <c r="C495" s="127"/>
      <c r="D495" s="128"/>
      <c r="E495" s="128"/>
      <c r="F495" s="38"/>
    </row>
    <row r="496" spans="3:6">
      <c r="C496" s="127"/>
      <c r="D496" s="128"/>
      <c r="E496" s="128"/>
      <c r="F496" s="38"/>
    </row>
    <row r="497" spans="3:6">
      <c r="C497" s="127"/>
      <c r="D497" s="128"/>
      <c r="E497" s="128"/>
      <c r="F497" s="38"/>
    </row>
    <row r="498" spans="3:6">
      <c r="C498" s="127"/>
      <c r="D498" s="128"/>
      <c r="E498" s="128"/>
      <c r="F498" s="38"/>
    </row>
    <row r="499" spans="3:6">
      <c r="C499" s="127"/>
      <c r="D499" s="128"/>
      <c r="E499" s="128"/>
      <c r="F499" s="38"/>
    </row>
    <row r="500" spans="3:6">
      <c r="C500" s="127"/>
      <c r="D500" s="128"/>
      <c r="E500" s="128"/>
      <c r="F500" s="38"/>
    </row>
    <row r="501" spans="3:6">
      <c r="C501" s="127"/>
      <c r="D501" s="128"/>
      <c r="E501" s="128"/>
      <c r="F501" s="38"/>
    </row>
    <row r="502" spans="3:6">
      <c r="C502" s="127"/>
      <c r="D502" s="128"/>
      <c r="E502" s="128"/>
      <c r="F502" s="38"/>
    </row>
    <row r="503" spans="3:6">
      <c r="C503" s="127"/>
      <c r="D503" s="128"/>
      <c r="E503" s="128"/>
      <c r="F503" s="38"/>
    </row>
    <row r="504" spans="3:6">
      <c r="C504" s="127"/>
      <c r="D504" s="128"/>
      <c r="E504" s="128"/>
      <c r="F504" s="38"/>
    </row>
    <row r="505" spans="3:6">
      <c r="C505" s="127"/>
      <c r="D505" s="128"/>
      <c r="E505" s="128"/>
      <c r="F505" s="38"/>
    </row>
    <row r="506" spans="3:6">
      <c r="C506" s="127"/>
      <c r="D506" s="128"/>
      <c r="E506" s="128"/>
      <c r="F506" s="38"/>
    </row>
    <row r="507" spans="3:6">
      <c r="C507" s="127"/>
      <c r="D507" s="128"/>
      <c r="E507" s="128"/>
      <c r="F507" s="38"/>
    </row>
    <row r="508" spans="3:6">
      <c r="C508" s="127"/>
      <c r="D508" s="128"/>
      <c r="E508" s="128"/>
      <c r="F508" s="38"/>
    </row>
    <row r="509" spans="3:6">
      <c r="C509" s="127"/>
      <c r="D509" s="128"/>
      <c r="E509" s="128"/>
      <c r="F509" s="38"/>
    </row>
    <row r="510" spans="3:6">
      <c r="C510" s="127"/>
      <c r="D510" s="128"/>
      <c r="E510" s="128"/>
      <c r="F510" s="38"/>
    </row>
    <row r="511" spans="3:6">
      <c r="C511" s="127"/>
      <c r="D511" s="128"/>
      <c r="E511" s="128"/>
      <c r="F511" s="38"/>
    </row>
    <row r="512" spans="3:6">
      <c r="C512" s="127"/>
      <c r="D512" s="128"/>
      <c r="E512" s="128"/>
      <c r="F512" s="38"/>
    </row>
    <row r="513" spans="3:6">
      <c r="C513" s="127"/>
      <c r="D513" s="128"/>
      <c r="E513" s="128"/>
      <c r="F513" s="38"/>
    </row>
    <row r="514" spans="3:6">
      <c r="C514" s="127"/>
      <c r="D514" s="128"/>
      <c r="E514" s="128"/>
      <c r="F514" s="38"/>
    </row>
    <row r="515" spans="3:6">
      <c r="C515" s="127"/>
      <c r="D515" s="128"/>
      <c r="E515" s="128"/>
      <c r="F515" s="38"/>
    </row>
    <row r="516" spans="3:6">
      <c r="C516" s="127"/>
      <c r="D516" s="128"/>
      <c r="E516" s="128"/>
      <c r="F516" s="38"/>
    </row>
    <row r="517" spans="3:6">
      <c r="C517" s="127"/>
      <c r="D517" s="128"/>
      <c r="E517" s="128"/>
      <c r="F517" s="38"/>
    </row>
    <row r="518" spans="3:6">
      <c r="C518" s="127"/>
      <c r="D518" s="128"/>
      <c r="E518" s="128"/>
      <c r="F518" s="38"/>
    </row>
    <row r="519" spans="3:6">
      <c r="C519" s="127"/>
      <c r="D519" s="128"/>
      <c r="E519" s="128"/>
      <c r="F519" s="38"/>
    </row>
    <row r="520" spans="3:6">
      <c r="C520" s="127"/>
      <c r="D520" s="128"/>
      <c r="E520" s="128"/>
      <c r="F520" s="38"/>
    </row>
    <row r="521" spans="3:6">
      <c r="C521" s="127"/>
      <c r="D521" s="128"/>
      <c r="E521" s="128"/>
      <c r="F521" s="38"/>
    </row>
    <row r="522" spans="3:6">
      <c r="C522" s="127"/>
      <c r="D522" s="128"/>
      <c r="E522" s="128"/>
      <c r="F522" s="38"/>
    </row>
    <row r="523" spans="3:6">
      <c r="C523" s="127"/>
      <c r="D523" s="128"/>
      <c r="E523" s="128"/>
      <c r="F523" s="38"/>
    </row>
    <row r="524" spans="3:6">
      <c r="C524" s="127"/>
      <c r="D524" s="128"/>
      <c r="E524" s="128"/>
      <c r="F524" s="38"/>
    </row>
    <row r="525" spans="3:6">
      <c r="C525" s="127"/>
      <c r="D525" s="128"/>
      <c r="E525" s="128"/>
      <c r="F525" s="38"/>
    </row>
    <row r="526" spans="3:6">
      <c r="C526" s="127"/>
      <c r="D526" s="128"/>
      <c r="E526" s="128"/>
      <c r="F526" s="38"/>
    </row>
    <row r="527" spans="3:6">
      <c r="C527" s="127"/>
      <c r="D527" s="128"/>
      <c r="E527" s="128"/>
      <c r="F527" s="38"/>
    </row>
    <row r="528" spans="3:6">
      <c r="C528" s="127"/>
      <c r="D528" s="128"/>
      <c r="E528" s="128"/>
      <c r="F528" s="38"/>
    </row>
    <row r="529" spans="3:6">
      <c r="C529" s="127"/>
      <c r="D529" s="128"/>
      <c r="E529" s="128"/>
      <c r="F529" s="38"/>
    </row>
    <row r="530" spans="3:6">
      <c r="C530" s="127"/>
      <c r="D530" s="128"/>
      <c r="E530" s="128"/>
      <c r="F530" s="38"/>
    </row>
    <row r="531" spans="3:6">
      <c r="C531" s="127"/>
      <c r="D531" s="128"/>
      <c r="E531" s="128"/>
      <c r="F531" s="38"/>
    </row>
    <row r="532" spans="3:6">
      <c r="C532" s="127"/>
      <c r="D532" s="128"/>
      <c r="E532" s="128"/>
      <c r="F532" s="38"/>
    </row>
    <row r="533" spans="3:6">
      <c r="C533" s="127"/>
      <c r="D533" s="128"/>
      <c r="E533" s="128"/>
      <c r="F533" s="38"/>
    </row>
    <row r="534" spans="3:6">
      <c r="C534" s="127"/>
      <c r="D534" s="128"/>
      <c r="E534" s="128"/>
      <c r="F534" s="38"/>
    </row>
    <row r="535" spans="3:6">
      <c r="C535" s="127"/>
      <c r="D535" s="128"/>
      <c r="E535" s="128"/>
      <c r="F535" s="38"/>
    </row>
    <row r="536" spans="3:6">
      <c r="C536" s="127"/>
      <c r="D536" s="128"/>
      <c r="E536" s="128"/>
      <c r="F536" s="38"/>
    </row>
    <row r="537" spans="3:6">
      <c r="C537" s="127"/>
      <c r="D537" s="128"/>
      <c r="E537" s="128"/>
      <c r="F537" s="38"/>
    </row>
    <row r="538" spans="3:6">
      <c r="C538" s="127"/>
      <c r="D538" s="128"/>
      <c r="E538" s="128"/>
      <c r="F538" s="38"/>
    </row>
    <row r="539" spans="3:6">
      <c r="C539" s="127"/>
      <c r="D539" s="128"/>
      <c r="E539" s="128"/>
      <c r="F539" s="38"/>
    </row>
    <row r="540" spans="3:6">
      <c r="C540" s="127"/>
      <c r="D540" s="128"/>
      <c r="E540" s="128"/>
      <c r="F540" s="38"/>
    </row>
    <row r="541" spans="3:6">
      <c r="C541" s="127"/>
      <c r="D541" s="128"/>
      <c r="E541" s="128"/>
      <c r="F541" s="38"/>
    </row>
    <row r="542" spans="3:6">
      <c r="C542" s="127"/>
      <c r="D542" s="128"/>
      <c r="E542" s="128"/>
      <c r="F542" s="38"/>
    </row>
    <row r="543" spans="3:6">
      <c r="C543" s="127"/>
      <c r="D543" s="128"/>
      <c r="E543" s="128"/>
      <c r="F543" s="38"/>
    </row>
    <row r="544" spans="3:6">
      <c r="C544" s="127"/>
      <c r="D544" s="128"/>
      <c r="E544" s="128"/>
      <c r="F544" s="38"/>
    </row>
    <row r="545" spans="3:6">
      <c r="C545" s="127"/>
      <c r="D545" s="128"/>
      <c r="E545" s="128"/>
      <c r="F545" s="38"/>
    </row>
    <row r="546" spans="3:6">
      <c r="C546" s="127"/>
      <c r="D546" s="128"/>
      <c r="E546" s="128"/>
      <c r="F546" s="38"/>
    </row>
    <row r="547" spans="3:6">
      <c r="C547" s="127"/>
      <c r="D547" s="128"/>
      <c r="E547" s="128"/>
      <c r="F547" s="38"/>
    </row>
    <row r="548" spans="3:6">
      <c r="C548" s="127"/>
      <c r="D548" s="128"/>
      <c r="E548" s="128"/>
      <c r="F548" s="38"/>
    </row>
    <row r="549" spans="3:6">
      <c r="C549" s="127"/>
      <c r="D549" s="128"/>
      <c r="E549" s="128"/>
      <c r="F549" s="38"/>
    </row>
    <row r="550" spans="3:6">
      <c r="C550" s="127"/>
      <c r="D550" s="128"/>
      <c r="E550" s="128"/>
      <c r="F550" s="38"/>
    </row>
    <row r="551" spans="3:6">
      <c r="C551" s="127"/>
      <c r="D551" s="128"/>
      <c r="E551" s="128"/>
      <c r="F551" s="38"/>
    </row>
    <row r="552" spans="3:6">
      <c r="C552" s="127"/>
      <c r="D552" s="128"/>
      <c r="E552" s="128"/>
      <c r="F552" s="38"/>
    </row>
    <row r="553" spans="3:6">
      <c r="C553" s="127"/>
      <c r="D553" s="128"/>
      <c r="E553" s="128"/>
      <c r="F553" s="38"/>
    </row>
    <row r="554" spans="3:6">
      <c r="C554" s="127"/>
      <c r="D554" s="128"/>
      <c r="E554" s="128"/>
      <c r="F554" s="38"/>
    </row>
    <row r="555" spans="3:6">
      <c r="C555" s="127"/>
      <c r="D555" s="128"/>
      <c r="E555" s="128"/>
      <c r="F555" s="38"/>
    </row>
    <row r="556" spans="3:6">
      <c r="C556" s="127"/>
      <c r="D556" s="128"/>
      <c r="E556" s="128"/>
      <c r="F556" s="38"/>
    </row>
    <row r="557" spans="3:6">
      <c r="C557" s="127"/>
      <c r="D557" s="128"/>
      <c r="E557" s="128"/>
      <c r="F557" s="38"/>
    </row>
    <row r="558" spans="3:6">
      <c r="C558" s="127"/>
      <c r="D558" s="128"/>
      <c r="E558" s="128"/>
      <c r="F558" s="38"/>
    </row>
    <row r="559" spans="3:6">
      <c r="C559" s="127"/>
      <c r="D559" s="128"/>
      <c r="E559" s="128"/>
      <c r="F559" s="38"/>
    </row>
    <row r="560" spans="3:6">
      <c r="C560" s="127"/>
      <c r="D560" s="128"/>
      <c r="E560" s="128"/>
      <c r="F560" s="38"/>
    </row>
    <row r="561" spans="3:6">
      <c r="C561" s="127"/>
      <c r="D561" s="128"/>
      <c r="E561" s="128"/>
      <c r="F561" s="38"/>
    </row>
    <row r="562" spans="3:6">
      <c r="C562" s="127"/>
      <c r="D562" s="128"/>
      <c r="E562" s="128"/>
      <c r="F562" s="38"/>
    </row>
    <row r="563" spans="3:6">
      <c r="C563" s="127"/>
      <c r="D563" s="128"/>
      <c r="E563" s="128"/>
      <c r="F563" s="38"/>
    </row>
    <row r="564" spans="3:6">
      <c r="C564" s="127"/>
      <c r="D564" s="128"/>
      <c r="E564" s="128"/>
      <c r="F564" s="38"/>
    </row>
    <row r="565" spans="3:6">
      <c r="C565" s="127"/>
      <c r="D565" s="128"/>
      <c r="E565" s="128"/>
      <c r="F565" s="38"/>
    </row>
    <row r="566" spans="3:6">
      <c r="C566" s="127"/>
      <c r="D566" s="128"/>
      <c r="E566" s="128"/>
      <c r="F566" s="38"/>
    </row>
    <row r="567" spans="3:6">
      <c r="C567" s="127"/>
      <c r="D567" s="128"/>
      <c r="E567" s="128"/>
      <c r="F567" s="38"/>
    </row>
    <row r="568" spans="3:6">
      <c r="C568" s="127"/>
      <c r="D568" s="128"/>
      <c r="E568" s="128"/>
      <c r="F568" s="38"/>
    </row>
    <row r="569" spans="3:6">
      <c r="C569" s="127"/>
      <c r="D569" s="128"/>
      <c r="E569" s="128"/>
      <c r="F569" s="38"/>
    </row>
    <row r="570" spans="3:6">
      <c r="C570" s="127"/>
      <c r="D570" s="128"/>
      <c r="E570" s="128"/>
      <c r="F570" s="38"/>
    </row>
    <row r="571" spans="3:6">
      <c r="C571" s="127"/>
      <c r="D571" s="128"/>
      <c r="E571" s="128"/>
      <c r="F571" s="38"/>
    </row>
    <row r="572" spans="3:6">
      <c r="C572" s="127"/>
      <c r="D572" s="128"/>
      <c r="E572" s="128"/>
      <c r="F572" s="38"/>
    </row>
    <row r="573" spans="3:6">
      <c r="C573" s="127"/>
      <c r="D573" s="128"/>
      <c r="E573" s="128"/>
      <c r="F573" s="38"/>
    </row>
    <row r="574" spans="3:6">
      <c r="C574" s="127"/>
      <c r="D574" s="128"/>
      <c r="E574" s="128"/>
      <c r="F574" s="38"/>
    </row>
    <row r="575" spans="3:6">
      <c r="C575" s="127"/>
      <c r="D575" s="128"/>
      <c r="E575" s="128"/>
      <c r="F575" s="38"/>
    </row>
    <row r="576" spans="3:6">
      <c r="C576" s="127"/>
      <c r="D576" s="128"/>
      <c r="E576" s="128"/>
      <c r="F576" s="38"/>
    </row>
    <row r="577" spans="3:6">
      <c r="C577" s="127"/>
      <c r="D577" s="128"/>
      <c r="E577" s="128"/>
      <c r="F577" s="38"/>
    </row>
    <row r="578" spans="3:6">
      <c r="C578" s="127"/>
      <c r="D578" s="128"/>
      <c r="E578" s="128"/>
      <c r="F578" s="38"/>
    </row>
    <row r="579" spans="3:6">
      <c r="C579" s="127"/>
      <c r="D579" s="128"/>
      <c r="E579" s="128"/>
      <c r="F579" s="38"/>
    </row>
    <row r="580" spans="3:6">
      <c r="C580" s="127"/>
      <c r="D580" s="128"/>
      <c r="E580" s="128"/>
      <c r="F580" s="38"/>
    </row>
    <row r="581" spans="3:6">
      <c r="C581" s="127"/>
      <c r="D581" s="128"/>
      <c r="E581" s="128"/>
      <c r="F581" s="38"/>
    </row>
    <row r="582" spans="3:6">
      <c r="C582" s="127"/>
      <c r="D582" s="128"/>
      <c r="E582" s="128"/>
      <c r="F582" s="38"/>
    </row>
    <row r="583" spans="3:6">
      <c r="C583" s="127"/>
      <c r="D583" s="128"/>
      <c r="E583" s="128"/>
      <c r="F583" s="38"/>
    </row>
    <row r="584" spans="3:6">
      <c r="C584" s="127"/>
      <c r="D584" s="128"/>
      <c r="E584" s="128"/>
      <c r="F584" s="38"/>
    </row>
    <row r="585" spans="3:6">
      <c r="C585" s="127"/>
      <c r="D585" s="128"/>
      <c r="E585" s="128"/>
      <c r="F585" s="38"/>
    </row>
    <row r="586" spans="3:6">
      <c r="C586" s="127"/>
      <c r="D586" s="128"/>
      <c r="E586" s="128"/>
      <c r="F586" s="38"/>
    </row>
    <row r="587" spans="3:6">
      <c r="C587" s="127"/>
      <c r="D587" s="128"/>
      <c r="E587" s="128"/>
      <c r="F587" s="38"/>
    </row>
    <row r="588" spans="3:6">
      <c r="C588" s="127"/>
      <c r="D588" s="128"/>
      <c r="E588" s="128"/>
      <c r="F588" s="38"/>
    </row>
    <row r="589" spans="3:6">
      <c r="C589" s="127"/>
      <c r="D589" s="128"/>
      <c r="E589" s="128"/>
      <c r="F589" s="38"/>
    </row>
    <row r="590" spans="3:6">
      <c r="C590" s="127"/>
      <c r="D590" s="128"/>
      <c r="E590" s="128"/>
      <c r="F590" s="38"/>
    </row>
    <row r="591" spans="3:6">
      <c r="C591" s="127"/>
      <c r="D591" s="128"/>
      <c r="E591" s="128"/>
      <c r="F591" s="38"/>
    </row>
    <row r="592" spans="3:6">
      <c r="C592" s="127"/>
      <c r="D592" s="128"/>
      <c r="E592" s="128"/>
      <c r="F592" s="38"/>
    </row>
    <row r="593" spans="3:6">
      <c r="C593" s="127"/>
      <c r="D593" s="128"/>
      <c r="E593" s="128"/>
      <c r="F593" s="38"/>
    </row>
    <row r="594" spans="3:6">
      <c r="C594" s="127"/>
      <c r="D594" s="128"/>
      <c r="E594" s="128"/>
      <c r="F594" s="38"/>
    </row>
    <row r="595" spans="3:6">
      <c r="C595" s="127"/>
      <c r="D595" s="128"/>
      <c r="E595" s="128"/>
      <c r="F595" s="38"/>
    </row>
    <row r="596" spans="3:6">
      <c r="C596" s="127"/>
      <c r="D596" s="128"/>
      <c r="E596" s="128"/>
      <c r="F596" s="38"/>
    </row>
    <row r="597" spans="3:6">
      <c r="C597" s="127"/>
      <c r="D597" s="128"/>
      <c r="E597" s="128"/>
      <c r="F597" s="38"/>
    </row>
    <row r="598" spans="3:6">
      <c r="C598" s="127"/>
      <c r="D598" s="128"/>
      <c r="E598" s="128"/>
      <c r="F598" s="38"/>
    </row>
    <row r="599" spans="3:6">
      <c r="C599" s="127"/>
      <c r="D599" s="128"/>
      <c r="E599" s="128"/>
      <c r="F599" s="38"/>
    </row>
    <row r="600" spans="3:6">
      <c r="C600" s="127"/>
      <c r="D600" s="128"/>
      <c r="E600" s="128"/>
      <c r="F600" s="38"/>
    </row>
    <row r="601" spans="3:6">
      <c r="C601" s="127"/>
      <c r="D601" s="128"/>
      <c r="E601" s="128"/>
      <c r="F601" s="38"/>
    </row>
    <row r="602" spans="3:6">
      <c r="C602" s="127"/>
      <c r="D602" s="128"/>
      <c r="E602" s="128"/>
      <c r="F602" s="38"/>
    </row>
    <row r="603" spans="3:6">
      <c r="C603" s="127"/>
      <c r="D603" s="128"/>
      <c r="E603" s="128"/>
      <c r="F603" s="38"/>
    </row>
    <row r="604" spans="3:6">
      <c r="C604" s="127"/>
      <c r="D604" s="128"/>
      <c r="E604" s="128"/>
      <c r="F604" s="38"/>
    </row>
    <row r="605" spans="3:6">
      <c r="C605" s="127"/>
      <c r="D605" s="128"/>
      <c r="E605" s="128"/>
      <c r="F605" s="38"/>
    </row>
    <row r="606" spans="3:6">
      <c r="C606" s="127"/>
      <c r="D606" s="128"/>
      <c r="E606" s="128"/>
      <c r="F606" s="38"/>
    </row>
    <row r="607" spans="3:6">
      <c r="C607" s="127"/>
      <c r="D607" s="128"/>
      <c r="E607" s="128"/>
      <c r="F607" s="38"/>
    </row>
    <row r="608" spans="3:6">
      <c r="C608" s="127"/>
      <c r="D608" s="128"/>
      <c r="E608" s="128"/>
      <c r="F608" s="38"/>
    </row>
    <row r="609" spans="3:6">
      <c r="C609" s="127"/>
      <c r="D609" s="128"/>
      <c r="E609" s="128"/>
      <c r="F609" s="38"/>
    </row>
    <row r="610" spans="3:6">
      <c r="C610" s="127"/>
      <c r="D610" s="128"/>
      <c r="E610" s="128"/>
      <c r="F610" s="38"/>
    </row>
    <row r="611" spans="3:6">
      <c r="C611" s="127"/>
      <c r="D611" s="128"/>
      <c r="E611" s="128"/>
      <c r="F611" s="38"/>
    </row>
    <row r="612" spans="3:6">
      <c r="C612" s="127"/>
      <c r="D612" s="128"/>
      <c r="E612" s="128"/>
      <c r="F612" s="38"/>
    </row>
    <row r="613" spans="3:6">
      <c r="C613" s="127"/>
      <c r="D613" s="128"/>
      <c r="E613" s="128"/>
      <c r="F613" s="38"/>
    </row>
    <row r="614" spans="3:6">
      <c r="C614" s="127"/>
      <c r="D614" s="128"/>
      <c r="E614" s="128"/>
      <c r="F614" s="38"/>
    </row>
    <row r="615" spans="3:6">
      <c r="C615" s="127"/>
      <c r="D615" s="128"/>
      <c r="E615" s="128"/>
      <c r="F615" s="38"/>
    </row>
    <row r="616" spans="3:6">
      <c r="C616" s="127"/>
      <c r="D616" s="128"/>
      <c r="E616" s="128"/>
      <c r="F616" s="38"/>
    </row>
    <row r="617" spans="3:6">
      <c r="C617" s="127"/>
      <c r="D617" s="128"/>
      <c r="E617" s="128"/>
      <c r="F617" s="38"/>
    </row>
    <row r="618" spans="3:6">
      <c r="C618" s="127"/>
      <c r="D618" s="128"/>
      <c r="E618" s="128"/>
      <c r="F618" s="38"/>
    </row>
    <row r="619" spans="3:6">
      <c r="C619" s="127"/>
      <c r="D619" s="128"/>
      <c r="E619" s="128"/>
      <c r="F619" s="38"/>
    </row>
    <row r="620" spans="3:6">
      <c r="C620" s="127"/>
      <c r="D620" s="128"/>
      <c r="E620" s="128"/>
      <c r="F620" s="38"/>
    </row>
    <row r="621" spans="3:6">
      <c r="C621" s="127"/>
      <c r="D621" s="128"/>
      <c r="E621" s="128"/>
      <c r="F621" s="38"/>
    </row>
    <row r="622" spans="3:6">
      <c r="C622" s="127"/>
      <c r="D622" s="128"/>
      <c r="E622" s="128"/>
      <c r="F622" s="38"/>
    </row>
    <row r="623" spans="3:6">
      <c r="C623" s="127"/>
      <c r="D623" s="128"/>
      <c r="E623" s="128"/>
      <c r="F623" s="38"/>
    </row>
    <row r="624" spans="3:6">
      <c r="C624" s="127"/>
      <c r="D624" s="128"/>
      <c r="E624" s="128"/>
      <c r="F624" s="38"/>
    </row>
    <row r="625" spans="3:6">
      <c r="C625" s="127"/>
      <c r="D625" s="128"/>
      <c r="E625" s="128"/>
      <c r="F625" s="38"/>
    </row>
    <row r="626" spans="3:6">
      <c r="C626" s="127"/>
      <c r="D626" s="128"/>
      <c r="E626" s="128"/>
      <c r="F626" s="38"/>
    </row>
    <row r="627" spans="3:6">
      <c r="C627" s="127"/>
      <c r="D627" s="128"/>
      <c r="E627" s="128"/>
      <c r="F627" s="38"/>
    </row>
    <row r="628" spans="3:6">
      <c r="C628" s="127"/>
      <c r="D628" s="128"/>
      <c r="E628" s="128"/>
      <c r="F628" s="38"/>
    </row>
    <row r="629" spans="3:6">
      <c r="C629" s="127"/>
      <c r="D629" s="128"/>
      <c r="E629" s="128"/>
      <c r="F629" s="38"/>
    </row>
    <row r="630" spans="3:6">
      <c r="C630" s="127"/>
      <c r="D630" s="128"/>
      <c r="E630" s="128"/>
      <c r="F630" s="38"/>
    </row>
    <row r="631" spans="3:6">
      <c r="C631" s="127"/>
      <c r="D631" s="128"/>
      <c r="E631" s="128"/>
      <c r="F631" s="38"/>
    </row>
    <row r="632" spans="3:6">
      <c r="C632" s="127"/>
      <c r="D632" s="128"/>
      <c r="E632" s="128"/>
      <c r="F632" s="38"/>
    </row>
    <row r="633" spans="3:6">
      <c r="C633" s="127"/>
      <c r="D633" s="128"/>
      <c r="E633" s="128"/>
      <c r="F633" s="38"/>
    </row>
    <row r="634" spans="3:6">
      <c r="C634" s="127"/>
      <c r="D634" s="128"/>
      <c r="E634" s="128"/>
      <c r="F634" s="38"/>
    </row>
    <row r="635" spans="3:6">
      <c r="C635" s="127"/>
      <c r="D635" s="128"/>
      <c r="E635" s="128"/>
      <c r="F635" s="38"/>
    </row>
    <row r="636" spans="3:6">
      <c r="C636" s="127"/>
      <c r="D636" s="128"/>
      <c r="E636" s="128"/>
      <c r="F636" s="38"/>
    </row>
    <row r="637" spans="3:6">
      <c r="C637" s="127"/>
      <c r="D637" s="128"/>
      <c r="E637" s="128"/>
      <c r="F637" s="38"/>
    </row>
    <row r="638" spans="3:6">
      <c r="C638" s="127"/>
      <c r="D638" s="128"/>
      <c r="E638" s="128"/>
      <c r="F638" s="38"/>
    </row>
    <row r="639" spans="3:6">
      <c r="C639" s="127"/>
      <c r="D639" s="128"/>
      <c r="E639" s="128"/>
      <c r="F639" s="38"/>
    </row>
    <row r="640" spans="3:6">
      <c r="C640" s="127"/>
      <c r="D640" s="128"/>
      <c r="E640" s="128"/>
      <c r="F640" s="38"/>
    </row>
    <row r="641" spans="3:6">
      <c r="C641" s="127"/>
      <c r="D641" s="128"/>
      <c r="E641" s="128"/>
      <c r="F641" s="38"/>
    </row>
    <row r="642" spans="3:6">
      <c r="C642" s="127"/>
      <c r="D642" s="128"/>
      <c r="E642" s="128"/>
      <c r="F642" s="38"/>
    </row>
    <row r="643" spans="3:6">
      <c r="C643" s="127"/>
      <c r="D643" s="128"/>
      <c r="E643" s="128"/>
      <c r="F643" s="38"/>
    </row>
    <row r="644" spans="3:6">
      <c r="C644" s="127"/>
      <c r="D644" s="128"/>
      <c r="E644" s="128"/>
      <c r="F644" s="38"/>
    </row>
    <row r="645" spans="3:6">
      <c r="C645" s="127"/>
      <c r="D645" s="128"/>
      <c r="E645" s="128"/>
      <c r="F645" s="38"/>
    </row>
    <row r="646" spans="3:6">
      <c r="C646" s="127"/>
      <c r="D646" s="128"/>
      <c r="E646" s="128"/>
      <c r="F646" s="38"/>
    </row>
    <row r="647" spans="3:6">
      <c r="C647" s="127"/>
      <c r="D647" s="128"/>
      <c r="E647" s="128"/>
      <c r="F647" s="38"/>
    </row>
    <row r="648" spans="3:6">
      <c r="C648" s="127"/>
      <c r="D648" s="128"/>
      <c r="E648" s="128"/>
      <c r="F648" s="38"/>
    </row>
    <row r="649" spans="3:6">
      <c r="C649" s="127"/>
      <c r="D649" s="128"/>
      <c r="E649" s="128"/>
      <c r="F649" s="38"/>
    </row>
    <row r="650" spans="3:6">
      <c r="C650" s="127"/>
      <c r="D650" s="128"/>
      <c r="E650" s="128"/>
      <c r="F650" s="38"/>
    </row>
    <row r="651" spans="3:6">
      <c r="C651" s="127"/>
      <c r="D651" s="128"/>
      <c r="E651" s="128"/>
      <c r="F651" s="38"/>
    </row>
    <row r="652" spans="3:6">
      <c r="C652" s="127"/>
      <c r="D652" s="128"/>
      <c r="E652" s="128"/>
      <c r="F652" s="38"/>
    </row>
    <row r="653" spans="3:6">
      <c r="C653" s="127"/>
      <c r="D653" s="128"/>
      <c r="E653" s="128"/>
      <c r="F653" s="38"/>
    </row>
    <row r="654" spans="3:6">
      <c r="C654" s="127"/>
      <c r="D654" s="128"/>
      <c r="E654" s="128"/>
      <c r="F654" s="38"/>
    </row>
    <row r="655" spans="3:6">
      <c r="C655" s="127"/>
      <c r="D655" s="128"/>
      <c r="E655" s="128"/>
      <c r="F655" s="38"/>
    </row>
    <row r="656" spans="3:6">
      <c r="C656" s="127"/>
      <c r="D656" s="128"/>
      <c r="E656" s="128"/>
      <c r="F656" s="38"/>
    </row>
    <row r="657" spans="3:6">
      <c r="C657" s="127"/>
      <c r="D657" s="128"/>
      <c r="E657" s="128"/>
      <c r="F657" s="38"/>
    </row>
    <row r="658" spans="3:6">
      <c r="C658" s="127"/>
      <c r="D658" s="128"/>
      <c r="E658" s="128"/>
      <c r="F658" s="38"/>
    </row>
    <row r="659" spans="3:6">
      <c r="C659" s="127"/>
      <c r="D659" s="128"/>
      <c r="E659" s="128"/>
      <c r="F659" s="38"/>
    </row>
    <row r="660" spans="3:6">
      <c r="C660" s="127"/>
      <c r="D660" s="128"/>
      <c r="E660" s="128"/>
      <c r="F660" s="38"/>
    </row>
    <row r="661" spans="3:6">
      <c r="C661" s="127"/>
      <c r="D661" s="128"/>
      <c r="E661" s="128"/>
      <c r="F661" s="38"/>
    </row>
    <row r="662" spans="3:6">
      <c r="C662" s="127"/>
      <c r="D662" s="128"/>
      <c r="E662" s="128"/>
      <c r="F662" s="38"/>
    </row>
    <row r="663" spans="3:6">
      <c r="C663" s="127"/>
      <c r="D663" s="128"/>
      <c r="E663" s="128"/>
      <c r="F663" s="38"/>
    </row>
    <row r="664" spans="3:6">
      <c r="C664" s="127"/>
      <c r="D664" s="128"/>
      <c r="E664" s="128"/>
      <c r="F664" s="38"/>
    </row>
    <row r="665" spans="3:6">
      <c r="C665" s="127"/>
      <c r="D665" s="128"/>
      <c r="E665" s="128"/>
      <c r="F665" s="38"/>
    </row>
    <row r="666" spans="3:6">
      <c r="C666" s="127"/>
      <c r="D666" s="128"/>
      <c r="E666" s="128"/>
      <c r="F666" s="38"/>
    </row>
    <row r="667" spans="3:6">
      <c r="C667" s="127"/>
      <c r="D667" s="128"/>
      <c r="E667" s="128"/>
      <c r="F667" s="38"/>
    </row>
    <row r="668" spans="3:6">
      <c r="C668" s="127"/>
      <c r="D668" s="128"/>
      <c r="E668" s="128"/>
      <c r="F668" s="38"/>
    </row>
    <row r="669" spans="3:6">
      <c r="C669" s="127"/>
      <c r="D669" s="128"/>
      <c r="E669" s="128"/>
      <c r="F669" s="38"/>
    </row>
    <row r="670" spans="3:6">
      <c r="C670" s="127"/>
      <c r="D670" s="128"/>
      <c r="E670" s="128"/>
      <c r="F670" s="38"/>
    </row>
    <row r="671" spans="3:6">
      <c r="C671" s="127"/>
      <c r="D671" s="128"/>
      <c r="E671" s="128"/>
      <c r="F671" s="38"/>
    </row>
    <row r="672" spans="3:6">
      <c r="C672" s="127"/>
      <c r="D672" s="128"/>
      <c r="E672" s="128"/>
      <c r="F672" s="38"/>
    </row>
    <row r="673" spans="3:6">
      <c r="C673" s="127"/>
      <c r="D673" s="128"/>
      <c r="E673" s="128"/>
      <c r="F673" s="38"/>
    </row>
    <row r="674" spans="3:6">
      <c r="C674" s="127"/>
      <c r="D674" s="128"/>
      <c r="E674" s="128"/>
      <c r="F674" s="38"/>
    </row>
    <row r="675" spans="3:6">
      <c r="C675" s="127"/>
      <c r="D675" s="128"/>
      <c r="E675" s="128"/>
      <c r="F675" s="38"/>
    </row>
    <row r="676" spans="3:6">
      <c r="C676" s="127"/>
      <c r="D676" s="128"/>
      <c r="E676" s="128"/>
      <c r="F676" s="38"/>
    </row>
    <row r="677" spans="3:6">
      <c r="C677" s="127"/>
      <c r="D677" s="128"/>
      <c r="E677" s="128"/>
      <c r="F677" s="38"/>
    </row>
    <row r="678" spans="3:6">
      <c r="C678" s="127"/>
      <c r="D678" s="128"/>
      <c r="E678" s="128"/>
      <c r="F678" s="38"/>
    </row>
    <row r="679" spans="3:6">
      <c r="C679" s="127"/>
      <c r="D679" s="128"/>
      <c r="E679" s="128"/>
      <c r="F679" s="38"/>
    </row>
    <row r="680" spans="3:6">
      <c r="C680" s="127"/>
      <c r="D680" s="128"/>
      <c r="E680" s="128"/>
      <c r="F680" s="38"/>
    </row>
    <row r="681" spans="3:6">
      <c r="C681" s="127"/>
      <c r="D681" s="128"/>
      <c r="E681" s="128"/>
      <c r="F681" s="38"/>
    </row>
    <row r="682" spans="3:6">
      <c r="C682" s="127"/>
      <c r="D682" s="128"/>
      <c r="E682" s="128"/>
      <c r="F682" s="38"/>
    </row>
    <row r="683" spans="3:6">
      <c r="C683" s="127"/>
      <c r="D683" s="128"/>
      <c r="E683" s="128"/>
      <c r="F683" s="38"/>
    </row>
    <row r="684" spans="3:6">
      <c r="C684" s="127"/>
      <c r="D684" s="128"/>
      <c r="E684" s="128"/>
      <c r="F684" s="38"/>
    </row>
    <row r="685" spans="3:6">
      <c r="C685" s="127"/>
      <c r="D685" s="128"/>
      <c r="E685" s="128"/>
      <c r="F685" s="38"/>
    </row>
    <row r="686" spans="3:6">
      <c r="C686" s="127"/>
      <c r="D686" s="128"/>
      <c r="E686" s="128"/>
      <c r="F686" s="38"/>
    </row>
    <row r="687" spans="3:6">
      <c r="C687" s="127"/>
      <c r="D687" s="128"/>
      <c r="E687" s="128"/>
      <c r="F687" s="38"/>
    </row>
    <row r="688" spans="3:6">
      <c r="C688" s="127"/>
      <c r="D688" s="128"/>
      <c r="E688" s="128"/>
      <c r="F688" s="38"/>
    </row>
    <row r="689" spans="3:6">
      <c r="C689" s="127"/>
      <c r="D689" s="128"/>
      <c r="E689" s="128"/>
      <c r="F689" s="38"/>
    </row>
    <row r="690" spans="3:6">
      <c r="C690" s="127"/>
      <c r="D690" s="128"/>
      <c r="E690" s="128"/>
      <c r="F690" s="38"/>
    </row>
    <row r="691" spans="3:6">
      <c r="C691" s="127"/>
      <c r="D691" s="128"/>
      <c r="E691" s="128"/>
      <c r="F691" s="38"/>
    </row>
    <row r="692" spans="3:6">
      <c r="C692" s="127"/>
      <c r="D692" s="128"/>
      <c r="E692" s="128"/>
      <c r="F692" s="38"/>
    </row>
    <row r="693" spans="3:6">
      <c r="C693" s="127"/>
      <c r="D693" s="128"/>
      <c r="E693" s="128"/>
      <c r="F693" s="38"/>
    </row>
    <row r="694" spans="3:6">
      <c r="C694" s="127"/>
      <c r="D694" s="128"/>
      <c r="E694" s="128"/>
      <c r="F694" s="38"/>
    </row>
    <row r="695" spans="3:6">
      <c r="C695" s="127"/>
      <c r="D695" s="128"/>
      <c r="E695" s="128"/>
      <c r="F695" s="38"/>
    </row>
    <row r="696" spans="3:6">
      <c r="C696" s="127"/>
      <c r="D696" s="128"/>
      <c r="E696" s="128"/>
      <c r="F696" s="38"/>
    </row>
    <row r="697" spans="3:6">
      <c r="C697" s="127"/>
      <c r="D697" s="128"/>
      <c r="E697" s="128"/>
      <c r="F697" s="38"/>
    </row>
    <row r="698" spans="3:6">
      <c r="C698" s="127"/>
      <c r="D698" s="128"/>
      <c r="E698" s="128"/>
      <c r="F698" s="38"/>
    </row>
    <row r="699" spans="3:6">
      <c r="C699" s="127"/>
      <c r="D699" s="128"/>
      <c r="E699" s="128"/>
      <c r="F699" s="38"/>
    </row>
    <row r="700" spans="3:6">
      <c r="C700" s="127"/>
      <c r="D700" s="128"/>
      <c r="E700" s="128"/>
      <c r="F700" s="38"/>
    </row>
    <row r="701" spans="3:6">
      <c r="C701" s="127"/>
      <c r="D701" s="128"/>
      <c r="E701" s="128"/>
      <c r="F701" s="38"/>
    </row>
    <row r="702" spans="3:6">
      <c r="C702" s="127"/>
      <c r="D702" s="128"/>
      <c r="E702" s="128"/>
      <c r="F702" s="38"/>
    </row>
    <row r="703" spans="3:6">
      <c r="C703" s="127"/>
      <c r="D703" s="128"/>
      <c r="E703" s="128"/>
      <c r="F703" s="38"/>
    </row>
    <row r="704" spans="3:6">
      <c r="C704" s="127"/>
      <c r="D704" s="128"/>
      <c r="E704" s="128"/>
      <c r="F704" s="38"/>
    </row>
    <row r="705" spans="3:6">
      <c r="C705" s="127"/>
      <c r="D705" s="128"/>
      <c r="E705" s="128"/>
      <c r="F705" s="38"/>
    </row>
    <row r="706" spans="3:6">
      <c r="C706" s="127"/>
      <c r="D706" s="128"/>
      <c r="E706" s="128"/>
      <c r="F706" s="38"/>
    </row>
    <row r="707" spans="3:6">
      <c r="C707" s="127"/>
      <c r="D707" s="128"/>
      <c r="E707" s="128"/>
      <c r="F707" s="38"/>
    </row>
    <row r="708" spans="3:6">
      <c r="C708" s="127"/>
      <c r="D708" s="128"/>
      <c r="E708" s="128"/>
      <c r="F708" s="38"/>
    </row>
    <row r="709" spans="3:6">
      <c r="C709" s="127"/>
      <c r="D709" s="128"/>
      <c r="E709" s="128"/>
      <c r="F709" s="38"/>
    </row>
    <row r="710" spans="3:6">
      <c r="C710" s="127"/>
      <c r="D710" s="128"/>
      <c r="E710" s="128"/>
      <c r="F710" s="38"/>
    </row>
    <row r="711" spans="3:6">
      <c r="C711" s="127"/>
      <c r="D711" s="128"/>
      <c r="E711" s="128"/>
      <c r="F711" s="38"/>
    </row>
    <row r="712" spans="3:6">
      <c r="C712" s="127"/>
      <c r="D712" s="128"/>
      <c r="E712" s="128"/>
      <c r="F712" s="38"/>
    </row>
    <row r="713" spans="3:6">
      <c r="C713" s="127"/>
      <c r="D713" s="128"/>
      <c r="E713" s="128"/>
      <c r="F713" s="38"/>
    </row>
    <row r="714" spans="3:6">
      <c r="C714" s="127"/>
      <c r="D714" s="128"/>
      <c r="E714" s="128"/>
      <c r="F714" s="38"/>
    </row>
    <row r="715" spans="3:6">
      <c r="C715" s="127"/>
      <c r="D715" s="128"/>
      <c r="E715" s="128"/>
      <c r="F715" s="38"/>
    </row>
    <row r="716" spans="3:6">
      <c r="C716" s="127"/>
      <c r="D716" s="128"/>
      <c r="E716" s="128"/>
      <c r="F716" s="38"/>
    </row>
    <row r="717" spans="3:6">
      <c r="C717" s="127"/>
      <c r="D717" s="128"/>
      <c r="E717" s="128"/>
      <c r="F717" s="38"/>
    </row>
    <row r="718" spans="3:6">
      <c r="C718" s="127"/>
      <c r="D718" s="128"/>
      <c r="E718" s="128"/>
      <c r="F718" s="38"/>
    </row>
    <row r="719" spans="3:6">
      <c r="C719" s="127"/>
      <c r="D719" s="128"/>
      <c r="E719" s="128"/>
      <c r="F719" s="38"/>
    </row>
    <row r="720" spans="3:6">
      <c r="C720" s="127"/>
      <c r="D720" s="128"/>
      <c r="E720" s="128"/>
      <c r="F720" s="38"/>
    </row>
    <row r="721" spans="3:6">
      <c r="C721" s="127"/>
      <c r="D721" s="128"/>
      <c r="E721" s="128"/>
      <c r="F721" s="38"/>
    </row>
    <row r="722" spans="3:6">
      <c r="C722" s="127"/>
      <c r="D722" s="128"/>
      <c r="E722" s="128"/>
      <c r="F722" s="38"/>
    </row>
    <row r="723" spans="3:6">
      <c r="C723" s="127"/>
      <c r="D723" s="128"/>
      <c r="E723" s="128"/>
      <c r="F723" s="38"/>
    </row>
    <row r="724" spans="3:6">
      <c r="C724" s="127"/>
      <c r="D724" s="128"/>
      <c r="E724" s="128"/>
      <c r="F724" s="38"/>
    </row>
    <row r="725" spans="3:6">
      <c r="C725" s="127"/>
      <c r="D725" s="128"/>
      <c r="E725" s="128"/>
      <c r="F725" s="38"/>
    </row>
    <row r="726" spans="3:6">
      <c r="C726" s="127"/>
      <c r="D726" s="128"/>
      <c r="E726" s="128"/>
      <c r="F726" s="38"/>
    </row>
    <row r="727" spans="3:6">
      <c r="C727" s="127"/>
      <c r="D727" s="128"/>
      <c r="E727" s="128"/>
      <c r="F727" s="38"/>
    </row>
    <row r="728" spans="3:6">
      <c r="C728" s="127"/>
      <c r="D728" s="128"/>
      <c r="E728" s="128"/>
      <c r="F728" s="38"/>
    </row>
    <row r="729" spans="3:6">
      <c r="C729" s="127"/>
      <c r="D729" s="128"/>
      <c r="E729" s="128"/>
      <c r="F729" s="38"/>
    </row>
    <row r="730" spans="3:6">
      <c r="C730" s="127"/>
      <c r="D730" s="128"/>
      <c r="E730" s="128"/>
      <c r="F730" s="38"/>
    </row>
    <row r="731" spans="3:6">
      <c r="C731" s="127"/>
      <c r="D731" s="128"/>
      <c r="E731" s="128"/>
      <c r="F731" s="38"/>
    </row>
    <row r="732" spans="3:6">
      <c r="C732" s="127"/>
      <c r="D732" s="128"/>
      <c r="E732" s="128"/>
      <c r="F732" s="38"/>
    </row>
    <row r="733" spans="3:6">
      <c r="C733" s="127"/>
      <c r="D733" s="128"/>
      <c r="E733" s="128"/>
      <c r="F733" s="38"/>
    </row>
    <row r="734" spans="3:6">
      <c r="C734" s="127"/>
      <c r="D734" s="128"/>
      <c r="E734" s="128"/>
      <c r="F734" s="38"/>
    </row>
    <row r="735" spans="3:6">
      <c r="C735" s="127"/>
      <c r="D735" s="128"/>
      <c r="E735" s="128"/>
      <c r="F735" s="38"/>
    </row>
    <row r="736" spans="3:6">
      <c r="C736" s="127"/>
      <c r="D736" s="128"/>
      <c r="E736" s="128"/>
      <c r="F736" s="38"/>
    </row>
    <row r="737" spans="3:6">
      <c r="C737" s="127"/>
      <c r="D737" s="128"/>
      <c r="E737" s="128"/>
      <c r="F737" s="38"/>
    </row>
    <row r="738" spans="3:6">
      <c r="C738" s="127"/>
      <c r="D738" s="128"/>
      <c r="E738" s="128"/>
      <c r="F738" s="38"/>
    </row>
    <row r="739" spans="3:6">
      <c r="C739" s="127"/>
      <c r="D739" s="128"/>
      <c r="E739" s="128"/>
      <c r="F739" s="38"/>
    </row>
    <row r="740" spans="3:6">
      <c r="C740" s="127"/>
      <c r="D740" s="128"/>
      <c r="E740" s="128"/>
      <c r="F740" s="38"/>
    </row>
    <row r="741" spans="3:6">
      <c r="C741" s="127"/>
      <c r="D741" s="128"/>
      <c r="E741" s="128"/>
      <c r="F741" s="38"/>
    </row>
    <row r="742" spans="3:6">
      <c r="C742" s="127"/>
      <c r="D742" s="128"/>
      <c r="E742" s="128"/>
      <c r="F742" s="38"/>
    </row>
    <row r="743" spans="3:6">
      <c r="C743" s="127"/>
      <c r="D743" s="128"/>
      <c r="E743" s="128"/>
      <c r="F743" s="38"/>
    </row>
    <row r="744" spans="3:6">
      <c r="C744" s="127"/>
      <c r="D744" s="128"/>
      <c r="E744" s="128"/>
      <c r="F744" s="38"/>
    </row>
    <row r="745" spans="3:6">
      <c r="C745" s="127"/>
      <c r="D745" s="128"/>
      <c r="E745" s="128"/>
      <c r="F745" s="38"/>
    </row>
    <row r="746" spans="3:6">
      <c r="F746" s="39"/>
    </row>
    <row r="747" spans="3:6">
      <c r="F747" s="39"/>
    </row>
    <row r="748" spans="3:6">
      <c r="F748" s="39"/>
    </row>
    <row r="749" spans="3:6">
      <c r="F749" s="39"/>
    </row>
    <row r="750" spans="3:6">
      <c r="F750" s="39"/>
    </row>
    <row r="751" spans="3:6">
      <c r="F751" s="39"/>
    </row>
    <row r="752" spans="3:6">
      <c r="F752" s="39"/>
    </row>
    <row r="753" spans="2:6">
      <c r="F753" s="39"/>
    </row>
    <row r="754" spans="2:6">
      <c r="F754" s="39"/>
    </row>
    <row r="758" spans="2:6" ht="18.75">
      <c r="B758" s="42" t="s">
        <v>39</v>
      </c>
    </row>
    <row r="759" spans="2:6">
      <c r="B759" s="43" t="s">
        <v>40</v>
      </c>
    </row>
    <row r="760" spans="2:6">
      <c r="B760" s="44" t="s">
        <v>41</v>
      </c>
    </row>
    <row r="761" spans="2:6">
      <c r="B761" s="44" t="s">
        <v>42</v>
      </c>
    </row>
    <row r="762" spans="2:6">
      <c r="B762" s="44" t="s">
        <v>43</v>
      </c>
    </row>
  </sheetData>
  <mergeCells count="17">
    <mergeCell ref="A40:E40"/>
    <mergeCell ref="A41:E41"/>
    <mergeCell ref="A36:E36"/>
    <mergeCell ref="A37:D37"/>
    <mergeCell ref="A38:D38"/>
    <mergeCell ref="A39:D39"/>
    <mergeCell ref="A18:D18"/>
    <mergeCell ref="A26:D26"/>
    <mergeCell ref="A29:D29"/>
    <mergeCell ref="A35:F35"/>
    <mergeCell ref="A34:E34"/>
    <mergeCell ref="A1:F1"/>
    <mergeCell ref="A3:D3"/>
    <mergeCell ref="A6:D6"/>
    <mergeCell ref="A10:D10"/>
    <mergeCell ref="A12:D12"/>
    <mergeCell ref="A14:D14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8"/>
  <sheetViews>
    <sheetView view="pageBreakPreview" topLeftCell="A7" zoomScale="130" zoomScaleNormal="120" zoomScaleSheetLayoutView="130" zoomScalePageLayoutView="120" workbookViewId="0">
      <selection activeCell="B9" sqref="B9"/>
    </sheetView>
  </sheetViews>
  <sheetFormatPr baseColWidth="10" defaultRowHeight="15"/>
  <cols>
    <col min="2" max="2" width="36.7109375" customWidth="1"/>
    <col min="3" max="3" width="21.7109375" customWidth="1"/>
    <col min="6" max="6" width="17.7109375" customWidth="1"/>
    <col min="7" max="7" width="15.42578125" customWidth="1"/>
  </cols>
  <sheetData>
    <row r="2" spans="2:7" ht="15.75" thickBot="1"/>
    <row r="3" spans="2:7" ht="19.5">
      <c r="B3" s="173" t="s">
        <v>36</v>
      </c>
      <c r="C3" s="174"/>
      <c r="D3" s="174"/>
      <c r="E3" s="174"/>
      <c r="F3" s="174"/>
      <c r="G3" s="175"/>
    </row>
    <row r="4" spans="2:7" ht="38.25">
      <c r="B4" s="28" t="s">
        <v>20</v>
      </c>
      <c r="C4" s="8" t="s">
        <v>21</v>
      </c>
      <c r="D4" s="9" t="s">
        <v>22</v>
      </c>
      <c r="E4" s="8" t="s">
        <v>23</v>
      </c>
      <c r="F4" s="10" t="s">
        <v>24</v>
      </c>
      <c r="G4" s="17" t="s">
        <v>4</v>
      </c>
    </row>
    <row r="5" spans="2:7">
      <c r="B5" s="176" t="s">
        <v>14</v>
      </c>
      <c r="C5" s="177"/>
      <c r="D5" s="177"/>
      <c r="E5" s="177"/>
      <c r="F5" s="177"/>
      <c r="G5" s="18">
        <f>'PRESUPUESTO GENERAL'!F36</f>
        <v>10569368.734307826</v>
      </c>
    </row>
    <row r="6" spans="2:7">
      <c r="B6" s="167" t="s">
        <v>15</v>
      </c>
      <c r="C6" s="168"/>
      <c r="D6" s="168"/>
      <c r="E6" s="168"/>
      <c r="F6" s="168"/>
      <c r="G6" s="169"/>
    </row>
    <row r="7" spans="2:7" ht="25.5">
      <c r="B7" s="19" t="s">
        <v>25</v>
      </c>
      <c r="C7" s="8" t="s">
        <v>26</v>
      </c>
      <c r="D7" s="8"/>
      <c r="E7" s="8" t="s">
        <v>4</v>
      </c>
      <c r="F7" s="11">
        <f>SUM(F8:F13)</f>
        <v>1088644.9796337064</v>
      </c>
      <c r="G7" s="20">
        <f>+F7/G5</f>
        <v>0.10300000000000004</v>
      </c>
    </row>
    <row r="8" spans="2:7">
      <c r="B8" s="22" t="s">
        <v>37</v>
      </c>
      <c r="C8" s="15">
        <f>$G$5</f>
        <v>10569368.734307826</v>
      </c>
      <c r="D8" s="12"/>
      <c r="E8" s="13">
        <v>0.05</v>
      </c>
      <c r="F8" s="14">
        <f t="shared" ref="F8:F13" si="0">+C8*E8</f>
        <v>528468.43671539135</v>
      </c>
      <c r="G8" s="21"/>
    </row>
    <row r="9" spans="2:7">
      <c r="B9" s="22" t="s">
        <v>35</v>
      </c>
      <c r="C9" s="15">
        <f>$G$5</f>
        <v>10569368.734307826</v>
      </c>
      <c r="D9" s="12"/>
      <c r="E9" s="13">
        <v>0.02</v>
      </c>
      <c r="F9" s="14">
        <f t="shared" si="0"/>
        <v>211387.37468615652</v>
      </c>
      <c r="G9" s="21"/>
    </row>
    <row r="10" spans="2:7">
      <c r="B10" s="22" t="s">
        <v>27</v>
      </c>
      <c r="C10" s="15">
        <f>$G$5</f>
        <v>10569368.734307826</v>
      </c>
      <c r="D10" s="12"/>
      <c r="E10" s="16">
        <v>0.02</v>
      </c>
      <c r="F10" s="15">
        <f t="shared" si="0"/>
        <v>211387.37468615652</v>
      </c>
      <c r="G10" s="21"/>
    </row>
    <row r="11" spans="2:7">
      <c r="B11" s="22" t="s">
        <v>28</v>
      </c>
      <c r="C11" s="15">
        <f>$G$5</f>
        <v>10569368.734307826</v>
      </c>
      <c r="D11" s="23"/>
      <c r="E11" s="16">
        <v>0.01</v>
      </c>
      <c r="F11" s="15">
        <f t="shared" si="0"/>
        <v>105693.68734307826</v>
      </c>
      <c r="G11" s="21"/>
    </row>
    <row r="12" spans="2:7">
      <c r="B12" s="22" t="s">
        <v>29</v>
      </c>
      <c r="C12" s="15">
        <f>F11</f>
        <v>105693.68734307826</v>
      </c>
      <c r="D12" s="12"/>
      <c r="E12" s="16">
        <v>0.05</v>
      </c>
      <c r="F12" s="15">
        <f t="shared" si="0"/>
        <v>5284.6843671539136</v>
      </c>
      <c r="G12" s="21"/>
    </row>
    <row r="13" spans="2:7">
      <c r="B13" s="22" t="s">
        <v>30</v>
      </c>
      <c r="C13" s="15">
        <f>$G$5</f>
        <v>10569368.734307826</v>
      </c>
      <c r="D13" s="12"/>
      <c r="E13" s="16">
        <v>2.5000000000000001E-3</v>
      </c>
      <c r="F13" s="15">
        <f t="shared" si="0"/>
        <v>26423.421835769564</v>
      </c>
      <c r="G13" s="21"/>
    </row>
    <row r="14" spans="2:7">
      <c r="B14" s="170"/>
      <c r="C14" s="171"/>
      <c r="D14" s="171"/>
      <c r="E14" s="171"/>
      <c r="F14" s="171"/>
      <c r="G14" s="172"/>
    </row>
    <row r="15" spans="2:7">
      <c r="B15" s="24" t="s">
        <v>31</v>
      </c>
      <c r="C15" s="178"/>
      <c r="D15" s="178"/>
      <c r="E15" s="178"/>
      <c r="F15" s="178"/>
      <c r="G15" s="25">
        <f>+G7</f>
        <v>0.10300000000000004</v>
      </c>
    </row>
    <row r="16" spans="2:7">
      <c r="B16" s="24" t="s">
        <v>32</v>
      </c>
      <c r="C16" s="178"/>
      <c r="D16" s="178"/>
      <c r="E16" s="178"/>
      <c r="F16" s="178"/>
      <c r="G16" s="26">
        <v>0.01</v>
      </c>
    </row>
    <row r="17" spans="2:7">
      <c r="B17" s="24" t="s">
        <v>33</v>
      </c>
      <c r="C17" s="178"/>
      <c r="D17" s="178"/>
      <c r="E17" s="178"/>
      <c r="F17" s="178"/>
      <c r="G17" s="26">
        <v>0.05</v>
      </c>
    </row>
    <row r="18" spans="2:7" ht="15.75" thickBot="1">
      <c r="B18" s="164" t="s">
        <v>34</v>
      </c>
      <c r="C18" s="165"/>
      <c r="D18" s="165"/>
      <c r="E18" s="165"/>
      <c r="F18" s="166"/>
      <c r="G18" s="27">
        <f>SUM(G15:G17)</f>
        <v>0.16300000000000003</v>
      </c>
    </row>
  </sheetData>
  <mergeCells count="8">
    <mergeCell ref="B18:F18"/>
    <mergeCell ref="B6:G6"/>
    <mergeCell ref="B14:G14"/>
    <mergeCell ref="B3:G3"/>
    <mergeCell ref="B5:F5"/>
    <mergeCell ref="C15:F15"/>
    <mergeCell ref="C16:F16"/>
    <mergeCell ref="C17:F17"/>
  </mergeCells>
  <pageMargins left="0.7" right="0.7" top="0.75" bottom="0.75" header="0.3" footer="0.3"/>
  <pageSetup paperSize="9" scale="63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19" zoomScale="85" zoomScaleNormal="85" zoomScalePageLayoutView="85" workbookViewId="0">
      <selection activeCell="L16" sqref="L16"/>
    </sheetView>
  </sheetViews>
  <sheetFormatPr baseColWidth="10" defaultColWidth="10.7109375" defaultRowHeight="15"/>
  <cols>
    <col min="1" max="1" width="10.7109375" style="5"/>
    <col min="2" max="2" width="100.140625" style="7" customWidth="1"/>
    <col min="3" max="3" width="5.7109375" style="5" bestFit="1" customWidth="1"/>
    <col min="4" max="4" width="10.7109375" style="5"/>
    <col min="5" max="5" width="15.7109375" style="5" bestFit="1" customWidth="1"/>
    <col min="6" max="6" width="24" style="5" bestFit="1" customWidth="1"/>
    <col min="7" max="16384" width="10.7109375" style="5"/>
  </cols>
  <sheetData>
    <row r="1" spans="1:7" ht="79.5" customHeight="1" thickBot="1">
      <c r="A1" s="148" t="s">
        <v>38</v>
      </c>
      <c r="B1" s="149"/>
      <c r="C1" s="149"/>
      <c r="D1" s="149"/>
      <c r="E1" s="149"/>
      <c r="F1" s="150"/>
    </row>
    <row r="2" spans="1:7" ht="15" customHeight="1">
      <c r="A2" s="29" t="s">
        <v>6</v>
      </c>
      <c r="B2" s="41" t="s">
        <v>7</v>
      </c>
      <c r="C2" s="30" t="s">
        <v>8</v>
      </c>
      <c r="D2" s="30" t="s">
        <v>9</v>
      </c>
      <c r="E2" s="30" t="s">
        <v>10</v>
      </c>
      <c r="F2" s="31" t="s">
        <v>11</v>
      </c>
    </row>
    <row r="3" spans="1:7" ht="16.5">
      <c r="A3" s="145" t="s">
        <v>70</v>
      </c>
      <c r="B3" s="146"/>
      <c r="C3" s="146"/>
      <c r="D3" s="146"/>
      <c r="E3" s="146"/>
      <c r="F3" s="147"/>
      <c r="G3" s="5" t="s">
        <v>45</v>
      </c>
    </row>
    <row r="4" spans="1:7" ht="16.5">
      <c r="A4" s="1">
        <v>1.1000000000000001</v>
      </c>
      <c r="B4" s="40" t="s">
        <v>59</v>
      </c>
      <c r="C4" s="6" t="s">
        <v>12</v>
      </c>
      <c r="D4" s="6">
        <v>34.950000000000003</v>
      </c>
      <c r="E4" s="2" t="e">
        <f>+#REF!</f>
        <v>#REF!</v>
      </c>
      <c r="F4" s="3" t="e">
        <f>+E4*D4</f>
        <v>#REF!</v>
      </c>
    </row>
    <row r="5" spans="1:7" ht="16.5">
      <c r="A5" s="1">
        <v>1.2</v>
      </c>
      <c r="B5" s="40" t="s">
        <v>71</v>
      </c>
      <c r="C5" s="6" t="s">
        <v>12</v>
      </c>
      <c r="D5" s="6">
        <v>8.4</v>
      </c>
      <c r="E5" s="2">
        <f>+'1,2'!AB60</f>
        <v>22788</v>
      </c>
      <c r="F5" s="3">
        <f>+E5*D5</f>
        <v>191419.2</v>
      </c>
    </row>
    <row r="6" spans="1:7" ht="16.5">
      <c r="A6" s="1">
        <v>1.3</v>
      </c>
      <c r="B6" s="40" t="s">
        <v>62</v>
      </c>
      <c r="C6" s="6" t="s">
        <v>13</v>
      </c>
      <c r="D6" s="6">
        <v>2</v>
      </c>
      <c r="E6" s="118" t="e">
        <f>+#REF!</f>
        <v>#REF!</v>
      </c>
      <c r="F6" s="3" t="e">
        <f>+E6*D6</f>
        <v>#REF!</v>
      </c>
    </row>
    <row r="7" spans="1:7" ht="16.5">
      <c r="A7" s="1">
        <v>1.4</v>
      </c>
      <c r="B7" s="40" t="s">
        <v>50</v>
      </c>
      <c r="C7" s="6" t="s">
        <v>13</v>
      </c>
      <c r="D7" s="6">
        <v>4</v>
      </c>
      <c r="E7" s="2" t="e">
        <f>+#REF!</f>
        <v>#REF!</v>
      </c>
      <c r="F7" s="3" t="e">
        <f>+E7*D7</f>
        <v>#REF!</v>
      </c>
    </row>
    <row r="8" spans="1:7" ht="16.5">
      <c r="A8" s="145" t="s">
        <v>72</v>
      </c>
      <c r="B8" s="146"/>
      <c r="C8" s="146"/>
      <c r="D8" s="146"/>
      <c r="E8" s="146"/>
      <c r="F8" s="147"/>
    </row>
    <row r="9" spans="1:7" ht="33">
      <c r="A9" s="1">
        <v>2.1</v>
      </c>
      <c r="B9" s="40" t="s">
        <v>54</v>
      </c>
      <c r="C9" s="6" t="s">
        <v>88</v>
      </c>
      <c r="D9" s="6">
        <v>6.33</v>
      </c>
      <c r="E9" s="2" t="e">
        <f>+#REF!</f>
        <v>#REF!</v>
      </c>
      <c r="F9" s="3" t="e">
        <f>+E9*D9</f>
        <v>#REF!</v>
      </c>
    </row>
    <row r="10" spans="1:7" ht="16.5">
      <c r="A10" s="1">
        <v>2.2000000000000002</v>
      </c>
      <c r="B10" s="40" t="s">
        <v>60</v>
      </c>
      <c r="C10" s="6" t="s">
        <v>88</v>
      </c>
      <c r="D10" s="6">
        <v>5.25</v>
      </c>
      <c r="E10" s="2" t="e">
        <f>+#REF!</f>
        <v>#REF!</v>
      </c>
      <c r="F10" s="3" t="e">
        <f>+E10*D10</f>
        <v>#REF!</v>
      </c>
    </row>
    <row r="11" spans="1:7" ht="16.5">
      <c r="A11" s="145" t="s">
        <v>73</v>
      </c>
      <c r="B11" s="146"/>
      <c r="C11" s="146"/>
      <c r="D11" s="146"/>
      <c r="E11" s="146"/>
      <c r="F11" s="147"/>
    </row>
    <row r="12" spans="1:7" ht="16.5">
      <c r="A12" s="1">
        <v>3.1</v>
      </c>
      <c r="B12" s="40" t="s">
        <v>55</v>
      </c>
      <c r="C12" s="6" t="s">
        <v>88</v>
      </c>
      <c r="D12" s="6">
        <v>0.9</v>
      </c>
      <c r="E12" s="2">
        <f>+'3,1'!AB60</f>
        <v>830106</v>
      </c>
      <c r="F12" s="3">
        <f>+E12*D12</f>
        <v>747095.4</v>
      </c>
    </row>
    <row r="13" spans="1:7" ht="16.5">
      <c r="A13" s="1">
        <v>3.2</v>
      </c>
      <c r="B13" s="40" t="s">
        <v>75</v>
      </c>
      <c r="C13" s="6" t="s">
        <v>88</v>
      </c>
      <c r="D13" s="6">
        <v>0.108</v>
      </c>
      <c r="E13" s="2">
        <f>+'3,2'!AB60</f>
        <v>1180474</v>
      </c>
      <c r="F13" s="3">
        <f>+E13*D13</f>
        <v>127491.192</v>
      </c>
    </row>
    <row r="14" spans="1:7" ht="29.1" customHeight="1">
      <c r="A14" s="1">
        <v>3.3</v>
      </c>
      <c r="B14" s="40" t="s">
        <v>140</v>
      </c>
      <c r="C14" s="6" t="s">
        <v>12</v>
      </c>
      <c r="D14" s="6">
        <v>31.1</v>
      </c>
      <c r="E14" s="118" t="e">
        <f>+#REF!</f>
        <v>#REF!</v>
      </c>
      <c r="F14" s="3" t="e">
        <f>+E14*D14</f>
        <v>#REF!</v>
      </c>
    </row>
    <row r="15" spans="1:7" ht="16.5">
      <c r="A15" s="1">
        <v>3.4</v>
      </c>
      <c r="B15" s="40" t="s">
        <v>63</v>
      </c>
      <c r="C15" s="6" t="s">
        <v>88</v>
      </c>
      <c r="D15" s="6">
        <v>0.252</v>
      </c>
      <c r="E15" s="2">
        <f>+'3,4'!AB60</f>
        <v>1101603</v>
      </c>
      <c r="F15" s="3">
        <f>+E15*D15</f>
        <v>277603.95600000001</v>
      </c>
    </row>
    <row r="16" spans="1:7" ht="16.5">
      <c r="A16" s="145" t="s">
        <v>79</v>
      </c>
      <c r="B16" s="146"/>
      <c r="C16" s="146"/>
      <c r="D16" s="146"/>
      <c r="E16" s="146"/>
      <c r="F16" s="147"/>
    </row>
    <row r="17" spans="1:6" ht="16.5">
      <c r="A17" s="1">
        <v>4.0999999999999996</v>
      </c>
      <c r="B17" s="40" t="s">
        <v>61</v>
      </c>
      <c r="C17" s="6" t="s">
        <v>89</v>
      </c>
      <c r="D17" s="6">
        <v>120</v>
      </c>
      <c r="E17" s="2">
        <f>+'4,1'!AB60</f>
        <v>8062</v>
      </c>
      <c r="F17" s="3">
        <f>+E17*D17</f>
        <v>967440</v>
      </c>
    </row>
    <row r="18" spans="1:6" ht="16.5">
      <c r="A18" s="145" t="s">
        <v>74</v>
      </c>
      <c r="B18" s="146"/>
      <c r="C18" s="146"/>
      <c r="D18" s="146"/>
      <c r="E18" s="146"/>
      <c r="F18" s="147"/>
    </row>
    <row r="19" spans="1:6" ht="16.5">
      <c r="A19" s="1">
        <v>5.0999999999999996</v>
      </c>
      <c r="B19" s="40" t="s">
        <v>47</v>
      </c>
      <c r="C19" s="6" t="s">
        <v>12</v>
      </c>
      <c r="D19" s="6">
        <v>15.98</v>
      </c>
      <c r="E19" s="2">
        <f>+'5,1'!AB60</f>
        <v>60726</v>
      </c>
      <c r="F19" s="3">
        <f>+E19*D19</f>
        <v>970401.48</v>
      </c>
    </row>
    <row r="20" spans="1:6" ht="16.5">
      <c r="A20" s="1">
        <v>5.2</v>
      </c>
      <c r="B20" s="40" t="s">
        <v>69</v>
      </c>
      <c r="C20" s="6" t="s">
        <v>0</v>
      </c>
      <c r="D20" s="6">
        <v>11</v>
      </c>
      <c r="E20" s="2" t="e">
        <f>+#REF!</f>
        <v>#REF!</v>
      </c>
      <c r="F20" s="3" t="e">
        <f>+E20*D20</f>
        <v>#REF!</v>
      </c>
    </row>
    <row r="21" spans="1:6" ht="16.5">
      <c r="A21" s="145" t="s">
        <v>78</v>
      </c>
      <c r="B21" s="146"/>
      <c r="C21" s="146"/>
      <c r="D21" s="146"/>
      <c r="E21" s="146"/>
      <c r="F21" s="147"/>
    </row>
    <row r="22" spans="1:6" ht="16.5">
      <c r="A22" s="1">
        <v>6.1</v>
      </c>
      <c r="B22" s="40" t="s">
        <v>76</v>
      </c>
      <c r="C22" s="6" t="s">
        <v>12</v>
      </c>
      <c r="D22" s="6">
        <v>27</v>
      </c>
      <c r="E22" s="2">
        <f>+'6,1'!AB60</f>
        <v>85443</v>
      </c>
      <c r="F22" s="3">
        <f>+E22*D22</f>
        <v>2306961</v>
      </c>
    </row>
    <row r="23" spans="1:6" ht="16.5">
      <c r="A23" s="1">
        <v>6.2</v>
      </c>
      <c r="B23" s="40" t="s">
        <v>158</v>
      </c>
      <c r="C23" s="6" t="s">
        <v>12</v>
      </c>
      <c r="D23" s="6">
        <v>25</v>
      </c>
      <c r="E23" s="118">
        <f>+'6,2'!AB60</f>
        <v>90212</v>
      </c>
      <c r="F23" s="3">
        <f>+E23*D23</f>
        <v>2255300</v>
      </c>
    </row>
    <row r="24" spans="1:6" ht="16.5">
      <c r="A24" s="145" t="s">
        <v>77</v>
      </c>
      <c r="B24" s="146"/>
      <c r="C24" s="146"/>
      <c r="D24" s="146"/>
      <c r="E24" s="146"/>
      <c r="F24" s="147"/>
    </row>
    <row r="25" spans="1:6" ht="16.5">
      <c r="A25" s="1">
        <v>7.1</v>
      </c>
      <c r="B25" s="40" t="s">
        <v>64</v>
      </c>
      <c r="C25" s="6" t="s">
        <v>13</v>
      </c>
      <c r="D25" s="6">
        <v>6</v>
      </c>
      <c r="E25" s="2">
        <f>+'7,1'!AB63</f>
        <v>104338</v>
      </c>
      <c r="F25" s="3">
        <f t="shared" ref="F25:F32" si="0">+E25*D25</f>
        <v>626028</v>
      </c>
    </row>
    <row r="26" spans="1:6" ht="16.5">
      <c r="A26" s="1">
        <v>7.2</v>
      </c>
      <c r="B26" s="40" t="s">
        <v>65</v>
      </c>
      <c r="C26" s="6" t="s">
        <v>13</v>
      </c>
      <c r="D26" s="6">
        <v>3</v>
      </c>
      <c r="E26" s="2">
        <f>+'7,2'!AB63</f>
        <v>109109</v>
      </c>
      <c r="F26" s="3">
        <f t="shared" si="0"/>
        <v>327327</v>
      </c>
    </row>
    <row r="27" spans="1:6" ht="16.5">
      <c r="A27" s="1">
        <v>7.3</v>
      </c>
      <c r="B27" s="40" t="s">
        <v>66</v>
      </c>
      <c r="C27" s="6" t="s">
        <v>13</v>
      </c>
      <c r="D27" s="6">
        <v>3</v>
      </c>
      <c r="E27" s="2">
        <f>+'7,3'!AB63</f>
        <v>139668</v>
      </c>
      <c r="F27" s="3">
        <f t="shared" si="0"/>
        <v>419004</v>
      </c>
    </row>
    <row r="28" spans="1:6" ht="16.5">
      <c r="A28" s="1">
        <v>7.4</v>
      </c>
      <c r="B28" s="40" t="s">
        <v>67</v>
      </c>
      <c r="C28" s="6" t="s">
        <v>13</v>
      </c>
      <c r="D28" s="6">
        <v>1</v>
      </c>
      <c r="E28" s="118">
        <f>+'7,4'!AB63</f>
        <v>66002</v>
      </c>
      <c r="F28" s="3">
        <f t="shared" si="0"/>
        <v>66002</v>
      </c>
    </row>
    <row r="29" spans="1:6" ht="16.5">
      <c r="A29" s="1">
        <v>7.5</v>
      </c>
      <c r="B29" s="40" t="s">
        <v>68</v>
      </c>
      <c r="C29" s="6" t="s">
        <v>13</v>
      </c>
      <c r="D29" s="6">
        <v>1</v>
      </c>
      <c r="E29" s="118">
        <f>+'7,5'!AB63</f>
        <v>94069</v>
      </c>
      <c r="F29" s="3">
        <f t="shared" si="0"/>
        <v>94069</v>
      </c>
    </row>
    <row r="30" spans="1:6" ht="16.5">
      <c r="A30" s="1">
        <v>7.6</v>
      </c>
      <c r="B30" s="40" t="s">
        <v>51</v>
      </c>
      <c r="C30" s="6" t="s">
        <v>13</v>
      </c>
      <c r="D30" s="6">
        <v>2</v>
      </c>
      <c r="E30" s="2">
        <f>+'7,6'!AB63</f>
        <v>673203</v>
      </c>
      <c r="F30" s="3">
        <f t="shared" si="0"/>
        <v>1346406</v>
      </c>
    </row>
    <row r="31" spans="1:6" ht="16.5">
      <c r="A31" s="1">
        <v>7.7</v>
      </c>
      <c r="B31" s="40" t="s">
        <v>52</v>
      </c>
      <c r="C31" s="6" t="s">
        <v>13</v>
      </c>
      <c r="D31" s="6">
        <v>3</v>
      </c>
      <c r="E31" s="2">
        <f>+'7,7'!AB63</f>
        <v>212750</v>
      </c>
      <c r="F31" s="3">
        <f t="shared" si="0"/>
        <v>638250</v>
      </c>
    </row>
    <row r="32" spans="1:6" ht="16.5">
      <c r="A32" s="1">
        <v>7.8</v>
      </c>
      <c r="B32" s="40" t="s">
        <v>53</v>
      </c>
      <c r="C32" s="6" t="s">
        <v>13</v>
      </c>
      <c r="D32" s="6">
        <v>1</v>
      </c>
      <c r="E32" s="2" t="e">
        <f>+#REF!</f>
        <v>#REF!</v>
      </c>
      <c r="F32" s="3" t="e">
        <f t="shared" si="0"/>
        <v>#REF!</v>
      </c>
    </row>
    <row r="33" spans="1:6" ht="16.5">
      <c r="A33" s="145" t="s">
        <v>80</v>
      </c>
      <c r="B33" s="146"/>
      <c r="C33" s="146"/>
      <c r="D33" s="146"/>
      <c r="E33" s="146"/>
      <c r="F33" s="147"/>
    </row>
    <row r="34" spans="1:6" ht="16.5">
      <c r="A34" s="1">
        <v>8.1</v>
      </c>
      <c r="B34" s="40" t="s">
        <v>44</v>
      </c>
      <c r="C34" s="6" t="s">
        <v>12</v>
      </c>
      <c r="D34" s="6">
        <f>414.32-57.73-57.6</f>
        <v>298.98999999999995</v>
      </c>
      <c r="E34" s="2" t="e">
        <f>+#REF!</f>
        <v>#REF!</v>
      </c>
      <c r="F34" s="3" t="e">
        <f>+E34*D34</f>
        <v>#REF!</v>
      </c>
    </row>
    <row r="35" spans="1:6" ht="16.5">
      <c r="A35" s="145" t="s">
        <v>225</v>
      </c>
      <c r="B35" s="146"/>
      <c r="C35" s="146"/>
      <c r="D35" s="146"/>
      <c r="E35" s="146"/>
      <c r="F35" s="147"/>
    </row>
    <row r="36" spans="1:6" ht="49.5">
      <c r="A36" s="1">
        <v>9.1</v>
      </c>
      <c r="B36" s="40" t="s">
        <v>81</v>
      </c>
      <c r="C36" s="6" t="s">
        <v>12</v>
      </c>
      <c r="D36" s="119">
        <v>52.948999999999998</v>
      </c>
      <c r="E36" s="118">
        <f>+'9,1'!AB63</f>
        <v>30091</v>
      </c>
      <c r="F36" s="3">
        <f t="shared" ref="F36:F42" si="1">+E36*D36</f>
        <v>1593288.3589999999</v>
      </c>
    </row>
    <row r="37" spans="1:6" ht="43.35" customHeight="1">
      <c r="A37" s="1">
        <v>9.1999999999999993</v>
      </c>
      <c r="B37" s="40" t="s">
        <v>46</v>
      </c>
      <c r="C37" s="6" t="s">
        <v>0</v>
      </c>
      <c r="D37" s="6">
        <v>10.4</v>
      </c>
      <c r="E37" s="118">
        <f>+'9,2'!AB63</f>
        <v>137596</v>
      </c>
      <c r="F37" s="3">
        <f t="shared" si="1"/>
        <v>1430998.4000000001</v>
      </c>
    </row>
    <row r="38" spans="1:6" ht="16.5">
      <c r="A38" s="1">
        <v>9.3000000000000007</v>
      </c>
      <c r="B38" s="40" t="s">
        <v>49</v>
      </c>
      <c r="C38" s="6" t="s">
        <v>12</v>
      </c>
      <c r="D38" s="6">
        <v>12.72</v>
      </c>
      <c r="E38" s="2">
        <f>+'9,3'!AB63</f>
        <v>223989</v>
      </c>
      <c r="F38" s="3">
        <f t="shared" si="1"/>
        <v>2849140.08</v>
      </c>
    </row>
    <row r="39" spans="1:6" ht="33">
      <c r="A39" s="1">
        <v>9.4</v>
      </c>
      <c r="B39" s="40" t="s">
        <v>56</v>
      </c>
      <c r="C39" s="6" t="s">
        <v>12</v>
      </c>
      <c r="D39" s="6">
        <f>18*2</f>
        <v>36</v>
      </c>
      <c r="E39" s="2">
        <f>+'9,4'!AB63</f>
        <v>165860</v>
      </c>
      <c r="F39" s="3">
        <f t="shared" si="1"/>
        <v>5970960</v>
      </c>
    </row>
    <row r="40" spans="1:6" ht="16.5">
      <c r="A40" s="1">
        <v>9.5</v>
      </c>
      <c r="B40" s="40" t="s">
        <v>57</v>
      </c>
      <c r="C40" s="6" t="s">
        <v>0</v>
      </c>
      <c r="D40" s="6">
        <v>54</v>
      </c>
      <c r="E40" s="2">
        <f>+'9,5'!AB63</f>
        <v>4848</v>
      </c>
      <c r="F40" s="3">
        <f t="shared" si="1"/>
        <v>261792</v>
      </c>
    </row>
    <row r="41" spans="1:6" ht="16.5">
      <c r="A41" s="1">
        <v>9.6</v>
      </c>
      <c r="B41" s="40" t="s">
        <v>87</v>
      </c>
      <c r="C41" s="6" t="s">
        <v>12</v>
      </c>
      <c r="D41" s="6">
        <v>97.2</v>
      </c>
      <c r="E41" s="118">
        <f>+'9,6'!AB63</f>
        <v>9510</v>
      </c>
      <c r="F41" s="3">
        <f t="shared" si="1"/>
        <v>924372</v>
      </c>
    </row>
    <row r="42" spans="1:6" ht="16.5">
      <c r="A42" s="1">
        <v>9.6999999999999993</v>
      </c>
      <c r="B42" s="40" t="s">
        <v>58</v>
      </c>
      <c r="C42" s="6" t="s">
        <v>12</v>
      </c>
      <c r="D42" s="6">
        <v>4</v>
      </c>
      <c r="E42" s="118">
        <f>+'9,7'!AB63</f>
        <v>99265</v>
      </c>
      <c r="F42" s="3">
        <f t="shared" si="1"/>
        <v>397060</v>
      </c>
    </row>
    <row r="43" spans="1:6" ht="16.5">
      <c r="A43" s="145" t="s">
        <v>83</v>
      </c>
      <c r="B43" s="146"/>
      <c r="C43" s="146"/>
      <c r="D43" s="146"/>
      <c r="E43" s="146"/>
      <c r="F43" s="147"/>
    </row>
    <row r="44" spans="1:6" ht="33">
      <c r="A44" s="1">
        <v>10.1</v>
      </c>
      <c r="B44" s="40" t="s">
        <v>82</v>
      </c>
      <c r="C44" s="6" t="s">
        <v>12</v>
      </c>
      <c r="D44" s="6">
        <v>156</v>
      </c>
      <c r="E44" s="118" t="e">
        <f>+#REF!</f>
        <v>#REF!</v>
      </c>
      <c r="F44" s="3" t="e">
        <f>+E44*D44</f>
        <v>#REF!</v>
      </c>
    </row>
    <row r="45" spans="1:6" ht="16.5">
      <c r="A45" s="1">
        <v>10.199999999999999</v>
      </c>
      <c r="B45" s="40" t="s">
        <v>84</v>
      </c>
      <c r="C45" s="6" t="s">
        <v>12</v>
      </c>
      <c r="D45" s="6">
        <v>60</v>
      </c>
      <c r="E45" s="2" t="e">
        <f>+#REF!</f>
        <v>#REF!</v>
      </c>
      <c r="F45" s="3" t="e">
        <f>+E45*D45</f>
        <v>#REF!</v>
      </c>
    </row>
    <row r="46" spans="1:6" ht="16.5">
      <c r="A46" s="1">
        <v>10.3</v>
      </c>
      <c r="B46" s="40" t="s">
        <v>48</v>
      </c>
      <c r="C46" s="6" t="s">
        <v>12</v>
      </c>
      <c r="D46" s="6">
        <f>+$D$19*2</f>
        <v>31.96</v>
      </c>
      <c r="E46" s="2">
        <f>+'10,3'!AB63</f>
        <v>12044</v>
      </c>
      <c r="F46" s="3">
        <f>+E46*D46</f>
        <v>384926.24</v>
      </c>
    </row>
    <row r="47" spans="1:6" ht="16.5">
      <c r="A47" s="1">
        <v>10.4</v>
      </c>
      <c r="B47" s="40" t="s">
        <v>86</v>
      </c>
      <c r="C47" s="6" t="s">
        <v>0</v>
      </c>
      <c r="D47" s="6">
        <f>+$D$20</f>
        <v>11</v>
      </c>
      <c r="E47" s="2">
        <v>17467</v>
      </c>
      <c r="F47" s="3">
        <f>+E47*D47</f>
        <v>192137</v>
      </c>
    </row>
    <row r="48" spans="1:6" ht="16.5">
      <c r="A48" s="1">
        <v>10.5</v>
      </c>
      <c r="B48" s="40" t="s">
        <v>85</v>
      </c>
      <c r="C48" s="6" t="s">
        <v>12</v>
      </c>
      <c r="D48" s="6">
        <f>+$D$19*2</f>
        <v>31.96</v>
      </c>
      <c r="E48" s="2">
        <f>+'10,5'!AB63</f>
        <v>27663</v>
      </c>
      <c r="F48" s="3">
        <f>+E48*D48</f>
        <v>884109.48</v>
      </c>
    </row>
    <row r="49" spans="1:12">
      <c r="A49" s="158" t="s">
        <v>14</v>
      </c>
      <c r="B49" s="159"/>
      <c r="C49" s="159"/>
      <c r="D49" s="159"/>
      <c r="E49" s="160"/>
      <c r="F49" s="33" t="e">
        <f>+SUM(F4:F48)</f>
        <v>#REF!</v>
      </c>
    </row>
    <row r="50" spans="1:12" ht="16.5">
      <c r="A50" s="161" t="s">
        <v>15</v>
      </c>
      <c r="B50" s="162"/>
      <c r="C50" s="162"/>
      <c r="D50" s="163"/>
      <c r="E50" s="34">
        <f>+'Desglose AIU'!G15</f>
        <v>0.10300000000000004</v>
      </c>
      <c r="F50" s="4" t="e">
        <f>+F49*E50</f>
        <v>#REF!</v>
      </c>
    </row>
    <row r="51" spans="1:12" ht="16.5">
      <c r="A51" s="161" t="s">
        <v>16</v>
      </c>
      <c r="B51" s="162"/>
      <c r="C51" s="162"/>
      <c r="D51" s="163"/>
      <c r="E51" s="35">
        <f>+'Desglose AIU'!G16</f>
        <v>0.01</v>
      </c>
      <c r="F51" s="4" t="e">
        <f>+F49*E51</f>
        <v>#REF!</v>
      </c>
      <c r="L51" s="32"/>
    </row>
    <row r="52" spans="1:12" ht="16.5">
      <c r="A52" s="161" t="s">
        <v>17</v>
      </c>
      <c r="B52" s="162"/>
      <c r="C52" s="162"/>
      <c r="D52" s="163"/>
      <c r="E52" s="35">
        <f>+'Desglose AIU'!G17</f>
        <v>0.05</v>
      </c>
      <c r="F52" s="4" t="e">
        <f>+F49*E52</f>
        <v>#REF!</v>
      </c>
    </row>
    <row r="53" spans="1:12" ht="16.5">
      <c r="A53" s="152" t="s">
        <v>18</v>
      </c>
      <c r="B53" s="153"/>
      <c r="C53" s="153"/>
      <c r="D53" s="153"/>
      <c r="E53" s="154"/>
      <c r="F53" s="36" t="e">
        <f>+F50+F51+F52</f>
        <v>#REF!</v>
      </c>
    </row>
    <row r="54" spans="1:12" ht="21.75" thickBot="1">
      <c r="A54" s="155" t="s">
        <v>19</v>
      </c>
      <c r="B54" s="156"/>
      <c r="C54" s="156"/>
      <c r="D54" s="156"/>
      <c r="E54" s="157"/>
      <c r="F54" s="37" t="e">
        <f>+F49+F53</f>
        <v>#REF!</v>
      </c>
    </row>
    <row r="55" spans="1:12">
      <c r="C55" s="179"/>
      <c r="D55" s="180"/>
      <c r="E55" s="180"/>
      <c r="F55" s="38"/>
    </row>
    <row r="56" spans="1:12">
      <c r="F56" s="39"/>
    </row>
    <row r="60" spans="1:12" ht="18.75">
      <c r="B60" s="42" t="s">
        <v>39</v>
      </c>
    </row>
    <row r="61" spans="1:12">
      <c r="B61" s="43" t="s">
        <v>40</v>
      </c>
    </row>
    <row r="62" spans="1:12">
      <c r="B62" s="44" t="s">
        <v>41</v>
      </c>
    </row>
    <row r="63" spans="1:12">
      <c r="B63" s="44" t="s">
        <v>42</v>
      </c>
    </row>
    <row r="64" spans="1:12">
      <c r="B64" s="44" t="s">
        <v>43</v>
      </c>
    </row>
  </sheetData>
  <mergeCells count="18">
    <mergeCell ref="A50:D50"/>
    <mergeCell ref="A49:E49"/>
    <mergeCell ref="A43:F43"/>
    <mergeCell ref="A1:F1"/>
    <mergeCell ref="A54:E54"/>
    <mergeCell ref="C55:E55"/>
    <mergeCell ref="A3:F3"/>
    <mergeCell ref="A8:F8"/>
    <mergeCell ref="A11:F11"/>
    <mergeCell ref="A18:F18"/>
    <mergeCell ref="A21:F21"/>
    <mergeCell ref="A24:F24"/>
    <mergeCell ref="A16:F16"/>
    <mergeCell ref="A33:F33"/>
    <mergeCell ref="A35:F35"/>
    <mergeCell ref="A53:E53"/>
    <mergeCell ref="A52:D52"/>
    <mergeCell ref="A51:D51"/>
  </mergeCell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2"/>
  <sheetViews>
    <sheetView view="pageBreakPreview" zoomScale="55" zoomScaleNormal="55" zoomScaleSheetLayoutView="55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1.2</v>
      </c>
      <c r="D20" s="297"/>
      <c r="E20" s="297"/>
      <c r="F20" s="298" t="s">
        <v>71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12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 t="s">
        <v>120</v>
      </c>
      <c r="E27" s="185"/>
      <c r="F27" s="185"/>
      <c r="G27" s="185"/>
      <c r="H27" s="185"/>
      <c r="I27" s="204"/>
      <c r="J27" s="266"/>
      <c r="K27" s="204"/>
      <c r="L27" s="53" t="s">
        <v>121</v>
      </c>
      <c r="M27" s="284">
        <v>79797</v>
      </c>
      <c r="N27" s="285"/>
      <c r="O27" s="285"/>
      <c r="P27" s="285"/>
      <c r="Q27" s="286"/>
      <c r="R27" s="274">
        <v>17</v>
      </c>
      <c r="S27" s="275"/>
      <c r="T27" s="276"/>
      <c r="U27" s="264">
        <f>+M27/R27</f>
        <v>4693.9411764705883</v>
      </c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0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4693.9411764705883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/>
      <c r="E38" s="240"/>
      <c r="F38" s="240"/>
      <c r="G38" s="240"/>
      <c r="H38" s="240"/>
      <c r="I38" s="240"/>
      <c r="J38" s="240"/>
      <c r="K38" s="240"/>
      <c r="L38" s="84"/>
      <c r="M38" s="241"/>
      <c r="N38" s="241"/>
      <c r="O38" s="241"/>
      <c r="P38" s="241"/>
      <c r="Q38" s="241"/>
      <c r="R38" s="242"/>
      <c r="S38" s="242"/>
      <c r="T38" s="242"/>
      <c r="U38" s="219"/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/>
      <c r="E39" s="240"/>
      <c r="F39" s="240"/>
      <c r="G39" s="240"/>
      <c r="H39" s="240"/>
      <c r="I39" s="240"/>
      <c r="J39" s="240"/>
      <c r="K39" s="240"/>
      <c r="L39" s="84"/>
      <c r="M39" s="241"/>
      <c r="N39" s="241"/>
      <c r="O39" s="241"/>
      <c r="P39" s="241"/>
      <c r="Q39" s="241"/>
      <c r="R39" s="242"/>
      <c r="S39" s="242"/>
      <c r="T39" s="242"/>
      <c r="U39" s="219"/>
      <c r="V39" s="243"/>
      <c r="W39" s="243"/>
      <c r="X39" s="244"/>
      <c r="Y39" s="69"/>
      <c r="Z39" s="69"/>
      <c r="AA39" s="71"/>
    </row>
    <row r="40" spans="1:30" s="72" customFormat="1" ht="15.75">
      <c r="A40" s="73"/>
      <c r="B40" s="74"/>
      <c r="C40" s="76"/>
      <c r="D40" s="240"/>
      <c r="E40" s="240"/>
      <c r="F40" s="240"/>
      <c r="G40" s="240"/>
      <c r="H40" s="240"/>
      <c r="I40" s="240"/>
      <c r="J40" s="240"/>
      <c r="K40" s="240"/>
      <c r="L40" s="84"/>
      <c r="M40" s="245"/>
      <c r="N40" s="245"/>
      <c r="O40" s="245"/>
      <c r="P40" s="245"/>
      <c r="Q40" s="245"/>
      <c r="R40" s="246"/>
      <c r="S40" s="246"/>
      <c r="T40" s="246"/>
      <c r="U40" s="219"/>
      <c r="V40" s="243"/>
      <c r="W40" s="243"/>
      <c r="X40" s="244"/>
      <c r="Y40" s="73"/>
      <c r="Z40" s="73"/>
      <c r="AA40" s="71"/>
    </row>
    <row r="41" spans="1:30" s="72" customFormat="1" ht="15.75">
      <c r="A41" s="69"/>
      <c r="B41" s="74"/>
      <c r="C41" s="76"/>
      <c r="D41" s="247"/>
      <c r="E41" s="248"/>
      <c r="F41" s="248"/>
      <c r="G41" s="248"/>
      <c r="H41" s="248"/>
      <c r="I41" s="248"/>
      <c r="J41" s="248"/>
      <c r="K41" s="249"/>
      <c r="L41" s="85"/>
      <c r="M41" s="250"/>
      <c r="N41" s="248"/>
      <c r="O41" s="248"/>
      <c r="P41" s="248"/>
      <c r="Q41" s="249"/>
      <c r="R41" s="251"/>
      <c r="S41" s="248"/>
      <c r="T41" s="249"/>
      <c r="U41" s="219"/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73"/>
      <c r="B44" s="70"/>
      <c r="C44" s="187" t="s">
        <v>105</v>
      </c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6"/>
      <c r="T44" s="236"/>
      <c r="U44" s="237">
        <f>SUM(U38:X43)</f>
        <v>0</v>
      </c>
      <c r="V44" s="238"/>
      <c r="W44" s="238"/>
      <c r="X44" s="239"/>
      <c r="Y44" s="73"/>
      <c r="Z44" s="73"/>
      <c r="AA44" s="71"/>
      <c r="AB44" s="86"/>
      <c r="AC44" s="86"/>
    </row>
    <row r="45" spans="1:30" s="72" customFormat="1" ht="15.75">
      <c r="A45" s="69"/>
      <c r="B45" s="74"/>
      <c r="C45" s="106"/>
      <c r="D45" s="107"/>
      <c r="E45" s="107"/>
      <c r="F45" s="107"/>
      <c r="G45" s="107"/>
      <c r="H45" s="107"/>
      <c r="I45" s="107"/>
      <c r="J45" s="107"/>
      <c r="K45" s="107"/>
      <c r="L45" s="106"/>
      <c r="M45" s="107"/>
      <c r="N45" s="107"/>
      <c r="O45" s="107"/>
      <c r="P45" s="107"/>
      <c r="Q45" s="107"/>
      <c r="R45" s="107"/>
      <c r="S45" s="107"/>
      <c r="T45" s="107"/>
      <c r="U45" s="108"/>
      <c r="V45" s="108"/>
      <c r="W45" s="108"/>
      <c r="X45" s="83"/>
      <c r="Y45" s="69"/>
      <c r="Z45" s="69"/>
      <c r="AA45" s="71"/>
      <c r="AB45" s="86"/>
      <c r="AC45" s="86"/>
      <c r="AD45" s="86"/>
    </row>
    <row r="46" spans="1:30" s="72" customFormat="1" ht="15.75">
      <c r="A46" s="69"/>
      <c r="B46" s="74"/>
      <c r="C46" s="106"/>
      <c r="D46" s="211" t="s">
        <v>109</v>
      </c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3"/>
      <c r="Y46" s="69"/>
      <c r="Z46" s="69"/>
      <c r="AA46" s="71"/>
      <c r="AB46" s="86"/>
      <c r="AC46" s="86"/>
      <c r="AD46" s="86"/>
    </row>
    <row r="47" spans="1:30" s="72" customFormat="1" ht="15.75">
      <c r="A47" s="69"/>
      <c r="B47" s="74"/>
      <c r="C47" s="106"/>
      <c r="D47" s="113"/>
      <c r="E47" s="113"/>
      <c r="F47" s="113"/>
      <c r="G47" s="113"/>
      <c r="H47" s="113"/>
      <c r="I47" s="113"/>
      <c r="J47" s="113"/>
      <c r="K47" s="113"/>
      <c r="L47" s="106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77"/>
      <c r="Y47" s="69"/>
      <c r="Z47" s="69"/>
      <c r="AA47" s="71"/>
      <c r="AB47" s="86"/>
      <c r="AC47" s="86"/>
      <c r="AD47" s="86"/>
    </row>
    <row r="48" spans="1:30" s="72" customFormat="1" ht="15.75">
      <c r="A48" s="69"/>
      <c r="B48" s="70"/>
      <c r="C48" s="78" t="s">
        <v>102</v>
      </c>
      <c r="D48" s="214" t="s">
        <v>110</v>
      </c>
      <c r="E48" s="185"/>
      <c r="F48" s="185"/>
      <c r="G48" s="185"/>
      <c r="H48" s="204"/>
      <c r="I48" s="87" t="s">
        <v>111</v>
      </c>
      <c r="J48" s="214" t="s">
        <v>112</v>
      </c>
      <c r="K48" s="204"/>
      <c r="L48" s="79" t="s">
        <v>113</v>
      </c>
      <c r="M48" s="214" t="s">
        <v>100</v>
      </c>
      <c r="N48" s="185"/>
      <c r="O48" s="185"/>
      <c r="P48" s="185"/>
      <c r="Q48" s="204"/>
      <c r="R48" s="214" t="s">
        <v>103</v>
      </c>
      <c r="S48" s="185"/>
      <c r="T48" s="204"/>
      <c r="U48" s="214" t="s">
        <v>104</v>
      </c>
      <c r="V48" s="185"/>
      <c r="W48" s="185"/>
      <c r="X48" s="186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76"/>
      <c r="D49" s="223"/>
      <c r="E49" s="224"/>
      <c r="F49" s="224"/>
      <c r="G49" s="224"/>
      <c r="H49" s="225"/>
      <c r="I49" s="88"/>
      <c r="J49" s="226"/>
      <c r="K49" s="225"/>
      <c r="L49" s="89"/>
      <c r="M49" s="227"/>
      <c r="N49" s="228"/>
      <c r="O49" s="228"/>
      <c r="P49" s="228"/>
      <c r="Q49" s="229"/>
      <c r="R49" s="230"/>
      <c r="S49" s="231"/>
      <c r="T49" s="232"/>
      <c r="U49" s="233"/>
      <c r="V49" s="224"/>
      <c r="W49" s="224"/>
      <c r="X49" s="234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76"/>
      <c r="D50" s="203"/>
      <c r="E50" s="185"/>
      <c r="F50" s="185"/>
      <c r="G50" s="185"/>
      <c r="H50" s="204"/>
      <c r="I50" s="54"/>
      <c r="J50" s="235"/>
      <c r="K50" s="185"/>
      <c r="L50" s="90"/>
      <c r="M50" s="217"/>
      <c r="N50" s="218"/>
      <c r="O50" s="218"/>
      <c r="P50" s="218"/>
      <c r="Q50" s="218"/>
      <c r="R50" s="219"/>
      <c r="S50" s="220"/>
      <c r="T50" s="220"/>
      <c r="U50" s="221" t="str">
        <f>IFERROR(ROUND(#REF!*R50,0),"")</f>
        <v/>
      </c>
      <c r="V50" s="185"/>
      <c r="W50" s="185"/>
      <c r="X50" s="186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91"/>
      <c r="D51" s="215"/>
      <c r="E51" s="182"/>
      <c r="F51" s="182"/>
      <c r="G51" s="182"/>
      <c r="H51" s="183"/>
      <c r="I51" s="92"/>
      <c r="J51" s="216"/>
      <c r="K51" s="182"/>
      <c r="L51" s="76"/>
      <c r="M51" s="217"/>
      <c r="N51" s="218"/>
      <c r="O51" s="218"/>
      <c r="P51" s="218"/>
      <c r="Q51" s="218"/>
      <c r="R51" s="219"/>
      <c r="S51" s="220"/>
      <c r="T51" s="220"/>
      <c r="U51" s="221">
        <f>IFERROR(ROUND(M50*R51,0),"")</f>
        <v>0</v>
      </c>
      <c r="V51" s="185"/>
      <c r="W51" s="185"/>
      <c r="X51" s="186"/>
      <c r="Y51" s="69"/>
      <c r="Z51" s="69"/>
      <c r="AA51" s="71"/>
      <c r="AC51" s="86"/>
      <c r="AD51" s="86"/>
    </row>
    <row r="52" spans="1:32" s="72" customFormat="1" ht="15.75">
      <c r="A52" s="69"/>
      <c r="B52" s="70"/>
      <c r="C52" s="187" t="s">
        <v>105</v>
      </c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222">
        <f>SUM(U49:X51)</f>
        <v>0</v>
      </c>
      <c r="V52" s="185"/>
      <c r="W52" s="185"/>
      <c r="X52" s="186"/>
      <c r="Y52" s="69"/>
      <c r="Z52" s="69"/>
      <c r="AA52" s="71"/>
      <c r="AC52" s="86"/>
      <c r="AD52" s="86"/>
    </row>
    <row r="53" spans="1:32" s="72" customFormat="1" ht="15.75">
      <c r="A53" s="73"/>
      <c r="B53" s="74"/>
      <c r="C53" s="106"/>
      <c r="D53" s="107"/>
      <c r="E53" s="107"/>
      <c r="F53" s="107"/>
      <c r="G53" s="107"/>
      <c r="H53" s="107"/>
      <c r="I53" s="107"/>
      <c r="J53" s="107"/>
      <c r="K53" s="107"/>
      <c r="L53" s="106"/>
      <c r="M53" s="107"/>
      <c r="N53" s="107"/>
      <c r="O53" s="107"/>
      <c r="P53" s="107"/>
      <c r="Q53" s="107"/>
      <c r="R53" s="107"/>
      <c r="S53" s="107"/>
      <c r="T53" s="107"/>
      <c r="U53" s="108"/>
      <c r="V53" s="108"/>
      <c r="W53" s="108"/>
      <c r="X53" s="83"/>
      <c r="Y53" s="73"/>
      <c r="Z53" s="73"/>
      <c r="AA53" s="71"/>
      <c r="AB53" s="93"/>
      <c r="AC53" s="93"/>
    </row>
    <row r="54" spans="1:32" s="72" customFormat="1" ht="15.75">
      <c r="A54" s="69"/>
      <c r="B54" s="74"/>
      <c r="C54" s="106"/>
      <c r="D54" s="211" t="s">
        <v>114</v>
      </c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3"/>
      <c r="Y54" s="69"/>
      <c r="Z54" s="69"/>
      <c r="AA54" s="94"/>
      <c r="AB54" s="95"/>
      <c r="AC54" s="95"/>
      <c r="AD54" s="96"/>
      <c r="AE54" s="97"/>
      <c r="AF54" s="97"/>
    </row>
    <row r="55" spans="1:32" s="72" customFormat="1" ht="15.75">
      <c r="A55" s="69"/>
      <c r="B55" s="74"/>
      <c r="C55" s="106"/>
      <c r="D55" s="113"/>
      <c r="E55" s="113"/>
      <c r="F55" s="113"/>
      <c r="G55" s="113"/>
      <c r="H55" s="113"/>
      <c r="I55" s="113"/>
      <c r="J55" s="113"/>
      <c r="K55" s="113"/>
      <c r="L55" s="106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77"/>
      <c r="Y55" s="69"/>
      <c r="Z55" s="69"/>
      <c r="AA55" s="94"/>
      <c r="AB55" s="93"/>
      <c r="AC55" s="93"/>
      <c r="AD55" s="98"/>
      <c r="AE55" s="93"/>
      <c r="AF55" s="93"/>
    </row>
    <row r="56" spans="1:32" s="72" customFormat="1" ht="15.75">
      <c r="A56" s="69"/>
      <c r="B56" s="70"/>
      <c r="C56" s="78" t="s">
        <v>102</v>
      </c>
      <c r="D56" s="214" t="s">
        <v>115</v>
      </c>
      <c r="E56" s="185"/>
      <c r="F56" s="185"/>
      <c r="G56" s="185"/>
      <c r="H56" s="204"/>
      <c r="I56" s="87" t="s">
        <v>111</v>
      </c>
      <c r="J56" s="214" t="s">
        <v>107</v>
      </c>
      <c r="K56" s="204"/>
      <c r="L56" s="79" t="s">
        <v>116</v>
      </c>
      <c r="M56" s="214" t="s">
        <v>117</v>
      </c>
      <c r="N56" s="185"/>
      <c r="O56" s="185"/>
      <c r="P56" s="185"/>
      <c r="Q56" s="204"/>
      <c r="R56" s="214" t="s">
        <v>3</v>
      </c>
      <c r="S56" s="185"/>
      <c r="T56" s="204"/>
      <c r="U56" s="214" t="s">
        <v>104</v>
      </c>
      <c r="V56" s="185"/>
      <c r="W56" s="185"/>
      <c r="X56" s="186"/>
      <c r="Y56" s="69"/>
      <c r="Z56" s="69"/>
      <c r="AA56" s="94"/>
      <c r="AB56" s="93"/>
      <c r="AC56" s="93"/>
      <c r="AD56" s="93"/>
      <c r="AE56" s="93"/>
      <c r="AF56" s="93"/>
    </row>
    <row r="57" spans="1:32" s="72" customFormat="1" ht="15.75">
      <c r="A57" s="73"/>
      <c r="B57" s="74"/>
      <c r="C57" s="76"/>
      <c r="D57" s="191" t="s">
        <v>122</v>
      </c>
      <c r="E57" s="192"/>
      <c r="F57" s="192"/>
      <c r="G57" s="192"/>
      <c r="H57" s="193"/>
      <c r="I57" s="99" t="s">
        <v>118</v>
      </c>
      <c r="J57" s="194">
        <v>123370</v>
      </c>
      <c r="K57" s="195"/>
      <c r="L57" s="117">
        <v>2.2000000000000002</v>
      </c>
      <c r="M57" s="196">
        <f>+L57*J57</f>
        <v>271414</v>
      </c>
      <c r="N57" s="197"/>
      <c r="O57" s="197"/>
      <c r="P57" s="197"/>
      <c r="Q57" s="195"/>
      <c r="R57" s="198">
        <v>15</v>
      </c>
      <c r="S57" s="199"/>
      <c r="T57" s="200"/>
      <c r="U57" s="201">
        <f>+M57/R57</f>
        <v>18094.266666666666</v>
      </c>
      <c r="V57" s="197"/>
      <c r="W57" s="197"/>
      <c r="X57" s="202"/>
      <c r="Y57" s="73"/>
      <c r="Z57" s="73"/>
      <c r="AA57" s="94"/>
      <c r="AB57" s="93"/>
      <c r="AC57" s="93"/>
      <c r="AD57" s="93"/>
      <c r="AE57" s="93"/>
      <c r="AF57" s="93"/>
    </row>
    <row r="58" spans="1:32" s="72" customFormat="1" ht="15.75">
      <c r="A58" s="69"/>
      <c r="B58" s="74"/>
      <c r="C58" s="76"/>
      <c r="D58" s="203"/>
      <c r="E58" s="185"/>
      <c r="F58" s="185"/>
      <c r="G58" s="185"/>
      <c r="H58" s="204"/>
      <c r="I58" s="54" t="str">
        <f>+IFERROR(VLOOKUP(#REF!,#REF!,4,FALSE),"")</f>
        <v/>
      </c>
      <c r="J58" s="205" t="str">
        <f>+IFERROR(VLOOKUP(#REF!,#REF!,5,FALSE),"")</f>
        <v/>
      </c>
      <c r="K58" s="204"/>
      <c r="L58" s="100" t="str">
        <f>IFERROR(J58*75.89%,"")</f>
        <v/>
      </c>
      <c r="M58" s="206" t="str">
        <f>IFERROR(+J58+L58,"")</f>
        <v/>
      </c>
      <c r="N58" s="185"/>
      <c r="O58" s="185"/>
      <c r="P58" s="185"/>
      <c r="Q58" s="204"/>
      <c r="R58" s="207"/>
      <c r="S58" s="208"/>
      <c r="T58" s="209"/>
      <c r="U58" s="210" t="str">
        <f>IFERROR(ROUND(M58/R58,0),"")</f>
        <v/>
      </c>
      <c r="V58" s="185"/>
      <c r="W58" s="185"/>
      <c r="X58" s="186"/>
      <c r="Y58" s="69"/>
      <c r="Z58" s="69"/>
      <c r="AA58" s="101"/>
      <c r="AB58" s="93"/>
      <c r="AC58" s="93"/>
      <c r="AD58" s="93"/>
      <c r="AE58" s="93"/>
      <c r="AF58" s="93"/>
    </row>
    <row r="59" spans="1:32" s="72" customFormat="1" ht="15.75">
      <c r="A59" s="69"/>
      <c r="B59" s="70"/>
      <c r="C59" s="102"/>
      <c r="D59" s="181" t="s">
        <v>105</v>
      </c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3"/>
      <c r="U59" s="184">
        <f>SUM(U57:X58)</f>
        <v>18094.266666666666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69"/>
      <c r="B60" s="70"/>
      <c r="C60" s="187" t="s">
        <v>119</v>
      </c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8">
        <f>ROUND(U59+U52+U44+U33,0)</f>
        <v>22788</v>
      </c>
      <c r="V60" s="189"/>
      <c r="W60" s="189"/>
      <c r="X60" s="190"/>
      <c r="Y60" s="69"/>
      <c r="Z60" s="69"/>
      <c r="AA60" s="94"/>
      <c r="AB60" s="103">
        <f>+U60</f>
        <v>22788</v>
      </c>
      <c r="AC60" s="93"/>
      <c r="AD60" s="93"/>
      <c r="AE60" s="93"/>
      <c r="AF60" s="93"/>
    </row>
    <row r="61" spans="1:32" s="72" customFormat="1" ht="16.5" thickBot="1">
      <c r="A61" s="73"/>
      <c r="B61" s="104"/>
      <c r="C61" s="105"/>
      <c r="D61" s="114"/>
      <c r="E61" s="114"/>
      <c r="F61" s="114"/>
      <c r="G61" s="114"/>
      <c r="H61" s="114"/>
      <c r="I61" s="114"/>
      <c r="J61" s="114"/>
      <c r="K61" s="114"/>
      <c r="L61" s="105"/>
      <c r="M61" s="114"/>
      <c r="N61" s="114"/>
      <c r="O61" s="114"/>
      <c r="P61" s="114"/>
      <c r="Q61" s="114"/>
      <c r="R61" s="114"/>
      <c r="S61" s="114"/>
      <c r="T61" s="114"/>
      <c r="U61" s="115"/>
      <c r="V61" s="115"/>
      <c r="W61" s="115"/>
      <c r="X61" s="116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73"/>
      <c r="B62" s="69"/>
      <c r="C62" s="106"/>
      <c r="D62" s="107"/>
      <c r="E62" s="107"/>
      <c r="F62" s="107"/>
      <c r="G62" s="107"/>
      <c r="H62" s="107"/>
      <c r="I62" s="107"/>
      <c r="J62" s="107"/>
      <c r="K62" s="107"/>
      <c r="L62" s="106"/>
      <c r="M62" s="107"/>
      <c r="N62" s="107"/>
      <c r="O62" s="107"/>
      <c r="P62" s="107"/>
      <c r="Q62" s="107"/>
      <c r="R62" s="107"/>
      <c r="S62" s="107"/>
      <c r="T62" s="107"/>
      <c r="U62" s="108"/>
      <c r="V62" s="108"/>
      <c r="W62" s="108"/>
      <c r="X62" s="108"/>
      <c r="Y62" s="73"/>
      <c r="Z62" s="73"/>
      <c r="AA62" s="94"/>
      <c r="AB62" s="93"/>
      <c r="AC62" s="93"/>
      <c r="AD62" s="93"/>
      <c r="AE62" s="93"/>
      <c r="AF62" s="93"/>
    </row>
  </sheetData>
  <mergeCells count="137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</mergeCells>
  <conditionalFormatting sqref="L27:L28">
    <cfRule type="cellIs" dxfId="328" priority="7" operator="equal">
      <formula>0</formula>
    </cfRule>
  </conditionalFormatting>
  <conditionalFormatting sqref="L38:L40">
    <cfRule type="cellIs" dxfId="327" priority="11" operator="equal">
      <formula>0</formula>
    </cfRule>
  </conditionalFormatting>
  <conditionalFormatting sqref="L6:N8">
    <cfRule type="cellIs" dxfId="326" priority="15" operator="equal">
      <formula>0</formula>
    </cfRule>
  </conditionalFormatting>
  <conditionalFormatting sqref="L15:N19 U15:U59 L23:L25 L33:N37 L61:N62 U61:U62">
    <cfRule type="cellIs" dxfId="325" priority="17" operator="equal">
      <formula>0</formula>
    </cfRule>
  </conditionalFormatting>
  <conditionalFormatting sqref="L29:N31">
    <cfRule type="cellIs" dxfId="324" priority="13" operator="equal">
      <formula>0</formula>
    </cfRule>
  </conditionalFormatting>
  <conditionalFormatting sqref="L41:N41">
    <cfRule type="cellIs" dxfId="323" priority="9" operator="equal">
      <formula>0</formula>
    </cfRule>
  </conditionalFormatting>
  <conditionalFormatting sqref="L42:N43">
    <cfRule type="cellIs" dxfId="322" priority="10" operator="equal">
      <formula>0</formula>
    </cfRule>
  </conditionalFormatting>
  <conditionalFormatting sqref="L45:N51">
    <cfRule type="cellIs" dxfId="321" priority="8" operator="equal">
      <formula>0</formula>
    </cfRule>
  </conditionalFormatting>
  <conditionalFormatting sqref="L53:N59">
    <cfRule type="cellIs" dxfId="320" priority="5" operator="equal">
      <formula>0</formula>
    </cfRule>
  </conditionalFormatting>
  <conditionalFormatting sqref="M23:N28">
    <cfRule type="cellIs" dxfId="319" priority="6" operator="equal">
      <formula>0</formula>
    </cfRule>
  </conditionalFormatting>
  <conditionalFormatting sqref="M32:N32">
    <cfRule type="cellIs" dxfId="318" priority="16" operator="equal">
      <formula>0</formula>
    </cfRule>
  </conditionalFormatting>
  <conditionalFormatting sqref="M38:N39 M40">
    <cfRule type="cellIs" dxfId="317" priority="12" operator="equal">
      <formula>0</formula>
    </cfRule>
  </conditionalFormatting>
  <conditionalFormatting sqref="N9:N10 L11:N11">
    <cfRule type="cellIs" dxfId="316" priority="2" operator="equal">
      <formula>0</formula>
    </cfRule>
  </conditionalFormatting>
  <conditionalFormatting sqref="U2:U11">
    <cfRule type="cellIs" dxfId="315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2"/>
  <sheetViews>
    <sheetView view="pageBreakPreview" topLeftCell="D1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3.1</v>
      </c>
      <c r="D20" s="297"/>
      <c r="E20" s="297"/>
      <c r="F20" s="298" t="s">
        <v>55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88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 t="s">
        <v>126</v>
      </c>
      <c r="E27" s="185"/>
      <c r="F27" s="185"/>
      <c r="G27" s="185"/>
      <c r="H27" s="185"/>
      <c r="I27" s="204"/>
      <c r="J27" s="266"/>
      <c r="K27" s="204"/>
      <c r="L27" s="53" t="s">
        <v>125</v>
      </c>
      <c r="M27" s="284">
        <v>82435</v>
      </c>
      <c r="N27" s="285"/>
      <c r="O27" s="285"/>
      <c r="P27" s="285"/>
      <c r="Q27" s="286"/>
      <c r="R27" s="274">
        <v>25</v>
      </c>
      <c r="S27" s="275"/>
      <c r="T27" s="276"/>
      <c r="U27" s="264">
        <f>+M27/R27</f>
        <v>3297.4</v>
      </c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3297.4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127</v>
      </c>
      <c r="E38" s="240"/>
      <c r="F38" s="240"/>
      <c r="G38" s="240"/>
      <c r="H38" s="240"/>
      <c r="I38" s="240"/>
      <c r="J38" s="240"/>
      <c r="K38" s="240"/>
      <c r="L38" s="84" t="s">
        <v>88</v>
      </c>
      <c r="M38" s="241">
        <v>1.1000000000000001</v>
      </c>
      <c r="N38" s="241"/>
      <c r="O38" s="241"/>
      <c r="P38" s="241"/>
      <c r="Q38" s="241"/>
      <c r="R38" s="242">
        <v>426010</v>
      </c>
      <c r="S38" s="242"/>
      <c r="T38" s="242"/>
      <c r="U38" s="219">
        <f>+R38*M38</f>
        <v>468611.00000000006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128</v>
      </c>
      <c r="E39" s="240"/>
      <c r="F39" s="240"/>
      <c r="G39" s="240"/>
      <c r="H39" s="240"/>
      <c r="I39" s="240"/>
      <c r="J39" s="240"/>
      <c r="K39" s="240"/>
      <c r="L39" s="84" t="s">
        <v>129</v>
      </c>
      <c r="M39" s="241">
        <v>1.47</v>
      </c>
      <c r="N39" s="241"/>
      <c r="O39" s="241"/>
      <c r="P39" s="241"/>
      <c r="Q39" s="241"/>
      <c r="R39" s="242">
        <v>6430</v>
      </c>
      <c r="S39" s="242"/>
      <c r="T39" s="242"/>
      <c r="U39" s="219">
        <f>+M39*R39</f>
        <v>9452.1</v>
      </c>
      <c r="V39" s="243"/>
      <c r="W39" s="243"/>
      <c r="X39" s="244"/>
      <c r="Y39" s="69"/>
      <c r="Z39" s="69"/>
      <c r="AA39" s="71"/>
    </row>
    <row r="40" spans="1:30" s="72" customFormat="1" ht="15.75">
      <c r="A40" s="73"/>
      <c r="B40" s="74"/>
      <c r="C40" s="76"/>
      <c r="D40" s="240" t="s">
        <v>130</v>
      </c>
      <c r="E40" s="240"/>
      <c r="F40" s="240"/>
      <c r="G40" s="240"/>
      <c r="H40" s="240"/>
      <c r="I40" s="240"/>
      <c r="J40" s="240"/>
      <c r="K40" s="240"/>
      <c r="L40" s="84" t="s">
        <v>131</v>
      </c>
      <c r="M40" s="241">
        <v>3.11</v>
      </c>
      <c r="N40" s="241"/>
      <c r="O40" s="241"/>
      <c r="P40" s="241"/>
      <c r="Q40" s="241"/>
      <c r="R40" s="242">
        <v>3941</v>
      </c>
      <c r="S40" s="242"/>
      <c r="T40" s="242"/>
      <c r="U40" s="219">
        <f>+M40*R40</f>
        <v>12256.51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132</v>
      </c>
      <c r="E41" s="240"/>
      <c r="F41" s="240"/>
      <c r="G41" s="240"/>
      <c r="H41" s="240"/>
      <c r="I41" s="240"/>
      <c r="J41" s="240"/>
      <c r="K41" s="240"/>
      <c r="L41" s="84" t="s">
        <v>131</v>
      </c>
      <c r="M41" s="241">
        <v>3.52</v>
      </c>
      <c r="N41" s="241"/>
      <c r="O41" s="241"/>
      <c r="P41" s="241"/>
      <c r="Q41" s="241"/>
      <c r="R41" s="242">
        <v>7703</v>
      </c>
      <c r="S41" s="242"/>
      <c r="T41" s="242"/>
      <c r="U41" s="219">
        <f>+M41*R41</f>
        <v>27114.560000000001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73"/>
      <c r="B44" s="70"/>
      <c r="C44" s="187" t="s">
        <v>105</v>
      </c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6"/>
      <c r="T44" s="236"/>
      <c r="U44" s="237">
        <f>SUM(U38:X43)</f>
        <v>517434.17000000004</v>
      </c>
      <c r="V44" s="238"/>
      <c r="W44" s="238"/>
      <c r="X44" s="239"/>
      <c r="Y44" s="73"/>
      <c r="Z44" s="73"/>
      <c r="AA44" s="71"/>
      <c r="AB44" s="86"/>
      <c r="AC44" s="86"/>
    </row>
    <row r="45" spans="1:30" s="72" customFormat="1" ht="15.75">
      <c r="A45" s="69"/>
      <c r="B45" s="74"/>
      <c r="C45" s="106"/>
      <c r="D45" s="107"/>
      <c r="E45" s="107"/>
      <c r="F45" s="107"/>
      <c r="G45" s="107"/>
      <c r="H45" s="107"/>
      <c r="I45" s="107"/>
      <c r="J45" s="107"/>
      <c r="K45" s="107"/>
      <c r="L45" s="106"/>
      <c r="M45" s="107"/>
      <c r="N45" s="107"/>
      <c r="O45" s="107"/>
      <c r="P45" s="107"/>
      <c r="Q45" s="107"/>
      <c r="R45" s="107"/>
      <c r="S45" s="107"/>
      <c r="T45" s="107"/>
      <c r="U45" s="108"/>
      <c r="V45" s="108"/>
      <c r="W45" s="108"/>
      <c r="X45" s="83"/>
      <c r="Y45" s="69"/>
      <c r="Z45" s="69"/>
      <c r="AA45" s="71"/>
      <c r="AB45" s="86"/>
      <c r="AC45" s="86"/>
      <c r="AD45" s="86"/>
    </row>
    <row r="46" spans="1:30" s="72" customFormat="1" ht="15.75">
      <c r="A46" s="69"/>
      <c r="B46" s="74"/>
      <c r="C46" s="106"/>
      <c r="D46" s="211" t="s">
        <v>109</v>
      </c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3"/>
      <c r="Y46" s="69"/>
      <c r="Z46" s="69"/>
      <c r="AA46" s="71"/>
      <c r="AB46" s="86"/>
      <c r="AC46" s="86"/>
      <c r="AD46" s="86"/>
    </row>
    <row r="47" spans="1:30" s="72" customFormat="1" ht="15.75">
      <c r="A47" s="69"/>
      <c r="B47" s="74"/>
      <c r="C47" s="106"/>
      <c r="D47" s="113"/>
      <c r="E47" s="113"/>
      <c r="F47" s="113"/>
      <c r="G47" s="113"/>
      <c r="H47" s="113"/>
      <c r="I47" s="113"/>
      <c r="J47" s="113"/>
      <c r="K47" s="113"/>
      <c r="L47" s="106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77"/>
      <c r="Y47" s="69"/>
      <c r="Z47" s="69"/>
      <c r="AA47" s="71"/>
      <c r="AB47" s="86"/>
      <c r="AC47" s="86"/>
      <c r="AD47" s="86"/>
    </row>
    <row r="48" spans="1:30" s="72" customFormat="1" ht="15.75">
      <c r="A48" s="69"/>
      <c r="B48" s="70"/>
      <c r="C48" s="78" t="s">
        <v>102</v>
      </c>
      <c r="D48" s="214" t="s">
        <v>110</v>
      </c>
      <c r="E48" s="185"/>
      <c r="F48" s="185"/>
      <c r="G48" s="185"/>
      <c r="H48" s="204"/>
      <c r="I48" s="87" t="s">
        <v>111</v>
      </c>
      <c r="J48" s="214" t="s">
        <v>112</v>
      </c>
      <c r="K48" s="204"/>
      <c r="L48" s="79" t="s">
        <v>113</v>
      </c>
      <c r="M48" s="214" t="s">
        <v>100</v>
      </c>
      <c r="N48" s="185"/>
      <c r="O48" s="185"/>
      <c r="P48" s="185"/>
      <c r="Q48" s="204"/>
      <c r="R48" s="214" t="s">
        <v>103</v>
      </c>
      <c r="S48" s="185"/>
      <c r="T48" s="204"/>
      <c r="U48" s="214" t="s">
        <v>104</v>
      </c>
      <c r="V48" s="185"/>
      <c r="W48" s="185"/>
      <c r="X48" s="186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76"/>
      <c r="D49" s="223"/>
      <c r="E49" s="224"/>
      <c r="F49" s="224"/>
      <c r="G49" s="224"/>
      <c r="H49" s="225"/>
      <c r="I49" s="88"/>
      <c r="J49" s="226"/>
      <c r="K49" s="225"/>
      <c r="L49" s="89"/>
      <c r="M49" s="227"/>
      <c r="N49" s="228"/>
      <c r="O49" s="228"/>
      <c r="P49" s="228"/>
      <c r="Q49" s="229"/>
      <c r="R49" s="230"/>
      <c r="S49" s="231"/>
      <c r="T49" s="232"/>
      <c r="U49" s="233"/>
      <c r="V49" s="224"/>
      <c r="W49" s="224"/>
      <c r="X49" s="234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76"/>
      <c r="D50" s="203"/>
      <c r="E50" s="185"/>
      <c r="F50" s="185"/>
      <c r="G50" s="185"/>
      <c r="H50" s="204"/>
      <c r="I50" s="54"/>
      <c r="J50" s="235"/>
      <c r="K50" s="185"/>
      <c r="L50" s="90"/>
      <c r="M50" s="217"/>
      <c r="N50" s="218"/>
      <c r="O50" s="218"/>
      <c r="P50" s="218"/>
      <c r="Q50" s="218"/>
      <c r="R50" s="219"/>
      <c r="S50" s="220"/>
      <c r="T50" s="220"/>
      <c r="U50" s="221" t="str">
        <f>IFERROR(ROUND(#REF!*R50,0),"")</f>
        <v/>
      </c>
      <c r="V50" s="185"/>
      <c r="W50" s="185"/>
      <c r="X50" s="186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91"/>
      <c r="D51" s="215"/>
      <c r="E51" s="182"/>
      <c r="F51" s="182"/>
      <c r="G51" s="182"/>
      <c r="H51" s="183"/>
      <c r="I51" s="92"/>
      <c r="J51" s="216"/>
      <c r="K51" s="182"/>
      <c r="L51" s="76"/>
      <c r="M51" s="217"/>
      <c r="N51" s="218"/>
      <c r="O51" s="218"/>
      <c r="P51" s="218"/>
      <c r="Q51" s="218"/>
      <c r="R51" s="219"/>
      <c r="S51" s="220"/>
      <c r="T51" s="220"/>
      <c r="U51" s="221">
        <f>IFERROR(ROUND(M50*R51,0),"")</f>
        <v>0</v>
      </c>
      <c r="V51" s="185"/>
      <c r="W51" s="185"/>
      <c r="X51" s="186"/>
      <c r="Y51" s="69"/>
      <c r="Z51" s="69"/>
      <c r="AA51" s="71"/>
      <c r="AC51" s="86"/>
      <c r="AD51" s="86"/>
    </row>
    <row r="52" spans="1:32" s="72" customFormat="1" ht="15.75">
      <c r="A52" s="69"/>
      <c r="B52" s="70"/>
      <c r="C52" s="187" t="s">
        <v>105</v>
      </c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222">
        <f>SUM(U49:X51)</f>
        <v>0</v>
      </c>
      <c r="V52" s="185"/>
      <c r="W52" s="185"/>
      <c r="X52" s="186"/>
      <c r="Y52" s="69"/>
      <c r="Z52" s="69"/>
      <c r="AA52" s="71"/>
      <c r="AC52" s="86"/>
      <c r="AD52" s="86"/>
    </row>
    <row r="53" spans="1:32" s="72" customFormat="1" ht="15.75">
      <c r="A53" s="73"/>
      <c r="B53" s="74"/>
      <c r="C53" s="106"/>
      <c r="D53" s="107"/>
      <c r="E53" s="107"/>
      <c r="F53" s="107"/>
      <c r="G53" s="107"/>
      <c r="H53" s="107"/>
      <c r="I53" s="107"/>
      <c r="J53" s="107"/>
      <c r="K53" s="107"/>
      <c r="L53" s="106"/>
      <c r="M53" s="107"/>
      <c r="N53" s="107"/>
      <c r="O53" s="107"/>
      <c r="P53" s="107"/>
      <c r="Q53" s="107"/>
      <c r="R53" s="107"/>
      <c r="S53" s="107"/>
      <c r="T53" s="107"/>
      <c r="U53" s="108"/>
      <c r="V53" s="108"/>
      <c r="W53" s="108"/>
      <c r="X53" s="83"/>
      <c r="Y53" s="73"/>
      <c r="Z53" s="73"/>
      <c r="AA53" s="71"/>
      <c r="AB53" s="93"/>
      <c r="AC53" s="93"/>
    </row>
    <row r="54" spans="1:32" s="72" customFormat="1" ht="15.75">
      <c r="A54" s="69"/>
      <c r="B54" s="74"/>
      <c r="C54" s="106"/>
      <c r="D54" s="211" t="s">
        <v>114</v>
      </c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3"/>
      <c r="Y54" s="69"/>
      <c r="Z54" s="69"/>
      <c r="AA54" s="94"/>
      <c r="AB54" s="95"/>
      <c r="AC54" s="95"/>
      <c r="AD54" s="96"/>
      <c r="AE54" s="97"/>
      <c r="AF54" s="97"/>
    </row>
    <row r="55" spans="1:32" s="72" customFormat="1" ht="15.75">
      <c r="A55" s="69"/>
      <c r="B55" s="74"/>
      <c r="C55" s="106"/>
      <c r="D55" s="113"/>
      <c r="E55" s="113"/>
      <c r="F55" s="113"/>
      <c r="G55" s="113"/>
      <c r="H55" s="113"/>
      <c r="I55" s="113"/>
      <c r="J55" s="113"/>
      <c r="K55" s="113"/>
      <c r="L55" s="106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77"/>
      <c r="Y55" s="69"/>
      <c r="Z55" s="69"/>
      <c r="AA55" s="94"/>
      <c r="AB55" s="93"/>
      <c r="AC55" s="93"/>
      <c r="AD55" s="98"/>
      <c r="AE55" s="93"/>
      <c r="AF55" s="93"/>
    </row>
    <row r="56" spans="1:32" s="72" customFormat="1" ht="15.75">
      <c r="A56" s="69"/>
      <c r="B56" s="70"/>
      <c r="C56" s="78" t="s">
        <v>102</v>
      </c>
      <c r="D56" s="214" t="s">
        <v>115</v>
      </c>
      <c r="E56" s="185"/>
      <c r="F56" s="185"/>
      <c r="G56" s="185"/>
      <c r="H56" s="204"/>
      <c r="I56" s="87" t="s">
        <v>111</v>
      </c>
      <c r="J56" s="214" t="s">
        <v>107</v>
      </c>
      <c r="K56" s="204"/>
      <c r="L56" s="79" t="s">
        <v>116</v>
      </c>
      <c r="M56" s="214" t="s">
        <v>117</v>
      </c>
      <c r="N56" s="185"/>
      <c r="O56" s="185"/>
      <c r="P56" s="185"/>
      <c r="Q56" s="204"/>
      <c r="R56" s="214" t="s">
        <v>3</v>
      </c>
      <c r="S56" s="185"/>
      <c r="T56" s="204"/>
      <c r="U56" s="214" t="s">
        <v>104</v>
      </c>
      <c r="V56" s="185"/>
      <c r="W56" s="185"/>
      <c r="X56" s="186"/>
      <c r="Y56" s="69"/>
      <c r="Z56" s="69"/>
      <c r="AA56" s="94"/>
      <c r="AB56" s="93"/>
      <c r="AC56" s="93"/>
      <c r="AD56" s="93"/>
      <c r="AE56" s="93"/>
      <c r="AF56" s="93"/>
    </row>
    <row r="57" spans="1:32" s="72" customFormat="1" ht="15.75">
      <c r="A57" s="73"/>
      <c r="B57" s="74"/>
      <c r="C57" s="76"/>
      <c r="D57" s="191" t="s">
        <v>133</v>
      </c>
      <c r="E57" s="192"/>
      <c r="F57" s="192"/>
      <c r="G57" s="192"/>
      <c r="H57" s="193"/>
      <c r="I57" s="99" t="s">
        <v>118</v>
      </c>
      <c r="J57" s="194">
        <v>154687</v>
      </c>
      <c r="K57" s="195"/>
      <c r="L57" s="117">
        <v>2.2000000000000002</v>
      </c>
      <c r="M57" s="196">
        <f>+L57*J57</f>
        <v>340311.4</v>
      </c>
      <c r="N57" s="197"/>
      <c r="O57" s="197"/>
      <c r="P57" s="197"/>
      <c r="Q57" s="195"/>
      <c r="R57" s="198">
        <v>1.1000000000000001</v>
      </c>
      <c r="S57" s="199"/>
      <c r="T57" s="200"/>
      <c r="U57" s="201">
        <f>+M57/R57</f>
        <v>309374</v>
      </c>
      <c r="V57" s="197"/>
      <c r="W57" s="197"/>
      <c r="X57" s="202"/>
      <c r="Y57" s="73"/>
      <c r="Z57" s="73"/>
      <c r="AA57" s="94"/>
      <c r="AB57" s="93"/>
      <c r="AC57" s="93"/>
      <c r="AD57" s="93"/>
      <c r="AE57" s="93"/>
      <c r="AF57" s="93"/>
    </row>
    <row r="58" spans="1:32" s="72" customFormat="1" ht="15.75">
      <c r="A58" s="69"/>
      <c r="B58" s="74"/>
      <c r="C58" s="76"/>
      <c r="D58" s="203"/>
      <c r="E58" s="185"/>
      <c r="F58" s="185"/>
      <c r="G58" s="185"/>
      <c r="H58" s="204"/>
      <c r="I58" s="54" t="str">
        <f>+IFERROR(VLOOKUP(#REF!,#REF!,4,FALSE),"")</f>
        <v/>
      </c>
      <c r="J58" s="205" t="str">
        <f>+IFERROR(VLOOKUP(#REF!,#REF!,5,FALSE),"")</f>
        <v/>
      </c>
      <c r="K58" s="204"/>
      <c r="L58" s="100" t="str">
        <f>IFERROR(J58*75.89%,"")</f>
        <v/>
      </c>
      <c r="M58" s="206" t="str">
        <f>IFERROR(+J58+L58,"")</f>
        <v/>
      </c>
      <c r="N58" s="185"/>
      <c r="O58" s="185"/>
      <c r="P58" s="185"/>
      <c r="Q58" s="204"/>
      <c r="R58" s="207"/>
      <c r="S58" s="208"/>
      <c r="T58" s="209"/>
      <c r="U58" s="210" t="str">
        <f>IFERROR(ROUND(M58/R58,0),"")</f>
        <v/>
      </c>
      <c r="V58" s="185"/>
      <c r="W58" s="185"/>
      <c r="X58" s="186"/>
      <c r="Y58" s="69"/>
      <c r="Z58" s="69"/>
      <c r="AA58" s="101"/>
      <c r="AB58" s="93"/>
      <c r="AC58" s="93"/>
      <c r="AD58" s="93"/>
      <c r="AE58" s="93"/>
      <c r="AF58" s="93"/>
    </row>
    <row r="59" spans="1:32" s="72" customFormat="1" ht="15.75">
      <c r="A59" s="69"/>
      <c r="B59" s="70"/>
      <c r="C59" s="102"/>
      <c r="D59" s="181" t="s">
        <v>105</v>
      </c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3"/>
      <c r="U59" s="184">
        <f>SUM(U57:X58)</f>
        <v>309374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69"/>
      <c r="B60" s="70"/>
      <c r="C60" s="187" t="s">
        <v>119</v>
      </c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8">
        <f>ROUND(U59+U52+U44+U33,0)</f>
        <v>830106</v>
      </c>
      <c r="V60" s="189"/>
      <c r="W60" s="189"/>
      <c r="X60" s="190"/>
      <c r="Y60" s="69"/>
      <c r="Z60" s="69"/>
      <c r="AA60" s="94"/>
      <c r="AB60" s="103">
        <f>+U60</f>
        <v>830106</v>
      </c>
      <c r="AC60" s="93"/>
      <c r="AD60" s="93"/>
      <c r="AE60" s="93"/>
      <c r="AF60" s="93"/>
    </row>
    <row r="61" spans="1:32" s="72" customFormat="1" ht="16.5" thickBot="1">
      <c r="A61" s="73"/>
      <c r="B61" s="104"/>
      <c r="C61" s="105"/>
      <c r="D61" s="114"/>
      <c r="E61" s="114"/>
      <c r="F61" s="114"/>
      <c r="G61" s="114"/>
      <c r="H61" s="114"/>
      <c r="I61" s="114"/>
      <c r="J61" s="114"/>
      <c r="K61" s="114"/>
      <c r="L61" s="105"/>
      <c r="M61" s="114"/>
      <c r="N61" s="114"/>
      <c r="O61" s="114"/>
      <c r="P61" s="114"/>
      <c r="Q61" s="114"/>
      <c r="R61" s="114"/>
      <c r="S61" s="114"/>
      <c r="T61" s="114"/>
      <c r="U61" s="115"/>
      <c r="V61" s="115"/>
      <c r="W61" s="115"/>
      <c r="X61" s="116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73"/>
      <c r="B62" s="69"/>
      <c r="C62" s="106"/>
      <c r="D62" s="107"/>
      <c r="E62" s="107"/>
      <c r="F62" s="107"/>
      <c r="G62" s="107"/>
      <c r="H62" s="107"/>
      <c r="I62" s="107"/>
      <c r="J62" s="107"/>
      <c r="K62" s="107"/>
      <c r="L62" s="106"/>
      <c r="M62" s="107"/>
      <c r="N62" s="107"/>
      <c r="O62" s="107"/>
      <c r="P62" s="107"/>
      <c r="Q62" s="107"/>
      <c r="R62" s="107"/>
      <c r="S62" s="107"/>
      <c r="T62" s="107"/>
      <c r="U62" s="108"/>
      <c r="V62" s="108"/>
      <c r="W62" s="108"/>
      <c r="X62" s="108"/>
      <c r="Y62" s="73"/>
      <c r="Z62" s="73"/>
      <c r="AA62" s="94"/>
      <c r="AB62" s="93"/>
      <c r="AC62" s="93"/>
      <c r="AD62" s="93"/>
      <c r="AE62" s="93"/>
      <c r="AF62" s="93"/>
    </row>
  </sheetData>
  <mergeCells count="137"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314" priority="13" operator="equal">
      <formula>0</formula>
    </cfRule>
  </conditionalFormatting>
  <conditionalFormatting sqref="L6:N8">
    <cfRule type="cellIs" dxfId="313" priority="21" operator="equal">
      <formula>0</formula>
    </cfRule>
  </conditionalFormatting>
  <conditionalFormatting sqref="L15:N19 U15:U59 L23:L25 L33:N37 L61:N62 U61:U62">
    <cfRule type="cellIs" dxfId="312" priority="23" operator="equal">
      <formula>0</formula>
    </cfRule>
  </conditionalFormatting>
  <conditionalFormatting sqref="L29:N31">
    <cfRule type="cellIs" dxfId="311" priority="19" operator="equal">
      <formula>0</formula>
    </cfRule>
  </conditionalFormatting>
  <conditionalFormatting sqref="L38:N43">
    <cfRule type="cellIs" dxfId="310" priority="7" operator="equal">
      <formula>0</formula>
    </cfRule>
  </conditionalFormatting>
  <conditionalFormatting sqref="L45:N51">
    <cfRule type="cellIs" dxfId="309" priority="14" operator="equal">
      <formula>0</formula>
    </cfRule>
  </conditionalFormatting>
  <conditionalFormatting sqref="L53:N59">
    <cfRule type="cellIs" dxfId="308" priority="11" operator="equal">
      <formula>0</formula>
    </cfRule>
  </conditionalFormatting>
  <conditionalFormatting sqref="M23:N28">
    <cfRule type="cellIs" dxfId="307" priority="12" operator="equal">
      <formula>0</formula>
    </cfRule>
  </conditionalFormatting>
  <conditionalFormatting sqref="M32:N32">
    <cfRule type="cellIs" dxfId="306" priority="22" operator="equal">
      <formula>0</formula>
    </cfRule>
  </conditionalFormatting>
  <conditionalFormatting sqref="N9:N10 L11:N11">
    <cfRule type="cellIs" dxfId="305" priority="2" operator="equal">
      <formula>0</formula>
    </cfRule>
  </conditionalFormatting>
  <conditionalFormatting sqref="U2:U11">
    <cfRule type="cellIs" dxfId="304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2"/>
  <sheetViews>
    <sheetView view="pageBreakPreview" topLeftCell="A6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3.2</v>
      </c>
      <c r="D20" s="297"/>
      <c r="E20" s="297"/>
      <c r="F20" s="298" t="s">
        <v>75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88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 t="s">
        <v>126</v>
      </c>
      <c r="E27" s="185"/>
      <c r="F27" s="185"/>
      <c r="G27" s="185"/>
      <c r="H27" s="185"/>
      <c r="I27" s="204"/>
      <c r="J27" s="266"/>
      <c r="K27" s="204"/>
      <c r="L27" s="53" t="s">
        <v>125</v>
      </c>
      <c r="M27" s="284">
        <v>82435</v>
      </c>
      <c r="N27" s="285"/>
      <c r="O27" s="285"/>
      <c r="P27" s="285"/>
      <c r="Q27" s="286"/>
      <c r="R27" s="274">
        <v>3.12</v>
      </c>
      <c r="S27" s="275"/>
      <c r="T27" s="276"/>
      <c r="U27" s="264">
        <f>+M27/R27</f>
        <v>26421.474358974359</v>
      </c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 t="s">
        <v>134</v>
      </c>
      <c r="E28" s="288"/>
      <c r="F28" s="288"/>
      <c r="G28" s="288"/>
      <c r="H28" s="288"/>
      <c r="I28" s="289"/>
      <c r="J28" s="290"/>
      <c r="K28" s="291"/>
      <c r="L28" s="80" t="s">
        <v>125</v>
      </c>
      <c r="M28" s="292">
        <v>1791</v>
      </c>
      <c r="N28" s="293"/>
      <c r="O28" s="293"/>
      <c r="P28" s="293"/>
      <c r="Q28" s="294"/>
      <c r="R28" s="281">
        <v>3</v>
      </c>
      <c r="S28" s="295"/>
      <c r="T28" s="296"/>
      <c r="U28" s="264">
        <f>+M28/R28</f>
        <v>597</v>
      </c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27018.474358974359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135</v>
      </c>
      <c r="E38" s="240"/>
      <c r="F38" s="240"/>
      <c r="G38" s="240"/>
      <c r="H38" s="240"/>
      <c r="I38" s="240"/>
      <c r="J38" s="240"/>
      <c r="K38" s="240"/>
      <c r="L38" s="84" t="s">
        <v>89</v>
      </c>
      <c r="M38" s="241">
        <v>2.1</v>
      </c>
      <c r="N38" s="241"/>
      <c r="O38" s="241"/>
      <c r="P38" s="241"/>
      <c r="Q38" s="241"/>
      <c r="R38" s="242">
        <v>12294</v>
      </c>
      <c r="S38" s="242"/>
      <c r="T38" s="242"/>
      <c r="U38" s="219">
        <f>+R38*M38</f>
        <v>25817.4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127</v>
      </c>
      <c r="E39" s="240"/>
      <c r="F39" s="240"/>
      <c r="G39" s="240"/>
      <c r="H39" s="240"/>
      <c r="I39" s="240"/>
      <c r="J39" s="240"/>
      <c r="K39" s="240"/>
      <c r="L39" s="84" t="s">
        <v>88</v>
      </c>
      <c r="M39" s="241">
        <v>1.03</v>
      </c>
      <c r="N39" s="241"/>
      <c r="O39" s="241"/>
      <c r="P39" s="241"/>
      <c r="Q39" s="241"/>
      <c r="R39" s="242">
        <v>426010</v>
      </c>
      <c r="S39" s="242"/>
      <c r="T39" s="242"/>
      <c r="U39" s="219">
        <f>+M39*R39</f>
        <v>438790.3</v>
      </c>
      <c r="V39" s="243"/>
      <c r="W39" s="243"/>
      <c r="X39" s="244"/>
      <c r="Y39" s="69"/>
      <c r="Z39" s="69"/>
      <c r="AA39" s="71"/>
    </row>
    <row r="40" spans="1:30" s="72" customFormat="1" ht="16.5">
      <c r="A40" s="73"/>
      <c r="B40" s="74"/>
      <c r="C40" s="76"/>
      <c r="D40" s="240" t="s">
        <v>136</v>
      </c>
      <c r="E40" s="240"/>
      <c r="F40" s="240"/>
      <c r="G40" s="240"/>
      <c r="H40" s="240"/>
      <c r="I40" s="240"/>
      <c r="J40" s="240"/>
      <c r="K40" s="240"/>
      <c r="L40" s="84" t="s">
        <v>88</v>
      </c>
      <c r="M40" s="241">
        <v>1.05</v>
      </c>
      <c r="N40" s="241"/>
      <c r="O40" s="241"/>
      <c r="P40" s="241"/>
      <c r="Q40" s="241"/>
      <c r="R40" s="242">
        <v>61200</v>
      </c>
      <c r="S40" s="242"/>
      <c r="T40" s="242"/>
      <c r="U40" s="219">
        <f>+M40*R40</f>
        <v>64260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137</v>
      </c>
      <c r="E41" s="240"/>
      <c r="F41" s="240"/>
      <c r="G41" s="240"/>
      <c r="H41" s="240"/>
      <c r="I41" s="240"/>
      <c r="J41" s="240"/>
      <c r="K41" s="240"/>
      <c r="L41" s="84" t="s">
        <v>129</v>
      </c>
      <c r="M41" s="241">
        <v>3.99</v>
      </c>
      <c r="N41" s="241"/>
      <c r="O41" s="241"/>
      <c r="P41" s="241"/>
      <c r="Q41" s="241"/>
      <c r="R41" s="242">
        <v>6430</v>
      </c>
      <c r="S41" s="242"/>
      <c r="T41" s="242"/>
      <c r="U41" s="219">
        <f>+M41*R41</f>
        <v>25655.7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 t="s">
        <v>138</v>
      </c>
      <c r="E42" s="240"/>
      <c r="F42" s="240"/>
      <c r="G42" s="240"/>
      <c r="H42" s="240"/>
      <c r="I42" s="240"/>
      <c r="J42" s="240"/>
      <c r="K42" s="240"/>
      <c r="L42" s="84" t="s">
        <v>0</v>
      </c>
      <c r="M42" s="241">
        <v>4.76</v>
      </c>
      <c r="N42" s="241"/>
      <c r="O42" s="241"/>
      <c r="P42" s="241"/>
      <c r="Q42" s="241"/>
      <c r="R42" s="242">
        <v>3941</v>
      </c>
      <c r="S42" s="242"/>
      <c r="T42" s="242"/>
      <c r="U42" s="219">
        <f>+M42*R42</f>
        <v>18759.16</v>
      </c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 t="s">
        <v>139</v>
      </c>
      <c r="E43" s="240"/>
      <c r="F43" s="240"/>
      <c r="G43" s="240"/>
      <c r="H43" s="240"/>
      <c r="I43" s="240"/>
      <c r="J43" s="240"/>
      <c r="K43" s="240"/>
      <c r="L43" s="84" t="s">
        <v>0</v>
      </c>
      <c r="M43" s="241">
        <v>7.35</v>
      </c>
      <c r="N43" s="241"/>
      <c r="O43" s="241"/>
      <c r="P43" s="241"/>
      <c r="Q43" s="241"/>
      <c r="R43" s="242">
        <v>7703</v>
      </c>
      <c r="S43" s="242"/>
      <c r="T43" s="242"/>
      <c r="U43" s="219">
        <f>+M43*R43</f>
        <v>56617.049999999996</v>
      </c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73"/>
      <c r="B44" s="70"/>
      <c r="C44" s="187" t="s">
        <v>105</v>
      </c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6"/>
      <c r="T44" s="236"/>
      <c r="U44" s="237">
        <f>SUM(U38:X43)</f>
        <v>629899.61</v>
      </c>
      <c r="V44" s="238"/>
      <c r="W44" s="238"/>
      <c r="X44" s="239"/>
      <c r="Y44" s="73"/>
      <c r="Z44" s="73"/>
      <c r="AA44" s="71"/>
      <c r="AB44" s="86"/>
      <c r="AC44" s="86"/>
    </row>
    <row r="45" spans="1:30" s="72" customFormat="1" ht="15.75">
      <c r="A45" s="69"/>
      <c r="B45" s="74"/>
      <c r="C45" s="106"/>
      <c r="D45" s="107"/>
      <c r="E45" s="107"/>
      <c r="F45" s="107"/>
      <c r="G45" s="107"/>
      <c r="H45" s="107"/>
      <c r="I45" s="107"/>
      <c r="J45" s="107"/>
      <c r="K45" s="107"/>
      <c r="L45" s="106"/>
      <c r="M45" s="107"/>
      <c r="N45" s="107"/>
      <c r="O45" s="107"/>
      <c r="P45" s="107"/>
      <c r="Q45" s="107"/>
      <c r="R45" s="107"/>
      <c r="S45" s="107"/>
      <c r="T45" s="107"/>
      <c r="U45" s="108"/>
      <c r="V45" s="108"/>
      <c r="W45" s="108"/>
      <c r="X45" s="83"/>
      <c r="Y45" s="69"/>
      <c r="Z45" s="69"/>
      <c r="AA45" s="71"/>
      <c r="AB45" s="86"/>
      <c r="AC45" s="86"/>
      <c r="AD45" s="86"/>
    </row>
    <row r="46" spans="1:30" s="72" customFormat="1" ht="15.75">
      <c r="A46" s="69"/>
      <c r="B46" s="74"/>
      <c r="C46" s="106"/>
      <c r="D46" s="211" t="s">
        <v>109</v>
      </c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3"/>
      <c r="Y46" s="69"/>
      <c r="Z46" s="69"/>
      <c r="AA46" s="71"/>
      <c r="AB46" s="86"/>
      <c r="AC46" s="86"/>
      <c r="AD46" s="86"/>
    </row>
    <row r="47" spans="1:30" s="72" customFormat="1" ht="15.75">
      <c r="A47" s="69"/>
      <c r="B47" s="74"/>
      <c r="C47" s="106"/>
      <c r="D47" s="113"/>
      <c r="E47" s="113"/>
      <c r="F47" s="113"/>
      <c r="G47" s="113"/>
      <c r="H47" s="113"/>
      <c r="I47" s="113"/>
      <c r="J47" s="113"/>
      <c r="K47" s="113"/>
      <c r="L47" s="106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77"/>
      <c r="Y47" s="69"/>
      <c r="Z47" s="69"/>
      <c r="AA47" s="71"/>
      <c r="AB47" s="86"/>
      <c r="AC47" s="86"/>
      <c r="AD47" s="86"/>
    </row>
    <row r="48" spans="1:30" s="72" customFormat="1" ht="15.75">
      <c r="A48" s="69"/>
      <c r="B48" s="70"/>
      <c r="C48" s="78" t="s">
        <v>102</v>
      </c>
      <c r="D48" s="214" t="s">
        <v>110</v>
      </c>
      <c r="E48" s="185"/>
      <c r="F48" s="185"/>
      <c r="G48" s="185"/>
      <c r="H48" s="204"/>
      <c r="I48" s="87" t="s">
        <v>111</v>
      </c>
      <c r="J48" s="214" t="s">
        <v>112</v>
      </c>
      <c r="K48" s="204"/>
      <c r="L48" s="79" t="s">
        <v>113</v>
      </c>
      <c r="M48" s="214" t="s">
        <v>100</v>
      </c>
      <c r="N48" s="185"/>
      <c r="O48" s="185"/>
      <c r="P48" s="185"/>
      <c r="Q48" s="204"/>
      <c r="R48" s="214" t="s">
        <v>103</v>
      </c>
      <c r="S48" s="185"/>
      <c r="T48" s="204"/>
      <c r="U48" s="214" t="s">
        <v>104</v>
      </c>
      <c r="V48" s="185"/>
      <c r="W48" s="185"/>
      <c r="X48" s="186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76"/>
      <c r="D49" s="223"/>
      <c r="E49" s="224"/>
      <c r="F49" s="224"/>
      <c r="G49" s="224"/>
      <c r="H49" s="225"/>
      <c r="I49" s="88"/>
      <c r="J49" s="226"/>
      <c r="K49" s="225"/>
      <c r="L49" s="89"/>
      <c r="M49" s="227"/>
      <c r="N49" s="228"/>
      <c r="O49" s="228"/>
      <c r="P49" s="228"/>
      <c r="Q49" s="229"/>
      <c r="R49" s="230"/>
      <c r="S49" s="231"/>
      <c r="T49" s="232"/>
      <c r="U49" s="233"/>
      <c r="V49" s="224"/>
      <c r="W49" s="224"/>
      <c r="X49" s="234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76"/>
      <c r="D50" s="203"/>
      <c r="E50" s="185"/>
      <c r="F50" s="185"/>
      <c r="G50" s="185"/>
      <c r="H50" s="204"/>
      <c r="I50" s="54"/>
      <c r="J50" s="235"/>
      <c r="K50" s="185"/>
      <c r="L50" s="90"/>
      <c r="M50" s="217"/>
      <c r="N50" s="218"/>
      <c r="O50" s="218"/>
      <c r="P50" s="218"/>
      <c r="Q50" s="218"/>
      <c r="R50" s="219"/>
      <c r="S50" s="220"/>
      <c r="T50" s="220"/>
      <c r="U50" s="221" t="str">
        <f>IFERROR(ROUND(#REF!*R50,0),"")</f>
        <v/>
      </c>
      <c r="V50" s="185"/>
      <c r="W50" s="185"/>
      <c r="X50" s="186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91"/>
      <c r="D51" s="215"/>
      <c r="E51" s="182"/>
      <c r="F51" s="182"/>
      <c r="G51" s="182"/>
      <c r="H51" s="183"/>
      <c r="I51" s="92"/>
      <c r="J51" s="216"/>
      <c r="K51" s="182"/>
      <c r="L51" s="76"/>
      <c r="M51" s="217"/>
      <c r="N51" s="218"/>
      <c r="O51" s="218"/>
      <c r="P51" s="218"/>
      <c r="Q51" s="218"/>
      <c r="R51" s="219"/>
      <c r="S51" s="220"/>
      <c r="T51" s="220"/>
      <c r="U51" s="221">
        <f>IFERROR(ROUND(M50*R51,0),"")</f>
        <v>0</v>
      </c>
      <c r="V51" s="185"/>
      <c r="W51" s="185"/>
      <c r="X51" s="186"/>
      <c r="Y51" s="69"/>
      <c r="Z51" s="69"/>
      <c r="AA51" s="71"/>
      <c r="AC51" s="86"/>
      <c r="AD51" s="86"/>
    </row>
    <row r="52" spans="1:32" s="72" customFormat="1" ht="15.75">
      <c r="A52" s="69"/>
      <c r="B52" s="70"/>
      <c r="C52" s="187" t="s">
        <v>105</v>
      </c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222">
        <f>SUM(U49:X51)</f>
        <v>0</v>
      </c>
      <c r="V52" s="185"/>
      <c r="W52" s="185"/>
      <c r="X52" s="186"/>
      <c r="Y52" s="69"/>
      <c r="Z52" s="69"/>
      <c r="AA52" s="71"/>
      <c r="AC52" s="86"/>
      <c r="AD52" s="86"/>
    </row>
    <row r="53" spans="1:32" s="72" customFormat="1" ht="15.75">
      <c r="A53" s="73"/>
      <c r="B53" s="74"/>
      <c r="C53" s="106"/>
      <c r="D53" s="107"/>
      <c r="E53" s="107"/>
      <c r="F53" s="107"/>
      <c r="G53" s="107"/>
      <c r="H53" s="107"/>
      <c r="I53" s="107"/>
      <c r="J53" s="107"/>
      <c r="K53" s="107"/>
      <c r="L53" s="106"/>
      <c r="M53" s="107"/>
      <c r="N53" s="107"/>
      <c r="O53" s="107"/>
      <c r="P53" s="107"/>
      <c r="Q53" s="107"/>
      <c r="R53" s="107"/>
      <c r="S53" s="107"/>
      <c r="T53" s="107"/>
      <c r="U53" s="108"/>
      <c r="V53" s="108"/>
      <c r="W53" s="108"/>
      <c r="X53" s="83"/>
      <c r="Y53" s="73"/>
      <c r="Z53" s="73"/>
      <c r="AA53" s="71"/>
      <c r="AB53" s="93"/>
      <c r="AC53" s="93"/>
    </row>
    <row r="54" spans="1:32" s="72" customFormat="1" ht="15.75">
      <c r="A54" s="69"/>
      <c r="B54" s="74"/>
      <c r="C54" s="106"/>
      <c r="D54" s="211" t="s">
        <v>114</v>
      </c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3"/>
      <c r="Y54" s="69"/>
      <c r="Z54" s="69"/>
      <c r="AA54" s="94"/>
      <c r="AB54" s="95"/>
      <c r="AC54" s="95"/>
      <c r="AD54" s="96"/>
      <c r="AE54" s="97"/>
      <c r="AF54" s="97"/>
    </row>
    <row r="55" spans="1:32" s="72" customFormat="1" ht="15.75">
      <c r="A55" s="69"/>
      <c r="B55" s="74"/>
      <c r="C55" s="106"/>
      <c r="D55" s="113"/>
      <c r="E55" s="113"/>
      <c r="F55" s="113"/>
      <c r="G55" s="113"/>
      <c r="H55" s="113"/>
      <c r="I55" s="113"/>
      <c r="J55" s="113"/>
      <c r="K55" s="113"/>
      <c r="L55" s="106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77"/>
      <c r="Y55" s="69"/>
      <c r="Z55" s="69"/>
      <c r="AA55" s="94"/>
      <c r="AB55" s="93"/>
      <c r="AC55" s="93"/>
      <c r="AD55" s="98"/>
      <c r="AE55" s="93"/>
      <c r="AF55" s="93"/>
    </row>
    <row r="56" spans="1:32" s="72" customFormat="1" ht="15.75">
      <c r="A56" s="69"/>
      <c r="B56" s="70"/>
      <c r="C56" s="78" t="s">
        <v>102</v>
      </c>
      <c r="D56" s="214" t="s">
        <v>115</v>
      </c>
      <c r="E56" s="185"/>
      <c r="F56" s="185"/>
      <c r="G56" s="185"/>
      <c r="H56" s="204"/>
      <c r="I56" s="87" t="s">
        <v>111</v>
      </c>
      <c r="J56" s="214" t="s">
        <v>107</v>
      </c>
      <c r="K56" s="204"/>
      <c r="L56" s="79" t="s">
        <v>116</v>
      </c>
      <c r="M56" s="214" t="s">
        <v>117</v>
      </c>
      <c r="N56" s="185"/>
      <c r="O56" s="185"/>
      <c r="P56" s="185"/>
      <c r="Q56" s="204"/>
      <c r="R56" s="214" t="s">
        <v>3</v>
      </c>
      <c r="S56" s="185"/>
      <c r="T56" s="204"/>
      <c r="U56" s="214" t="s">
        <v>104</v>
      </c>
      <c r="V56" s="185"/>
      <c r="W56" s="185"/>
      <c r="X56" s="186"/>
      <c r="Y56" s="69"/>
      <c r="Z56" s="69"/>
      <c r="AA56" s="94"/>
      <c r="AB56" s="93"/>
      <c r="AC56" s="93"/>
      <c r="AD56" s="93"/>
      <c r="AE56" s="93"/>
      <c r="AF56" s="93"/>
    </row>
    <row r="57" spans="1:32" s="72" customFormat="1" ht="15.75">
      <c r="A57" s="73"/>
      <c r="B57" s="74"/>
      <c r="C57" s="76"/>
      <c r="D57" s="191" t="s">
        <v>133</v>
      </c>
      <c r="E57" s="192"/>
      <c r="F57" s="192"/>
      <c r="G57" s="192"/>
      <c r="H57" s="193"/>
      <c r="I57" s="99" t="s">
        <v>118</v>
      </c>
      <c r="J57" s="194">
        <v>154687</v>
      </c>
      <c r="K57" s="195"/>
      <c r="L57" s="117">
        <v>2.2000000000000002</v>
      </c>
      <c r="M57" s="196">
        <f>+L57*J57</f>
        <v>340311.4</v>
      </c>
      <c r="N57" s="197"/>
      <c r="O57" s="197"/>
      <c r="P57" s="197"/>
      <c r="Q57" s="195"/>
      <c r="R57" s="198">
        <v>0.65</v>
      </c>
      <c r="S57" s="199"/>
      <c r="T57" s="200"/>
      <c r="U57" s="201">
        <f>+M57/R57</f>
        <v>523556</v>
      </c>
      <c r="V57" s="197"/>
      <c r="W57" s="197"/>
      <c r="X57" s="202"/>
      <c r="Y57" s="73"/>
      <c r="Z57" s="73"/>
      <c r="AA57" s="94"/>
      <c r="AB57" s="93"/>
      <c r="AC57" s="93"/>
      <c r="AD57" s="93"/>
      <c r="AE57" s="93"/>
      <c r="AF57" s="93"/>
    </row>
    <row r="58" spans="1:32" s="72" customFormat="1" ht="15.75">
      <c r="A58" s="69"/>
      <c r="B58" s="74"/>
      <c r="C58" s="76"/>
      <c r="D58" s="203"/>
      <c r="E58" s="185"/>
      <c r="F58" s="185"/>
      <c r="G58" s="185"/>
      <c r="H58" s="204"/>
      <c r="I58" s="54" t="str">
        <f>+IFERROR(VLOOKUP(#REF!,#REF!,4,FALSE),"")</f>
        <v/>
      </c>
      <c r="J58" s="205" t="str">
        <f>+IFERROR(VLOOKUP(#REF!,#REF!,5,FALSE),"")</f>
        <v/>
      </c>
      <c r="K58" s="204"/>
      <c r="L58" s="100" t="str">
        <f>IFERROR(J58*75.89%,"")</f>
        <v/>
      </c>
      <c r="M58" s="206" t="str">
        <f>IFERROR(+J58+L58,"")</f>
        <v/>
      </c>
      <c r="N58" s="185"/>
      <c r="O58" s="185"/>
      <c r="P58" s="185"/>
      <c r="Q58" s="204"/>
      <c r="R58" s="207"/>
      <c r="S58" s="208"/>
      <c r="T58" s="209"/>
      <c r="U58" s="210" t="str">
        <f>IFERROR(ROUND(M58/R58,0),"")</f>
        <v/>
      </c>
      <c r="V58" s="185"/>
      <c r="W58" s="185"/>
      <c r="X58" s="186"/>
      <c r="Y58" s="69"/>
      <c r="Z58" s="69"/>
      <c r="AA58" s="101"/>
      <c r="AB58" s="93"/>
      <c r="AC58" s="93"/>
      <c r="AD58" s="93"/>
      <c r="AE58" s="93"/>
      <c r="AF58" s="93"/>
    </row>
    <row r="59" spans="1:32" s="72" customFormat="1" ht="15.75">
      <c r="A59" s="69"/>
      <c r="B59" s="70"/>
      <c r="C59" s="102"/>
      <c r="D59" s="181" t="s">
        <v>105</v>
      </c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3"/>
      <c r="U59" s="184">
        <f>SUM(U57:X58)</f>
        <v>523556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69"/>
      <c r="B60" s="70"/>
      <c r="C60" s="187" t="s">
        <v>119</v>
      </c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8">
        <f>ROUND(U59+U52+U44+U33,0)</f>
        <v>1180474</v>
      </c>
      <c r="V60" s="189"/>
      <c r="W60" s="189"/>
      <c r="X60" s="190"/>
      <c r="Y60" s="69"/>
      <c r="Z60" s="69"/>
      <c r="AA60" s="94"/>
      <c r="AB60" s="103">
        <f>+U60</f>
        <v>1180474</v>
      </c>
      <c r="AC60" s="93"/>
      <c r="AD60" s="93"/>
      <c r="AE60" s="93"/>
      <c r="AF60" s="93"/>
    </row>
    <row r="61" spans="1:32" s="72" customFormat="1" ht="16.5" thickBot="1">
      <c r="A61" s="73"/>
      <c r="B61" s="104"/>
      <c r="C61" s="105"/>
      <c r="D61" s="114"/>
      <c r="E61" s="114"/>
      <c r="F61" s="114"/>
      <c r="G61" s="114"/>
      <c r="H61" s="114"/>
      <c r="I61" s="114"/>
      <c r="J61" s="114"/>
      <c r="K61" s="114"/>
      <c r="L61" s="105"/>
      <c r="M61" s="114"/>
      <c r="N61" s="114"/>
      <c r="O61" s="114"/>
      <c r="P61" s="114"/>
      <c r="Q61" s="114"/>
      <c r="R61" s="114"/>
      <c r="S61" s="114"/>
      <c r="T61" s="114"/>
      <c r="U61" s="115"/>
      <c r="V61" s="115"/>
      <c r="W61" s="115"/>
      <c r="X61" s="116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73"/>
      <c r="B62" s="69"/>
      <c r="C62" s="106"/>
      <c r="D62" s="107"/>
      <c r="E62" s="107"/>
      <c r="F62" s="107"/>
      <c r="G62" s="107"/>
      <c r="H62" s="107"/>
      <c r="I62" s="107"/>
      <c r="J62" s="107"/>
      <c r="K62" s="107"/>
      <c r="L62" s="106"/>
      <c r="M62" s="107"/>
      <c r="N62" s="107"/>
      <c r="O62" s="107"/>
      <c r="P62" s="107"/>
      <c r="Q62" s="107"/>
      <c r="R62" s="107"/>
      <c r="S62" s="107"/>
      <c r="T62" s="107"/>
      <c r="U62" s="108"/>
      <c r="V62" s="108"/>
      <c r="W62" s="108"/>
      <c r="X62" s="108"/>
      <c r="Y62" s="73"/>
      <c r="Z62" s="73"/>
      <c r="AA62" s="94"/>
      <c r="AB62" s="93"/>
      <c r="AC62" s="93"/>
      <c r="AD62" s="93"/>
      <c r="AE62" s="93"/>
      <c r="AF62" s="93"/>
    </row>
  </sheetData>
  <mergeCells count="137"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303" priority="10" operator="equal">
      <formula>0</formula>
    </cfRule>
  </conditionalFormatting>
  <conditionalFormatting sqref="L6:N8">
    <cfRule type="cellIs" dxfId="302" priority="17" operator="equal">
      <formula>0</formula>
    </cfRule>
  </conditionalFormatting>
  <conditionalFormatting sqref="L15:N19 U15:U59 L23:L25 L33:N37 L61:N62 U61:U62">
    <cfRule type="cellIs" dxfId="301" priority="19" operator="equal">
      <formula>0</formula>
    </cfRule>
  </conditionalFormatting>
  <conditionalFormatting sqref="L29:N31">
    <cfRule type="cellIs" dxfId="300" priority="15" operator="equal">
      <formula>0</formula>
    </cfRule>
  </conditionalFormatting>
  <conditionalFormatting sqref="L38:N43">
    <cfRule type="cellIs" dxfId="299" priority="7" operator="equal">
      <formula>0</formula>
    </cfRule>
  </conditionalFormatting>
  <conditionalFormatting sqref="L45:N51">
    <cfRule type="cellIs" dxfId="298" priority="11" operator="equal">
      <formula>0</formula>
    </cfRule>
  </conditionalFormatting>
  <conditionalFormatting sqref="L53:N59">
    <cfRule type="cellIs" dxfId="297" priority="8" operator="equal">
      <formula>0</formula>
    </cfRule>
  </conditionalFormatting>
  <conditionalFormatting sqref="M23:N28">
    <cfRule type="cellIs" dxfId="296" priority="9" operator="equal">
      <formula>0</formula>
    </cfRule>
  </conditionalFormatting>
  <conditionalFormatting sqref="M32:N32">
    <cfRule type="cellIs" dxfId="295" priority="18" operator="equal">
      <formula>0</formula>
    </cfRule>
  </conditionalFormatting>
  <conditionalFormatting sqref="N9:N10 L11:N11">
    <cfRule type="cellIs" dxfId="294" priority="2" operator="equal">
      <formula>0</formula>
    </cfRule>
  </conditionalFormatting>
  <conditionalFormatting sqref="U2:U11">
    <cfRule type="cellIs" dxfId="293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2"/>
  <sheetViews>
    <sheetView view="pageBreakPreview" topLeftCell="B1" zoomScale="55" zoomScaleNormal="55" zoomScaleSheetLayoutView="55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3.4</v>
      </c>
      <c r="D20" s="297"/>
      <c r="E20" s="297"/>
      <c r="F20" s="298" t="s">
        <v>63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88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 t="s">
        <v>126</v>
      </c>
      <c r="E27" s="185"/>
      <c r="F27" s="185"/>
      <c r="G27" s="185"/>
      <c r="H27" s="185"/>
      <c r="I27" s="204"/>
      <c r="J27" s="266"/>
      <c r="K27" s="204"/>
      <c r="L27" s="53" t="s">
        <v>125</v>
      </c>
      <c r="M27" s="284">
        <v>82435</v>
      </c>
      <c r="N27" s="285"/>
      <c r="O27" s="285"/>
      <c r="P27" s="285"/>
      <c r="Q27" s="286"/>
      <c r="R27" s="274">
        <v>3</v>
      </c>
      <c r="S27" s="275"/>
      <c r="T27" s="276"/>
      <c r="U27" s="264">
        <f>+M27/R27</f>
        <v>27478.333333333332</v>
      </c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 t="s">
        <v>142</v>
      </c>
      <c r="E28" s="288"/>
      <c r="F28" s="288"/>
      <c r="G28" s="288"/>
      <c r="H28" s="288"/>
      <c r="I28" s="289"/>
      <c r="J28" s="290"/>
      <c r="K28" s="291"/>
      <c r="L28" s="80" t="s">
        <v>125</v>
      </c>
      <c r="M28" s="292">
        <v>1791</v>
      </c>
      <c r="N28" s="293"/>
      <c r="O28" s="293"/>
      <c r="P28" s="293"/>
      <c r="Q28" s="294"/>
      <c r="R28" s="281">
        <v>1</v>
      </c>
      <c r="S28" s="295"/>
      <c r="T28" s="296"/>
      <c r="U28" s="264">
        <f>+M28/R28</f>
        <v>1791</v>
      </c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29269.333333333332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127</v>
      </c>
      <c r="E38" s="240"/>
      <c r="F38" s="240"/>
      <c r="G38" s="240"/>
      <c r="H38" s="240"/>
      <c r="I38" s="240"/>
      <c r="J38" s="240"/>
      <c r="K38" s="240"/>
      <c r="L38" s="84" t="s">
        <v>88</v>
      </c>
      <c r="M38" s="241">
        <v>1.03</v>
      </c>
      <c r="N38" s="241"/>
      <c r="O38" s="241"/>
      <c r="P38" s="241"/>
      <c r="Q38" s="241"/>
      <c r="R38" s="242">
        <v>426010</v>
      </c>
      <c r="S38" s="242"/>
      <c r="T38" s="242"/>
      <c r="U38" s="219">
        <f t="shared" ref="U38:U43" si="0">+R38*M38</f>
        <v>438790.3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143</v>
      </c>
      <c r="E39" s="240"/>
      <c r="F39" s="240"/>
      <c r="G39" s="240"/>
      <c r="H39" s="240"/>
      <c r="I39" s="240"/>
      <c r="J39" s="240"/>
      <c r="K39" s="240"/>
      <c r="L39" s="84" t="s">
        <v>144</v>
      </c>
      <c r="M39" s="241">
        <v>1</v>
      </c>
      <c r="N39" s="241"/>
      <c r="O39" s="241"/>
      <c r="P39" s="241"/>
      <c r="Q39" s="241"/>
      <c r="R39" s="242">
        <v>8957</v>
      </c>
      <c r="S39" s="242"/>
      <c r="T39" s="242"/>
      <c r="U39" s="219">
        <f t="shared" si="0"/>
        <v>8957</v>
      </c>
      <c r="V39" s="243"/>
      <c r="W39" s="243"/>
      <c r="X39" s="244"/>
      <c r="Y39" s="69"/>
      <c r="Z39" s="69"/>
      <c r="AA39" s="71"/>
    </row>
    <row r="40" spans="1:30" s="72" customFormat="1" ht="15.75">
      <c r="A40" s="73"/>
      <c r="B40" s="74"/>
      <c r="C40" s="76"/>
      <c r="D40" s="240" t="s">
        <v>137</v>
      </c>
      <c r="E40" s="240"/>
      <c r="F40" s="240"/>
      <c r="G40" s="240"/>
      <c r="H40" s="240"/>
      <c r="I40" s="240"/>
      <c r="J40" s="240"/>
      <c r="K40" s="240"/>
      <c r="L40" s="84" t="s">
        <v>129</v>
      </c>
      <c r="M40" s="241">
        <v>8</v>
      </c>
      <c r="N40" s="241"/>
      <c r="O40" s="241"/>
      <c r="P40" s="241"/>
      <c r="Q40" s="241"/>
      <c r="R40" s="242">
        <v>6430</v>
      </c>
      <c r="S40" s="242"/>
      <c r="T40" s="242"/>
      <c r="U40" s="219">
        <f t="shared" si="0"/>
        <v>51440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130</v>
      </c>
      <c r="E41" s="240"/>
      <c r="F41" s="240"/>
      <c r="G41" s="240"/>
      <c r="H41" s="240"/>
      <c r="I41" s="240"/>
      <c r="J41" s="240"/>
      <c r="K41" s="240"/>
      <c r="L41" s="84" t="s">
        <v>131</v>
      </c>
      <c r="M41" s="241">
        <v>7.26</v>
      </c>
      <c r="N41" s="241"/>
      <c r="O41" s="241"/>
      <c r="P41" s="241"/>
      <c r="Q41" s="241"/>
      <c r="R41" s="242">
        <v>3941</v>
      </c>
      <c r="S41" s="242"/>
      <c r="T41" s="242"/>
      <c r="U41" s="219">
        <f t="shared" si="0"/>
        <v>28611.66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 t="s">
        <v>145</v>
      </c>
      <c r="E42" s="240"/>
      <c r="F42" s="240"/>
      <c r="G42" s="240"/>
      <c r="H42" s="240"/>
      <c r="I42" s="240"/>
      <c r="J42" s="240"/>
      <c r="K42" s="240"/>
      <c r="L42" s="84" t="s">
        <v>0</v>
      </c>
      <c r="M42" s="241">
        <v>2.64</v>
      </c>
      <c r="N42" s="241"/>
      <c r="O42" s="241"/>
      <c r="P42" s="241"/>
      <c r="Q42" s="241"/>
      <c r="R42" s="242">
        <v>22044</v>
      </c>
      <c r="S42" s="242"/>
      <c r="T42" s="242"/>
      <c r="U42" s="219">
        <f t="shared" si="0"/>
        <v>58196.160000000003</v>
      </c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 t="s">
        <v>146</v>
      </c>
      <c r="E43" s="240"/>
      <c r="F43" s="240"/>
      <c r="G43" s="240"/>
      <c r="H43" s="240"/>
      <c r="I43" s="240"/>
      <c r="J43" s="240"/>
      <c r="K43" s="240"/>
      <c r="L43" s="84" t="s">
        <v>141</v>
      </c>
      <c r="M43" s="241">
        <v>0.01</v>
      </c>
      <c r="N43" s="241"/>
      <c r="O43" s="241"/>
      <c r="P43" s="241"/>
      <c r="Q43" s="241"/>
      <c r="R43" s="242">
        <v>17915</v>
      </c>
      <c r="S43" s="242"/>
      <c r="T43" s="242"/>
      <c r="U43" s="219">
        <f t="shared" si="0"/>
        <v>179.15</v>
      </c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73"/>
      <c r="B44" s="70"/>
      <c r="C44" s="187" t="s">
        <v>105</v>
      </c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6"/>
      <c r="T44" s="236"/>
      <c r="U44" s="237">
        <f>SUM(U38:X43)</f>
        <v>586174.27</v>
      </c>
      <c r="V44" s="238"/>
      <c r="W44" s="238"/>
      <c r="X44" s="239"/>
      <c r="Y44" s="73"/>
      <c r="Z44" s="73"/>
      <c r="AA44" s="71"/>
      <c r="AB44" s="86"/>
      <c r="AC44" s="86"/>
    </row>
    <row r="45" spans="1:30" s="72" customFormat="1" ht="15.75">
      <c r="A45" s="69"/>
      <c r="B45" s="74"/>
      <c r="C45" s="106"/>
      <c r="D45" s="107"/>
      <c r="E45" s="107"/>
      <c r="F45" s="107"/>
      <c r="G45" s="107"/>
      <c r="H45" s="107"/>
      <c r="I45" s="107"/>
      <c r="J45" s="107"/>
      <c r="K45" s="107"/>
      <c r="L45" s="106"/>
      <c r="M45" s="107"/>
      <c r="N45" s="107"/>
      <c r="O45" s="107"/>
      <c r="P45" s="107"/>
      <c r="Q45" s="107"/>
      <c r="R45" s="107"/>
      <c r="S45" s="107"/>
      <c r="T45" s="107"/>
      <c r="U45" s="108"/>
      <c r="V45" s="108"/>
      <c r="W45" s="108"/>
      <c r="X45" s="83"/>
      <c r="Y45" s="69"/>
      <c r="Z45" s="69"/>
      <c r="AA45" s="71"/>
      <c r="AB45" s="86"/>
      <c r="AC45" s="86"/>
      <c r="AD45" s="86"/>
    </row>
    <row r="46" spans="1:30" s="72" customFormat="1" ht="15.75">
      <c r="A46" s="69"/>
      <c r="B46" s="74"/>
      <c r="C46" s="106"/>
      <c r="D46" s="211" t="s">
        <v>109</v>
      </c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3"/>
      <c r="Y46" s="69"/>
      <c r="Z46" s="69"/>
      <c r="AA46" s="71"/>
      <c r="AB46" s="86"/>
      <c r="AC46" s="86"/>
      <c r="AD46" s="86"/>
    </row>
    <row r="47" spans="1:30" s="72" customFormat="1" ht="15.75">
      <c r="A47" s="69"/>
      <c r="B47" s="74"/>
      <c r="C47" s="106"/>
      <c r="D47" s="113"/>
      <c r="E47" s="113"/>
      <c r="F47" s="113"/>
      <c r="G47" s="113"/>
      <c r="H47" s="113"/>
      <c r="I47" s="113"/>
      <c r="J47" s="113"/>
      <c r="K47" s="113"/>
      <c r="L47" s="106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77"/>
      <c r="Y47" s="69"/>
      <c r="Z47" s="69"/>
      <c r="AA47" s="71"/>
      <c r="AB47" s="86"/>
      <c r="AC47" s="86"/>
      <c r="AD47" s="86"/>
    </row>
    <row r="48" spans="1:30" s="72" customFormat="1" ht="15.75">
      <c r="A48" s="69"/>
      <c r="B48" s="70"/>
      <c r="C48" s="78" t="s">
        <v>102</v>
      </c>
      <c r="D48" s="214" t="s">
        <v>110</v>
      </c>
      <c r="E48" s="185"/>
      <c r="F48" s="185"/>
      <c r="G48" s="185"/>
      <c r="H48" s="204"/>
      <c r="I48" s="87" t="s">
        <v>111</v>
      </c>
      <c r="J48" s="214" t="s">
        <v>112</v>
      </c>
      <c r="K48" s="204"/>
      <c r="L48" s="79" t="s">
        <v>113</v>
      </c>
      <c r="M48" s="214" t="s">
        <v>100</v>
      </c>
      <c r="N48" s="185"/>
      <c r="O48" s="185"/>
      <c r="P48" s="185"/>
      <c r="Q48" s="204"/>
      <c r="R48" s="214" t="s">
        <v>103</v>
      </c>
      <c r="S48" s="185"/>
      <c r="T48" s="204"/>
      <c r="U48" s="214" t="s">
        <v>104</v>
      </c>
      <c r="V48" s="185"/>
      <c r="W48" s="185"/>
      <c r="X48" s="186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76"/>
      <c r="D49" s="223"/>
      <c r="E49" s="224"/>
      <c r="F49" s="224"/>
      <c r="G49" s="224"/>
      <c r="H49" s="225"/>
      <c r="I49" s="88"/>
      <c r="J49" s="226"/>
      <c r="K49" s="225"/>
      <c r="L49" s="89"/>
      <c r="M49" s="227"/>
      <c r="N49" s="228"/>
      <c r="O49" s="228"/>
      <c r="P49" s="228"/>
      <c r="Q49" s="229"/>
      <c r="R49" s="230"/>
      <c r="S49" s="231"/>
      <c r="T49" s="232"/>
      <c r="U49" s="233"/>
      <c r="V49" s="224"/>
      <c r="W49" s="224"/>
      <c r="X49" s="234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76"/>
      <c r="D50" s="203"/>
      <c r="E50" s="185"/>
      <c r="F50" s="185"/>
      <c r="G50" s="185"/>
      <c r="H50" s="204"/>
      <c r="I50" s="54"/>
      <c r="J50" s="235"/>
      <c r="K50" s="185"/>
      <c r="L50" s="90"/>
      <c r="M50" s="217"/>
      <c r="N50" s="218"/>
      <c r="O50" s="218"/>
      <c r="P50" s="218"/>
      <c r="Q50" s="218"/>
      <c r="R50" s="219"/>
      <c r="S50" s="220"/>
      <c r="T50" s="220"/>
      <c r="U50" s="221" t="str">
        <f>IFERROR(ROUND(#REF!*R50,0),"")</f>
        <v/>
      </c>
      <c r="V50" s="185"/>
      <c r="W50" s="185"/>
      <c r="X50" s="186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91"/>
      <c r="D51" s="215"/>
      <c r="E51" s="182"/>
      <c r="F51" s="182"/>
      <c r="G51" s="182"/>
      <c r="H51" s="183"/>
      <c r="I51" s="92"/>
      <c r="J51" s="216"/>
      <c r="K51" s="182"/>
      <c r="L51" s="76"/>
      <c r="M51" s="217"/>
      <c r="N51" s="218"/>
      <c r="O51" s="218"/>
      <c r="P51" s="218"/>
      <c r="Q51" s="218"/>
      <c r="R51" s="219"/>
      <c r="S51" s="220"/>
      <c r="T51" s="220"/>
      <c r="U51" s="221">
        <f>IFERROR(ROUND(M50*R51,0),"")</f>
        <v>0</v>
      </c>
      <c r="V51" s="185"/>
      <c r="W51" s="185"/>
      <c r="X51" s="186"/>
      <c r="Y51" s="69"/>
      <c r="Z51" s="69"/>
      <c r="AA51" s="71"/>
      <c r="AC51" s="86"/>
      <c r="AD51" s="86"/>
    </row>
    <row r="52" spans="1:32" s="72" customFormat="1" ht="15.75">
      <c r="A52" s="69"/>
      <c r="B52" s="70"/>
      <c r="C52" s="187" t="s">
        <v>105</v>
      </c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222">
        <f>SUM(U49:X51)</f>
        <v>0</v>
      </c>
      <c r="V52" s="185"/>
      <c r="W52" s="185"/>
      <c r="X52" s="186"/>
      <c r="Y52" s="69"/>
      <c r="Z52" s="69"/>
      <c r="AA52" s="71"/>
      <c r="AC52" s="86"/>
      <c r="AD52" s="86"/>
    </row>
    <row r="53" spans="1:32" s="72" customFormat="1" ht="15.75">
      <c r="A53" s="73"/>
      <c r="B53" s="74"/>
      <c r="C53" s="106"/>
      <c r="D53" s="107"/>
      <c r="E53" s="107"/>
      <c r="F53" s="107"/>
      <c r="G53" s="107"/>
      <c r="H53" s="107"/>
      <c r="I53" s="107"/>
      <c r="J53" s="107"/>
      <c r="K53" s="107"/>
      <c r="L53" s="106"/>
      <c r="M53" s="107"/>
      <c r="N53" s="107"/>
      <c r="O53" s="107"/>
      <c r="P53" s="107"/>
      <c r="Q53" s="107"/>
      <c r="R53" s="107"/>
      <c r="S53" s="107"/>
      <c r="T53" s="107"/>
      <c r="U53" s="108"/>
      <c r="V53" s="108"/>
      <c r="W53" s="108"/>
      <c r="X53" s="83"/>
      <c r="Y53" s="73"/>
      <c r="Z53" s="73"/>
      <c r="AA53" s="71"/>
      <c r="AB53" s="93"/>
      <c r="AC53" s="93"/>
    </row>
    <row r="54" spans="1:32" s="72" customFormat="1" ht="15.75">
      <c r="A54" s="69"/>
      <c r="B54" s="74"/>
      <c r="C54" s="106"/>
      <c r="D54" s="211" t="s">
        <v>114</v>
      </c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3"/>
      <c r="Y54" s="69"/>
      <c r="Z54" s="69"/>
      <c r="AA54" s="94"/>
      <c r="AB54" s="95"/>
      <c r="AC54" s="95"/>
      <c r="AD54" s="96"/>
      <c r="AE54" s="97"/>
      <c r="AF54" s="97"/>
    </row>
    <row r="55" spans="1:32" s="72" customFormat="1" ht="15.75">
      <c r="A55" s="69"/>
      <c r="B55" s="74"/>
      <c r="C55" s="106"/>
      <c r="D55" s="113"/>
      <c r="E55" s="113"/>
      <c r="F55" s="113"/>
      <c r="G55" s="113"/>
      <c r="H55" s="113"/>
      <c r="I55" s="113"/>
      <c r="J55" s="113"/>
      <c r="K55" s="113"/>
      <c r="L55" s="106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77"/>
      <c r="Y55" s="69"/>
      <c r="Z55" s="69"/>
      <c r="AA55" s="94"/>
      <c r="AB55" s="93"/>
      <c r="AC55" s="93"/>
      <c r="AD55" s="98"/>
      <c r="AE55" s="93"/>
      <c r="AF55" s="93"/>
    </row>
    <row r="56" spans="1:32" s="72" customFormat="1" ht="15.75">
      <c r="A56" s="69"/>
      <c r="B56" s="70"/>
      <c r="C56" s="78" t="s">
        <v>102</v>
      </c>
      <c r="D56" s="214" t="s">
        <v>115</v>
      </c>
      <c r="E56" s="185"/>
      <c r="F56" s="185"/>
      <c r="G56" s="185"/>
      <c r="H56" s="204"/>
      <c r="I56" s="87" t="s">
        <v>111</v>
      </c>
      <c r="J56" s="214" t="s">
        <v>107</v>
      </c>
      <c r="K56" s="204"/>
      <c r="L56" s="79" t="s">
        <v>116</v>
      </c>
      <c r="M56" s="214" t="s">
        <v>117</v>
      </c>
      <c r="N56" s="185"/>
      <c r="O56" s="185"/>
      <c r="P56" s="185"/>
      <c r="Q56" s="204"/>
      <c r="R56" s="214" t="s">
        <v>3</v>
      </c>
      <c r="S56" s="185"/>
      <c r="T56" s="204"/>
      <c r="U56" s="214" t="s">
        <v>104</v>
      </c>
      <c r="V56" s="185"/>
      <c r="W56" s="185"/>
      <c r="X56" s="186"/>
      <c r="Y56" s="69"/>
      <c r="Z56" s="69"/>
      <c r="AA56" s="94"/>
      <c r="AB56" s="93"/>
      <c r="AC56" s="93"/>
      <c r="AD56" s="93"/>
      <c r="AE56" s="93"/>
      <c r="AF56" s="93"/>
    </row>
    <row r="57" spans="1:32" s="72" customFormat="1" ht="15.75">
      <c r="A57" s="73"/>
      <c r="B57" s="74"/>
      <c r="C57" s="76"/>
      <c r="D57" s="191" t="s">
        <v>133</v>
      </c>
      <c r="E57" s="192"/>
      <c r="F57" s="192"/>
      <c r="G57" s="192"/>
      <c r="H57" s="193"/>
      <c r="I57" s="99" t="s">
        <v>118</v>
      </c>
      <c r="J57" s="194">
        <v>154687</v>
      </c>
      <c r="K57" s="195"/>
      <c r="L57" s="117">
        <v>2.2000000000000002</v>
      </c>
      <c r="M57" s="196">
        <f>+L57*J57</f>
        <v>340311.4</v>
      </c>
      <c r="N57" s="197"/>
      <c r="O57" s="197"/>
      <c r="P57" s="197"/>
      <c r="Q57" s="195"/>
      <c r="R57" s="198">
        <v>0.7</v>
      </c>
      <c r="S57" s="199"/>
      <c r="T57" s="200"/>
      <c r="U57" s="201">
        <f>+M57/R57</f>
        <v>486159.1428571429</v>
      </c>
      <c r="V57" s="197"/>
      <c r="W57" s="197"/>
      <c r="X57" s="202"/>
      <c r="Y57" s="73"/>
      <c r="Z57" s="73"/>
      <c r="AA57" s="94"/>
      <c r="AB57" s="93"/>
      <c r="AC57" s="93"/>
      <c r="AD57" s="93"/>
      <c r="AE57" s="93"/>
      <c r="AF57" s="93"/>
    </row>
    <row r="58" spans="1:32" s="72" customFormat="1" ht="15.75">
      <c r="A58" s="69"/>
      <c r="B58" s="74"/>
      <c r="C58" s="76"/>
      <c r="D58" s="203"/>
      <c r="E58" s="185"/>
      <c r="F58" s="185"/>
      <c r="G58" s="185"/>
      <c r="H58" s="204"/>
      <c r="I58" s="54" t="str">
        <f>+IFERROR(VLOOKUP(#REF!,#REF!,4,FALSE),"")</f>
        <v/>
      </c>
      <c r="J58" s="205" t="str">
        <f>+IFERROR(VLOOKUP(#REF!,#REF!,5,FALSE),"")</f>
        <v/>
      </c>
      <c r="K58" s="204"/>
      <c r="L58" s="100" t="str">
        <f>IFERROR(J58*75.89%,"")</f>
        <v/>
      </c>
      <c r="M58" s="206" t="str">
        <f>IFERROR(+J58+L58,"")</f>
        <v/>
      </c>
      <c r="N58" s="185"/>
      <c r="O58" s="185"/>
      <c r="P58" s="185"/>
      <c r="Q58" s="204"/>
      <c r="R58" s="207"/>
      <c r="S58" s="208"/>
      <c r="T58" s="209"/>
      <c r="U58" s="210" t="str">
        <f>IFERROR(ROUND(M58/R58,0),"")</f>
        <v/>
      </c>
      <c r="V58" s="185"/>
      <c r="W58" s="185"/>
      <c r="X58" s="186"/>
      <c r="Y58" s="69"/>
      <c r="Z58" s="69"/>
      <c r="AA58" s="101"/>
      <c r="AB58" s="93"/>
      <c r="AC58" s="93"/>
      <c r="AD58" s="93"/>
      <c r="AE58" s="93"/>
      <c r="AF58" s="93"/>
    </row>
    <row r="59" spans="1:32" s="72" customFormat="1" ht="15.75">
      <c r="A59" s="69"/>
      <c r="B59" s="70"/>
      <c r="C59" s="102"/>
      <c r="D59" s="181" t="s">
        <v>105</v>
      </c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3"/>
      <c r="U59" s="184">
        <f>SUM(U57:X58)</f>
        <v>486159.1428571429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69"/>
      <c r="B60" s="70"/>
      <c r="C60" s="187" t="s">
        <v>119</v>
      </c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8">
        <f>ROUND(U59+U52+U44+U33,0)</f>
        <v>1101603</v>
      </c>
      <c r="V60" s="189"/>
      <c r="W60" s="189"/>
      <c r="X60" s="190"/>
      <c r="Y60" s="69"/>
      <c r="Z60" s="69"/>
      <c r="AA60" s="94"/>
      <c r="AB60" s="103">
        <f>+U60</f>
        <v>1101603</v>
      </c>
      <c r="AC60" s="93"/>
      <c r="AD60" s="93"/>
      <c r="AE60" s="93"/>
      <c r="AF60" s="93"/>
    </row>
    <row r="61" spans="1:32" s="72" customFormat="1" ht="16.5" thickBot="1">
      <c r="A61" s="73"/>
      <c r="B61" s="104"/>
      <c r="C61" s="105"/>
      <c r="D61" s="114"/>
      <c r="E61" s="114"/>
      <c r="F61" s="114"/>
      <c r="G61" s="114"/>
      <c r="H61" s="114"/>
      <c r="I61" s="114"/>
      <c r="J61" s="114"/>
      <c r="K61" s="114"/>
      <c r="L61" s="105"/>
      <c r="M61" s="114"/>
      <c r="N61" s="114"/>
      <c r="O61" s="114"/>
      <c r="P61" s="114"/>
      <c r="Q61" s="114"/>
      <c r="R61" s="114"/>
      <c r="S61" s="114"/>
      <c r="T61" s="114"/>
      <c r="U61" s="115"/>
      <c r="V61" s="115"/>
      <c r="W61" s="115"/>
      <c r="X61" s="116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73"/>
      <c r="B62" s="69"/>
      <c r="C62" s="106"/>
      <c r="D62" s="107"/>
      <c r="E62" s="107"/>
      <c r="F62" s="107"/>
      <c r="G62" s="107"/>
      <c r="H62" s="107"/>
      <c r="I62" s="107"/>
      <c r="J62" s="107"/>
      <c r="K62" s="107"/>
      <c r="L62" s="106"/>
      <c r="M62" s="107"/>
      <c r="N62" s="107"/>
      <c r="O62" s="107"/>
      <c r="P62" s="107"/>
      <c r="Q62" s="107"/>
      <c r="R62" s="107"/>
      <c r="S62" s="107"/>
      <c r="T62" s="107"/>
      <c r="U62" s="108"/>
      <c r="V62" s="108"/>
      <c r="W62" s="108"/>
      <c r="X62" s="108"/>
      <c r="Y62" s="73"/>
      <c r="Z62" s="73"/>
      <c r="AA62" s="94"/>
      <c r="AB62" s="93"/>
      <c r="AC62" s="93"/>
      <c r="AD62" s="93"/>
      <c r="AE62" s="93"/>
      <c r="AF62" s="93"/>
    </row>
  </sheetData>
  <mergeCells count="137"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292" priority="10" operator="equal">
      <formula>0</formula>
    </cfRule>
  </conditionalFormatting>
  <conditionalFormatting sqref="L6:N8">
    <cfRule type="cellIs" dxfId="291" priority="17" operator="equal">
      <formula>0</formula>
    </cfRule>
  </conditionalFormatting>
  <conditionalFormatting sqref="L15:N19 U15:U59 L23:L25 L33:N37 L61:N62 U61:U62">
    <cfRule type="cellIs" dxfId="290" priority="19" operator="equal">
      <formula>0</formula>
    </cfRule>
  </conditionalFormatting>
  <conditionalFormatting sqref="L29:N31">
    <cfRule type="cellIs" dxfId="289" priority="15" operator="equal">
      <formula>0</formula>
    </cfRule>
  </conditionalFormatting>
  <conditionalFormatting sqref="L38:N43">
    <cfRule type="cellIs" dxfId="288" priority="7" operator="equal">
      <formula>0</formula>
    </cfRule>
  </conditionalFormatting>
  <conditionalFormatting sqref="L45:N51">
    <cfRule type="cellIs" dxfId="287" priority="11" operator="equal">
      <formula>0</formula>
    </cfRule>
  </conditionalFormatting>
  <conditionalFormatting sqref="L53:N59">
    <cfRule type="cellIs" dxfId="286" priority="8" operator="equal">
      <formula>0</formula>
    </cfRule>
  </conditionalFormatting>
  <conditionalFormatting sqref="M23:N28">
    <cfRule type="cellIs" dxfId="285" priority="9" operator="equal">
      <formula>0</formula>
    </cfRule>
  </conditionalFormatting>
  <conditionalFormatting sqref="M32:N32">
    <cfRule type="cellIs" dxfId="284" priority="18" operator="equal">
      <formula>0</formula>
    </cfRule>
  </conditionalFormatting>
  <conditionalFormatting sqref="N9:N10 L11:N11">
    <cfRule type="cellIs" dxfId="283" priority="2" operator="equal">
      <formula>0</formula>
    </cfRule>
  </conditionalFormatting>
  <conditionalFormatting sqref="U2:U11">
    <cfRule type="cellIs" dxfId="282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2"/>
  <sheetViews>
    <sheetView view="pageBreakPreview" topLeftCell="A5" zoomScale="55" zoomScaleNormal="55" zoomScaleSheetLayoutView="55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4.0999999999999996</v>
      </c>
      <c r="D20" s="297"/>
      <c r="E20" s="297"/>
      <c r="F20" s="298" t="s">
        <v>61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89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 t="s">
        <v>147</v>
      </c>
      <c r="E27" s="185"/>
      <c r="F27" s="185"/>
      <c r="G27" s="185"/>
      <c r="H27" s="185"/>
      <c r="I27" s="204"/>
      <c r="J27" s="266"/>
      <c r="K27" s="204"/>
      <c r="L27" s="53" t="s">
        <v>124</v>
      </c>
      <c r="M27" s="284">
        <v>53.17</v>
      </c>
      <c r="N27" s="285"/>
      <c r="O27" s="285"/>
      <c r="P27" s="285"/>
      <c r="Q27" s="286"/>
      <c r="R27" s="274">
        <v>1</v>
      </c>
      <c r="S27" s="275"/>
      <c r="T27" s="276"/>
      <c r="U27" s="264">
        <f>+M27/R27</f>
        <v>53.17</v>
      </c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53.17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148</v>
      </c>
      <c r="E38" s="240"/>
      <c r="F38" s="240"/>
      <c r="G38" s="240"/>
      <c r="H38" s="240"/>
      <c r="I38" s="240"/>
      <c r="J38" s="240"/>
      <c r="K38" s="240"/>
      <c r="L38" s="84" t="s">
        <v>89</v>
      </c>
      <c r="M38" s="241">
        <v>1.05</v>
      </c>
      <c r="N38" s="241"/>
      <c r="O38" s="241"/>
      <c r="P38" s="241"/>
      <c r="Q38" s="241"/>
      <c r="R38" s="242">
        <v>5958</v>
      </c>
      <c r="S38" s="242"/>
      <c r="T38" s="242"/>
      <c r="U38" s="219">
        <f>+R38*M38</f>
        <v>6255.9000000000005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135</v>
      </c>
      <c r="E39" s="240"/>
      <c r="F39" s="240"/>
      <c r="G39" s="240"/>
      <c r="H39" s="240"/>
      <c r="I39" s="240"/>
      <c r="J39" s="240"/>
      <c r="K39" s="240"/>
      <c r="L39" s="84" t="s">
        <v>89</v>
      </c>
      <c r="M39" s="241">
        <v>0.03</v>
      </c>
      <c r="N39" s="241"/>
      <c r="O39" s="241"/>
      <c r="P39" s="241"/>
      <c r="Q39" s="241"/>
      <c r="R39" s="242">
        <v>12294</v>
      </c>
      <c r="S39" s="242"/>
      <c r="T39" s="242"/>
      <c r="U39" s="219">
        <f>+R39*M39</f>
        <v>368.82</v>
      </c>
      <c r="V39" s="243"/>
      <c r="W39" s="243"/>
      <c r="X39" s="244"/>
      <c r="Y39" s="69"/>
      <c r="Z39" s="69"/>
      <c r="AA39" s="71"/>
    </row>
    <row r="40" spans="1:30" s="72" customFormat="1" ht="15.75">
      <c r="A40" s="73"/>
      <c r="B40" s="74"/>
      <c r="C40" s="76"/>
      <c r="D40" s="240" t="s">
        <v>149</v>
      </c>
      <c r="E40" s="240"/>
      <c r="F40" s="240"/>
      <c r="G40" s="240"/>
      <c r="H40" s="240"/>
      <c r="I40" s="240"/>
      <c r="J40" s="240"/>
      <c r="K40" s="240"/>
      <c r="L40" s="84" t="s">
        <v>13</v>
      </c>
      <c r="M40" s="241">
        <v>0.05</v>
      </c>
      <c r="N40" s="241"/>
      <c r="O40" s="241"/>
      <c r="P40" s="241"/>
      <c r="Q40" s="241"/>
      <c r="R40" s="242">
        <v>6413</v>
      </c>
      <c r="S40" s="242"/>
      <c r="T40" s="242"/>
      <c r="U40" s="219">
        <f>+R40*M40</f>
        <v>320.65000000000003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/>
      <c r="E41" s="240"/>
      <c r="F41" s="240"/>
      <c r="G41" s="240"/>
      <c r="H41" s="240"/>
      <c r="I41" s="240"/>
      <c r="J41" s="240"/>
      <c r="K41" s="240"/>
      <c r="L41" s="84"/>
      <c r="M41" s="241"/>
      <c r="N41" s="241"/>
      <c r="O41" s="241"/>
      <c r="P41" s="241"/>
      <c r="Q41" s="241"/>
      <c r="R41" s="242"/>
      <c r="S41" s="242"/>
      <c r="T41" s="242"/>
      <c r="U41" s="219"/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73"/>
      <c r="B44" s="70"/>
      <c r="C44" s="187" t="s">
        <v>105</v>
      </c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6"/>
      <c r="T44" s="236"/>
      <c r="U44" s="237">
        <f>SUM(U38:X43)</f>
        <v>6945.37</v>
      </c>
      <c r="V44" s="238"/>
      <c r="W44" s="238"/>
      <c r="X44" s="239"/>
      <c r="Y44" s="73"/>
      <c r="Z44" s="73"/>
      <c r="AA44" s="71"/>
      <c r="AB44" s="86"/>
      <c r="AC44" s="86"/>
    </row>
    <row r="45" spans="1:30" s="72" customFormat="1" ht="15.75">
      <c r="A45" s="69"/>
      <c r="B45" s="74"/>
      <c r="C45" s="106"/>
      <c r="D45" s="107"/>
      <c r="E45" s="107"/>
      <c r="F45" s="107"/>
      <c r="G45" s="107"/>
      <c r="H45" s="107"/>
      <c r="I45" s="107"/>
      <c r="J45" s="107"/>
      <c r="K45" s="107"/>
      <c r="L45" s="106"/>
      <c r="M45" s="107"/>
      <c r="N45" s="107"/>
      <c r="O45" s="107"/>
      <c r="P45" s="107"/>
      <c r="Q45" s="107"/>
      <c r="R45" s="107"/>
      <c r="S45" s="107"/>
      <c r="T45" s="107"/>
      <c r="U45" s="108"/>
      <c r="V45" s="108"/>
      <c r="W45" s="108"/>
      <c r="X45" s="83"/>
      <c r="Y45" s="69"/>
      <c r="Z45" s="69"/>
      <c r="AA45" s="71"/>
      <c r="AB45" s="86"/>
      <c r="AC45" s="86"/>
      <c r="AD45" s="86"/>
    </row>
    <row r="46" spans="1:30" s="72" customFormat="1" ht="15.75">
      <c r="A46" s="69"/>
      <c r="B46" s="74"/>
      <c r="C46" s="106"/>
      <c r="D46" s="211" t="s">
        <v>109</v>
      </c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3"/>
      <c r="Y46" s="69"/>
      <c r="Z46" s="69"/>
      <c r="AA46" s="71"/>
      <c r="AB46" s="86"/>
      <c r="AC46" s="86"/>
      <c r="AD46" s="86"/>
    </row>
    <row r="47" spans="1:30" s="72" customFormat="1" ht="15.75">
      <c r="A47" s="69"/>
      <c r="B47" s="74"/>
      <c r="C47" s="106"/>
      <c r="D47" s="113"/>
      <c r="E47" s="113"/>
      <c r="F47" s="113"/>
      <c r="G47" s="113"/>
      <c r="H47" s="113"/>
      <c r="I47" s="113"/>
      <c r="J47" s="113"/>
      <c r="K47" s="113"/>
      <c r="L47" s="106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77"/>
      <c r="Y47" s="69"/>
      <c r="Z47" s="69"/>
      <c r="AA47" s="71"/>
      <c r="AB47" s="86"/>
      <c r="AC47" s="86"/>
      <c r="AD47" s="86"/>
    </row>
    <row r="48" spans="1:30" s="72" customFormat="1" ht="15.75">
      <c r="A48" s="69"/>
      <c r="B48" s="70"/>
      <c r="C48" s="78" t="s">
        <v>102</v>
      </c>
      <c r="D48" s="214" t="s">
        <v>110</v>
      </c>
      <c r="E48" s="185"/>
      <c r="F48" s="185"/>
      <c r="G48" s="185"/>
      <c r="H48" s="204"/>
      <c r="I48" s="87" t="s">
        <v>111</v>
      </c>
      <c r="J48" s="214" t="s">
        <v>112</v>
      </c>
      <c r="K48" s="204"/>
      <c r="L48" s="79" t="s">
        <v>113</v>
      </c>
      <c r="M48" s="214" t="s">
        <v>100</v>
      </c>
      <c r="N48" s="185"/>
      <c r="O48" s="185"/>
      <c r="P48" s="185"/>
      <c r="Q48" s="204"/>
      <c r="R48" s="214" t="s">
        <v>103</v>
      </c>
      <c r="S48" s="185"/>
      <c r="T48" s="204"/>
      <c r="U48" s="214" t="s">
        <v>104</v>
      </c>
      <c r="V48" s="185"/>
      <c r="W48" s="185"/>
      <c r="X48" s="186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76"/>
      <c r="D49" s="223"/>
      <c r="E49" s="224"/>
      <c r="F49" s="224"/>
      <c r="G49" s="224"/>
      <c r="H49" s="225"/>
      <c r="I49" s="88"/>
      <c r="J49" s="226"/>
      <c r="K49" s="225"/>
      <c r="L49" s="89"/>
      <c r="M49" s="227"/>
      <c r="N49" s="228"/>
      <c r="O49" s="228"/>
      <c r="P49" s="228"/>
      <c r="Q49" s="229"/>
      <c r="R49" s="230"/>
      <c r="S49" s="231"/>
      <c r="T49" s="232"/>
      <c r="U49" s="233"/>
      <c r="V49" s="224"/>
      <c r="W49" s="224"/>
      <c r="X49" s="234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76"/>
      <c r="D50" s="203"/>
      <c r="E50" s="185"/>
      <c r="F50" s="185"/>
      <c r="G50" s="185"/>
      <c r="H50" s="204"/>
      <c r="I50" s="54"/>
      <c r="J50" s="235"/>
      <c r="K50" s="185"/>
      <c r="L50" s="90"/>
      <c r="M50" s="217"/>
      <c r="N50" s="218"/>
      <c r="O50" s="218"/>
      <c r="P50" s="218"/>
      <c r="Q50" s="218"/>
      <c r="R50" s="219"/>
      <c r="S50" s="220"/>
      <c r="T50" s="220"/>
      <c r="U50" s="221" t="str">
        <f>IFERROR(ROUND(#REF!*R50,0),"")</f>
        <v/>
      </c>
      <c r="V50" s="185"/>
      <c r="W50" s="185"/>
      <c r="X50" s="186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91"/>
      <c r="D51" s="215"/>
      <c r="E51" s="182"/>
      <c r="F51" s="182"/>
      <c r="G51" s="182"/>
      <c r="H51" s="183"/>
      <c r="I51" s="92"/>
      <c r="J51" s="216"/>
      <c r="K51" s="182"/>
      <c r="L51" s="76"/>
      <c r="M51" s="217"/>
      <c r="N51" s="218"/>
      <c r="O51" s="218"/>
      <c r="P51" s="218"/>
      <c r="Q51" s="218"/>
      <c r="R51" s="219"/>
      <c r="S51" s="220"/>
      <c r="T51" s="220"/>
      <c r="U51" s="221">
        <f>IFERROR(ROUND(M50*R51,0),"")</f>
        <v>0</v>
      </c>
      <c r="V51" s="185"/>
      <c r="W51" s="185"/>
      <c r="X51" s="186"/>
      <c r="Y51" s="69"/>
      <c r="Z51" s="69"/>
      <c r="AA51" s="71"/>
      <c r="AC51" s="86"/>
      <c r="AD51" s="86"/>
    </row>
    <row r="52" spans="1:32" s="72" customFormat="1" ht="15.75">
      <c r="A52" s="69"/>
      <c r="B52" s="70"/>
      <c r="C52" s="187" t="s">
        <v>105</v>
      </c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222">
        <f>SUM(U49:X51)</f>
        <v>0</v>
      </c>
      <c r="V52" s="185"/>
      <c r="W52" s="185"/>
      <c r="X52" s="186"/>
      <c r="Y52" s="69"/>
      <c r="Z52" s="69"/>
      <c r="AA52" s="71"/>
      <c r="AC52" s="86"/>
      <c r="AD52" s="86"/>
    </row>
    <row r="53" spans="1:32" s="72" customFormat="1" ht="15.75">
      <c r="A53" s="73"/>
      <c r="B53" s="74"/>
      <c r="C53" s="106"/>
      <c r="D53" s="107"/>
      <c r="E53" s="107"/>
      <c r="F53" s="107"/>
      <c r="G53" s="107"/>
      <c r="H53" s="107"/>
      <c r="I53" s="107"/>
      <c r="J53" s="107"/>
      <c r="K53" s="107"/>
      <c r="L53" s="106"/>
      <c r="M53" s="107"/>
      <c r="N53" s="107"/>
      <c r="O53" s="107"/>
      <c r="P53" s="107"/>
      <c r="Q53" s="107"/>
      <c r="R53" s="107"/>
      <c r="S53" s="107"/>
      <c r="T53" s="107"/>
      <c r="U53" s="108"/>
      <c r="V53" s="108"/>
      <c r="W53" s="108"/>
      <c r="X53" s="83"/>
      <c r="Y53" s="73"/>
      <c r="Z53" s="73"/>
      <c r="AA53" s="71"/>
      <c r="AB53" s="93"/>
      <c r="AC53" s="93"/>
    </row>
    <row r="54" spans="1:32" s="72" customFormat="1" ht="15.75">
      <c r="A54" s="69"/>
      <c r="B54" s="74"/>
      <c r="C54" s="106"/>
      <c r="D54" s="211" t="s">
        <v>114</v>
      </c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3"/>
      <c r="Y54" s="69"/>
      <c r="Z54" s="69"/>
      <c r="AA54" s="94"/>
      <c r="AB54" s="95"/>
      <c r="AC54" s="95"/>
      <c r="AD54" s="96"/>
      <c r="AE54" s="97"/>
      <c r="AF54" s="97"/>
    </row>
    <row r="55" spans="1:32" s="72" customFormat="1" ht="15.75">
      <c r="A55" s="69"/>
      <c r="B55" s="74"/>
      <c r="C55" s="106"/>
      <c r="D55" s="113"/>
      <c r="E55" s="113"/>
      <c r="F55" s="113"/>
      <c r="G55" s="113"/>
      <c r="H55" s="113"/>
      <c r="I55" s="113"/>
      <c r="J55" s="113"/>
      <c r="K55" s="113"/>
      <c r="L55" s="106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77"/>
      <c r="Y55" s="69"/>
      <c r="Z55" s="69"/>
      <c r="AA55" s="94"/>
      <c r="AB55" s="93"/>
      <c r="AC55" s="93"/>
      <c r="AD55" s="98"/>
      <c r="AE55" s="93"/>
      <c r="AF55" s="93"/>
    </row>
    <row r="56" spans="1:32" s="72" customFormat="1" ht="15.75">
      <c r="A56" s="69"/>
      <c r="B56" s="70"/>
      <c r="C56" s="78" t="s">
        <v>102</v>
      </c>
      <c r="D56" s="214" t="s">
        <v>115</v>
      </c>
      <c r="E56" s="185"/>
      <c r="F56" s="185"/>
      <c r="G56" s="185"/>
      <c r="H56" s="204"/>
      <c r="I56" s="87" t="s">
        <v>111</v>
      </c>
      <c r="J56" s="214" t="s">
        <v>107</v>
      </c>
      <c r="K56" s="204"/>
      <c r="L56" s="79" t="s">
        <v>116</v>
      </c>
      <c r="M56" s="214" t="s">
        <v>117</v>
      </c>
      <c r="N56" s="185"/>
      <c r="O56" s="185"/>
      <c r="P56" s="185"/>
      <c r="Q56" s="204"/>
      <c r="R56" s="214" t="s">
        <v>3</v>
      </c>
      <c r="S56" s="185"/>
      <c r="T56" s="204"/>
      <c r="U56" s="214" t="s">
        <v>104</v>
      </c>
      <c r="V56" s="185"/>
      <c r="W56" s="185"/>
      <c r="X56" s="186"/>
      <c r="Y56" s="69"/>
      <c r="Z56" s="69"/>
      <c r="AA56" s="94"/>
      <c r="AB56" s="93"/>
      <c r="AC56" s="93"/>
      <c r="AD56" s="93"/>
      <c r="AE56" s="93"/>
      <c r="AF56" s="93"/>
    </row>
    <row r="57" spans="1:32" s="72" customFormat="1" ht="15.75">
      <c r="A57" s="73"/>
      <c r="B57" s="74"/>
      <c r="C57" s="76"/>
      <c r="D57" s="191" t="s">
        <v>133</v>
      </c>
      <c r="E57" s="192"/>
      <c r="F57" s="192"/>
      <c r="G57" s="192"/>
      <c r="H57" s="193"/>
      <c r="I57" s="99" t="s">
        <v>118</v>
      </c>
      <c r="J57" s="194">
        <v>154687</v>
      </c>
      <c r="K57" s="195"/>
      <c r="L57" s="117">
        <v>2.2000000000000002</v>
      </c>
      <c r="M57" s="196">
        <f>+L57*J57</f>
        <v>340311.4</v>
      </c>
      <c r="N57" s="197"/>
      <c r="O57" s="197"/>
      <c r="P57" s="197"/>
      <c r="Q57" s="195"/>
      <c r="R57" s="198">
        <v>320</v>
      </c>
      <c r="S57" s="199"/>
      <c r="T57" s="200"/>
      <c r="U57" s="201">
        <f>+M57/R57</f>
        <v>1063.473125</v>
      </c>
      <c r="V57" s="197"/>
      <c r="W57" s="197"/>
      <c r="X57" s="202"/>
      <c r="Y57" s="73"/>
      <c r="Z57" s="73"/>
      <c r="AA57" s="94"/>
      <c r="AB57" s="93"/>
      <c r="AC57" s="93"/>
      <c r="AD57" s="93"/>
      <c r="AE57" s="93"/>
      <c r="AF57" s="93"/>
    </row>
    <row r="58" spans="1:32" s="72" customFormat="1" ht="15.75">
      <c r="A58" s="69"/>
      <c r="B58" s="74"/>
      <c r="C58" s="76"/>
      <c r="D58" s="203"/>
      <c r="E58" s="185"/>
      <c r="F58" s="185"/>
      <c r="G58" s="185"/>
      <c r="H58" s="204"/>
      <c r="I58" s="54" t="str">
        <f>+IFERROR(VLOOKUP(#REF!,#REF!,4,FALSE),"")</f>
        <v/>
      </c>
      <c r="J58" s="205" t="str">
        <f>+IFERROR(VLOOKUP(#REF!,#REF!,5,FALSE),"")</f>
        <v/>
      </c>
      <c r="K58" s="204"/>
      <c r="L58" s="100" t="str">
        <f>IFERROR(J58*75.89%,"")</f>
        <v/>
      </c>
      <c r="M58" s="206" t="str">
        <f>IFERROR(+J58+L58,"")</f>
        <v/>
      </c>
      <c r="N58" s="185"/>
      <c r="O58" s="185"/>
      <c r="P58" s="185"/>
      <c r="Q58" s="204"/>
      <c r="R58" s="207"/>
      <c r="S58" s="208"/>
      <c r="T58" s="209"/>
      <c r="U58" s="210" t="str">
        <f>IFERROR(ROUND(M58/R58,0),"")</f>
        <v/>
      </c>
      <c r="V58" s="185"/>
      <c r="W58" s="185"/>
      <c r="X58" s="186"/>
      <c r="Y58" s="69"/>
      <c r="Z58" s="69"/>
      <c r="AA58" s="101"/>
      <c r="AB58" s="93"/>
      <c r="AC58" s="93"/>
      <c r="AD58" s="93"/>
      <c r="AE58" s="93"/>
      <c r="AF58" s="93"/>
    </row>
    <row r="59" spans="1:32" s="72" customFormat="1" ht="15.75">
      <c r="A59" s="69"/>
      <c r="B59" s="70"/>
      <c r="C59" s="102"/>
      <c r="D59" s="181" t="s">
        <v>105</v>
      </c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3"/>
      <c r="U59" s="184">
        <f>SUM(U57:X58)</f>
        <v>1063.473125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69"/>
      <c r="B60" s="70"/>
      <c r="C60" s="187" t="s">
        <v>119</v>
      </c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8">
        <f>ROUND(U59+U52+U44+U33,0)</f>
        <v>8062</v>
      </c>
      <c r="V60" s="189"/>
      <c r="W60" s="189"/>
      <c r="X60" s="190"/>
      <c r="Y60" s="69"/>
      <c r="Z60" s="69"/>
      <c r="AA60" s="94"/>
      <c r="AB60" s="103">
        <f>+U60</f>
        <v>8062</v>
      </c>
      <c r="AC60" s="93"/>
      <c r="AD60" s="93"/>
      <c r="AE60" s="93"/>
      <c r="AF60" s="93"/>
    </row>
    <row r="61" spans="1:32" s="72" customFormat="1" ht="16.5" thickBot="1">
      <c r="A61" s="73"/>
      <c r="B61" s="104"/>
      <c r="C61" s="105"/>
      <c r="D61" s="114"/>
      <c r="E61" s="114"/>
      <c r="F61" s="114"/>
      <c r="G61" s="114"/>
      <c r="H61" s="114"/>
      <c r="I61" s="114"/>
      <c r="J61" s="114"/>
      <c r="K61" s="114"/>
      <c r="L61" s="105"/>
      <c r="M61" s="114"/>
      <c r="N61" s="114"/>
      <c r="O61" s="114"/>
      <c r="P61" s="114"/>
      <c r="Q61" s="114"/>
      <c r="R61" s="114"/>
      <c r="S61" s="114"/>
      <c r="T61" s="114"/>
      <c r="U61" s="115"/>
      <c r="V61" s="115"/>
      <c r="W61" s="115"/>
      <c r="X61" s="116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73"/>
      <c r="B62" s="69"/>
      <c r="C62" s="106"/>
      <c r="D62" s="107"/>
      <c r="E62" s="107"/>
      <c r="F62" s="107"/>
      <c r="G62" s="107"/>
      <c r="H62" s="107"/>
      <c r="I62" s="107"/>
      <c r="J62" s="107"/>
      <c r="K62" s="107"/>
      <c r="L62" s="106"/>
      <c r="M62" s="107"/>
      <c r="N62" s="107"/>
      <c r="O62" s="107"/>
      <c r="P62" s="107"/>
      <c r="Q62" s="107"/>
      <c r="R62" s="107"/>
      <c r="S62" s="107"/>
      <c r="T62" s="107"/>
      <c r="U62" s="108"/>
      <c r="V62" s="108"/>
      <c r="W62" s="108"/>
      <c r="X62" s="108"/>
      <c r="Y62" s="73"/>
      <c r="Z62" s="73"/>
      <c r="AA62" s="94"/>
      <c r="AB62" s="93"/>
      <c r="AC62" s="93"/>
      <c r="AD62" s="93"/>
      <c r="AE62" s="93"/>
      <c r="AF62" s="93"/>
    </row>
  </sheetData>
  <mergeCells count="137"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281" priority="10" operator="equal">
      <formula>0</formula>
    </cfRule>
  </conditionalFormatting>
  <conditionalFormatting sqref="L6:N8">
    <cfRule type="cellIs" dxfId="280" priority="17" operator="equal">
      <formula>0</formula>
    </cfRule>
  </conditionalFormatting>
  <conditionalFormatting sqref="L15:N19 U15:U59 L23:L25 L33:N37 L61:N62 U61:U62">
    <cfRule type="cellIs" dxfId="279" priority="19" operator="equal">
      <formula>0</formula>
    </cfRule>
  </conditionalFormatting>
  <conditionalFormatting sqref="L29:N31">
    <cfRule type="cellIs" dxfId="278" priority="15" operator="equal">
      <formula>0</formula>
    </cfRule>
  </conditionalFormatting>
  <conditionalFormatting sqref="L38:N43">
    <cfRule type="cellIs" dxfId="277" priority="7" operator="equal">
      <formula>0</formula>
    </cfRule>
  </conditionalFormatting>
  <conditionalFormatting sqref="L45:N51">
    <cfRule type="cellIs" dxfId="276" priority="11" operator="equal">
      <formula>0</formula>
    </cfRule>
  </conditionalFormatting>
  <conditionalFormatting sqref="L53:N59">
    <cfRule type="cellIs" dxfId="275" priority="8" operator="equal">
      <formula>0</formula>
    </cfRule>
  </conditionalFormatting>
  <conditionalFormatting sqref="M23:N28">
    <cfRule type="cellIs" dxfId="274" priority="9" operator="equal">
      <formula>0</formula>
    </cfRule>
  </conditionalFormatting>
  <conditionalFormatting sqref="M32:N32">
    <cfRule type="cellIs" dxfId="273" priority="18" operator="equal">
      <formula>0</formula>
    </cfRule>
  </conditionalFormatting>
  <conditionalFormatting sqref="N9:N10 L11:N11">
    <cfRule type="cellIs" dxfId="272" priority="2" operator="equal">
      <formula>0</formula>
    </cfRule>
  </conditionalFormatting>
  <conditionalFormatting sqref="U2:U11">
    <cfRule type="cellIs" dxfId="271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2"/>
  <sheetViews>
    <sheetView view="pageBreakPreview" topLeftCell="B5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5.0999999999999996</v>
      </c>
      <c r="D20" s="297"/>
      <c r="E20" s="297"/>
      <c r="F20" s="298" t="s">
        <v>47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12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64"/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150</v>
      </c>
      <c r="E38" s="240"/>
      <c r="F38" s="240"/>
      <c r="G38" s="240"/>
      <c r="H38" s="240"/>
      <c r="I38" s="240"/>
      <c r="J38" s="240"/>
      <c r="K38" s="240"/>
      <c r="L38" s="84" t="s">
        <v>13</v>
      </c>
      <c r="M38" s="241">
        <v>12.7</v>
      </c>
      <c r="N38" s="241"/>
      <c r="O38" s="241"/>
      <c r="P38" s="241"/>
      <c r="Q38" s="241"/>
      <c r="R38" s="242">
        <v>2125</v>
      </c>
      <c r="S38" s="242"/>
      <c r="T38" s="242"/>
      <c r="U38" s="219">
        <f>+R38*M38</f>
        <v>26987.5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151</v>
      </c>
      <c r="E39" s="240"/>
      <c r="F39" s="240"/>
      <c r="G39" s="240"/>
      <c r="H39" s="240"/>
      <c r="I39" s="240"/>
      <c r="J39" s="240"/>
      <c r="K39" s="240"/>
      <c r="L39" s="84" t="s">
        <v>88</v>
      </c>
      <c r="M39" s="241">
        <v>1.4999999999999999E-2</v>
      </c>
      <c r="N39" s="241"/>
      <c r="O39" s="241"/>
      <c r="P39" s="241"/>
      <c r="Q39" s="241"/>
      <c r="R39" s="242">
        <v>547271</v>
      </c>
      <c r="S39" s="242"/>
      <c r="T39" s="242"/>
      <c r="U39" s="219">
        <f>+R39*M39</f>
        <v>8209.0650000000005</v>
      </c>
      <c r="V39" s="243"/>
      <c r="W39" s="243"/>
      <c r="X39" s="244"/>
      <c r="Y39" s="69"/>
      <c r="Z39" s="69"/>
      <c r="AA39" s="71"/>
    </row>
    <row r="40" spans="1:30" s="72" customFormat="1" ht="15.75">
      <c r="A40" s="73"/>
      <c r="B40" s="74"/>
      <c r="C40" s="76"/>
      <c r="D40" s="240"/>
      <c r="E40" s="240"/>
      <c r="F40" s="240"/>
      <c r="G40" s="240"/>
      <c r="H40" s="240"/>
      <c r="I40" s="240"/>
      <c r="J40" s="240"/>
      <c r="K40" s="240"/>
      <c r="L40" s="84"/>
      <c r="M40" s="241"/>
      <c r="N40" s="241"/>
      <c r="O40" s="241"/>
      <c r="P40" s="241"/>
      <c r="Q40" s="241"/>
      <c r="R40" s="242"/>
      <c r="S40" s="242"/>
      <c r="T40" s="242"/>
      <c r="U40" s="219"/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/>
      <c r="E41" s="240"/>
      <c r="F41" s="240"/>
      <c r="G41" s="240"/>
      <c r="H41" s="240"/>
      <c r="I41" s="240"/>
      <c r="J41" s="240"/>
      <c r="K41" s="240"/>
      <c r="L41" s="84"/>
      <c r="M41" s="241"/>
      <c r="N41" s="241"/>
      <c r="O41" s="241"/>
      <c r="P41" s="241"/>
      <c r="Q41" s="241"/>
      <c r="R41" s="242"/>
      <c r="S41" s="242"/>
      <c r="T41" s="242"/>
      <c r="U41" s="219"/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73"/>
      <c r="B44" s="70"/>
      <c r="C44" s="187" t="s">
        <v>105</v>
      </c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6"/>
      <c r="T44" s="236"/>
      <c r="U44" s="237">
        <f>SUM(U38:X43)</f>
        <v>35196.565000000002</v>
      </c>
      <c r="V44" s="238"/>
      <c r="W44" s="238"/>
      <c r="X44" s="239"/>
      <c r="Y44" s="73"/>
      <c r="Z44" s="73"/>
      <c r="AA44" s="71"/>
      <c r="AB44" s="86"/>
      <c r="AC44" s="86"/>
    </row>
    <row r="45" spans="1:30" s="72" customFormat="1" ht="15.75">
      <c r="A45" s="69"/>
      <c r="B45" s="74"/>
      <c r="C45" s="106"/>
      <c r="D45" s="107"/>
      <c r="E45" s="107"/>
      <c r="F45" s="107"/>
      <c r="G45" s="107"/>
      <c r="H45" s="107"/>
      <c r="I45" s="107"/>
      <c r="J45" s="107"/>
      <c r="K45" s="107"/>
      <c r="L45" s="106"/>
      <c r="M45" s="107"/>
      <c r="N45" s="107"/>
      <c r="O45" s="107"/>
      <c r="P45" s="107"/>
      <c r="Q45" s="107"/>
      <c r="R45" s="107"/>
      <c r="S45" s="107"/>
      <c r="T45" s="107"/>
      <c r="U45" s="108"/>
      <c r="V45" s="108"/>
      <c r="W45" s="108"/>
      <c r="X45" s="83"/>
      <c r="Y45" s="69"/>
      <c r="Z45" s="69"/>
      <c r="AA45" s="71"/>
      <c r="AB45" s="86"/>
      <c r="AC45" s="86"/>
      <c r="AD45" s="86"/>
    </row>
    <row r="46" spans="1:30" s="72" customFormat="1" ht="15.75">
      <c r="A46" s="69"/>
      <c r="B46" s="74"/>
      <c r="C46" s="106"/>
      <c r="D46" s="211" t="s">
        <v>109</v>
      </c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3"/>
      <c r="Y46" s="69"/>
      <c r="Z46" s="69"/>
      <c r="AA46" s="71"/>
      <c r="AB46" s="86"/>
      <c r="AC46" s="86"/>
      <c r="AD46" s="86"/>
    </row>
    <row r="47" spans="1:30" s="72" customFormat="1" ht="15.75">
      <c r="A47" s="69"/>
      <c r="B47" s="74"/>
      <c r="C47" s="106"/>
      <c r="D47" s="113"/>
      <c r="E47" s="113"/>
      <c r="F47" s="113"/>
      <c r="G47" s="113"/>
      <c r="H47" s="113"/>
      <c r="I47" s="113"/>
      <c r="J47" s="113"/>
      <c r="K47" s="113"/>
      <c r="L47" s="106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77"/>
      <c r="Y47" s="69"/>
      <c r="Z47" s="69"/>
      <c r="AA47" s="71"/>
      <c r="AB47" s="86"/>
      <c r="AC47" s="86"/>
      <c r="AD47" s="86"/>
    </row>
    <row r="48" spans="1:30" s="72" customFormat="1" ht="15.75">
      <c r="A48" s="69"/>
      <c r="B48" s="70"/>
      <c r="C48" s="78" t="s">
        <v>102</v>
      </c>
      <c r="D48" s="214" t="s">
        <v>110</v>
      </c>
      <c r="E48" s="185"/>
      <c r="F48" s="185"/>
      <c r="G48" s="185"/>
      <c r="H48" s="204"/>
      <c r="I48" s="87" t="s">
        <v>111</v>
      </c>
      <c r="J48" s="214" t="s">
        <v>112</v>
      </c>
      <c r="K48" s="204"/>
      <c r="L48" s="79" t="s">
        <v>113</v>
      </c>
      <c r="M48" s="214" t="s">
        <v>100</v>
      </c>
      <c r="N48" s="185"/>
      <c r="O48" s="185"/>
      <c r="P48" s="185"/>
      <c r="Q48" s="204"/>
      <c r="R48" s="214" t="s">
        <v>103</v>
      </c>
      <c r="S48" s="185"/>
      <c r="T48" s="204"/>
      <c r="U48" s="214" t="s">
        <v>104</v>
      </c>
      <c r="V48" s="185"/>
      <c r="W48" s="185"/>
      <c r="X48" s="186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76"/>
      <c r="D49" s="223"/>
      <c r="E49" s="224"/>
      <c r="F49" s="224"/>
      <c r="G49" s="224"/>
      <c r="H49" s="225"/>
      <c r="I49" s="88"/>
      <c r="J49" s="226"/>
      <c r="K49" s="225"/>
      <c r="L49" s="89"/>
      <c r="M49" s="227"/>
      <c r="N49" s="228"/>
      <c r="O49" s="228"/>
      <c r="P49" s="228"/>
      <c r="Q49" s="229"/>
      <c r="R49" s="230"/>
      <c r="S49" s="231"/>
      <c r="T49" s="232"/>
      <c r="U49" s="233"/>
      <c r="V49" s="224"/>
      <c r="W49" s="224"/>
      <c r="X49" s="234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76"/>
      <c r="D50" s="203"/>
      <c r="E50" s="185"/>
      <c r="F50" s="185"/>
      <c r="G50" s="185"/>
      <c r="H50" s="204"/>
      <c r="I50" s="54"/>
      <c r="J50" s="235"/>
      <c r="K50" s="185"/>
      <c r="L50" s="90"/>
      <c r="M50" s="217"/>
      <c r="N50" s="218"/>
      <c r="O50" s="218"/>
      <c r="P50" s="218"/>
      <c r="Q50" s="218"/>
      <c r="R50" s="219"/>
      <c r="S50" s="220"/>
      <c r="T50" s="220"/>
      <c r="U50" s="221" t="str">
        <f>IFERROR(ROUND(#REF!*R50,0),"")</f>
        <v/>
      </c>
      <c r="V50" s="185"/>
      <c r="W50" s="185"/>
      <c r="X50" s="186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91"/>
      <c r="D51" s="215"/>
      <c r="E51" s="182"/>
      <c r="F51" s="182"/>
      <c r="G51" s="182"/>
      <c r="H51" s="183"/>
      <c r="I51" s="92"/>
      <c r="J51" s="216"/>
      <c r="K51" s="182"/>
      <c r="L51" s="76"/>
      <c r="M51" s="217"/>
      <c r="N51" s="218"/>
      <c r="O51" s="218"/>
      <c r="P51" s="218"/>
      <c r="Q51" s="218"/>
      <c r="R51" s="219"/>
      <c r="S51" s="220"/>
      <c r="T51" s="220"/>
      <c r="U51" s="221">
        <f>IFERROR(ROUND(M50*R51,0),"")</f>
        <v>0</v>
      </c>
      <c r="V51" s="185"/>
      <c r="W51" s="185"/>
      <c r="X51" s="186"/>
      <c r="Y51" s="69"/>
      <c r="Z51" s="69"/>
      <c r="AA51" s="71"/>
      <c r="AC51" s="86"/>
      <c r="AD51" s="86"/>
    </row>
    <row r="52" spans="1:32" s="72" customFormat="1" ht="15.75">
      <c r="A52" s="69"/>
      <c r="B52" s="70"/>
      <c r="C52" s="187" t="s">
        <v>105</v>
      </c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222">
        <f>SUM(U49:X51)</f>
        <v>0</v>
      </c>
      <c r="V52" s="185"/>
      <c r="W52" s="185"/>
      <c r="X52" s="186"/>
      <c r="Y52" s="69"/>
      <c r="Z52" s="69"/>
      <c r="AA52" s="71"/>
      <c r="AC52" s="86"/>
      <c r="AD52" s="86"/>
    </row>
    <row r="53" spans="1:32" s="72" customFormat="1" ht="15.75">
      <c r="A53" s="73"/>
      <c r="B53" s="74"/>
      <c r="C53" s="106"/>
      <c r="D53" s="107"/>
      <c r="E53" s="107"/>
      <c r="F53" s="107"/>
      <c r="G53" s="107"/>
      <c r="H53" s="107"/>
      <c r="I53" s="107"/>
      <c r="J53" s="107"/>
      <c r="K53" s="107"/>
      <c r="L53" s="106"/>
      <c r="M53" s="107"/>
      <c r="N53" s="107"/>
      <c r="O53" s="107"/>
      <c r="P53" s="107"/>
      <c r="Q53" s="107"/>
      <c r="R53" s="107"/>
      <c r="S53" s="107"/>
      <c r="T53" s="107"/>
      <c r="U53" s="108"/>
      <c r="V53" s="108"/>
      <c r="W53" s="108"/>
      <c r="X53" s="83"/>
      <c r="Y53" s="73"/>
      <c r="Z53" s="73"/>
      <c r="AA53" s="71"/>
      <c r="AB53" s="93"/>
      <c r="AC53" s="93"/>
    </row>
    <row r="54" spans="1:32" s="72" customFormat="1" ht="15.75">
      <c r="A54" s="69"/>
      <c r="B54" s="74"/>
      <c r="C54" s="106"/>
      <c r="D54" s="211" t="s">
        <v>114</v>
      </c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3"/>
      <c r="Y54" s="69"/>
      <c r="Z54" s="69"/>
      <c r="AA54" s="94"/>
      <c r="AB54" s="95"/>
      <c r="AC54" s="95"/>
      <c r="AD54" s="96"/>
      <c r="AE54" s="97"/>
      <c r="AF54" s="97"/>
    </row>
    <row r="55" spans="1:32" s="72" customFormat="1" ht="15.75">
      <c r="A55" s="69"/>
      <c r="B55" s="74"/>
      <c r="C55" s="106"/>
      <c r="D55" s="113"/>
      <c r="E55" s="113"/>
      <c r="F55" s="113"/>
      <c r="G55" s="113"/>
      <c r="H55" s="113"/>
      <c r="I55" s="113"/>
      <c r="J55" s="113"/>
      <c r="K55" s="113"/>
      <c r="L55" s="106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77"/>
      <c r="Y55" s="69"/>
      <c r="Z55" s="69"/>
      <c r="AA55" s="94"/>
      <c r="AB55" s="93"/>
      <c r="AC55" s="93"/>
      <c r="AD55" s="98"/>
      <c r="AE55" s="93"/>
      <c r="AF55" s="93"/>
    </row>
    <row r="56" spans="1:32" s="72" customFormat="1" ht="15.75">
      <c r="A56" s="69"/>
      <c r="B56" s="70"/>
      <c r="C56" s="78" t="s">
        <v>102</v>
      </c>
      <c r="D56" s="214" t="s">
        <v>115</v>
      </c>
      <c r="E56" s="185"/>
      <c r="F56" s="185"/>
      <c r="G56" s="185"/>
      <c r="H56" s="204"/>
      <c r="I56" s="87" t="s">
        <v>111</v>
      </c>
      <c r="J56" s="214" t="s">
        <v>107</v>
      </c>
      <c r="K56" s="204"/>
      <c r="L56" s="79" t="s">
        <v>116</v>
      </c>
      <c r="M56" s="214" t="s">
        <v>117</v>
      </c>
      <c r="N56" s="185"/>
      <c r="O56" s="185"/>
      <c r="P56" s="185"/>
      <c r="Q56" s="204"/>
      <c r="R56" s="214" t="s">
        <v>3</v>
      </c>
      <c r="S56" s="185"/>
      <c r="T56" s="204"/>
      <c r="U56" s="214" t="s">
        <v>104</v>
      </c>
      <c r="V56" s="185"/>
      <c r="W56" s="185"/>
      <c r="X56" s="186"/>
      <c r="Y56" s="69"/>
      <c r="Z56" s="69"/>
      <c r="AA56" s="94"/>
      <c r="AB56" s="93"/>
      <c r="AC56" s="93"/>
      <c r="AD56" s="93"/>
      <c r="AE56" s="93"/>
      <c r="AF56" s="93"/>
    </row>
    <row r="57" spans="1:32" s="72" customFormat="1" ht="15.75">
      <c r="A57" s="73"/>
      <c r="B57" s="74"/>
      <c r="C57" s="76"/>
      <c r="D57" s="191" t="s">
        <v>133</v>
      </c>
      <c r="E57" s="192"/>
      <c r="F57" s="192"/>
      <c r="G57" s="192"/>
      <c r="H57" s="193"/>
      <c r="I57" s="99" t="s">
        <v>118</v>
      </c>
      <c r="J57" s="194">
        <v>154687</v>
      </c>
      <c r="K57" s="195"/>
      <c r="L57" s="117">
        <v>2.2000000000000002</v>
      </c>
      <c r="M57" s="196">
        <f>+L57*J57</f>
        <v>340311.4</v>
      </c>
      <c r="N57" s="197"/>
      <c r="O57" s="197"/>
      <c r="P57" s="197"/>
      <c r="Q57" s="195"/>
      <c r="R57" s="198">
        <v>13.33</v>
      </c>
      <c r="S57" s="199"/>
      <c r="T57" s="200"/>
      <c r="U57" s="201">
        <f>+M57/R57</f>
        <v>25529.737434358591</v>
      </c>
      <c r="V57" s="197"/>
      <c r="W57" s="197"/>
      <c r="X57" s="202"/>
      <c r="Y57" s="73"/>
      <c r="Z57" s="73"/>
      <c r="AA57" s="94"/>
      <c r="AB57" s="93"/>
      <c r="AC57" s="93"/>
      <c r="AD57" s="93"/>
      <c r="AE57" s="93"/>
      <c r="AF57" s="93"/>
    </row>
    <row r="58" spans="1:32" s="72" customFormat="1" ht="15.75">
      <c r="A58" s="69"/>
      <c r="B58" s="74"/>
      <c r="C58" s="76"/>
      <c r="D58" s="203"/>
      <c r="E58" s="185"/>
      <c r="F58" s="185"/>
      <c r="G58" s="185"/>
      <c r="H58" s="204"/>
      <c r="I58" s="54" t="str">
        <f>+IFERROR(VLOOKUP(#REF!,#REF!,4,FALSE),"")</f>
        <v/>
      </c>
      <c r="J58" s="205" t="str">
        <f>+IFERROR(VLOOKUP(#REF!,#REF!,5,FALSE),"")</f>
        <v/>
      </c>
      <c r="K58" s="204"/>
      <c r="L58" s="100" t="str">
        <f>IFERROR(J58*75.89%,"")</f>
        <v/>
      </c>
      <c r="M58" s="206" t="str">
        <f>IFERROR(+J58+L58,"")</f>
        <v/>
      </c>
      <c r="N58" s="185"/>
      <c r="O58" s="185"/>
      <c r="P58" s="185"/>
      <c r="Q58" s="204"/>
      <c r="R58" s="207"/>
      <c r="S58" s="208"/>
      <c r="T58" s="209"/>
      <c r="U58" s="210" t="str">
        <f>IFERROR(ROUND(M58/R58,0),"")</f>
        <v/>
      </c>
      <c r="V58" s="185"/>
      <c r="W58" s="185"/>
      <c r="X58" s="186"/>
      <c r="Y58" s="69"/>
      <c r="Z58" s="69"/>
      <c r="AA58" s="101"/>
      <c r="AB58" s="93"/>
      <c r="AC58" s="93"/>
      <c r="AD58" s="93"/>
      <c r="AE58" s="93"/>
      <c r="AF58" s="93"/>
    </row>
    <row r="59" spans="1:32" s="72" customFormat="1" ht="15.75">
      <c r="A59" s="69"/>
      <c r="B59" s="70"/>
      <c r="C59" s="102"/>
      <c r="D59" s="181" t="s">
        <v>105</v>
      </c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3"/>
      <c r="U59" s="184">
        <f>SUM(U57:X58)</f>
        <v>25529.737434358591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69"/>
      <c r="B60" s="70"/>
      <c r="C60" s="187" t="s">
        <v>119</v>
      </c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8">
        <f>ROUND(U59+U52+U44+U33,0)</f>
        <v>60726</v>
      </c>
      <c r="V60" s="189"/>
      <c r="W60" s="189"/>
      <c r="X60" s="190"/>
      <c r="Y60" s="69"/>
      <c r="Z60" s="69"/>
      <c r="AA60" s="94"/>
      <c r="AB60" s="103">
        <f>+U60</f>
        <v>60726</v>
      </c>
      <c r="AC60" s="93"/>
      <c r="AD60" s="93"/>
      <c r="AE60" s="93"/>
      <c r="AF60" s="93"/>
    </row>
    <row r="61" spans="1:32" s="72" customFormat="1" ht="16.5" thickBot="1">
      <c r="A61" s="73"/>
      <c r="B61" s="104"/>
      <c r="C61" s="105"/>
      <c r="D61" s="114"/>
      <c r="E61" s="114"/>
      <c r="F61" s="114"/>
      <c r="G61" s="114"/>
      <c r="H61" s="114"/>
      <c r="I61" s="114"/>
      <c r="J61" s="114"/>
      <c r="K61" s="114"/>
      <c r="L61" s="105"/>
      <c r="M61" s="114"/>
      <c r="N61" s="114"/>
      <c r="O61" s="114"/>
      <c r="P61" s="114"/>
      <c r="Q61" s="114"/>
      <c r="R61" s="114"/>
      <c r="S61" s="114"/>
      <c r="T61" s="114"/>
      <c r="U61" s="115"/>
      <c r="V61" s="115"/>
      <c r="W61" s="115"/>
      <c r="X61" s="116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73"/>
      <c r="B62" s="69"/>
      <c r="C62" s="106"/>
      <c r="D62" s="107"/>
      <c r="E62" s="107"/>
      <c r="F62" s="107"/>
      <c r="G62" s="107"/>
      <c r="H62" s="107"/>
      <c r="I62" s="107"/>
      <c r="J62" s="107"/>
      <c r="K62" s="107"/>
      <c r="L62" s="106"/>
      <c r="M62" s="107"/>
      <c r="N62" s="107"/>
      <c r="O62" s="107"/>
      <c r="P62" s="107"/>
      <c r="Q62" s="107"/>
      <c r="R62" s="107"/>
      <c r="S62" s="107"/>
      <c r="T62" s="107"/>
      <c r="U62" s="108"/>
      <c r="V62" s="108"/>
      <c r="W62" s="108"/>
      <c r="X62" s="108"/>
      <c r="Y62" s="73"/>
      <c r="Z62" s="73"/>
      <c r="AA62" s="94"/>
      <c r="AB62" s="93"/>
      <c r="AC62" s="93"/>
      <c r="AD62" s="93"/>
      <c r="AE62" s="93"/>
      <c r="AF62" s="93"/>
    </row>
  </sheetData>
  <mergeCells count="137"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270" priority="10" operator="equal">
      <formula>0</formula>
    </cfRule>
  </conditionalFormatting>
  <conditionalFormatting sqref="L6:N8">
    <cfRule type="cellIs" dxfId="269" priority="17" operator="equal">
      <formula>0</formula>
    </cfRule>
  </conditionalFormatting>
  <conditionalFormatting sqref="L15:N19 U15:U59 L23:L25 L33:N37 L61:N62 U61:U62">
    <cfRule type="cellIs" dxfId="268" priority="19" operator="equal">
      <formula>0</formula>
    </cfRule>
  </conditionalFormatting>
  <conditionalFormatting sqref="L29:N31">
    <cfRule type="cellIs" dxfId="267" priority="15" operator="equal">
      <formula>0</formula>
    </cfRule>
  </conditionalFormatting>
  <conditionalFormatting sqref="L38:N43">
    <cfRule type="cellIs" dxfId="266" priority="7" operator="equal">
      <formula>0</formula>
    </cfRule>
  </conditionalFormatting>
  <conditionalFormatting sqref="L45:N51">
    <cfRule type="cellIs" dxfId="265" priority="11" operator="equal">
      <formula>0</formula>
    </cfRule>
  </conditionalFormatting>
  <conditionalFormatting sqref="L53:N59">
    <cfRule type="cellIs" dxfId="264" priority="8" operator="equal">
      <formula>0</formula>
    </cfRule>
  </conditionalFormatting>
  <conditionalFormatting sqref="M23:N28">
    <cfRule type="cellIs" dxfId="263" priority="9" operator="equal">
      <formula>0</formula>
    </cfRule>
  </conditionalFormatting>
  <conditionalFormatting sqref="M32:N32">
    <cfRule type="cellIs" dxfId="262" priority="18" operator="equal">
      <formula>0</formula>
    </cfRule>
  </conditionalFormatting>
  <conditionalFormatting sqref="N9:N10 L11:N11">
    <cfRule type="cellIs" dxfId="261" priority="2" operator="equal">
      <formula>0</formula>
    </cfRule>
  </conditionalFormatting>
  <conditionalFormatting sqref="U2:U11">
    <cfRule type="cellIs" dxfId="260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2"/>
  <sheetViews>
    <sheetView view="pageBreakPreview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6.1</v>
      </c>
      <c r="D20" s="297"/>
      <c r="E20" s="297"/>
      <c r="F20" s="298" t="s">
        <v>76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12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64"/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154</v>
      </c>
      <c r="E38" s="240"/>
      <c r="F38" s="240"/>
      <c r="G38" s="240"/>
      <c r="H38" s="240"/>
      <c r="I38" s="240"/>
      <c r="J38" s="240"/>
      <c r="K38" s="240"/>
      <c r="L38" s="84" t="s">
        <v>88</v>
      </c>
      <c r="M38" s="241">
        <v>0.02</v>
      </c>
      <c r="N38" s="241"/>
      <c r="O38" s="241"/>
      <c r="P38" s="241"/>
      <c r="Q38" s="241"/>
      <c r="R38" s="242">
        <v>52096</v>
      </c>
      <c r="S38" s="242"/>
      <c r="T38" s="242"/>
      <c r="U38" s="219">
        <f>+R38*M38</f>
        <v>1041.92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155</v>
      </c>
      <c r="E39" s="240"/>
      <c r="F39" s="240"/>
      <c r="G39" s="240"/>
      <c r="H39" s="240"/>
      <c r="I39" s="240"/>
      <c r="J39" s="240"/>
      <c r="K39" s="240"/>
      <c r="L39" s="84" t="s">
        <v>89</v>
      </c>
      <c r="M39" s="241">
        <v>0.51</v>
      </c>
      <c r="N39" s="241"/>
      <c r="O39" s="241"/>
      <c r="P39" s="241"/>
      <c r="Q39" s="241"/>
      <c r="R39" s="242">
        <v>3074</v>
      </c>
      <c r="S39" s="242"/>
      <c r="T39" s="242"/>
      <c r="U39" s="219">
        <f>+R39*M39</f>
        <v>1567.74</v>
      </c>
      <c r="V39" s="243"/>
      <c r="W39" s="243"/>
      <c r="X39" s="244"/>
      <c r="Y39" s="69"/>
      <c r="Z39" s="69"/>
      <c r="AA39" s="71"/>
    </row>
    <row r="40" spans="1:30" s="72" customFormat="1" ht="16.5">
      <c r="A40" s="73"/>
      <c r="B40" s="74"/>
      <c r="C40" s="76"/>
      <c r="D40" s="240" t="s">
        <v>156</v>
      </c>
      <c r="E40" s="240"/>
      <c r="F40" s="240"/>
      <c r="G40" s="240"/>
      <c r="H40" s="240"/>
      <c r="I40" s="240"/>
      <c r="J40" s="240"/>
      <c r="K40" s="240"/>
      <c r="L40" s="84" t="s">
        <v>12</v>
      </c>
      <c r="M40" s="241">
        <v>1.03</v>
      </c>
      <c r="N40" s="241"/>
      <c r="O40" s="241"/>
      <c r="P40" s="241"/>
      <c r="Q40" s="241"/>
      <c r="R40" s="242">
        <v>40770</v>
      </c>
      <c r="S40" s="242"/>
      <c r="T40" s="242"/>
      <c r="U40" s="219">
        <f>+R40*M40</f>
        <v>41993.1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152</v>
      </c>
      <c r="E41" s="240"/>
      <c r="F41" s="240"/>
      <c r="G41" s="240"/>
      <c r="H41" s="240"/>
      <c r="I41" s="240"/>
      <c r="J41" s="240"/>
      <c r="K41" s="240"/>
      <c r="L41" s="84" t="s">
        <v>89</v>
      </c>
      <c r="M41" s="241">
        <v>6.27</v>
      </c>
      <c r="N41" s="241"/>
      <c r="O41" s="241"/>
      <c r="P41" s="241"/>
      <c r="Q41" s="241"/>
      <c r="R41" s="242">
        <v>713</v>
      </c>
      <c r="S41" s="242"/>
      <c r="T41" s="242"/>
      <c r="U41" s="219">
        <f>+R41*M41</f>
        <v>4470.5099999999993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 t="s">
        <v>157</v>
      </c>
      <c r="E42" s="240"/>
      <c r="F42" s="240"/>
      <c r="G42" s="240"/>
      <c r="H42" s="240"/>
      <c r="I42" s="240"/>
      <c r="J42" s="240"/>
      <c r="K42" s="240"/>
      <c r="L42" s="84" t="s">
        <v>153</v>
      </c>
      <c r="M42" s="241">
        <v>2.85</v>
      </c>
      <c r="N42" s="241"/>
      <c r="O42" s="241"/>
      <c r="P42" s="241"/>
      <c r="Q42" s="241"/>
      <c r="R42" s="242">
        <v>72</v>
      </c>
      <c r="S42" s="242"/>
      <c r="T42" s="242"/>
      <c r="U42" s="219">
        <f>+R42*M42</f>
        <v>205.20000000000002</v>
      </c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73"/>
      <c r="B44" s="70"/>
      <c r="C44" s="187" t="s">
        <v>105</v>
      </c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6"/>
      <c r="T44" s="236"/>
      <c r="U44" s="237">
        <f>SUM(U38:X43)</f>
        <v>49278.469999999994</v>
      </c>
      <c r="V44" s="238"/>
      <c r="W44" s="238"/>
      <c r="X44" s="239"/>
      <c r="Y44" s="73"/>
      <c r="Z44" s="73"/>
      <c r="AA44" s="71"/>
      <c r="AB44" s="86"/>
      <c r="AC44" s="86"/>
    </row>
    <row r="45" spans="1:30" s="72" customFormat="1" ht="15.75">
      <c r="A45" s="69"/>
      <c r="B45" s="74"/>
      <c r="C45" s="106"/>
      <c r="D45" s="107"/>
      <c r="E45" s="107"/>
      <c r="F45" s="107"/>
      <c r="G45" s="107"/>
      <c r="H45" s="107"/>
      <c r="I45" s="107"/>
      <c r="J45" s="107"/>
      <c r="K45" s="107"/>
      <c r="L45" s="106"/>
      <c r="M45" s="107"/>
      <c r="N45" s="107"/>
      <c r="O45" s="107"/>
      <c r="P45" s="107"/>
      <c r="Q45" s="107"/>
      <c r="R45" s="107"/>
      <c r="S45" s="107"/>
      <c r="T45" s="107"/>
      <c r="U45" s="108"/>
      <c r="V45" s="108"/>
      <c r="W45" s="108"/>
      <c r="X45" s="83"/>
      <c r="Y45" s="69"/>
      <c r="Z45" s="69"/>
      <c r="AA45" s="71"/>
      <c r="AB45" s="86"/>
      <c r="AC45" s="86"/>
      <c r="AD45" s="86"/>
    </row>
    <row r="46" spans="1:30" s="72" customFormat="1" ht="15.75">
      <c r="A46" s="69"/>
      <c r="B46" s="74"/>
      <c r="C46" s="106"/>
      <c r="D46" s="211" t="s">
        <v>109</v>
      </c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3"/>
      <c r="Y46" s="69"/>
      <c r="Z46" s="69"/>
      <c r="AA46" s="71"/>
      <c r="AB46" s="86"/>
      <c r="AC46" s="86"/>
      <c r="AD46" s="86"/>
    </row>
    <row r="47" spans="1:30" s="72" customFormat="1" ht="15.75">
      <c r="A47" s="69"/>
      <c r="B47" s="74"/>
      <c r="C47" s="106"/>
      <c r="D47" s="113"/>
      <c r="E47" s="113"/>
      <c r="F47" s="113"/>
      <c r="G47" s="113"/>
      <c r="H47" s="113"/>
      <c r="I47" s="113"/>
      <c r="J47" s="113"/>
      <c r="K47" s="113"/>
      <c r="L47" s="106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77"/>
      <c r="Y47" s="69"/>
      <c r="Z47" s="69"/>
      <c r="AA47" s="71"/>
      <c r="AB47" s="86"/>
      <c r="AC47" s="86"/>
      <c r="AD47" s="86"/>
    </row>
    <row r="48" spans="1:30" s="72" customFormat="1" ht="15.75">
      <c r="A48" s="69"/>
      <c r="B48" s="70"/>
      <c r="C48" s="78" t="s">
        <v>102</v>
      </c>
      <c r="D48" s="214" t="s">
        <v>110</v>
      </c>
      <c r="E48" s="185"/>
      <c r="F48" s="185"/>
      <c r="G48" s="185"/>
      <c r="H48" s="204"/>
      <c r="I48" s="87" t="s">
        <v>111</v>
      </c>
      <c r="J48" s="214" t="s">
        <v>112</v>
      </c>
      <c r="K48" s="204"/>
      <c r="L48" s="79" t="s">
        <v>113</v>
      </c>
      <c r="M48" s="214" t="s">
        <v>100</v>
      </c>
      <c r="N48" s="185"/>
      <c r="O48" s="185"/>
      <c r="P48" s="185"/>
      <c r="Q48" s="204"/>
      <c r="R48" s="214" t="s">
        <v>103</v>
      </c>
      <c r="S48" s="185"/>
      <c r="T48" s="204"/>
      <c r="U48" s="214" t="s">
        <v>104</v>
      </c>
      <c r="V48" s="185"/>
      <c r="W48" s="185"/>
      <c r="X48" s="186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76"/>
      <c r="D49" s="223"/>
      <c r="E49" s="224"/>
      <c r="F49" s="224"/>
      <c r="G49" s="224"/>
      <c r="H49" s="225"/>
      <c r="I49" s="88"/>
      <c r="J49" s="226"/>
      <c r="K49" s="225"/>
      <c r="L49" s="89"/>
      <c r="M49" s="227"/>
      <c r="N49" s="228"/>
      <c r="O49" s="228"/>
      <c r="P49" s="228"/>
      <c r="Q49" s="229"/>
      <c r="R49" s="230"/>
      <c r="S49" s="231"/>
      <c r="T49" s="232"/>
      <c r="U49" s="233"/>
      <c r="V49" s="224"/>
      <c r="W49" s="224"/>
      <c r="X49" s="234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76"/>
      <c r="D50" s="203"/>
      <c r="E50" s="185"/>
      <c r="F50" s="185"/>
      <c r="G50" s="185"/>
      <c r="H50" s="204"/>
      <c r="I50" s="54"/>
      <c r="J50" s="235"/>
      <c r="K50" s="185"/>
      <c r="L50" s="90"/>
      <c r="M50" s="217"/>
      <c r="N50" s="218"/>
      <c r="O50" s="218"/>
      <c r="P50" s="218"/>
      <c r="Q50" s="218"/>
      <c r="R50" s="219"/>
      <c r="S50" s="220"/>
      <c r="T50" s="220"/>
      <c r="U50" s="221" t="str">
        <f>IFERROR(ROUND(#REF!*R50,0),"")</f>
        <v/>
      </c>
      <c r="V50" s="185"/>
      <c r="W50" s="185"/>
      <c r="X50" s="186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91"/>
      <c r="D51" s="215"/>
      <c r="E51" s="182"/>
      <c r="F51" s="182"/>
      <c r="G51" s="182"/>
      <c r="H51" s="183"/>
      <c r="I51" s="92"/>
      <c r="J51" s="216"/>
      <c r="K51" s="182"/>
      <c r="L51" s="76"/>
      <c r="M51" s="217"/>
      <c r="N51" s="218"/>
      <c r="O51" s="218"/>
      <c r="P51" s="218"/>
      <c r="Q51" s="218"/>
      <c r="R51" s="219"/>
      <c r="S51" s="220"/>
      <c r="T51" s="220"/>
      <c r="U51" s="221">
        <f>IFERROR(ROUND(M50*R51,0),"")</f>
        <v>0</v>
      </c>
      <c r="V51" s="185"/>
      <c r="W51" s="185"/>
      <c r="X51" s="186"/>
      <c r="Y51" s="69"/>
      <c r="Z51" s="69"/>
      <c r="AA51" s="71"/>
      <c r="AC51" s="86"/>
      <c r="AD51" s="86"/>
    </row>
    <row r="52" spans="1:32" s="72" customFormat="1" ht="15.75">
      <c r="A52" s="69"/>
      <c r="B52" s="70"/>
      <c r="C52" s="187" t="s">
        <v>105</v>
      </c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222">
        <f>SUM(U49:X51)</f>
        <v>0</v>
      </c>
      <c r="V52" s="185"/>
      <c r="W52" s="185"/>
      <c r="X52" s="186"/>
      <c r="Y52" s="69"/>
      <c r="Z52" s="69"/>
      <c r="AA52" s="71"/>
      <c r="AC52" s="86"/>
      <c r="AD52" s="86"/>
    </row>
    <row r="53" spans="1:32" s="72" customFormat="1" ht="15.75">
      <c r="A53" s="73"/>
      <c r="B53" s="74"/>
      <c r="C53" s="106"/>
      <c r="D53" s="107"/>
      <c r="E53" s="107"/>
      <c r="F53" s="107"/>
      <c r="G53" s="107"/>
      <c r="H53" s="107"/>
      <c r="I53" s="107"/>
      <c r="J53" s="107"/>
      <c r="K53" s="107"/>
      <c r="L53" s="106"/>
      <c r="M53" s="107"/>
      <c r="N53" s="107"/>
      <c r="O53" s="107"/>
      <c r="P53" s="107"/>
      <c r="Q53" s="107"/>
      <c r="R53" s="107"/>
      <c r="S53" s="107"/>
      <c r="T53" s="107"/>
      <c r="U53" s="108"/>
      <c r="V53" s="108"/>
      <c r="W53" s="108"/>
      <c r="X53" s="83"/>
      <c r="Y53" s="73"/>
      <c r="Z53" s="73"/>
      <c r="AA53" s="71"/>
      <c r="AB53" s="93"/>
      <c r="AC53" s="93"/>
    </row>
    <row r="54" spans="1:32" s="72" customFormat="1" ht="15.75">
      <c r="A54" s="69"/>
      <c r="B54" s="74"/>
      <c r="C54" s="106"/>
      <c r="D54" s="211" t="s">
        <v>114</v>
      </c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3"/>
      <c r="Y54" s="69"/>
      <c r="Z54" s="69"/>
      <c r="AA54" s="94"/>
      <c r="AB54" s="95"/>
      <c r="AC54" s="95"/>
      <c r="AD54" s="96"/>
      <c r="AE54" s="97"/>
      <c r="AF54" s="97"/>
    </row>
    <row r="55" spans="1:32" s="72" customFormat="1" ht="15.75">
      <c r="A55" s="69"/>
      <c r="B55" s="74"/>
      <c r="C55" s="106"/>
      <c r="D55" s="113"/>
      <c r="E55" s="113"/>
      <c r="F55" s="113"/>
      <c r="G55" s="113"/>
      <c r="H55" s="113"/>
      <c r="I55" s="113"/>
      <c r="J55" s="113"/>
      <c r="K55" s="113"/>
      <c r="L55" s="106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77"/>
      <c r="Y55" s="69"/>
      <c r="Z55" s="69"/>
      <c r="AA55" s="94"/>
      <c r="AB55" s="93"/>
      <c r="AC55" s="93"/>
      <c r="AD55" s="98"/>
      <c r="AE55" s="93"/>
      <c r="AF55" s="93"/>
    </row>
    <row r="56" spans="1:32" s="72" customFormat="1" ht="15.75">
      <c r="A56" s="69"/>
      <c r="B56" s="70"/>
      <c r="C56" s="78" t="s">
        <v>102</v>
      </c>
      <c r="D56" s="214" t="s">
        <v>115</v>
      </c>
      <c r="E56" s="185"/>
      <c r="F56" s="185"/>
      <c r="G56" s="185"/>
      <c r="H56" s="204"/>
      <c r="I56" s="87" t="s">
        <v>111</v>
      </c>
      <c r="J56" s="214" t="s">
        <v>107</v>
      </c>
      <c r="K56" s="204"/>
      <c r="L56" s="79" t="s">
        <v>116</v>
      </c>
      <c r="M56" s="214" t="s">
        <v>117</v>
      </c>
      <c r="N56" s="185"/>
      <c r="O56" s="185"/>
      <c r="P56" s="185"/>
      <c r="Q56" s="204"/>
      <c r="R56" s="214" t="s">
        <v>3</v>
      </c>
      <c r="S56" s="185"/>
      <c r="T56" s="204"/>
      <c r="U56" s="214" t="s">
        <v>104</v>
      </c>
      <c r="V56" s="185"/>
      <c r="W56" s="185"/>
      <c r="X56" s="186"/>
      <c r="Y56" s="69"/>
      <c r="Z56" s="69"/>
      <c r="AA56" s="94"/>
      <c r="AB56" s="93"/>
      <c r="AC56" s="93"/>
      <c r="AD56" s="93"/>
      <c r="AE56" s="93"/>
      <c r="AF56" s="93"/>
    </row>
    <row r="57" spans="1:32" s="72" customFormat="1" ht="15.75">
      <c r="A57" s="73"/>
      <c r="B57" s="74"/>
      <c r="C57" s="76"/>
      <c r="D57" s="191" t="s">
        <v>133</v>
      </c>
      <c r="E57" s="192"/>
      <c r="F57" s="192"/>
      <c r="G57" s="192"/>
      <c r="H57" s="193"/>
      <c r="I57" s="99" t="s">
        <v>118</v>
      </c>
      <c r="J57" s="194">
        <v>154687</v>
      </c>
      <c r="K57" s="195"/>
      <c r="L57" s="117">
        <v>2.2000000000000002</v>
      </c>
      <c r="M57" s="196">
        <f>+L57*J57</f>
        <v>340311.4</v>
      </c>
      <c r="N57" s="197"/>
      <c r="O57" s="197"/>
      <c r="P57" s="197"/>
      <c r="Q57" s="195"/>
      <c r="R57" s="198">
        <v>9.41</v>
      </c>
      <c r="S57" s="199"/>
      <c r="T57" s="200"/>
      <c r="U57" s="201">
        <f>+M57/R57</f>
        <v>36164.867162592986</v>
      </c>
      <c r="V57" s="197"/>
      <c r="W57" s="197"/>
      <c r="X57" s="202"/>
      <c r="Y57" s="73"/>
      <c r="Z57" s="73"/>
      <c r="AA57" s="94"/>
      <c r="AB57" s="93"/>
      <c r="AC57" s="93"/>
      <c r="AD57" s="93"/>
      <c r="AE57" s="93"/>
      <c r="AF57" s="93"/>
    </row>
    <row r="58" spans="1:32" s="72" customFormat="1" ht="15.75">
      <c r="A58" s="69"/>
      <c r="B58" s="74"/>
      <c r="C58" s="76"/>
      <c r="D58" s="203"/>
      <c r="E58" s="185"/>
      <c r="F58" s="185"/>
      <c r="G58" s="185"/>
      <c r="H58" s="204"/>
      <c r="I58" s="54" t="str">
        <f>+IFERROR(VLOOKUP(#REF!,#REF!,4,FALSE),"")</f>
        <v/>
      </c>
      <c r="J58" s="205" t="str">
        <f>+IFERROR(VLOOKUP(#REF!,#REF!,5,FALSE),"")</f>
        <v/>
      </c>
      <c r="K58" s="204"/>
      <c r="L58" s="100" t="str">
        <f>IFERROR(J58*75.89%,"")</f>
        <v/>
      </c>
      <c r="M58" s="206" t="str">
        <f>IFERROR(+J58+L58,"")</f>
        <v/>
      </c>
      <c r="N58" s="185"/>
      <c r="O58" s="185"/>
      <c r="P58" s="185"/>
      <c r="Q58" s="204"/>
      <c r="R58" s="207"/>
      <c r="S58" s="208"/>
      <c r="T58" s="209"/>
      <c r="U58" s="210" t="str">
        <f>IFERROR(ROUND(M58/R58,0),"")</f>
        <v/>
      </c>
      <c r="V58" s="185"/>
      <c r="W58" s="185"/>
      <c r="X58" s="186"/>
      <c r="Y58" s="69"/>
      <c r="Z58" s="69"/>
      <c r="AA58" s="101"/>
      <c r="AB58" s="93"/>
      <c r="AC58" s="93"/>
      <c r="AD58" s="93"/>
      <c r="AE58" s="93"/>
      <c r="AF58" s="93"/>
    </row>
    <row r="59" spans="1:32" s="72" customFormat="1" ht="15.75">
      <c r="A59" s="69"/>
      <c r="B59" s="70"/>
      <c r="C59" s="102"/>
      <c r="D59" s="181" t="s">
        <v>105</v>
      </c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3"/>
      <c r="U59" s="184">
        <f>SUM(U57:X58)</f>
        <v>36164.867162592986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69"/>
      <c r="B60" s="70"/>
      <c r="C60" s="187" t="s">
        <v>119</v>
      </c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8">
        <f>ROUND(U59+U52+U44+U33,0)</f>
        <v>85443</v>
      </c>
      <c r="V60" s="189"/>
      <c r="W60" s="189"/>
      <c r="X60" s="190"/>
      <c r="Y60" s="69"/>
      <c r="Z60" s="69"/>
      <c r="AA60" s="94"/>
      <c r="AB60" s="103">
        <f>+U60</f>
        <v>85443</v>
      </c>
      <c r="AC60" s="93"/>
      <c r="AD60" s="93"/>
      <c r="AE60" s="93"/>
      <c r="AF60" s="93"/>
    </row>
    <row r="61" spans="1:32" s="72" customFormat="1" ht="16.5" thickBot="1">
      <c r="A61" s="73"/>
      <c r="B61" s="104"/>
      <c r="C61" s="105"/>
      <c r="D61" s="114"/>
      <c r="E61" s="114"/>
      <c r="F61" s="114"/>
      <c r="G61" s="114"/>
      <c r="H61" s="114"/>
      <c r="I61" s="114"/>
      <c r="J61" s="114"/>
      <c r="K61" s="114"/>
      <c r="L61" s="105"/>
      <c r="M61" s="114"/>
      <c r="N61" s="114"/>
      <c r="O61" s="114"/>
      <c r="P61" s="114"/>
      <c r="Q61" s="114"/>
      <c r="R61" s="114"/>
      <c r="S61" s="114"/>
      <c r="T61" s="114"/>
      <c r="U61" s="115"/>
      <c r="V61" s="115"/>
      <c r="W61" s="115"/>
      <c r="X61" s="116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73"/>
      <c r="B62" s="69"/>
      <c r="C62" s="106"/>
      <c r="D62" s="107"/>
      <c r="E62" s="107"/>
      <c r="F62" s="107"/>
      <c r="G62" s="107"/>
      <c r="H62" s="107"/>
      <c r="I62" s="107"/>
      <c r="J62" s="107"/>
      <c r="K62" s="107"/>
      <c r="L62" s="106"/>
      <c r="M62" s="107"/>
      <c r="N62" s="107"/>
      <c r="O62" s="107"/>
      <c r="P62" s="107"/>
      <c r="Q62" s="107"/>
      <c r="R62" s="107"/>
      <c r="S62" s="107"/>
      <c r="T62" s="107"/>
      <c r="U62" s="108"/>
      <c r="V62" s="108"/>
      <c r="W62" s="108"/>
      <c r="X62" s="108"/>
      <c r="Y62" s="73"/>
      <c r="Z62" s="73"/>
      <c r="AA62" s="94"/>
      <c r="AB62" s="93"/>
      <c r="AC62" s="93"/>
      <c r="AD62" s="93"/>
      <c r="AE62" s="93"/>
      <c r="AF62" s="93"/>
    </row>
  </sheetData>
  <mergeCells count="137"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259" priority="10" operator="equal">
      <formula>0</formula>
    </cfRule>
  </conditionalFormatting>
  <conditionalFormatting sqref="L6:N8">
    <cfRule type="cellIs" dxfId="258" priority="17" operator="equal">
      <formula>0</formula>
    </cfRule>
  </conditionalFormatting>
  <conditionalFormatting sqref="L15:N19 U15:U59 L23:L25 L33:N37 L61:N62 U61:U62">
    <cfRule type="cellIs" dxfId="257" priority="19" operator="equal">
      <formula>0</formula>
    </cfRule>
  </conditionalFormatting>
  <conditionalFormatting sqref="L29:N31">
    <cfRule type="cellIs" dxfId="256" priority="15" operator="equal">
      <formula>0</formula>
    </cfRule>
  </conditionalFormatting>
  <conditionalFormatting sqref="L38:N43">
    <cfRule type="cellIs" dxfId="255" priority="7" operator="equal">
      <formula>0</formula>
    </cfRule>
  </conditionalFormatting>
  <conditionalFormatting sqref="L45:N51">
    <cfRule type="cellIs" dxfId="254" priority="11" operator="equal">
      <formula>0</formula>
    </cfRule>
  </conditionalFormatting>
  <conditionalFormatting sqref="L53:N59">
    <cfRule type="cellIs" dxfId="253" priority="8" operator="equal">
      <formula>0</formula>
    </cfRule>
  </conditionalFormatting>
  <conditionalFormatting sqref="M23:N28">
    <cfRule type="cellIs" dxfId="252" priority="9" operator="equal">
      <formula>0</formula>
    </cfRule>
  </conditionalFormatting>
  <conditionalFormatting sqref="M32:N32">
    <cfRule type="cellIs" dxfId="251" priority="18" operator="equal">
      <formula>0</formula>
    </cfRule>
  </conditionalFormatting>
  <conditionalFormatting sqref="N9:N10 L11:N11">
    <cfRule type="cellIs" dxfId="250" priority="2" operator="equal">
      <formula>0</formula>
    </cfRule>
  </conditionalFormatting>
  <conditionalFormatting sqref="U2:U11">
    <cfRule type="cellIs" dxfId="249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2"/>
  <sheetViews>
    <sheetView view="pageBreakPreview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6.2</v>
      </c>
      <c r="D20" s="297"/>
      <c r="E20" s="297"/>
      <c r="F20" s="298" t="s">
        <v>158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12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64"/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154</v>
      </c>
      <c r="E38" s="240"/>
      <c r="F38" s="240"/>
      <c r="G38" s="240"/>
      <c r="H38" s="240"/>
      <c r="I38" s="240"/>
      <c r="J38" s="240"/>
      <c r="K38" s="240"/>
      <c r="L38" s="84" t="s">
        <v>88</v>
      </c>
      <c r="M38" s="241">
        <v>0.02</v>
      </c>
      <c r="N38" s="241"/>
      <c r="O38" s="241"/>
      <c r="P38" s="241"/>
      <c r="Q38" s="241"/>
      <c r="R38" s="242">
        <v>52096</v>
      </c>
      <c r="S38" s="242"/>
      <c r="T38" s="242"/>
      <c r="U38" s="219">
        <f>+R38*M38</f>
        <v>1041.92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155</v>
      </c>
      <c r="E39" s="240"/>
      <c r="F39" s="240"/>
      <c r="G39" s="240"/>
      <c r="H39" s="240"/>
      <c r="I39" s="240"/>
      <c r="J39" s="240"/>
      <c r="K39" s="240"/>
      <c r="L39" s="84" t="s">
        <v>89</v>
      </c>
      <c r="M39" s="241">
        <v>0.51</v>
      </c>
      <c r="N39" s="241"/>
      <c r="O39" s="241"/>
      <c r="P39" s="241"/>
      <c r="Q39" s="241"/>
      <c r="R39" s="242">
        <v>3074</v>
      </c>
      <c r="S39" s="242"/>
      <c r="T39" s="242"/>
      <c r="U39" s="219">
        <f>+R39*M39</f>
        <v>1567.74</v>
      </c>
      <c r="V39" s="243"/>
      <c r="W39" s="243"/>
      <c r="X39" s="244"/>
      <c r="Y39" s="69"/>
      <c r="Z39" s="69"/>
      <c r="AA39" s="71"/>
    </row>
    <row r="40" spans="1:30" s="72" customFormat="1" ht="16.5">
      <c r="A40" s="73"/>
      <c r="B40" s="74"/>
      <c r="C40" s="76"/>
      <c r="D40" s="240" t="s">
        <v>159</v>
      </c>
      <c r="E40" s="240"/>
      <c r="F40" s="240"/>
      <c r="G40" s="240"/>
      <c r="H40" s="240"/>
      <c r="I40" s="240"/>
      <c r="J40" s="240"/>
      <c r="K40" s="240"/>
      <c r="L40" s="84" t="s">
        <v>12</v>
      </c>
      <c r="M40" s="241">
        <v>1.03</v>
      </c>
      <c r="N40" s="241"/>
      <c r="O40" s="241"/>
      <c r="P40" s="241"/>
      <c r="Q40" s="241"/>
      <c r="R40" s="242">
        <v>45400</v>
      </c>
      <c r="S40" s="242"/>
      <c r="T40" s="242"/>
      <c r="U40" s="219">
        <f>+R40*M40</f>
        <v>46762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152</v>
      </c>
      <c r="E41" s="240"/>
      <c r="F41" s="240"/>
      <c r="G41" s="240"/>
      <c r="H41" s="240"/>
      <c r="I41" s="240"/>
      <c r="J41" s="240"/>
      <c r="K41" s="240"/>
      <c r="L41" s="84" t="s">
        <v>89</v>
      </c>
      <c r="M41" s="241">
        <v>6.27</v>
      </c>
      <c r="N41" s="241"/>
      <c r="O41" s="241"/>
      <c r="P41" s="241"/>
      <c r="Q41" s="241"/>
      <c r="R41" s="242">
        <v>713</v>
      </c>
      <c r="S41" s="242"/>
      <c r="T41" s="242"/>
      <c r="U41" s="219">
        <f>+R41*M41</f>
        <v>4470.5099999999993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 t="s">
        <v>157</v>
      </c>
      <c r="E42" s="240"/>
      <c r="F42" s="240"/>
      <c r="G42" s="240"/>
      <c r="H42" s="240"/>
      <c r="I42" s="240"/>
      <c r="J42" s="240"/>
      <c r="K42" s="240"/>
      <c r="L42" s="84" t="s">
        <v>153</v>
      </c>
      <c r="M42" s="241">
        <v>2.85</v>
      </c>
      <c r="N42" s="241"/>
      <c r="O42" s="241"/>
      <c r="P42" s="241"/>
      <c r="Q42" s="241"/>
      <c r="R42" s="242">
        <v>72</v>
      </c>
      <c r="S42" s="242"/>
      <c r="T42" s="242"/>
      <c r="U42" s="219">
        <f>+R42*M42</f>
        <v>205.20000000000002</v>
      </c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73"/>
      <c r="B44" s="70"/>
      <c r="C44" s="187" t="s">
        <v>105</v>
      </c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6"/>
      <c r="T44" s="236"/>
      <c r="U44" s="237">
        <f>SUM(U38:X43)</f>
        <v>54047.37</v>
      </c>
      <c r="V44" s="238"/>
      <c r="W44" s="238"/>
      <c r="X44" s="239"/>
      <c r="Y44" s="73"/>
      <c r="Z44" s="73"/>
      <c r="AA44" s="71"/>
      <c r="AB44" s="86"/>
      <c r="AC44" s="86"/>
    </row>
    <row r="45" spans="1:30" s="72" customFormat="1" ht="15.75">
      <c r="A45" s="69"/>
      <c r="B45" s="74"/>
      <c r="C45" s="106"/>
      <c r="D45" s="107"/>
      <c r="E45" s="107"/>
      <c r="F45" s="107"/>
      <c r="G45" s="107"/>
      <c r="H45" s="107"/>
      <c r="I45" s="107"/>
      <c r="J45" s="107"/>
      <c r="K45" s="107"/>
      <c r="L45" s="106"/>
      <c r="M45" s="107"/>
      <c r="N45" s="107"/>
      <c r="O45" s="107"/>
      <c r="P45" s="107"/>
      <c r="Q45" s="107"/>
      <c r="R45" s="107"/>
      <c r="S45" s="107"/>
      <c r="T45" s="107"/>
      <c r="U45" s="108"/>
      <c r="V45" s="108"/>
      <c r="W45" s="108"/>
      <c r="X45" s="83"/>
      <c r="Y45" s="69"/>
      <c r="Z45" s="69"/>
      <c r="AA45" s="71"/>
      <c r="AB45" s="86"/>
      <c r="AC45" s="86"/>
      <c r="AD45" s="86"/>
    </row>
    <row r="46" spans="1:30" s="72" customFormat="1" ht="15.75">
      <c r="A46" s="69"/>
      <c r="B46" s="74"/>
      <c r="C46" s="106"/>
      <c r="D46" s="211" t="s">
        <v>109</v>
      </c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3"/>
      <c r="Y46" s="69"/>
      <c r="Z46" s="69"/>
      <c r="AA46" s="71"/>
      <c r="AB46" s="86"/>
      <c r="AC46" s="86"/>
      <c r="AD46" s="86"/>
    </row>
    <row r="47" spans="1:30" s="72" customFormat="1" ht="15.75">
      <c r="A47" s="69"/>
      <c r="B47" s="74"/>
      <c r="C47" s="106"/>
      <c r="D47" s="113"/>
      <c r="E47" s="113"/>
      <c r="F47" s="113"/>
      <c r="G47" s="113"/>
      <c r="H47" s="113"/>
      <c r="I47" s="113"/>
      <c r="J47" s="113"/>
      <c r="K47" s="113"/>
      <c r="L47" s="106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77"/>
      <c r="Y47" s="69"/>
      <c r="Z47" s="69"/>
      <c r="AA47" s="71"/>
      <c r="AB47" s="86"/>
      <c r="AC47" s="86"/>
      <c r="AD47" s="86"/>
    </row>
    <row r="48" spans="1:30" s="72" customFormat="1" ht="15.75">
      <c r="A48" s="69"/>
      <c r="B48" s="70"/>
      <c r="C48" s="78" t="s">
        <v>102</v>
      </c>
      <c r="D48" s="214" t="s">
        <v>110</v>
      </c>
      <c r="E48" s="185"/>
      <c r="F48" s="185"/>
      <c r="G48" s="185"/>
      <c r="H48" s="204"/>
      <c r="I48" s="87" t="s">
        <v>111</v>
      </c>
      <c r="J48" s="214" t="s">
        <v>112</v>
      </c>
      <c r="K48" s="204"/>
      <c r="L48" s="79" t="s">
        <v>113</v>
      </c>
      <c r="M48" s="214" t="s">
        <v>100</v>
      </c>
      <c r="N48" s="185"/>
      <c r="O48" s="185"/>
      <c r="P48" s="185"/>
      <c r="Q48" s="204"/>
      <c r="R48" s="214" t="s">
        <v>103</v>
      </c>
      <c r="S48" s="185"/>
      <c r="T48" s="204"/>
      <c r="U48" s="214" t="s">
        <v>104</v>
      </c>
      <c r="V48" s="185"/>
      <c r="W48" s="185"/>
      <c r="X48" s="186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76"/>
      <c r="D49" s="223"/>
      <c r="E49" s="224"/>
      <c r="F49" s="224"/>
      <c r="G49" s="224"/>
      <c r="H49" s="225"/>
      <c r="I49" s="88"/>
      <c r="J49" s="226"/>
      <c r="K49" s="225"/>
      <c r="L49" s="89"/>
      <c r="M49" s="227"/>
      <c r="N49" s="228"/>
      <c r="O49" s="228"/>
      <c r="P49" s="228"/>
      <c r="Q49" s="229"/>
      <c r="R49" s="230"/>
      <c r="S49" s="231"/>
      <c r="T49" s="232"/>
      <c r="U49" s="233"/>
      <c r="V49" s="224"/>
      <c r="W49" s="224"/>
      <c r="X49" s="234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76"/>
      <c r="D50" s="203"/>
      <c r="E50" s="185"/>
      <c r="F50" s="185"/>
      <c r="G50" s="185"/>
      <c r="H50" s="204"/>
      <c r="I50" s="54"/>
      <c r="J50" s="235"/>
      <c r="K50" s="185"/>
      <c r="L50" s="90"/>
      <c r="M50" s="217"/>
      <c r="N50" s="218"/>
      <c r="O50" s="218"/>
      <c r="P50" s="218"/>
      <c r="Q50" s="218"/>
      <c r="R50" s="219"/>
      <c r="S50" s="220"/>
      <c r="T50" s="220"/>
      <c r="U50" s="221" t="str">
        <f>IFERROR(ROUND(#REF!*R50,0),"")</f>
        <v/>
      </c>
      <c r="V50" s="185"/>
      <c r="W50" s="185"/>
      <c r="X50" s="186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91"/>
      <c r="D51" s="215"/>
      <c r="E51" s="182"/>
      <c r="F51" s="182"/>
      <c r="G51" s="182"/>
      <c r="H51" s="183"/>
      <c r="I51" s="92"/>
      <c r="J51" s="216"/>
      <c r="K51" s="182"/>
      <c r="L51" s="76"/>
      <c r="M51" s="217"/>
      <c r="N51" s="218"/>
      <c r="O51" s="218"/>
      <c r="P51" s="218"/>
      <c r="Q51" s="218"/>
      <c r="R51" s="219"/>
      <c r="S51" s="220"/>
      <c r="T51" s="220"/>
      <c r="U51" s="221">
        <f>IFERROR(ROUND(M50*R51,0),"")</f>
        <v>0</v>
      </c>
      <c r="V51" s="185"/>
      <c r="W51" s="185"/>
      <c r="X51" s="186"/>
      <c r="Y51" s="69"/>
      <c r="Z51" s="69"/>
      <c r="AA51" s="71"/>
      <c r="AC51" s="86"/>
      <c r="AD51" s="86"/>
    </row>
    <row r="52" spans="1:32" s="72" customFormat="1" ht="15.75">
      <c r="A52" s="69"/>
      <c r="B52" s="70"/>
      <c r="C52" s="187" t="s">
        <v>105</v>
      </c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222">
        <f>SUM(U49:X51)</f>
        <v>0</v>
      </c>
      <c r="V52" s="185"/>
      <c r="W52" s="185"/>
      <c r="X52" s="186"/>
      <c r="Y52" s="69"/>
      <c r="Z52" s="69"/>
      <c r="AA52" s="71"/>
      <c r="AC52" s="86"/>
      <c r="AD52" s="86"/>
    </row>
    <row r="53" spans="1:32" s="72" customFormat="1" ht="15.75">
      <c r="A53" s="73"/>
      <c r="B53" s="74"/>
      <c r="C53" s="106"/>
      <c r="D53" s="107"/>
      <c r="E53" s="107"/>
      <c r="F53" s="107"/>
      <c r="G53" s="107"/>
      <c r="H53" s="107"/>
      <c r="I53" s="107"/>
      <c r="J53" s="107"/>
      <c r="K53" s="107"/>
      <c r="L53" s="106"/>
      <c r="M53" s="107"/>
      <c r="N53" s="107"/>
      <c r="O53" s="107"/>
      <c r="P53" s="107"/>
      <c r="Q53" s="107"/>
      <c r="R53" s="107"/>
      <c r="S53" s="107"/>
      <c r="T53" s="107"/>
      <c r="U53" s="108"/>
      <c r="V53" s="108"/>
      <c r="W53" s="108"/>
      <c r="X53" s="83"/>
      <c r="Y53" s="73"/>
      <c r="Z53" s="73"/>
      <c r="AA53" s="71"/>
      <c r="AB53" s="93"/>
      <c r="AC53" s="93"/>
    </row>
    <row r="54" spans="1:32" s="72" customFormat="1" ht="15.75">
      <c r="A54" s="69"/>
      <c r="B54" s="74"/>
      <c r="C54" s="106"/>
      <c r="D54" s="211" t="s">
        <v>114</v>
      </c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3"/>
      <c r="Y54" s="69"/>
      <c r="Z54" s="69"/>
      <c r="AA54" s="94"/>
      <c r="AB54" s="95"/>
      <c r="AC54" s="95"/>
      <c r="AD54" s="96"/>
      <c r="AE54" s="97"/>
      <c r="AF54" s="97"/>
    </row>
    <row r="55" spans="1:32" s="72" customFormat="1" ht="15.75">
      <c r="A55" s="69"/>
      <c r="B55" s="74"/>
      <c r="C55" s="106"/>
      <c r="D55" s="113"/>
      <c r="E55" s="113"/>
      <c r="F55" s="113"/>
      <c r="G55" s="113"/>
      <c r="H55" s="113"/>
      <c r="I55" s="113"/>
      <c r="J55" s="113"/>
      <c r="K55" s="113"/>
      <c r="L55" s="106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77"/>
      <c r="Y55" s="69"/>
      <c r="Z55" s="69"/>
      <c r="AA55" s="94"/>
      <c r="AB55" s="93"/>
      <c r="AC55" s="93"/>
      <c r="AD55" s="98"/>
      <c r="AE55" s="93"/>
      <c r="AF55" s="93"/>
    </row>
    <row r="56" spans="1:32" s="72" customFormat="1" ht="15.75">
      <c r="A56" s="69"/>
      <c r="B56" s="70"/>
      <c r="C56" s="78" t="s">
        <v>102</v>
      </c>
      <c r="D56" s="214" t="s">
        <v>115</v>
      </c>
      <c r="E56" s="185"/>
      <c r="F56" s="185"/>
      <c r="G56" s="185"/>
      <c r="H56" s="204"/>
      <c r="I56" s="87" t="s">
        <v>111</v>
      </c>
      <c r="J56" s="214" t="s">
        <v>107</v>
      </c>
      <c r="K56" s="204"/>
      <c r="L56" s="79" t="s">
        <v>116</v>
      </c>
      <c r="M56" s="214" t="s">
        <v>117</v>
      </c>
      <c r="N56" s="185"/>
      <c r="O56" s="185"/>
      <c r="P56" s="185"/>
      <c r="Q56" s="204"/>
      <c r="R56" s="214" t="s">
        <v>3</v>
      </c>
      <c r="S56" s="185"/>
      <c r="T56" s="204"/>
      <c r="U56" s="214" t="s">
        <v>104</v>
      </c>
      <c r="V56" s="185"/>
      <c r="W56" s="185"/>
      <c r="X56" s="186"/>
      <c r="Y56" s="69"/>
      <c r="Z56" s="69"/>
      <c r="AA56" s="94"/>
      <c r="AB56" s="93"/>
      <c r="AC56" s="93"/>
      <c r="AD56" s="93"/>
      <c r="AE56" s="93"/>
      <c r="AF56" s="93"/>
    </row>
    <row r="57" spans="1:32" s="72" customFormat="1" ht="15.75">
      <c r="A57" s="73"/>
      <c r="B57" s="74"/>
      <c r="C57" s="76"/>
      <c r="D57" s="191" t="s">
        <v>133</v>
      </c>
      <c r="E57" s="192"/>
      <c r="F57" s="192"/>
      <c r="G57" s="192"/>
      <c r="H57" s="193"/>
      <c r="I57" s="99" t="s">
        <v>118</v>
      </c>
      <c r="J57" s="194">
        <v>154687</v>
      </c>
      <c r="K57" s="195"/>
      <c r="L57" s="117">
        <v>2.2000000000000002</v>
      </c>
      <c r="M57" s="196">
        <f>+L57*J57</f>
        <v>340311.4</v>
      </c>
      <c r="N57" s="197"/>
      <c r="O57" s="197"/>
      <c r="P57" s="197"/>
      <c r="Q57" s="195"/>
      <c r="R57" s="198">
        <v>9.41</v>
      </c>
      <c r="S57" s="199"/>
      <c r="T57" s="200"/>
      <c r="U57" s="201">
        <f>+M57/R57</f>
        <v>36164.867162592986</v>
      </c>
      <c r="V57" s="197"/>
      <c r="W57" s="197"/>
      <c r="X57" s="202"/>
      <c r="Y57" s="73"/>
      <c r="Z57" s="73"/>
      <c r="AA57" s="94"/>
      <c r="AB57" s="93"/>
      <c r="AC57" s="93"/>
      <c r="AD57" s="93"/>
      <c r="AE57" s="93"/>
      <c r="AF57" s="93"/>
    </row>
    <row r="58" spans="1:32" s="72" customFormat="1" ht="15.75">
      <c r="A58" s="69"/>
      <c r="B58" s="74"/>
      <c r="C58" s="76"/>
      <c r="D58" s="203"/>
      <c r="E58" s="185"/>
      <c r="F58" s="185"/>
      <c r="G58" s="185"/>
      <c r="H58" s="204"/>
      <c r="I58" s="54" t="str">
        <f>+IFERROR(VLOOKUP(#REF!,#REF!,4,FALSE),"")</f>
        <v/>
      </c>
      <c r="J58" s="205" t="str">
        <f>+IFERROR(VLOOKUP(#REF!,#REF!,5,FALSE),"")</f>
        <v/>
      </c>
      <c r="K58" s="204"/>
      <c r="L58" s="100" t="str">
        <f>IFERROR(J58*75.89%,"")</f>
        <v/>
      </c>
      <c r="M58" s="206" t="str">
        <f>IFERROR(+J58+L58,"")</f>
        <v/>
      </c>
      <c r="N58" s="185"/>
      <c r="O58" s="185"/>
      <c r="P58" s="185"/>
      <c r="Q58" s="204"/>
      <c r="R58" s="207"/>
      <c r="S58" s="208"/>
      <c r="T58" s="209"/>
      <c r="U58" s="210" t="str">
        <f>IFERROR(ROUND(M58/R58,0),"")</f>
        <v/>
      </c>
      <c r="V58" s="185"/>
      <c r="W58" s="185"/>
      <c r="X58" s="186"/>
      <c r="Y58" s="69"/>
      <c r="Z58" s="69"/>
      <c r="AA58" s="101"/>
      <c r="AB58" s="93"/>
      <c r="AC58" s="93"/>
      <c r="AD58" s="93"/>
      <c r="AE58" s="93"/>
      <c r="AF58" s="93"/>
    </row>
    <row r="59" spans="1:32" s="72" customFormat="1" ht="15.75">
      <c r="A59" s="69"/>
      <c r="B59" s="70"/>
      <c r="C59" s="102"/>
      <c r="D59" s="181" t="s">
        <v>105</v>
      </c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3"/>
      <c r="U59" s="184">
        <f>SUM(U57:X58)</f>
        <v>36164.867162592986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69"/>
      <c r="B60" s="70"/>
      <c r="C60" s="187" t="s">
        <v>119</v>
      </c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8">
        <f>ROUND(U59+U52+U44+U33,0)</f>
        <v>90212</v>
      </c>
      <c r="V60" s="189"/>
      <c r="W60" s="189"/>
      <c r="X60" s="190"/>
      <c r="Y60" s="69"/>
      <c r="Z60" s="69"/>
      <c r="AA60" s="94"/>
      <c r="AB60" s="103">
        <f>+U60</f>
        <v>90212</v>
      </c>
      <c r="AC60" s="93"/>
      <c r="AD60" s="93"/>
      <c r="AE60" s="93"/>
      <c r="AF60" s="93"/>
    </row>
    <row r="61" spans="1:32" s="72" customFormat="1" ht="16.5" thickBot="1">
      <c r="A61" s="73"/>
      <c r="B61" s="104"/>
      <c r="C61" s="105"/>
      <c r="D61" s="114"/>
      <c r="E61" s="114"/>
      <c r="F61" s="114"/>
      <c r="G61" s="114"/>
      <c r="H61" s="114"/>
      <c r="I61" s="114"/>
      <c r="J61" s="114"/>
      <c r="K61" s="114"/>
      <c r="L61" s="105"/>
      <c r="M61" s="114"/>
      <c r="N61" s="114"/>
      <c r="O61" s="114"/>
      <c r="P61" s="114"/>
      <c r="Q61" s="114"/>
      <c r="R61" s="114"/>
      <c r="S61" s="114"/>
      <c r="T61" s="114"/>
      <c r="U61" s="115"/>
      <c r="V61" s="115"/>
      <c r="W61" s="115"/>
      <c r="X61" s="116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73"/>
      <c r="B62" s="69"/>
      <c r="C62" s="106"/>
      <c r="D62" s="107"/>
      <c r="E62" s="107"/>
      <c r="F62" s="107"/>
      <c r="G62" s="107"/>
      <c r="H62" s="107"/>
      <c r="I62" s="107"/>
      <c r="J62" s="107"/>
      <c r="K62" s="107"/>
      <c r="L62" s="106"/>
      <c r="M62" s="107"/>
      <c r="N62" s="107"/>
      <c r="O62" s="107"/>
      <c r="P62" s="107"/>
      <c r="Q62" s="107"/>
      <c r="R62" s="107"/>
      <c r="S62" s="107"/>
      <c r="T62" s="107"/>
      <c r="U62" s="108"/>
      <c r="V62" s="108"/>
      <c r="W62" s="108"/>
      <c r="X62" s="108"/>
      <c r="Y62" s="73"/>
      <c r="Z62" s="73"/>
      <c r="AA62" s="94"/>
      <c r="AB62" s="93"/>
      <c r="AC62" s="93"/>
      <c r="AD62" s="93"/>
      <c r="AE62" s="93"/>
      <c r="AF62" s="93"/>
    </row>
  </sheetData>
  <mergeCells count="137"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248" priority="10" operator="equal">
      <formula>0</formula>
    </cfRule>
  </conditionalFormatting>
  <conditionalFormatting sqref="L6:N8">
    <cfRule type="cellIs" dxfId="247" priority="17" operator="equal">
      <formula>0</formula>
    </cfRule>
  </conditionalFormatting>
  <conditionalFormatting sqref="L15:N19 U15:U59 L23:L25 L33:N37 L61:N62 U61:U62">
    <cfRule type="cellIs" dxfId="246" priority="19" operator="equal">
      <formula>0</formula>
    </cfRule>
  </conditionalFormatting>
  <conditionalFormatting sqref="L29:N31">
    <cfRule type="cellIs" dxfId="245" priority="15" operator="equal">
      <formula>0</formula>
    </cfRule>
  </conditionalFormatting>
  <conditionalFormatting sqref="L38:N43">
    <cfRule type="cellIs" dxfId="244" priority="7" operator="equal">
      <formula>0</formula>
    </cfRule>
  </conditionalFormatting>
  <conditionalFormatting sqref="L45:N51">
    <cfRule type="cellIs" dxfId="243" priority="11" operator="equal">
      <formula>0</formula>
    </cfRule>
  </conditionalFormatting>
  <conditionalFormatting sqref="L53:N59">
    <cfRule type="cellIs" dxfId="242" priority="8" operator="equal">
      <formula>0</formula>
    </cfRule>
  </conditionalFormatting>
  <conditionalFormatting sqref="M23:N28">
    <cfRule type="cellIs" dxfId="241" priority="9" operator="equal">
      <formula>0</formula>
    </cfRule>
  </conditionalFormatting>
  <conditionalFormatting sqref="M32:N32">
    <cfRule type="cellIs" dxfId="240" priority="18" operator="equal">
      <formula>0</formula>
    </cfRule>
  </conditionalFormatting>
  <conditionalFormatting sqref="N9:N10 L11:N11">
    <cfRule type="cellIs" dxfId="239" priority="2" operator="equal">
      <formula>0</formula>
    </cfRule>
  </conditionalFormatting>
  <conditionalFormatting sqref="U2:U11">
    <cfRule type="cellIs" dxfId="238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6"/>
  <sheetViews>
    <sheetView view="pageBreakPreview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6.3</v>
      </c>
      <c r="D20" s="297"/>
      <c r="E20" s="297"/>
      <c r="F20" s="298" t="s">
        <v>236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12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64"/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29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29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29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29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29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29" s="72" customFormat="1" ht="15.75">
      <c r="A38" s="69"/>
      <c r="B38" s="74"/>
      <c r="C38" s="76"/>
      <c r="D38" s="240" t="s">
        <v>227</v>
      </c>
      <c r="E38" s="240"/>
      <c r="F38" s="240"/>
      <c r="G38" s="240"/>
      <c r="H38" s="240"/>
      <c r="I38" s="240"/>
      <c r="J38" s="240"/>
      <c r="K38" s="240"/>
      <c r="L38" s="84" t="s">
        <v>13</v>
      </c>
      <c r="M38" s="241">
        <v>0.35</v>
      </c>
      <c r="N38" s="241"/>
      <c r="O38" s="241"/>
      <c r="P38" s="241"/>
      <c r="Q38" s="241"/>
      <c r="R38" s="242">
        <v>11985</v>
      </c>
      <c r="S38" s="242"/>
      <c r="T38" s="242"/>
      <c r="U38" s="219">
        <f>+R38*M38</f>
        <v>4194.75</v>
      </c>
      <c r="V38" s="243"/>
      <c r="W38" s="243"/>
      <c r="X38" s="244"/>
      <c r="Y38" s="69"/>
      <c r="Z38" s="69"/>
      <c r="AA38" s="71"/>
    </row>
    <row r="39" spans="1:29" s="72" customFormat="1" ht="15.75">
      <c r="A39" s="69"/>
      <c r="B39" s="74"/>
      <c r="C39" s="76"/>
      <c r="D39" s="240" t="s">
        <v>228</v>
      </c>
      <c r="E39" s="240"/>
      <c r="F39" s="240"/>
      <c r="G39" s="240"/>
      <c r="H39" s="240"/>
      <c r="I39" s="240"/>
      <c r="J39" s="240"/>
      <c r="K39" s="240"/>
      <c r="L39" s="84" t="s">
        <v>13</v>
      </c>
      <c r="M39" s="241">
        <v>1.61</v>
      </c>
      <c r="N39" s="241"/>
      <c r="O39" s="241"/>
      <c r="P39" s="241"/>
      <c r="Q39" s="241"/>
      <c r="R39" s="242">
        <v>579</v>
      </c>
      <c r="S39" s="242"/>
      <c r="T39" s="242"/>
      <c r="U39" s="219">
        <f>+R39*M39</f>
        <v>932.19</v>
      </c>
      <c r="V39" s="243"/>
      <c r="W39" s="243"/>
      <c r="X39" s="244"/>
      <c r="Y39" s="69"/>
      <c r="Z39" s="69"/>
      <c r="AA39" s="71"/>
    </row>
    <row r="40" spans="1:29" s="72" customFormat="1" ht="15.75">
      <c r="A40" s="69"/>
      <c r="B40" s="74"/>
      <c r="C40" s="76"/>
      <c r="D40" s="240" t="s">
        <v>229</v>
      </c>
      <c r="E40" s="240"/>
      <c r="F40" s="240"/>
      <c r="G40" s="240"/>
      <c r="H40" s="240"/>
      <c r="I40" s="240"/>
      <c r="J40" s="240"/>
      <c r="K40" s="240"/>
      <c r="L40" s="84" t="s">
        <v>235</v>
      </c>
      <c r="M40" s="241">
        <v>7.0000000000000007E-2</v>
      </c>
      <c r="N40" s="241"/>
      <c r="O40" s="241"/>
      <c r="P40" s="241"/>
      <c r="Q40" s="241"/>
      <c r="R40" s="242">
        <v>11197</v>
      </c>
      <c r="S40" s="242"/>
      <c r="T40" s="242"/>
      <c r="U40" s="219">
        <f t="shared" ref="U40:U46" si="0">+R40*M40</f>
        <v>783.79000000000008</v>
      </c>
      <c r="V40" s="243"/>
      <c r="W40" s="243"/>
      <c r="X40" s="244"/>
      <c r="Y40" s="69"/>
      <c r="Z40" s="69"/>
      <c r="AA40" s="71"/>
    </row>
    <row r="41" spans="1:29" s="72" customFormat="1" ht="15.75">
      <c r="A41" s="69"/>
      <c r="B41" s="74"/>
      <c r="C41" s="76"/>
      <c r="D41" s="240" t="s">
        <v>230</v>
      </c>
      <c r="E41" s="240"/>
      <c r="F41" s="240"/>
      <c r="G41" s="240"/>
      <c r="H41" s="240"/>
      <c r="I41" s="240"/>
      <c r="J41" s="240"/>
      <c r="K41" s="240"/>
      <c r="L41" s="84" t="s">
        <v>13</v>
      </c>
      <c r="M41" s="241">
        <v>0.71</v>
      </c>
      <c r="N41" s="241"/>
      <c r="O41" s="241"/>
      <c r="P41" s="241"/>
      <c r="Q41" s="241"/>
      <c r="R41" s="242">
        <v>71659</v>
      </c>
      <c r="S41" s="242"/>
      <c r="T41" s="242"/>
      <c r="U41" s="219">
        <f t="shared" si="0"/>
        <v>50877.89</v>
      </c>
      <c r="V41" s="243"/>
      <c r="W41" s="243"/>
      <c r="X41" s="244"/>
      <c r="Y41" s="69"/>
      <c r="Z41" s="69"/>
      <c r="AA41" s="71"/>
    </row>
    <row r="42" spans="1:29" s="72" customFormat="1" ht="15.75">
      <c r="A42" s="69"/>
      <c r="B42" s="74"/>
      <c r="C42" s="76"/>
      <c r="D42" s="240" t="s">
        <v>216</v>
      </c>
      <c r="E42" s="240"/>
      <c r="F42" s="240"/>
      <c r="G42" s="240"/>
      <c r="H42" s="240"/>
      <c r="I42" s="240"/>
      <c r="J42" s="240"/>
      <c r="K42" s="240"/>
      <c r="L42" s="84" t="s">
        <v>13</v>
      </c>
      <c r="M42" s="241">
        <v>0.42</v>
      </c>
      <c r="N42" s="241"/>
      <c r="O42" s="241"/>
      <c r="P42" s="241"/>
      <c r="Q42" s="241"/>
      <c r="R42" s="242">
        <v>1791</v>
      </c>
      <c r="S42" s="242"/>
      <c r="T42" s="242"/>
      <c r="U42" s="219">
        <f t="shared" si="0"/>
        <v>752.22</v>
      </c>
      <c r="V42" s="243"/>
      <c r="W42" s="243"/>
      <c r="X42" s="244"/>
      <c r="Y42" s="69"/>
      <c r="Z42" s="69"/>
      <c r="AA42" s="71"/>
    </row>
    <row r="43" spans="1:29" s="72" customFormat="1" ht="15.75">
      <c r="A43" s="69"/>
      <c r="B43" s="74"/>
      <c r="C43" s="76"/>
      <c r="D43" s="240" t="s">
        <v>231</v>
      </c>
      <c r="E43" s="240"/>
      <c r="F43" s="240"/>
      <c r="G43" s="240"/>
      <c r="H43" s="240"/>
      <c r="I43" s="240"/>
      <c r="J43" s="240"/>
      <c r="K43" s="240"/>
      <c r="L43" s="84" t="s">
        <v>197</v>
      </c>
      <c r="M43" s="241">
        <v>0.09</v>
      </c>
      <c r="N43" s="241"/>
      <c r="O43" s="241"/>
      <c r="P43" s="241"/>
      <c r="Q43" s="241"/>
      <c r="R43" s="242">
        <v>82229</v>
      </c>
      <c r="S43" s="242"/>
      <c r="T43" s="242"/>
      <c r="U43" s="219">
        <f t="shared" si="0"/>
        <v>7400.61</v>
      </c>
      <c r="V43" s="243"/>
      <c r="W43" s="243"/>
      <c r="X43" s="244"/>
      <c r="Y43" s="69"/>
      <c r="Z43" s="69"/>
      <c r="AA43" s="71"/>
    </row>
    <row r="44" spans="1:29" s="72" customFormat="1" ht="15.75">
      <c r="A44" s="73"/>
      <c r="B44" s="74"/>
      <c r="C44" s="76"/>
      <c r="D44" s="240" t="s">
        <v>232</v>
      </c>
      <c r="E44" s="240"/>
      <c r="F44" s="240"/>
      <c r="G44" s="240"/>
      <c r="H44" s="240"/>
      <c r="I44" s="240"/>
      <c r="J44" s="240"/>
      <c r="K44" s="240"/>
      <c r="L44" s="84" t="s">
        <v>13</v>
      </c>
      <c r="M44" s="241">
        <v>0.71</v>
      </c>
      <c r="N44" s="241"/>
      <c r="O44" s="241"/>
      <c r="P44" s="241"/>
      <c r="Q44" s="241"/>
      <c r="R44" s="242">
        <v>16482</v>
      </c>
      <c r="S44" s="242"/>
      <c r="T44" s="242"/>
      <c r="U44" s="219">
        <f t="shared" si="0"/>
        <v>11702.22</v>
      </c>
      <c r="V44" s="243"/>
      <c r="W44" s="243"/>
      <c r="X44" s="244"/>
      <c r="Y44" s="73"/>
      <c r="Z44" s="73"/>
      <c r="AA44" s="71"/>
    </row>
    <row r="45" spans="1:29" s="72" customFormat="1" ht="15.6" customHeight="1">
      <c r="A45" s="69"/>
      <c r="B45" s="74"/>
      <c r="C45" s="76"/>
      <c r="D45" s="240" t="s">
        <v>233</v>
      </c>
      <c r="E45" s="240"/>
      <c r="F45" s="240"/>
      <c r="G45" s="240"/>
      <c r="H45" s="240"/>
      <c r="I45" s="240"/>
      <c r="J45" s="240"/>
      <c r="K45" s="240"/>
      <c r="L45" s="84" t="s">
        <v>13</v>
      </c>
      <c r="M45" s="241">
        <v>2.82</v>
      </c>
      <c r="N45" s="241"/>
      <c r="O45" s="241"/>
      <c r="P45" s="241"/>
      <c r="Q45" s="241"/>
      <c r="R45" s="242">
        <v>30</v>
      </c>
      <c r="S45" s="242"/>
      <c r="T45" s="242"/>
      <c r="U45" s="219">
        <f t="shared" si="0"/>
        <v>84.6</v>
      </c>
      <c r="V45" s="243"/>
      <c r="W45" s="243"/>
      <c r="X45" s="244"/>
      <c r="Y45" s="69"/>
      <c r="Z45" s="69"/>
      <c r="AA45" s="71"/>
    </row>
    <row r="46" spans="1:29" s="72" customFormat="1" ht="15.75">
      <c r="A46" s="69"/>
      <c r="B46" s="74"/>
      <c r="C46" s="76"/>
      <c r="D46" s="240" t="s">
        <v>234</v>
      </c>
      <c r="E46" s="240"/>
      <c r="F46" s="240"/>
      <c r="G46" s="240"/>
      <c r="H46" s="240"/>
      <c r="I46" s="240"/>
      <c r="J46" s="240"/>
      <c r="K46" s="240"/>
      <c r="L46" s="84" t="s">
        <v>13</v>
      </c>
      <c r="M46" s="241">
        <v>27.22</v>
      </c>
      <c r="N46" s="241"/>
      <c r="O46" s="241"/>
      <c r="P46" s="241"/>
      <c r="Q46" s="241"/>
      <c r="R46" s="242">
        <v>30</v>
      </c>
      <c r="S46" s="242"/>
      <c r="T46" s="242"/>
      <c r="U46" s="219">
        <f t="shared" si="0"/>
        <v>816.59999999999991</v>
      </c>
      <c r="V46" s="243"/>
      <c r="W46" s="243"/>
      <c r="X46" s="244"/>
      <c r="Y46" s="69"/>
      <c r="Z46" s="69"/>
      <c r="AA46" s="71"/>
      <c r="AB46" s="86"/>
      <c r="AC46" s="86"/>
    </row>
    <row r="47" spans="1:29" s="72" customFormat="1" ht="15.75">
      <c r="A47" s="69"/>
      <c r="B47" s="74"/>
      <c r="C47" s="76"/>
      <c r="D47" s="240"/>
      <c r="E47" s="240"/>
      <c r="F47" s="240"/>
      <c r="G47" s="240"/>
      <c r="H47" s="240"/>
      <c r="I47" s="240"/>
      <c r="J47" s="240"/>
      <c r="K47" s="240"/>
      <c r="L47" s="84"/>
      <c r="M47" s="241"/>
      <c r="N47" s="241"/>
      <c r="O47" s="241"/>
      <c r="P47" s="241"/>
      <c r="Q47" s="241"/>
      <c r="R47" s="242"/>
      <c r="S47" s="242"/>
      <c r="T47" s="242"/>
      <c r="U47" s="219"/>
      <c r="V47" s="243"/>
      <c r="W47" s="243"/>
      <c r="X47" s="244"/>
      <c r="Y47" s="69"/>
      <c r="Z47" s="69"/>
      <c r="AA47" s="71"/>
      <c r="AB47" s="86"/>
      <c r="AC47" s="86"/>
    </row>
    <row r="48" spans="1:29" s="72" customFormat="1" ht="15.75">
      <c r="A48" s="73"/>
      <c r="B48" s="70"/>
      <c r="C48" s="187" t="s">
        <v>105</v>
      </c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6"/>
      <c r="T48" s="236"/>
      <c r="U48" s="237">
        <f>SUM(U38:X47)</f>
        <v>77544.87000000001</v>
      </c>
      <c r="V48" s="238"/>
      <c r="W48" s="238"/>
      <c r="X48" s="239"/>
      <c r="Y48" s="73"/>
      <c r="Z48" s="73"/>
      <c r="AA48" s="71"/>
      <c r="AB48" s="86"/>
      <c r="AC48" s="86"/>
    </row>
    <row r="49" spans="1:32" s="72" customFormat="1" ht="15.75">
      <c r="A49" s="69"/>
      <c r="B49" s="74"/>
      <c r="C49" s="106"/>
      <c r="D49" s="107"/>
      <c r="E49" s="107"/>
      <c r="F49" s="107"/>
      <c r="G49" s="107"/>
      <c r="H49" s="107"/>
      <c r="I49" s="107"/>
      <c r="J49" s="107"/>
      <c r="K49" s="107"/>
      <c r="L49" s="106"/>
      <c r="M49" s="107"/>
      <c r="N49" s="107"/>
      <c r="O49" s="107"/>
      <c r="P49" s="107"/>
      <c r="Q49" s="107"/>
      <c r="R49" s="107"/>
      <c r="S49" s="107"/>
      <c r="T49" s="107"/>
      <c r="U49" s="108"/>
      <c r="V49" s="108"/>
      <c r="W49" s="108"/>
      <c r="X49" s="8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211" t="s">
        <v>109</v>
      </c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3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106"/>
      <c r="D51" s="113"/>
      <c r="E51" s="113"/>
      <c r="F51" s="113"/>
      <c r="G51" s="113"/>
      <c r="H51" s="113"/>
      <c r="I51" s="113"/>
      <c r="J51" s="113"/>
      <c r="K51" s="113"/>
      <c r="L51" s="106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7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0"/>
      <c r="C52" s="78" t="s">
        <v>102</v>
      </c>
      <c r="D52" s="214" t="s">
        <v>110</v>
      </c>
      <c r="E52" s="185"/>
      <c r="F52" s="185"/>
      <c r="G52" s="185"/>
      <c r="H52" s="204"/>
      <c r="I52" s="87" t="s">
        <v>111</v>
      </c>
      <c r="J52" s="214" t="s">
        <v>112</v>
      </c>
      <c r="K52" s="204"/>
      <c r="L52" s="79" t="s">
        <v>113</v>
      </c>
      <c r="M52" s="214" t="s">
        <v>100</v>
      </c>
      <c r="N52" s="185"/>
      <c r="O52" s="185"/>
      <c r="P52" s="185"/>
      <c r="Q52" s="204"/>
      <c r="R52" s="214" t="s">
        <v>103</v>
      </c>
      <c r="S52" s="185"/>
      <c r="T52" s="204"/>
      <c r="U52" s="214" t="s">
        <v>104</v>
      </c>
      <c r="V52" s="185"/>
      <c r="W52" s="185"/>
      <c r="X52" s="186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23"/>
      <c r="E53" s="224"/>
      <c r="F53" s="224"/>
      <c r="G53" s="224"/>
      <c r="H53" s="225"/>
      <c r="I53" s="88"/>
      <c r="J53" s="226"/>
      <c r="K53" s="225"/>
      <c r="L53" s="89"/>
      <c r="M53" s="227"/>
      <c r="N53" s="228"/>
      <c r="O53" s="228"/>
      <c r="P53" s="228"/>
      <c r="Q53" s="229"/>
      <c r="R53" s="230"/>
      <c r="S53" s="231"/>
      <c r="T53" s="232"/>
      <c r="U53" s="233"/>
      <c r="V53" s="224"/>
      <c r="W53" s="224"/>
      <c r="X53" s="234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76"/>
      <c r="D54" s="203"/>
      <c r="E54" s="185"/>
      <c r="F54" s="185"/>
      <c r="G54" s="185"/>
      <c r="H54" s="204"/>
      <c r="I54" s="54"/>
      <c r="J54" s="235"/>
      <c r="K54" s="185"/>
      <c r="L54" s="90"/>
      <c r="M54" s="217"/>
      <c r="N54" s="218"/>
      <c r="O54" s="218"/>
      <c r="P54" s="218"/>
      <c r="Q54" s="218"/>
      <c r="R54" s="219"/>
      <c r="S54" s="220"/>
      <c r="T54" s="220"/>
      <c r="U54" s="221" t="str">
        <f>IFERROR(ROUND(#REF!*R54,0),"")</f>
        <v/>
      </c>
      <c r="V54" s="185"/>
      <c r="W54" s="185"/>
      <c r="X54" s="186"/>
      <c r="Y54" s="69"/>
      <c r="Z54" s="69"/>
      <c r="AA54" s="71"/>
      <c r="AB54" s="86"/>
      <c r="AC54" s="86"/>
      <c r="AD54" s="86"/>
    </row>
    <row r="55" spans="1:32" s="72" customFormat="1" ht="15.75">
      <c r="A55" s="69"/>
      <c r="B55" s="74"/>
      <c r="C55" s="91"/>
      <c r="D55" s="215"/>
      <c r="E55" s="182"/>
      <c r="F55" s="182"/>
      <c r="G55" s="182"/>
      <c r="H55" s="183"/>
      <c r="I55" s="92"/>
      <c r="J55" s="216"/>
      <c r="K55" s="182"/>
      <c r="L55" s="76"/>
      <c r="M55" s="217"/>
      <c r="N55" s="218"/>
      <c r="O55" s="218"/>
      <c r="P55" s="218"/>
      <c r="Q55" s="218"/>
      <c r="R55" s="219"/>
      <c r="S55" s="220"/>
      <c r="T55" s="220"/>
      <c r="U55" s="221">
        <f>IFERROR(ROUND(M54*R55,0),"")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69"/>
      <c r="B56" s="70"/>
      <c r="C56" s="187" t="s">
        <v>105</v>
      </c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222">
        <f>SUM(U53:X55)</f>
        <v>0</v>
      </c>
      <c r="V56" s="185"/>
      <c r="W56" s="185"/>
      <c r="X56" s="186"/>
      <c r="Y56" s="69"/>
      <c r="Z56" s="69"/>
      <c r="AA56" s="71"/>
      <c r="AC56" s="86"/>
      <c r="AD56" s="86"/>
    </row>
    <row r="57" spans="1:32" s="72" customFormat="1" ht="15.75">
      <c r="A57" s="73"/>
      <c r="B57" s="74"/>
      <c r="C57" s="106"/>
      <c r="D57" s="107"/>
      <c r="E57" s="107"/>
      <c r="F57" s="107"/>
      <c r="G57" s="107"/>
      <c r="H57" s="107"/>
      <c r="I57" s="107"/>
      <c r="J57" s="107"/>
      <c r="K57" s="107"/>
      <c r="L57" s="106"/>
      <c r="M57" s="107"/>
      <c r="N57" s="107"/>
      <c r="O57" s="107"/>
      <c r="P57" s="107"/>
      <c r="Q57" s="107"/>
      <c r="R57" s="107"/>
      <c r="S57" s="107"/>
      <c r="T57" s="107"/>
      <c r="U57" s="108"/>
      <c r="V57" s="108"/>
      <c r="W57" s="108"/>
      <c r="X57" s="83"/>
      <c r="Y57" s="73"/>
      <c r="Z57" s="73"/>
      <c r="AA57" s="71"/>
      <c r="AB57" s="93"/>
      <c r="AC57" s="93"/>
    </row>
    <row r="58" spans="1:32" s="72" customFormat="1" ht="15.75">
      <c r="A58" s="69"/>
      <c r="B58" s="74"/>
      <c r="C58" s="106"/>
      <c r="D58" s="211" t="s">
        <v>114</v>
      </c>
      <c r="E58" s="212"/>
      <c r="F58" s="212"/>
      <c r="G58" s="212"/>
      <c r="H58" s="212"/>
      <c r="I58" s="212"/>
      <c r="J58" s="212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2"/>
      <c r="X58" s="213"/>
      <c r="Y58" s="69"/>
      <c r="Z58" s="69"/>
      <c r="AA58" s="94"/>
      <c r="AB58" s="95"/>
      <c r="AC58" s="95"/>
      <c r="AD58" s="96"/>
      <c r="AE58" s="97"/>
      <c r="AF58" s="97"/>
    </row>
    <row r="59" spans="1:32" s="72" customFormat="1" ht="15.75">
      <c r="A59" s="69"/>
      <c r="B59" s="74"/>
      <c r="C59" s="106"/>
      <c r="D59" s="113"/>
      <c r="E59" s="113"/>
      <c r="F59" s="113"/>
      <c r="G59" s="113"/>
      <c r="H59" s="113"/>
      <c r="I59" s="113"/>
      <c r="J59" s="113"/>
      <c r="K59" s="113"/>
      <c r="L59" s="106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77"/>
      <c r="Y59" s="69"/>
      <c r="Z59" s="69"/>
      <c r="AA59" s="94"/>
      <c r="AB59" s="93"/>
      <c r="AC59" s="93"/>
      <c r="AD59" s="98"/>
      <c r="AE59" s="93"/>
      <c r="AF59" s="93"/>
    </row>
    <row r="60" spans="1:32" s="72" customFormat="1" ht="15.75">
      <c r="A60" s="69"/>
      <c r="B60" s="70"/>
      <c r="C60" s="78" t="s">
        <v>102</v>
      </c>
      <c r="D60" s="214" t="s">
        <v>115</v>
      </c>
      <c r="E60" s="185"/>
      <c r="F60" s="185"/>
      <c r="G60" s="185"/>
      <c r="H60" s="204"/>
      <c r="I60" s="87" t="s">
        <v>111</v>
      </c>
      <c r="J60" s="214" t="s">
        <v>107</v>
      </c>
      <c r="K60" s="204"/>
      <c r="L60" s="79" t="s">
        <v>116</v>
      </c>
      <c r="M60" s="214" t="s">
        <v>117</v>
      </c>
      <c r="N60" s="185"/>
      <c r="O60" s="185"/>
      <c r="P60" s="185"/>
      <c r="Q60" s="204"/>
      <c r="R60" s="214" t="s">
        <v>3</v>
      </c>
      <c r="S60" s="185"/>
      <c r="T60" s="204"/>
      <c r="U60" s="214" t="s">
        <v>104</v>
      </c>
      <c r="V60" s="185"/>
      <c r="W60" s="185"/>
      <c r="X60" s="186"/>
      <c r="Y60" s="69"/>
      <c r="Z60" s="69"/>
      <c r="AA60" s="94"/>
      <c r="AB60" s="93"/>
      <c r="AC60" s="93"/>
      <c r="AD60" s="93"/>
      <c r="AE60" s="93"/>
      <c r="AF60" s="93"/>
    </row>
    <row r="61" spans="1:32" s="72" customFormat="1" ht="15.75">
      <c r="A61" s="73"/>
      <c r="B61" s="74"/>
      <c r="C61" s="76"/>
      <c r="D61" s="191" t="s">
        <v>133</v>
      </c>
      <c r="E61" s="192"/>
      <c r="F61" s="192"/>
      <c r="G61" s="192"/>
      <c r="H61" s="193"/>
      <c r="I61" s="99" t="s">
        <v>118</v>
      </c>
      <c r="J61" s="194">
        <v>154687</v>
      </c>
      <c r="K61" s="195"/>
      <c r="L61" s="117">
        <v>2.2000000000000002</v>
      </c>
      <c r="M61" s="196">
        <f>+L61*J61</f>
        <v>340311.4</v>
      </c>
      <c r="N61" s="197"/>
      <c r="O61" s="197"/>
      <c r="P61" s="197"/>
      <c r="Q61" s="195"/>
      <c r="R61" s="198">
        <v>5.5</v>
      </c>
      <c r="S61" s="199"/>
      <c r="T61" s="200"/>
      <c r="U61" s="201">
        <f>+M61/R61</f>
        <v>61874.8</v>
      </c>
      <c r="V61" s="197"/>
      <c r="W61" s="197"/>
      <c r="X61" s="202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69"/>
      <c r="B62" s="74"/>
      <c r="C62" s="76"/>
      <c r="D62" s="203"/>
      <c r="E62" s="185"/>
      <c r="F62" s="185"/>
      <c r="G62" s="185"/>
      <c r="H62" s="204"/>
      <c r="I62" s="54" t="str">
        <f>+IFERROR(VLOOKUP(#REF!,#REF!,4,FALSE),"")</f>
        <v/>
      </c>
      <c r="J62" s="205" t="str">
        <f>+IFERROR(VLOOKUP(#REF!,#REF!,5,FALSE),"")</f>
        <v/>
      </c>
      <c r="K62" s="204"/>
      <c r="L62" s="100" t="str">
        <f>IFERROR(J62*75.89%,"")</f>
        <v/>
      </c>
      <c r="M62" s="206" t="str">
        <f>IFERROR(+J62+L62,"")</f>
        <v/>
      </c>
      <c r="N62" s="185"/>
      <c r="O62" s="185"/>
      <c r="P62" s="185"/>
      <c r="Q62" s="204"/>
      <c r="R62" s="207"/>
      <c r="S62" s="208"/>
      <c r="T62" s="209"/>
      <c r="U62" s="210" t="str">
        <f>IFERROR(ROUND(M62/R62,0),"")</f>
        <v/>
      </c>
      <c r="V62" s="185"/>
      <c r="W62" s="185"/>
      <c r="X62" s="186"/>
      <c r="Y62" s="69"/>
      <c r="Z62" s="69"/>
      <c r="AA62" s="101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02"/>
      <c r="D63" s="181" t="s">
        <v>105</v>
      </c>
      <c r="E63" s="182"/>
      <c r="F63" s="182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3"/>
      <c r="U63" s="184">
        <f>SUM(U61:X62)</f>
        <v>61874.8</v>
      </c>
      <c r="V63" s="185"/>
      <c r="W63" s="185"/>
      <c r="X63" s="186"/>
      <c r="Y63" s="69"/>
      <c r="Z63" s="69"/>
      <c r="AA63" s="94"/>
      <c r="AB63" s="93"/>
      <c r="AC63" s="93"/>
      <c r="AD63" s="93"/>
      <c r="AE63" s="93"/>
      <c r="AF63" s="93"/>
    </row>
    <row r="64" spans="1:32" s="72" customFormat="1" ht="15.75">
      <c r="A64" s="69"/>
      <c r="B64" s="70"/>
      <c r="C64" s="187" t="s">
        <v>119</v>
      </c>
      <c r="D64" s="187"/>
      <c r="E64" s="187"/>
      <c r="F64" s="187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8">
        <f>ROUND(U63+U56+U48+U33,0)</f>
        <v>139420</v>
      </c>
      <c r="V64" s="189"/>
      <c r="W64" s="189"/>
      <c r="X64" s="190"/>
      <c r="Y64" s="69"/>
      <c r="Z64" s="69"/>
      <c r="AA64" s="94"/>
      <c r="AB64" s="103">
        <f>+U64</f>
        <v>139420</v>
      </c>
      <c r="AC64" s="93"/>
      <c r="AD64" s="93"/>
      <c r="AE64" s="93"/>
      <c r="AF64" s="93"/>
    </row>
    <row r="65" spans="1:32" s="72" customFormat="1" ht="16.5" thickBot="1">
      <c r="A65" s="73"/>
      <c r="B65" s="104"/>
      <c r="C65" s="105"/>
      <c r="D65" s="114"/>
      <c r="E65" s="114"/>
      <c r="F65" s="114"/>
      <c r="G65" s="114"/>
      <c r="H65" s="114"/>
      <c r="I65" s="114"/>
      <c r="J65" s="114"/>
      <c r="K65" s="114"/>
      <c r="L65" s="105"/>
      <c r="M65" s="114"/>
      <c r="N65" s="114"/>
      <c r="O65" s="114"/>
      <c r="P65" s="114"/>
      <c r="Q65" s="114"/>
      <c r="R65" s="114"/>
      <c r="S65" s="114"/>
      <c r="T65" s="114"/>
      <c r="U65" s="115"/>
      <c r="V65" s="115"/>
      <c r="W65" s="115"/>
      <c r="X65" s="116"/>
      <c r="Y65" s="73"/>
      <c r="Z65" s="73"/>
      <c r="AA65" s="94"/>
      <c r="AB65" s="93"/>
      <c r="AC65" s="93"/>
      <c r="AD65" s="93"/>
      <c r="AE65" s="93"/>
      <c r="AF65" s="93"/>
    </row>
    <row r="66" spans="1:32" s="72" customFormat="1" ht="15.75">
      <c r="A66" s="73"/>
      <c r="B66" s="69"/>
      <c r="C66" s="106"/>
      <c r="D66" s="107"/>
      <c r="E66" s="107"/>
      <c r="F66" s="107"/>
      <c r="G66" s="107"/>
      <c r="H66" s="107"/>
      <c r="I66" s="107"/>
      <c r="J66" s="107"/>
      <c r="K66" s="107"/>
      <c r="L66" s="106"/>
      <c r="M66" s="107"/>
      <c r="N66" s="107"/>
      <c r="O66" s="107"/>
      <c r="P66" s="107"/>
      <c r="Q66" s="107"/>
      <c r="R66" s="107"/>
      <c r="S66" s="107"/>
      <c r="T66" s="107"/>
      <c r="U66" s="108"/>
      <c r="V66" s="108"/>
      <c r="W66" s="108"/>
      <c r="X66" s="108"/>
      <c r="Y66" s="73"/>
      <c r="Z66" s="73"/>
      <c r="AA66" s="94"/>
      <c r="AB66" s="93"/>
      <c r="AC66" s="93"/>
      <c r="AD66" s="93"/>
      <c r="AE66" s="93"/>
      <c r="AF66" s="93"/>
    </row>
  </sheetData>
  <mergeCells count="153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4:K44"/>
    <mergeCell ref="M44:Q44"/>
    <mergeCell ref="R44:T44"/>
    <mergeCell ref="U44:X44"/>
    <mergeCell ref="D45:K45"/>
    <mergeCell ref="M45:Q45"/>
    <mergeCell ref="R45:T45"/>
    <mergeCell ref="U45:X45"/>
    <mergeCell ref="D38:K38"/>
    <mergeCell ref="M38:Q38"/>
    <mergeCell ref="R38:T38"/>
    <mergeCell ref="U38:X38"/>
    <mergeCell ref="D39:K39"/>
    <mergeCell ref="M39:Q39"/>
    <mergeCell ref="R39:T39"/>
    <mergeCell ref="U39:X39"/>
    <mergeCell ref="D43:K43"/>
    <mergeCell ref="M43:Q43"/>
    <mergeCell ref="R43:T43"/>
    <mergeCell ref="U40:X40"/>
    <mergeCell ref="U41:X41"/>
    <mergeCell ref="U42:X42"/>
    <mergeCell ref="U43:X43"/>
    <mergeCell ref="R41:T41"/>
    <mergeCell ref="C48:T48"/>
    <mergeCell ref="U48:X48"/>
    <mergeCell ref="D50:X50"/>
    <mergeCell ref="D52:H52"/>
    <mergeCell ref="J52:K52"/>
    <mergeCell ref="M52:Q52"/>
    <mergeCell ref="R52:T52"/>
    <mergeCell ref="U52:X52"/>
    <mergeCell ref="D46:K46"/>
    <mergeCell ref="M46:Q46"/>
    <mergeCell ref="R46:T46"/>
    <mergeCell ref="U46:X46"/>
    <mergeCell ref="D47:K47"/>
    <mergeCell ref="M47:Q47"/>
    <mergeCell ref="R47:T47"/>
    <mergeCell ref="U47:X47"/>
    <mergeCell ref="D53:H53"/>
    <mergeCell ref="J53:K53"/>
    <mergeCell ref="M53:Q53"/>
    <mergeCell ref="R53:T53"/>
    <mergeCell ref="U53:X53"/>
    <mergeCell ref="D54:H54"/>
    <mergeCell ref="J54:K54"/>
    <mergeCell ref="M54:Q54"/>
    <mergeCell ref="R54:T54"/>
    <mergeCell ref="U54:X54"/>
    <mergeCell ref="J60:K60"/>
    <mergeCell ref="M60:Q60"/>
    <mergeCell ref="R60:T60"/>
    <mergeCell ref="U60:X60"/>
    <mergeCell ref="D55:H55"/>
    <mergeCell ref="J55:K55"/>
    <mergeCell ref="M55:Q55"/>
    <mergeCell ref="R55:T55"/>
    <mergeCell ref="U55:X55"/>
    <mergeCell ref="C56:T56"/>
    <mergeCell ref="U56:X56"/>
    <mergeCell ref="D42:K42"/>
    <mergeCell ref="M42:Q42"/>
    <mergeCell ref="R42:T42"/>
    <mergeCell ref="D63:T63"/>
    <mergeCell ref="U63:X63"/>
    <mergeCell ref="C64:T64"/>
    <mergeCell ref="U64:X64"/>
    <mergeCell ref="D40:K40"/>
    <mergeCell ref="M40:Q40"/>
    <mergeCell ref="R40:T40"/>
    <mergeCell ref="D41:K41"/>
    <mergeCell ref="M41:Q41"/>
    <mergeCell ref="D61:H61"/>
    <mergeCell ref="J61:K61"/>
    <mergeCell ref="M61:Q61"/>
    <mergeCell ref="R61:T61"/>
    <mergeCell ref="U61:X61"/>
    <mergeCell ref="D62:H62"/>
    <mergeCell ref="J62:K62"/>
    <mergeCell ref="M62:Q62"/>
    <mergeCell ref="R62:T62"/>
    <mergeCell ref="U62:X62"/>
    <mergeCell ref="D58:X58"/>
    <mergeCell ref="D60:H60"/>
  </mergeCells>
  <conditionalFormatting sqref="L27:L28">
    <cfRule type="cellIs" dxfId="237" priority="8" operator="equal">
      <formula>0</formula>
    </cfRule>
  </conditionalFormatting>
  <conditionalFormatting sqref="L6:N8">
    <cfRule type="cellIs" dxfId="236" priority="11" operator="equal">
      <formula>0</formula>
    </cfRule>
  </conditionalFormatting>
  <conditionalFormatting sqref="L15:N19 U15:U63 L23:L25 L33:N37 L65:N66 U65:U66">
    <cfRule type="cellIs" dxfId="235" priority="13" operator="equal">
      <formula>0</formula>
    </cfRule>
  </conditionalFormatting>
  <conditionalFormatting sqref="L29:N31">
    <cfRule type="cellIs" dxfId="234" priority="10" operator="equal">
      <formula>0</formula>
    </cfRule>
  </conditionalFormatting>
  <conditionalFormatting sqref="L38:N47">
    <cfRule type="cellIs" dxfId="233" priority="5" operator="equal">
      <formula>0</formula>
    </cfRule>
  </conditionalFormatting>
  <conditionalFormatting sqref="L49:N55">
    <cfRule type="cellIs" dxfId="232" priority="9" operator="equal">
      <formula>0</formula>
    </cfRule>
  </conditionalFormatting>
  <conditionalFormatting sqref="L57:N63">
    <cfRule type="cellIs" dxfId="231" priority="6" operator="equal">
      <formula>0</formula>
    </cfRule>
  </conditionalFormatting>
  <conditionalFormatting sqref="M23:N28">
    <cfRule type="cellIs" dxfId="230" priority="7" operator="equal">
      <formula>0</formula>
    </cfRule>
  </conditionalFormatting>
  <conditionalFormatting sqref="M32:N32">
    <cfRule type="cellIs" dxfId="229" priority="12" operator="equal">
      <formula>0</formula>
    </cfRule>
  </conditionalFormatting>
  <conditionalFormatting sqref="N9:N10 L11:N11">
    <cfRule type="cellIs" dxfId="228" priority="2" operator="equal">
      <formula>0</formula>
    </cfRule>
  </conditionalFormatting>
  <conditionalFormatting sqref="U2:U11">
    <cfRule type="cellIs" dxfId="227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5"/>
  <sheetViews>
    <sheetView view="pageBreakPreview" topLeftCell="A5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7.1</v>
      </c>
      <c r="D20" s="297"/>
      <c r="E20" s="297"/>
      <c r="F20" s="298" t="s">
        <v>64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13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 t="s">
        <v>168</v>
      </c>
      <c r="E27" s="185"/>
      <c r="F27" s="185"/>
      <c r="G27" s="185"/>
      <c r="H27" s="185"/>
      <c r="I27" s="204"/>
      <c r="J27" s="266"/>
      <c r="K27" s="204"/>
      <c r="L27" s="53" t="s">
        <v>124</v>
      </c>
      <c r="M27" s="284">
        <v>3743.43</v>
      </c>
      <c r="N27" s="285"/>
      <c r="O27" s="285"/>
      <c r="P27" s="285"/>
      <c r="Q27" s="286"/>
      <c r="R27" s="274">
        <v>1</v>
      </c>
      <c r="S27" s="275"/>
      <c r="T27" s="276"/>
      <c r="U27" s="264">
        <f>+R27*M27</f>
        <v>3743.43</v>
      </c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3743.43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160</v>
      </c>
      <c r="E38" s="240"/>
      <c r="F38" s="240"/>
      <c r="G38" s="240"/>
      <c r="H38" s="240"/>
      <c r="I38" s="240"/>
      <c r="J38" s="240"/>
      <c r="K38" s="240"/>
      <c r="L38" s="84" t="s">
        <v>0</v>
      </c>
      <c r="M38" s="241">
        <v>3</v>
      </c>
      <c r="N38" s="241"/>
      <c r="O38" s="241"/>
      <c r="P38" s="241"/>
      <c r="Q38" s="241"/>
      <c r="R38" s="242">
        <v>5266</v>
      </c>
      <c r="S38" s="242"/>
      <c r="T38" s="242"/>
      <c r="U38" s="219">
        <f t="shared" ref="U38:U45" si="0">+R38*M38</f>
        <v>15798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161</v>
      </c>
      <c r="E39" s="240"/>
      <c r="F39" s="240"/>
      <c r="G39" s="240"/>
      <c r="H39" s="240"/>
      <c r="I39" s="240"/>
      <c r="J39" s="240"/>
      <c r="K39" s="240"/>
      <c r="L39" s="84" t="s">
        <v>13</v>
      </c>
      <c r="M39" s="241">
        <v>3</v>
      </c>
      <c r="N39" s="241"/>
      <c r="O39" s="241"/>
      <c r="P39" s="241"/>
      <c r="Q39" s="241"/>
      <c r="R39" s="242">
        <v>875</v>
      </c>
      <c r="S39" s="242"/>
      <c r="T39" s="242"/>
      <c r="U39" s="219">
        <f t="shared" si="0"/>
        <v>2625</v>
      </c>
      <c r="V39" s="243"/>
      <c r="W39" s="243"/>
      <c r="X39" s="244"/>
      <c r="Y39" s="69"/>
      <c r="Z39" s="69"/>
      <c r="AA39" s="71"/>
    </row>
    <row r="40" spans="1:30" s="72" customFormat="1" ht="15.75">
      <c r="A40" s="73"/>
      <c r="B40" s="74"/>
      <c r="C40" s="76"/>
      <c r="D40" s="240" t="s">
        <v>162</v>
      </c>
      <c r="E40" s="240"/>
      <c r="F40" s="240"/>
      <c r="G40" s="240"/>
      <c r="H40" s="240"/>
      <c r="I40" s="240"/>
      <c r="J40" s="240"/>
      <c r="K40" s="240"/>
      <c r="L40" s="84" t="s">
        <v>13</v>
      </c>
      <c r="M40" s="241">
        <v>1</v>
      </c>
      <c r="N40" s="241"/>
      <c r="O40" s="241"/>
      <c r="P40" s="241"/>
      <c r="Q40" s="241"/>
      <c r="R40" s="242">
        <v>1130</v>
      </c>
      <c r="S40" s="242"/>
      <c r="T40" s="242"/>
      <c r="U40" s="219">
        <f t="shared" si="0"/>
        <v>1130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163</v>
      </c>
      <c r="E41" s="240"/>
      <c r="F41" s="240"/>
      <c r="G41" s="240"/>
      <c r="H41" s="240"/>
      <c r="I41" s="240"/>
      <c r="J41" s="240"/>
      <c r="K41" s="240"/>
      <c r="L41" s="84" t="s">
        <v>13</v>
      </c>
      <c r="M41" s="241">
        <v>1</v>
      </c>
      <c r="N41" s="241"/>
      <c r="O41" s="241"/>
      <c r="P41" s="241"/>
      <c r="Q41" s="241"/>
      <c r="R41" s="242">
        <v>480</v>
      </c>
      <c r="S41" s="242"/>
      <c r="T41" s="242"/>
      <c r="U41" s="219">
        <f t="shared" si="0"/>
        <v>480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 t="s">
        <v>164</v>
      </c>
      <c r="E42" s="240"/>
      <c r="F42" s="240"/>
      <c r="G42" s="240"/>
      <c r="H42" s="240"/>
      <c r="I42" s="240"/>
      <c r="J42" s="240"/>
      <c r="K42" s="240"/>
      <c r="L42" s="84" t="s">
        <v>13</v>
      </c>
      <c r="M42" s="241">
        <v>1</v>
      </c>
      <c r="N42" s="241"/>
      <c r="O42" s="241"/>
      <c r="P42" s="241"/>
      <c r="Q42" s="241"/>
      <c r="R42" s="242">
        <v>666</v>
      </c>
      <c r="S42" s="242"/>
      <c r="T42" s="242"/>
      <c r="U42" s="219">
        <f t="shared" si="0"/>
        <v>666</v>
      </c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 t="s">
        <v>165</v>
      </c>
      <c r="E43" s="240"/>
      <c r="F43" s="240"/>
      <c r="G43" s="240"/>
      <c r="H43" s="240"/>
      <c r="I43" s="240"/>
      <c r="J43" s="240"/>
      <c r="K43" s="240"/>
      <c r="L43" s="84" t="s">
        <v>13</v>
      </c>
      <c r="M43" s="241">
        <v>1</v>
      </c>
      <c r="N43" s="241"/>
      <c r="O43" s="241"/>
      <c r="P43" s="241"/>
      <c r="Q43" s="241"/>
      <c r="R43" s="242">
        <v>589</v>
      </c>
      <c r="S43" s="242"/>
      <c r="T43" s="242"/>
      <c r="U43" s="219">
        <f t="shared" si="0"/>
        <v>589</v>
      </c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 t="s">
        <v>166</v>
      </c>
      <c r="E44" s="240"/>
      <c r="F44" s="240"/>
      <c r="G44" s="240"/>
      <c r="H44" s="240"/>
      <c r="I44" s="240"/>
      <c r="J44" s="240"/>
      <c r="K44" s="240"/>
      <c r="L44" s="84" t="s">
        <v>13</v>
      </c>
      <c r="M44" s="241">
        <v>0.03</v>
      </c>
      <c r="N44" s="241"/>
      <c r="O44" s="241"/>
      <c r="P44" s="241"/>
      <c r="Q44" s="241"/>
      <c r="R44" s="242">
        <v>85812</v>
      </c>
      <c r="S44" s="242"/>
      <c r="T44" s="242"/>
      <c r="U44" s="219">
        <f t="shared" si="0"/>
        <v>2574.36</v>
      </c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 t="s">
        <v>167</v>
      </c>
      <c r="E45" s="240"/>
      <c r="F45" s="240"/>
      <c r="G45" s="240"/>
      <c r="H45" s="240"/>
      <c r="I45" s="240"/>
      <c r="J45" s="240"/>
      <c r="K45" s="240"/>
      <c r="L45" s="84" t="s">
        <v>13</v>
      </c>
      <c r="M45" s="241">
        <v>0.03</v>
      </c>
      <c r="N45" s="241"/>
      <c r="O45" s="241"/>
      <c r="P45" s="241"/>
      <c r="Q45" s="241"/>
      <c r="R45" s="242">
        <v>62120</v>
      </c>
      <c r="S45" s="242"/>
      <c r="T45" s="242"/>
      <c r="U45" s="219">
        <f t="shared" si="0"/>
        <v>1863.6</v>
      </c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25725.96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185"/>
      <c r="O51" s="185"/>
      <c r="P51" s="185"/>
      <c r="Q51" s="20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169</v>
      </c>
      <c r="E60" s="192"/>
      <c r="F60" s="192"/>
      <c r="G60" s="192"/>
      <c r="H60" s="193"/>
      <c r="I60" s="99" t="s">
        <v>118</v>
      </c>
      <c r="J60" s="194">
        <v>170156</v>
      </c>
      <c r="K60" s="195"/>
      <c r="L60" s="117">
        <v>2.2000000000000002</v>
      </c>
      <c r="M60" s="196">
        <f>+L60*J60</f>
        <v>374343.2</v>
      </c>
      <c r="N60" s="197"/>
      <c r="O60" s="197"/>
      <c r="P60" s="197"/>
      <c r="Q60" s="195"/>
      <c r="R60" s="198">
        <v>5</v>
      </c>
      <c r="S60" s="199"/>
      <c r="T60" s="200"/>
      <c r="U60" s="201">
        <f>+M60/R60</f>
        <v>74868.639999999999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74868.639999999999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104338</v>
      </c>
      <c r="V63" s="189"/>
      <c r="W63" s="189"/>
      <c r="X63" s="190"/>
      <c r="Y63" s="69"/>
      <c r="Z63" s="69"/>
      <c r="AA63" s="94"/>
      <c r="AB63" s="103">
        <f>+U63</f>
        <v>104338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43:K43"/>
    <mergeCell ref="M43:Q43"/>
    <mergeCell ref="R43:T43"/>
    <mergeCell ref="U43:X43"/>
    <mergeCell ref="D44:K44"/>
    <mergeCell ref="M44:Q44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C47:T47"/>
    <mergeCell ref="U47:X47"/>
    <mergeCell ref="D49:X49"/>
    <mergeCell ref="D51:H51"/>
    <mergeCell ref="J51:K51"/>
    <mergeCell ref="M51:Q51"/>
    <mergeCell ref="R51:T51"/>
    <mergeCell ref="U51:X51"/>
    <mergeCell ref="D42:K42"/>
    <mergeCell ref="M42:Q42"/>
    <mergeCell ref="R42:T42"/>
    <mergeCell ref="U42:X42"/>
    <mergeCell ref="D46:K46"/>
    <mergeCell ref="M46:Q46"/>
    <mergeCell ref="R46:T46"/>
    <mergeCell ref="U46:X46"/>
    <mergeCell ref="R44:T44"/>
    <mergeCell ref="U44:X44"/>
    <mergeCell ref="D45:K45"/>
    <mergeCell ref="M45:Q45"/>
    <mergeCell ref="R45:T45"/>
    <mergeCell ref="U45:X45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226" priority="10" operator="equal">
      <formula>0</formula>
    </cfRule>
  </conditionalFormatting>
  <conditionalFormatting sqref="L6:N8">
    <cfRule type="cellIs" dxfId="225" priority="17" operator="equal">
      <formula>0</formula>
    </cfRule>
  </conditionalFormatting>
  <conditionalFormatting sqref="L15:N19 U15:U62 L23:L25 L33:N37 L64:N65 U64:U65">
    <cfRule type="cellIs" dxfId="224" priority="19" operator="equal">
      <formula>0</formula>
    </cfRule>
  </conditionalFormatting>
  <conditionalFormatting sqref="L29:N31">
    <cfRule type="cellIs" dxfId="223" priority="15" operator="equal">
      <formula>0</formula>
    </cfRule>
  </conditionalFormatting>
  <conditionalFormatting sqref="L38:N46">
    <cfRule type="cellIs" dxfId="222" priority="7" operator="equal">
      <formula>0</formula>
    </cfRule>
  </conditionalFormatting>
  <conditionalFormatting sqref="L48:N54">
    <cfRule type="cellIs" dxfId="221" priority="11" operator="equal">
      <formula>0</formula>
    </cfRule>
  </conditionalFormatting>
  <conditionalFormatting sqref="L56:N62">
    <cfRule type="cellIs" dxfId="220" priority="8" operator="equal">
      <formula>0</formula>
    </cfRule>
  </conditionalFormatting>
  <conditionalFormatting sqref="M23:N28">
    <cfRule type="cellIs" dxfId="219" priority="9" operator="equal">
      <formula>0</formula>
    </cfRule>
  </conditionalFormatting>
  <conditionalFormatting sqref="M32:N32">
    <cfRule type="cellIs" dxfId="218" priority="18" operator="equal">
      <formula>0</formula>
    </cfRule>
  </conditionalFormatting>
  <conditionalFormatting sqref="N9:N10 L11:N11">
    <cfRule type="cellIs" dxfId="217" priority="2" operator="equal">
      <formula>0</formula>
    </cfRule>
  </conditionalFormatting>
  <conditionalFormatting sqref="U2:U11">
    <cfRule type="cellIs" dxfId="216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5"/>
  <sheetViews>
    <sheetView view="pageBreakPreview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7.2</v>
      </c>
      <c r="D20" s="297"/>
      <c r="E20" s="297"/>
      <c r="F20" s="298" t="s">
        <v>65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13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 t="s">
        <v>168</v>
      </c>
      <c r="E27" s="185"/>
      <c r="F27" s="185"/>
      <c r="G27" s="185"/>
      <c r="H27" s="185"/>
      <c r="I27" s="204"/>
      <c r="J27" s="266"/>
      <c r="K27" s="204"/>
      <c r="L27" s="53" t="s">
        <v>124</v>
      </c>
      <c r="M27" s="284">
        <f>+U60*0.05</f>
        <v>3119.5266666666666</v>
      </c>
      <c r="N27" s="285"/>
      <c r="O27" s="285"/>
      <c r="P27" s="285"/>
      <c r="Q27" s="286"/>
      <c r="R27" s="274">
        <v>1</v>
      </c>
      <c r="S27" s="275"/>
      <c r="T27" s="276"/>
      <c r="U27" s="264">
        <f>+R27*M27</f>
        <v>3119.5266666666666</v>
      </c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3119.5266666666666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170</v>
      </c>
      <c r="E38" s="240"/>
      <c r="F38" s="240"/>
      <c r="G38" s="240"/>
      <c r="H38" s="240"/>
      <c r="I38" s="240"/>
      <c r="J38" s="240"/>
      <c r="K38" s="240"/>
      <c r="L38" s="84" t="s">
        <v>0</v>
      </c>
      <c r="M38" s="241">
        <v>1.1000000000000001</v>
      </c>
      <c r="N38" s="241"/>
      <c r="O38" s="241"/>
      <c r="P38" s="241"/>
      <c r="Q38" s="241"/>
      <c r="R38" s="242">
        <v>16695</v>
      </c>
      <c r="S38" s="242"/>
      <c r="T38" s="242"/>
      <c r="U38" s="219">
        <f>+R38*M38</f>
        <v>18364.5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171</v>
      </c>
      <c r="E39" s="240"/>
      <c r="F39" s="240"/>
      <c r="G39" s="240"/>
      <c r="H39" s="240"/>
      <c r="I39" s="240"/>
      <c r="J39" s="240"/>
      <c r="K39" s="240"/>
      <c r="L39" s="84" t="s">
        <v>13</v>
      </c>
      <c r="M39" s="241">
        <v>2</v>
      </c>
      <c r="N39" s="241"/>
      <c r="O39" s="241"/>
      <c r="P39" s="241"/>
      <c r="Q39" s="241"/>
      <c r="R39" s="242">
        <v>4405</v>
      </c>
      <c r="S39" s="242"/>
      <c r="T39" s="242"/>
      <c r="U39" s="219">
        <f>+R39*M39</f>
        <v>8810</v>
      </c>
      <c r="V39" s="243"/>
      <c r="W39" s="243"/>
      <c r="X39" s="244"/>
      <c r="Y39" s="69"/>
      <c r="Z39" s="69"/>
      <c r="AA39" s="71"/>
    </row>
    <row r="40" spans="1:30" s="72" customFormat="1" ht="16.5">
      <c r="A40" s="73"/>
      <c r="B40" s="74"/>
      <c r="C40" s="76"/>
      <c r="D40" s="240" t="s">
        <v>172</v>
      </c>
      <c r="E40" s="240"/>
      <c r="F40" s="240"/>
      <c r="G40" s="240"/>
      <c r="H40" s="240"/>
      <c r="I40" s="240"/>
      <c r="J40" s="240"/>
      <c r="K40" s="240"/>
      <c r="L40" s="84" t="s">
        <v>13</v>
      </c>
      <c r="M40" s="241">
        <v>1</v>
      </c>
      <c r="N40" s="241"/>
      <c r="O40" s="241"/>
      <c r="P40" s="241"/>
      <c r="Q40" s="241"/>
      <c r="R40" s="242">
        <v>1631</v>
      </c>
      <c r="S40" s="242"/>
      <c r="T40" s="242"/>
      <c r="U40" s="219">
        <f>+R40*M40</f>
        <v>1631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173</v>
      </c>
      <c r="E41" s="240"/>
      <c r="F41" s="240"/>
      <c r="G41" s="240"/>
      <c r="H41" s="240"/>
      <c r="I41" s="240"/>
      <c r="J41" s="240"/>
      <c r="K41" s="240"/>
      <c r="L41" s="84" t="s">
        <v>13</v>
      </c>
      <c r="M41" s="241">
        <v>0.1</v>
      </c>
      <c r="N41" s="241"/>
      <c r="O41" s="241"/>
      <c r="P41" s="241"/>
      <c r="Q41" s="241"/>
      <c r="R41" s="242">
        <v>85812</v>
      </c>
      <c r="S41" s="242"/>
      <c r="T41" s="242"/>
      <c r="U41" s="219">
        <f>+R41*M41</f>
        <v>8581.2000000000007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 t="s">
        <v>174</v>
      </c>
      <c r="E42" s="240"/>
      <c r="F42" s="240"/>
      <c r="G42" s="240"/>
      <c r="H42" s="240"/>
      <c r="I42" s="240"/>
      <c r="J42" s="240"/>
      <c r="K42" s="240"/>
      <c r="L42" s="84" t="s">
        <v>13</v>
      </c>
      <c r="M42" s="241">
        <v>0.1</v>
      </c>
      <c r="N42" s="241"/>
      <c r="O42" s="241"/>
      <c r="P42" s="241"/>
      <c r="Q42" s="241"/>
      <c r="R42" s="242">
        <v>62120</v>
      </c>
      <c r="S42" s="242"/>
      <c r="T42" s="242"/>
      <c r="U42" s="219">
        <f>+R42*M42</f>
        <v>6212</v>
      </c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43598.7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185"/>
      <c r="O51" s="185"/>
      <c r="P51" s="185"/>
      <c r="Q51" s="20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169</v>
      </c>
      <c r="E60" s="192"/>
      <c r="F60" s="192"/>
      <c r="G60" s="192"/>
      <c r="H60" s="193"/>
      <c r="I60" s="99" t="s">
        <v>118</v>
      </c>
      <c r="J60" s="194">
        <v>170156</v>
      </c>
      <c r="K60" s="195"/>
      <c r="L60" s="117">
        <v>2.2000000000000002</v>
      </c>
      <c r="M60" s="196">
        <f>+L60*J60</f>
        <v>374343.2</v>
      </c>
      <c r="N60" s="197"/>
      <c r="O60" s="197"/>
      <c r="P60" s="197"/>
      <c r="Q60" s="195"/>
      <c r="R60" s="198">
        <v>6</v>
      </c>
      <c r="S60" s="199"/>
      <c r="T60" s="200"/>
      <c r="U60" s="201">
        <f>+M60/R60</f>
        <v>62390.533333333333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62390.533333333333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109109</v>
      </c>
      <c r="V63" s="189"/>
      <c r="W63" s="189"/>
      <c r="X63" s="190"/>
      <c r="Y63" s="69"/>
      <c r="Z63" s="69"/>
      <c r="AA63" s="94"/>
      <c r="AB63" s="103">
        <f>+U63</f>
        <v>109109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215" priority="10" operator="equal">
      <formula>0</formula>
    </cfRule>
  </conditionalFormatting>
  <conditionalFormatting sqref="L6:N8">
    <cfRule type="cellIs" dxfId="214" priority="17" operator="equal">
      <formula>0</formula>
    </cfRule>
  </conditionalFormatting>
  <conditionalFormatting sqref="L15:N19 U15:U62 L23:L25 L33:N37 L64:N65 U64:U65">
    <cfRule type="cellIs" dxfId="213" priority="19" operator="equal">
      <formula>0</formula>
    </cfRule>
  </conditionalFormatting>
  <conditionalFormatting sqref="L29:N31">
    <cfRule type="cellIs" dxfId="212" priority="15" operator="equal">
      <formula>0</formula>
    </cfRule>
  </conditionalFormatting>
  <conditionalFormatting sqref="L38:N46">
    <cfRule type="cellIs" dxfId="211" priority="7" operator="equal">
      <formula>0</formula>
    </cfRule>
  </conditionalFormatting>
  <conditionalFormatting sqref="L48:N54">
    <cfRule type="cellIs" dxfId="210" priority="11" operator="equal">
      <formula>0</formula>
    </cfRule>
  </conditionalFormatting>
  <conditionalFormatting sqref="L56:N62">
    <cfRule type="cellIs" dxfId="209" priority="8" operator="equal">
      <formula>0</formula>
    </cfRule>
  </conditionalFormatting>
  <conditionalFormatting sqref="M23:N28">
    <cfRule type="cellIs" dxfId="208" priority="9" operator="equal">
      <formula>0</formula>
    </cfRule>
  </conditionalFormatting>
  <conditionalFormatting sqref="M32:N32">
    <cfRule type="cellIs" dxfId="207" priority="18" operator="equal">
      <formula>0</formula>
    </cfRule>
  </conditionalFormatting>
  <conditionalFormatting sqref="N9:N10 L11:N11">
    <cfRule type="cellIs" dxfId="206" priority="2" operator="equal">
      <formula>0</formula>
    </cfRule>
  </conditionalFormatting>
  <conditionalFormatting sqref="U2:U11">
    <cfRule type="cellIs" dxfId="205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5"/>
  <sheetViews>
    <sheetView view="pageBreakPreview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7.3</v>
      </c>
      <c r="D20" s="297"/>
      <c r="E20" s="297"/>
      <c r="F20" s="298" t="s">
        <v>175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13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 t="s">
        <v>168</v>
      </c>
      <c r="E27" s="185"/>
      <c r="F27" s="185"/>
      <c r="G27" s="185"/>
      <c r="H27" s="185"/>
      <c r="I27" s="204"/>
      <c r="J27" s="266"/>
      <c r="K27" s="204"/>
      <c r="L27" s="53" t="s">
        <v>124</v>
      </c>
      <c r="M27" s="284">
        <f>+U60*0.05</f>
        <v>3119.5266666666666</v>
      </c>
      <c r="N27" s="285"/>
      <c r="O27" s="285"/>
      <c r="P27" s="285"/>
      <c r="Q27" s="286"/>
      <c r="R27" s="274">
        <v>1</v>
      </c>
      <c r="S27" s="275"/>
      <c r="T27" s="276"/>
      <c r="U27" s="264">
        <f>+R27*M27</f>
        <v>3119.5266666666666</v>
      </c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3119.5266666666666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176</v>
      </c>
      <c r="E38" s="240"/>
      <c r="F38" s="240"/>
      <c r="G38" s="240"/>
      <c r="H38" s="240"/>
      <c r="I38" s="240"/>
      <c r="J38" s="240"/>
      <c r="K38" s="240"/>
      <c r="L38" s="84" t="s">
        <v>0</v>
      </c>
      <c r="M38" s="241">
        <v>1</v>
      </c>
      <c r="N38" s="241"/>
      <c r="O38" s="241"/>
      <c r="P38" s="241"/>
      <c r="Q38" s="241"/>
      <c r="R38" s="242">
        <v>34749</v>
      </c>
      <c r="S38" s="242"/>
      <c r="T38" s="242"/>
      <c r="U38" s="219">
        <f>+R38*M38</f>
        <v>34749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177</v>
      </c>
      <c r="E39" s="240"/>
      <c r="F39" s="240"/>
      <c r="G39" s="240"/>
      <c r="H39" s="240"/>
      <c r="I39" s="240"/>
      <c r="J39" s="240"/>
      <c r="K39" s="240"/>
      <c r="L39" s="84" t="s">
        <v>13</v>
      </c>
      <c r="M39" s="241">
        <v>1</v>
      </c>
      <c r="N39" s="241"/>
      <c r="O39" s="241"/>
      <c r="P39" s="241"/>
      <c r="Q39" s="241"/>
      <c r="R39" s="242">
        <v>17585</v>
      </c>
      <c r="S39" s="242"/>
      <c r="T39" s="242"/>
      <c r="U39" s="219">
        <f>+R39*M39</f>
        <v>17585</v>
      </c>
      <c r="V39" s="243"/>
      <c r="W39" s="243"/>
      <c r="X39" s="244"/>
      <c r="Y39" s="69"/>
      <c r="Z39" s="69"/>
      <c r="AA39" s="71"/>
    </row>
    <row r="40" spans="1:30" s="72" customFormat="1" ht="16.5">
      <c r="A40" s="73"/>
      <c r="B40" s="74"/>
      <c r="C40" s="76"/>
      <c r="D40" s="240" t="s">
        <v>178</v>
      </c>
      <c r="E40" s="240"/>
      <c r="F40" s="240"/>
      <c r="G40" s="240"/>
      <c r="H40" s="240"/>
      <c r="I40" s="240"/>
      <c r="J40" s="240"/>
      <c r="K40" s="240"/>
      <c r="L40" s="84" t="s">
        <v>13</v>
      </c>
      <c r="M40" s="241">
        <v>1</v>
      </c>
      <c r="N40" s="241"/>
      <c r="O40" s="241"/>
      <c r="P40" s="241"/>
      <c r="Q40" s="241"/>
      <c r="R40" s="242">
        <v>4072</v>
      </c>
      <c r="S40" s="242"/>
      <c r="T40" s="242"/>
      <c r="U40" s="219">
        <f>+R40*M40</f>
        <v>4072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173</v>
      </c>
      <c r="E41" s="240"/>
      <c r="F41" s="240"/>
      <c r="G41" s="240"/>
      <c r="H41" s="240"/>
      <c r="I41" s="240"/>
      <c r="J41" s="240"/>
      <c r="K41" s="240"/>
      <c r="L41" s="84" t="s">
        <v>13</v>
      </c>
      <c r="M41" s="241">
        <v>0.12</v>
      </c>
      <c r="N41" s="241"/>
      <c r="O41" s="241"/>
      <c r="P41" s="241"/>
      <c r="Q41" s="241"/>
      <c r="R41" s="242">
        <v>85812</v>
      </c>
      <c r="S41" s="242"/>
      <c r="T41" s="242"/>
      <c r="U41" s="219">
        <f>+R41*M41</f>
        <v>10297.44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 t="s">
        <v>174</v>
      </c>
      <c r="E42" s="240"/>
      <c r="F42" s="240"/>
      <c r="G42" s="240"/>
      <c r="H42" s="240"/>
      <c r="I42" s="240"/>
      <c r="J42" s="240"/>
      <c r="K42" s="240"/>
      <c r="L42" s="84" t="s">
        <v>13</v>
      </c>
      <c r="M42" s="241">
        <v>0.12</v>
      </c>
      <c r="N42" s="241"/>
      <c r="O42" s="241"/>
      <c r="P42" s="241"/>
      <c r="Q42" s="241"/>
      <c r="R42" s="242">
        <v>62120</v>
      </c>
      <c r="S42" s="242"/>
      <c r="T42" s="242"/>
      <c r="U42" s="219">
        <f>+R42*M42</f>
        <v>7454.4</v>
      </c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74157.84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185"/>
      <c r="O51" s="185"/>
      <c r="P51" s="185"/>
      <c r="Q51" s="20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169</v>
      </c>
      <c r="E60" s="192"/>
      <c r="F60" s="192"/>
      <c r="G60" s="192"/>
      <c r="H60" s="193"/>
      <c r="I60" s="99" t="s">
        <v>118</v>
      </c>
      <c r="J60" s="194">
        <v>170156</v>
      </c>
      <c r="K60" s="195"/>
      <c r="L60" s="117">
        <v>2.2000000000000002</v>
      </c>
      <c r="M60" s="196">
        <f>+L60*J60</f>
        <v>374343.2</v>
      </c>
      <c r="N60" s="197"/>
      <c r="O60" s="197"/>
      <c r="P60" s="197"/>
      <c r="Q60" s="195"/>
      <c r="R60" s="198">
        <v>6</v>
      </c>
      <c r="S60" s="199"/>
      <c r="T60" s="200"/>
      <c r="U60" s="201">
        <f>+M60/R60</f>
        <v>62390.533333333333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62390.533333333333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139668</v>
      </c>
      <c r="V63" s="189"/>
      <c r="W63" s="189"/>
      <c r="X63" s="190"/>
      <c r="Y63" s="69"/>
      <c r="Z63" s="69"/>
      <c r="AA63" s="94"/>
      <c r="AB63" s="103">
        <f>+U63</f>
        <v>139668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204" priority="10" operator="equal">
      <formula>0</formula>
    </cfRule>
  </conditionalFormatting>
  <conditionalFormatting sqref="L6:N8">
    <cfRule type="cellIs" dxfId="203" priority="17" operator="equal">
      <formula>0</formula>
    </cfRule>
  </conditionalFormatting>
  <conditionalFormatting sqref="L15:N19 U15:U62 L23:L25 L33:N37 L64:N65 U64:U65">
    <cfRule type="cellIs" dxfId="202" priority="19" operator="equal">
      <formula>0</formula>
    </cfRule>
  </conditionalFormatting>
  <conditionalFormatting sqref="L29:N31">
    <cfRule type="cellIs" dxfId="201" priority="15" operator="equal">
      <formula>0</formula>
    </cfRule>
  </conditionalFormatting>
  <conditionalFormatting sqref="L38:N46">
    <cfRule type="cellIs" dxfId="200" priority="7" operator="equal">
      <formula>0</formula>
    </cfRule>
  </conditionalFormatting>
  <conditionalFormatting sqref="L48:N54">
    <cfRule type="cellIs" dxfId="199" priority="11" operator="equal">
      <formula>0</formula>
    </cfRule>
  </conditionalFormatting>
  <conditionalFormatting sqref="L56:N62">
    <cfRule type="cellIs" dxfId="198" priority="8" operator="equal">
      <formula>0</formula>
    </cfRule>
  </conditionalFormatting>
  <conditionalFormatting sqref="M23:N28">
    <cfRule type="cellIs" dxfId="197" priority="9" operator="equal">
      <formula>0</formula>
    </cfRule>
  </conditionalFormatting>
  <conditionalFormatting sqref="M32:N32">
    <cfRule type="cellIs" dxfId="196" priority="18" operator="equal">
      <formula>0</formula>
    </cfRule>
  </conditionalFormatting>
  <conditionalFormatting sqref="N9:N10 L11:N11">
    <cfRule type="cellIs" dxfId="195" priority="2" operator="equal">
      <formula>0</formula>
    </cfRule>
  </conditionalFormatting>
  <conditionalFormatting sqref="U2:U11">
    <cfRule type="cellIs" dxfId="194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5"/>
  <sheetViews>
    <sheetView view="pageBreakPreview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7.4</v>
      </c>
      <c r="D20" s="297"/>
      <c r="E20" s="297"/>
      <c r="F20" s="298" t="s">
        <v>67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13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 t="s">
        <v>168</v>
      </c>
      <c r="E27" s="185"/>
      <c r="F27" s="185"/>
      <c r="G27" s="185"/>
      <c r="H27" s="185"/>
      <c r="I27" s="204"/>
      <c r="J27" s="266"/>
      <c r="K27" s="204"/>
      <c r="L27" s="53" t="s">
        <v>124</v>
      </c>
      <c r="M27" s="284">
        <f>+U60*0.05</f>
        <v>850.77850000000001</v>
      </c>
      <c r="N27" s="285"/>
      <c r="O27" s="285"/>
      <c r="P27" s="285"/>
      <c r="Q27" s="286"/>
      <c r="R27" s="274">
        <v>1</v>
      </c>
      <c r="S27" s="275"/>
      <c r="T27" s="276"/>
      <c r="U27" s="264">
        <f>+R27*M27</f>
        <v>850.77850000000001</v>
      </c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850.77850000000001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148</v>
      </c>
      <c r="E38" s="240"/>
      <c r="F38" s="240"/>
      <c r="G38" s="240"/>
      <c r="H38" s="240"/>
      <c r="I38" s="240"/>
      <c r="J38" s="240"/>
      <c r="K38" s="240"/>
      <c r="L38" s="84" t="s">
        <v>89</v>
      </c>
      <c r="M38" s="241">
        <v>4.1100000000000003</v>
      </c>
      <c r="N38" s="241"/>
      <c r="O38" s="241"/>
      <c r="P38" s="241"/>
      <c r="Q38" s="241"/>
      <c r="R38" s="242">
        <v>5958</v>
      </c>
      <c r="S38" s="242"/>
      <c r="T38" s="242"/>
      <c r="U38" s="219">
        <f>+R38*M38</f>
        <v>24487.38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179</v>
      </c>
      <c r="E39" s="240"/>
      <c r="F39" s="240"/>
      <c r="G39" s="240"/>
      <c r="H39" s="240"/>
      <c r="I39" s="240"/>
      <c r="J39" s="240"/>
      <c r="K39" s="240"/>
      <c r="L39" s="84" t="s">
        <v>88</v>
      </c>
      <c r="M39" s="241">
        <v>7.0000000000000007E-2</v>
      </c>
      <c r="N39" s="241"/>
      <c r="O39" s="241"/>
      <c r="P39" s="241"/>
      <c r="Q39" s="241"/>
      <c r="R39" s="242">
        <v>45056</v>
      </c>
      <c r="S39" s="242"/>
      <c r="T39" s="242"/>
      <c r="U39" s="219">
        <f>+R39*M39</f>
        <v>3153.92</v>
      </c>
      <c r="V39" s="243"/>
      <c r="W39" s="243"/>
      <c r="X39" s="244"/>
      <c r="Y39" s="69"/>
      <c r="Z39" s="69"/>
      <c r="AA39" s="71"/>
    </row>
    <row r="40" spans="1:30" s="72" customFormat="1" ht="15.75">
      <c r="A40" s="73"/>
      <c r="B40" s="74"/>
      <c r="C40" s="76"/>
      <c r="D40" s="240" t="s">
        <v>180</v>
      </c>
      <c r="E40" s="240"/>
      <c r="F40" s="240"/>
      <c r="G40" s="240"/>
      <c r="H40" s="240"/>
      <c r="I40" s="240"/>
      <c r="J40" s="240"/>
      <c r="K40" s="240"/>
      <c r="L40" s="84" t="s">
        <v>89</v>
      </c>
      <c r="M40" s="241">
        <v>15</v>
      </c>
      <c r="N40" s="241"/>
      <c r="O40" s="241"/>
      <c r="P40" s="241"/>
      <c r="Q40" s="241"/>
      <c r="R40" s="242">
        <v>713</v>
      </c>
      <c r="S40" s="242"/>
      <c r="T40" s="242"/>
      <c r="U40" s="219">
        <f>+R40*M40</f>
        <v>10695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181</v>
      </c>
      <c r="E41" s="240"/>
      <c r="F41" s="240"/>
      <c r="G41" s="240"/>
      <c r="H41" s="240"/>
      <c r="I41" s="240"/>
      <c r="J41" s="240"/>
      <c r="K41" s="240"/>
      <c r="L41" s="84" t="s">
        <v>88</v>
      </c>
      <c r="M41" s="241">
        <v>0.17</v>
      </c>
      <c r="N41" s="241"/>
      <c r="O41" s="241"/>
      <c r="P41" s="241"/>
      <c r="Q41" s="241"/>
      <c r="R41" s="242">
        <v>57646</v>
      </c>
      <c r="S41" s="242"/>
      <c r="T41" s="242"/>
      <c r="U41" s="219">
        <f>+R41*M41</f>
        <v>9799.8200000000015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48136.12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185"/>
      <c r="O51" s="185"/>
      <c r="P51" s="185"/>
      <c r="Q51" s="20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133</v>
      </c>
      <c r="E60" s="192"/>
      <c r="F60" s="192"/>
      <c r="G60" s="192"/>
      <c r="H60" s="193"/>
      <c r="I60" s="99" t="s">
        <v>118</v>
      </c>
      <c r="J60" s="194">
        <v>154687</v>
      </c>
      <c r="K60" s="195"/>
      <c r="L60" s="117">
        <v>2.2000000000000002</v>
      </c>
      <c r="M60" s="196">
        <f>+L60*J60</f>
        <v>340311.4</v>
      </c>
      <c r="N60" s="197"/>
      <c r="O60" s="197"/>
      <c r="P60" s="197"/>
      <c r="Q60" s="195"/>
      <c r="R60" s="198">
        <v>20</v>
      </c>
      <c r="S60" s="199"/>
      <c r="T60" s="200"/>
      <c r="U60" s="201">
        <f>+M60/R60</f>
        <v>17015.57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17015.57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66002</v>
      </c>
      <c r="V63" s="189"/>
      <c r="W63" s="189"/>
      <c r="X63" s="190"/>
      <c r="Y63" s="69"/>
      <c r="Z63" s="69"/>
      <c r="AA63" s="94"/>
      <c r="AB63" s="103">
        <f>+U63</f>
        <v>66002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93" priority="10" operator="equal">
      <formula>0</formula>
    </cfRule>
  </conditionalFormatting>
  <conditionalFormatting sqref="L6:N8">
    <cfRule type="cellIs" dxfId="192" priority="17" operator="equal">
      <formula>0</formula>
    </cfRule>
  </conditionalFormatting>
  <conditionalFormatting sqref="L15:N19 U15:U62 L23:L25 L33:N37 L64:N65 U64:U65">
    <cfRule type="cellIs" dxfId="191" priority="19" operator="equal">
      <formula>0</formula>
    </cfRule>
  </conditionalFormatting>
  <conditionalFormatting sqref="L29:N31">
    <cfRule type="cellIs" dxfId="190" priority="15" operator="equal">
      <formula>0</formula>
    </cfRule>
  </conditionalFormatting>
  <conditionalFormatting sqref="L38:N46">
    <cfRule type="cellIs" dxfId="189" priority="7" operator="equal">
      <formula>0</formula>
    </cfRule>
  </conditionalFormatting>
  <conditionalFormatting sqref="L48:N54">
    <cfRule type="cellIs" dxfId="188" priority="11" operator="equal">
      <formula>0</formula>
    </cfRule>
  </conditionalFormatting>
  <conditionalFormatting sqref="L56:N62">
    <cfRule type="cellIs" dxfId="187" priority="8" operator="equal">
      <formula>0</formula>
    </cfRule>
  </conditionalFormatting>
  <conditionalFormatting sqref="M23:N28">
    <cfRule type="cellIs" dxfId="186" priority="9" operator="equal">
      <formula>0</formula>
    </cfRule>
  </conditionalFormatting>
  <conditionalFormatting sqref="M32:N32">
    <cfRule type="cellIs" dxfId="185" priority="18" operator="equal">
      <formula>0</formula>
    </cfRule>
  </conditionalFormatting>
  <conditionalFormatting sqref="N9:N10 L11:N11">
    <cfRule type="cellIs" dxfId="184" priority="2" operator="equal">
      <formula>0</formula>
    </cfRule>
  </conditionalFormatting>
  <conditionalFormatting sqref="U2:U11">
    <cfRule type="cellIs" dxfId="183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5"/>
  <sheetViews>
    <sheetView view="pageBreakPreview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7.5</v>
      </c>
      <c r="D20" s="297"/>
      <c r="E20" s="297"/>
      <c r="F20" s="298" t="s">
        <v>68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13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 t="s">
        <v>168</v>
      </c>
      <c r="E27" s="185"/>
      <c r="F27" s="185"/>
      <c r="G27" s="185"/>
      <c r="H27" s="185"/>
      <c r="I27" s="204"/>
      <c r="J27" s="266"/>
      <c r="K27" s="204"/>
      <c r="L27" s="53" t="s">
        <v>124</v>
      </c>
      <c r="M27" s="284">
        <f>+U60*0.05</f>
        <v>850.77850000000001</v>
      </c>
      <c r="N27" s="285"/>
      <c r="O27" s="285"/>
      <c r="P27" s="285"/>
      <c r="Q27" s="286"/>
      <c r="R27" s="274">
        <v>1</v>
      </c>
      <c r="S27" s="275"/>
      <c r="T27" s="276"/>
      <c r="U27" s="264">
        <f>+R27*M27</f>
        <v>850.77850000000001</v>
      </c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850.77850000000001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154</v>
      </c>
      <c r="E38" s="240"/>
      <c r="F38" s="240"/>
      <c r="G38" s="240"/>
      <c r="H38" s="240"/>
      <c r="I38" s="240"/>
      <c r="J38" s="240"/>
      <c r="K38" s="240"/>
      <c r="L38" s="84" t="s">
        <v>88</v>
      </c>
      <c r="M38" s="241">
        <v>0.23</v>
      </c>
      <c r="N38" s="241"/>
      <c r="O38" s="241"/>
      <c r="P38" s="241"/>
      <c r="Q38" s="241"/>
      <c r="R38" s="242">
        <v>52096</v>
      </c>
      <c r="S38" s="242"/>
      <c r="T38" s="242"/>
      <c r="U38" s="219">
        <f>+R38*M38</f>
        <v>11982.08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152</v>
      </c>
      <c r="E39" s="240"/>
      <c r="F39" s="240"/>
      <c r="G39" s="240"/>
      <c r="H39" s="240"/>
      <c r="I39" s="240"/>
      <c r="J39" s="240"/>
      <c r="K39" s="240"/>
      <c r="L39" s="84" t="s">
        <v>89</v>
      </c>
      <c r="M39" s="241">
        <v>25</v>
      </c>
      <c r="N39" s="241"/>
      <c r="O39" s="241"/>
      <c r="P39" s="241"/>
      <c r="Q39" s="241"/>
      <c r="R39" s="242">
        <v>713</v>
      </c>
      <c r="S39" s="242"/>
      <c r="T39" s="242"/>
      <c r="U39" s="219">
        <f>+R39*M39</f>
        <v>17825</v>
      </c>
      <c r="V39" s="243"/>
      <c r="W39" s="243"/>
      <c r="X39" s="244"/>
      <c r="Y39" s="69"/>
      <c r="Z39" s="69"/>
      <c r="AA39" s="71"/>
    </row>
    <row r="40" spans="1:30" s="72" customFormat="1" ht="15.75">
      <c r="A40" s="73"/>
      <c r="B40" s="74"/>
      <c r="C40" s="76"/>
      <c r="D40" s="240" t="s">
        <v>182</v>
      </c>
      <c r="E40" s="240"/>
      <c r="F40" s="240"/>
      <c r="G40" s="240"/>
      <c r="H40" s="240"/>
      <c r="I40" s="240"/>
      <c r="J40" s="240"/>
      <c r="K40" s="240"/>
      <c r="L40" s="84" t="s">
        <v>13</v>
      </c>
      <c r="M40" s="241">
        <v>60</v>
      </c>
      <c r="N40" s="241"/>
      <c r="O40" s="241"/>
      <c r="P40" s="241"/>
      <c r="Q40" s="241"/>
      <c r="R40" s="242">
        <v>706</v>
      </c>
      <c r="S40" s="242"/>
      <c r="T40" s="242"/>
      <c r="U40" s="219">
        <f>+R40*M40</f>
        <v>42360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179</v>
      </c>
      <c r="E41" s="240"/>
      <c r="F41" s="240"/>
      <c r="G41" s="240"/>
      <c r="H41" s="240"/>
      <c r="I41" s="240"/>
      <c r="J41" s="240"/>
      <c r="K41" s="240"/>
      <c r="L41" s="84" t="s">
        <v>88</v>
      </c>
      <c r="M41" s="241">
        <v>7.0000000000000007E-2</v>
      </c>
      <c r="N41" s="241"/>
      <c r="O41" s="241"/>
      <c r="P41" s="241"/>
      <c r="Q41" s="241"/>
      <c r="R41" s="242">
        <v>57646</v>
      </c>
      <c r="S41" s="242"/>
      <c r="T41" s="242"/>
      <c r="U41" s="219">
        <f>+R41*M41</f>
        <v>4035.2200000000003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76202.3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185"/>
      <c r="O51" s="185"/>
      <c r="P51" s="185"/>
      <c r="Q51" s="20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133</v>
      </c>
      <c r="E60" s="192"/>
      <c r="F60" s="192"/>
      <c r="G60" s="192"/>
      <c r="H60" s="193"/>
      <c r="I60" s="99" t="s">
        <v>118</v>
      </c>
      <c r="J60" s="194">
        <v>154687</v>
      </c>
      <c r="K60" s="195"/>
      <c r="L60" s="117">
        <v>2.2000000000000002</v>
      </c>
      <c r="M60" s="196">
        <f>+L60*J60</f>
        <v>340311.4</v>
      </c>
      <c r="N60" s="197"/>
      <c r="O60" s="197"/>
      <c r="P60" s="197"/>
      <c r="Q60" s="195"/>
      <c r="R60" s="198">
        <v>20</v>
      </c>
      <c r="S60" s="199"/>
      <c r="T60" s="200"/>
      <c r="U60" s="201">
        <f>+M60/R60</f>
        <v>17015.57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17015.57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94069</v>
      </c>
      <c r="V63" s="189"/>
      <c r="W63" s="189"/>
      <c r="X63" s="190"/>
      <c r="Y63" s="69"/>
      <c r="Z63" s="69"/>
      <c r="AA63" s="94"/>
      <c r="AB63" s="103">
        <f>+U63</f>
        <v>94069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82" priority="10" operator="equal">
      <formula>0</formula>
    </cfRule>
  </conditionalFormatting>
  <conditionalFormatting sqref="L6:N8">
    <cfRule type="cellIs" dxfId="181" priority="17" operator="equal">
      <formula>0</formula>
    </cfRule>
  </conditionalFormatting>
  <conditionalFormatting sqref="L15:N19 U15:U62 L23:L25 L33:N37 L64:N65 U64:U65">
    <cfRule type="cellIs" dxfId="180" priority="19" operator="equal">
      <formula>0</formula>
    </cfRule>
  </conditionalFormatting>
  <conditionalFormatting sqref="L29:N31">
    <cfRule type="cellIs" dxfId="179" priority="15" operator="equal">
      <formula>0</formula>
    </cfRule>
  </conditionalFormatting>
  <conditionalFormatting sqref="L38:N46">
    <cfRule type="cellIs" dxfId="178" priority="7" operator="equal">
      <formula>0</formula>
    </cfRule>
  </conditionalFormatting>
  <conditionalFormatting sqref="L48:N54">
    <cfRule type="cellIs" dxfId="177" priority="11" operator="equal">
      <formula>0</formula>
    </cfRule>
  </conditionalFormatting>
  <conditionalFormatting sqref="L56:N62">
    <cfRule type="cellIs" dxfId="176" priority="8" operator="equal">
      <formula>0</formula>
    </cfRule>
  </conditionalFormatting>
  <conditionalFormatting sqref="M23:N28">
    <cfRule type="cellIs" dxfId="175" priority="9" operator="equal">
      <formula>0</formula>
    </cfRule>
  </conditionalFormatting>
  <conditionalFormatting sqref="M32:N32">
    <cfRule type="cellIs" dxfId="174" priority="18" operator="equal">
      <formula>0</formula>
    </cfRule>
  </conditionalFormatting>
  <conditionalFormatting sqref="N9:N10 L11:N11">
    <cfRule type="cellIs" dxfId="173" priority="2" operator="equal">
      <formula>0</formula>
    </cfRule>
  </conditionalFormatting>
  <conditionalFormatting sqref="U2:U11">
    <cfRule type="cellIs" dxfId="172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5"/>
  <sheetViews>
    <sheetView view="pageBreakPreview" topLeftCell="A5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7.6</v>
      </c>
      <c r="D20" s="297"/>
      <c r="E20" s="297"/>
      <c r="F20" s="298" t="s">
        <v>51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13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 t="s">
        <v>168</v>
      </c>
      <c r="E27" s="185"/>
      <c r="F27" s="185"/>
      <c r="G27" s="185"/>
      <c r="H27" s="185"/>
      <c r="I27" s="204"/>
      <c r="J27" s="266"/>
      <c r="K27" s="204"/>
      <c r="L27" s="53" t="s">
        <v>124</v>
      </c>
      <c r="M27" s="284">
        <f>+U60*0.05</f>
        <v>3743.4320000000002</v>
      </c>
      <c r="N27" s="285"/>
      <c r="O27" s="285"/>
      <c r="P27" s="285"/>
      <c r="Q27" s="286"/>
      <c r="R27" s="274">
        <v>1</v>
      </c>
      <c r="S27" s="275"/>
      <c r="T27" s="276"/>
      <c r="U27" s="264">
        <f>+R27*M27</f>
        <v>3743.4320000000002</v>
      </c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3743.4320000000002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183</v>
      </c>
      <c r="E38" s="240"/>
      <c r="F38" s="240"/>
      <c r="G38" s="240"/>
      <c r="H38" s="240"/>
      <c r="I38" s="240"/>
      <c r="J38" s="240"/>
      <c r="K38" s="240"/>
      <c r="L38" s="84" t="s">
        <v>13</v>
      </c>
      <c r="M38" s="241">
        <v>1</v>
      </c>
      <c r="N38" s="241"/>
      <c r="O38" s="241"/>
      <c r="P38" s="241"/>
      <c r="Q38" s="241"/>
      <c r="R38" s="242">
        <v>594591</v>
      </c>
      <c r="S38" s="242"/>
      <c r="T38" s="242"/>
      <c r="U38" s="219">
        <f>+R38*M38</f>
        <v>594591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/>
      <c r="E39" s="240"/>
      <c r="F39" s="240"/>
      <c r="G39" s="240"/>
      <c r="H39" s="240"/>
      <c r="I39" s="240"/>
      <c r="J39" s="240"/>
      <c r="K39" s="240"/>
      <c r="L39" s="84"/>
      <c r="M39" s="241"/>
      <c r="N39" s="241"/>
      <c r="O39" s="241"/>
      <c r="P39" s="241"/>
      <c r="Q39" s="241"/>
      <c r="R39" s="242"/>
      <c r="S39" s="242"/>
      <c r="T39" s="242"/>
      <c r="U39" s="219"/>
      <c r="V39" s="243"/>
      <c r="W39" s="243"/>
      <c r="X39" s="244"/>
      <c r="Y39" s="69"/>
      <c r="Z39" s="69"/>
      <c r="AA39" s="71"/>
    </row>
    <row r="40" spans="1:30" s="72" customFormat="1" ht="15.75">
      <c r="A40" s="73"/>
      <c r="B40" s="74"/>
      <c r="C40" s="76"/>
      <c r="D40" s="240"/>
      <c r="E40" s="240"/>
      <c r="F40" s="240"/>
      <c r="G40" s="240"/>
      <c r="H40" s="240"/>
      <c r="I40" s="240"/>
      <c r="J40" s="240"/>
      <c r="K40" s="240"/>
      <c r="L40" s="84"/>
      <c r="M40" s="241"/>
      <c r="N40" s="241"/>
      <c r="O40" s="241"/>
      <c r="P40" s="241"/>
      <c r="Q40" s="241"/>
      <c r="R40" s="242"/>
      <c r="S40" s="242"/>
      <c r="T40" s="242"/>
      <c r="U40" s="219"/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/>
      <c r="E41" s="240"/>
      <c r="F41" s="240"/>
      <c r="G41" s="240"/>
      <c r="H41" s="240"/>
      <c r="I41" s="240"/>
      <c r="J41" s="240"/>
      <c r="K41" s="240"/>
      <c r="L41" s="84"/>
      <c r="M41" s="241"/>
      <c r="N41" s="241"/>
      <c r="O41" s="241"/>
      <c r="P41" s="241"/>
      <c r="Q41" s="241"/>
      <c r="R41" s="242"/>
      <c r="S41" s="242"/>
      <c r="T41" s="242"/>
      <c r="U41" s="219"/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594591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185"/>
      <c r="O51" s="185"/>
      <c r="P51" s="185"/>
      <c r="Q51" s="20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133</v>
      </c>
      <c r="E60" s="192"/>
      <c r="F60" s="192"/>
      <c r="G60" s="192"/>
      <c r="H60" s="193"/>
      <c r="I60" s="99" t="s">
        <v>118</v>
      </c>
      <c r="J60" s="194">
        <v>170156</v>
      </c>
      <c r="K60" s="195"/>
      <c r="L60" s="117">
        <v>2.2000000000000002</v>
      </c>
      <c r="M60" s="196">
        <f>+L60*J60</f>
        <v>374343.2</v>
      </c>
      <c r="N60" s="197"/>
      <c r="O60" s="197"/>
      <c r="P60" s="197"/>
      <c r="Q60" s="195"/>
      <c r="R60" s="198">
        <v>5</v>
      </c>
      <c r="S60" s="199"/>
      <c r="T60" s="200"/>
      <c r="U60" s="201">
        <f>+M60/R60</f>
        <v>74868.639999999999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74868.639999999999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673203</v>
      </c>
      <c r="V63" s="189"/>
      <c r="W63" s="189"/>
      <c r="X63" s="190"/>
      <c r="Y63" s="69"/>
      <c r="Z63" s="69"/>
      <c r="AA63" s="94"/>
      <c r="AB63" s="103">
        <f>+U63</f>
        <v>673203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71" priority="10" operator="equal">
      <formula>0</formula>
    </cfRule>
  </conditionalFormatting>
  <conditionalFormatting sqref="L6:N8">
    <cfRule type="cellIs" dxfId="170" priority="17" operator="equal">
      <formula>0</formula>
    </cfRule>
  </conditionalFormatting>
  <conditionalFormatting sqref="L15:N19 U15:U62 L23:L25 L33:N37 L64:N65 U64:U65">
    <cfRule type="cellIs" dxfId="169" priority="19" operator="equal">
      <formula>0</formula>
    </cfRule>
  </conditionalFormatting>
  <conditionalFormatting sqref="L29:N31">
    <cfRule type="cellIs" dxfId="168" priority="15" operator="equal">
      <formula>0</formula>
    </cfRule>
  </conditionalFormatting>
  <conditionalFormatting sqref="L38:N46">
    <cfRule type="cellIs" dxfId="167" priority="7" operator="equal">
      <formula>0</formula>
    </cfRule>
  </conditionalFormatting>
  <conditionalFormatting sqref="L48:N54">
    <cfRule type="cellIs" dxfId="166" priority="11" operator="equal">
      <formula>0</formula>
    </cfRule>
  </conditionalFormatting>
  <conditionalFormatting sqref="L56:N62">
    <cfRule type="cellIs" dxfId="165" priority="8" operator="equal">
      <formula>0</formula>
    </cfRule>
  </conditionalFormatting>
  <conditionalFormatting sqref="M23:N28">
    <cfRule type="cellIs" dxfId="164" priority="9" operator="equal">
      <formula>0</formula>
    </cfRule>
  </conditionalFormatting>
  <conditionalFormatting sqref="M32:N32">
    <cfRule type="cellIs" dxfId="163" priority="18" operator="equal">
      <formula>0</formula>
    </cfRule>
  </conditionalFormatting>
  <conditionalFormatting sqref="N9:N10 L11:N11">
    <cfRule type="cellIs" dxfId="162" priority="2" operator="equal">
      <formula>0</formula>
    </cfRule>
  </conditionalFormatting>
  <conditionalFormatting sqref="U2:U11">
    <cfRule type="cellIs" dxfId="161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5"/>
  <sheetViews>
    <sheetView view="pageBreakPreview" topLeftCell="A5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7.7</v>
      </c>
      <c r="D20" s="297"/>
      <c r="E20" s="297"/>
      <c r="F20" s="298" t="s">
        <v>52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13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.6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 t="s">
        <v>168</v>
      </c>
      <c r="E27" s="185"/>
      <c r="F27" s="185"/>
      <c r="G27" s="185"/>
      <c r="H27" s="185"/>
      <c r="I27" s="204"/>
      <c r="J27" s="266"/>
      <c r="K27" s="204"/>
      <c r="L27" s="53" t="s">
        <v>124</v>
      </c>
      <c r="M27" s="284">
        <f>+U60*0.05</f>
        <v>4159.3688888888892</v>
      </c>
      <c r="N27" s="285"/>
      <c r="O27" s="285"/>
      <c r="P27" s="285"/>
      <c r="Q27" s="286"/>
      <c r="R27" s="274">
        <v>1</v>
      </c>
      <c r="S27" s="275"/>
      <c r="T27" s="276"/>
      <c r="U27" s="264">
        <f>+R27*M27</f>
        <v>4159.3688888888892</v>
      </c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4159.3688888888892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184</v>
      </c>
      <c r="E38" s="240"/>
      <c r="F38" s="240"/>
      <c r="G38" s="240"/>
      <c r="H38" s="240"/>
      <c r="I38" s="240"/>
      <c r="J38" s="240"/>
      <c r="K38" s="240"/>
      <c r="L38" s="84" t="s">
        <v>13</v>
      </c>
      <c r="M38" s="241">
        <v>1</v>
      </c>
      <c r="N38" s="241"/>
      <c r="O38" s="241"/>
      <c r="P38" s="241"/>
      <c r="Q38" s="241"/>
      <c r="R38" s="242">
        <v>125403</v>
      </c>
      <c r="S38" s="242"/>
      <c r="T38" s="242"/>
      <c r="U38" s="219">
        <f>+R38*M38</f>
        <v>125403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/>
      <c r="E39" s="240"/>
      <c r="F39" s="240"/>
      <c r="G39" s="240"/>
      <c r="H39" s="240"/>
      <c r="I39" s="240"/>
      <c r="J39" s="240"/>
      <c r="K39" s="240"/>
      <c r="L39" s="84"/>
      <c r="M39" s="241"/>
      <c r="N39" s="241"/>
      <c r="O39" s="241"/>
      <c r="P39" s="241"/>
      <c r="Q39" s="241"/>
      <c r="R39" s="242"/>
      <c r="S39" s="242"/>
      <c r="T39" s="242"/>
      <c r="U39" s="219"/>
      <c r="V39" s="243"/>
      <c r="W39" s="243"/>
      <c r="X39" s="244"/>
      <c r="Y39" s="69"/>
      <c r="Z39" s="69"/>
      <c r="AA39" s="71"/>
    </row>
    <row r="40" spans="1:30" s="72" customFormat="1" ht="15.75">
      <c r="A40" s="73"/>
      <c r="B40" s="74"/>
      <c r="C40" s="76"/>
      <c r="D40" s="240"/>
      <c r="E40" s="240"/>
      <c r="F40" s="240"/>
      <c r="G40" s="240"/>
      <c r="H40" s="240"/>
      <c r="I40" s="240"/>
      <c r="J40" s="240"/>
      <c r="K40" s="240"/>
      <c r="L40" s="84"/>
      <c r="M40" s="241"/>
      <c r="N40" s="241"/>
      <c r="O40" s="241"/>
      <c r="P40" s="241"/>
      <c r="Q40" s="241"/>
      <c r="R40" s="242"/>
      <c r="S40" s="242"/>
      <c r="T40" s="242"/>
      <c r="U40" s="219"/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/>
      <c r="E41" s="240"/>
      <c r="F41" s="240"/>
      <c r="G41" s="240"/>
      <c r="H41" s="240"/>
      <c r="I41" s="240"/>
      <c r="J41" s="240"/>
      <c r="K41" s="240"/>
      <c r="L41" s="84"/>
      <c r="M41" s="241"/>
      <c r="N41" s="241"/>
      <c r="O41" s="241"/>
      <c r="P41" s="241"/>
      <c r="Q41" s="241"/>
      <c r="R41" s="242"/>
      <c r="S41" s="242"/>
      <c r="T41" s="242"/>
      <c r="U41" s="219"/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125403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185"/>
      <c r="O51" s="185"/>
      <c r="P51" s="185"/>
      <c r="Q51" s="20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133</v>
      </c>
      <c r="E60" s="192"/>
      <c r="F60" s="192"/>
      <c r="G60" s="192"/>
      <c r="H60" s="193"/>
      <c r="I60" s="99" t="s">
        <v>118</v>
      </c>
      <c r="J60" s="194">
        <v>170156</v>
      </c>
      <c r="K60" s="195"/>
      <c r="L60" s="117">
        <v>2.2000000000000002</v>
      </c>
      <c r="M60" s="196">
        <f>+L60*J60</f>
        <v>374343.2</v>
      </c>
      <c r="N60" s="197"/>
      <c r="O60" s="197"/>
      <c r="P60" s="197"/>
      <c r="Q60" s="195"/>
      <c r="R60" s="198">
        <v>4.5</v>
      </c>
      <c r="S60" s="199"/>
      <c r="T60" s="200"/>
      <c r="U60" s="201">
        <f>+M60/R60</f>
        <v>83187.377777777787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83187.377777777787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212750</v>
      </c>
      <c r="V63" s="189"/>
      <c r="W63" s="189"/>
      <c r="X63" s="190"/>
      <c r="Y63" s="69"/>
      <c r="Z63" s="69"/>
      <c r="AA63" s="94"/>
      <c r="AB63" s="103">
        <f>+U63</f>
        <v>212750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60" priority="10" operator="equal">
      <formula>0</formula>
    </cfRule>
  </conditionalFormatting>
  <conditionalFormatting sqref="L6:N8">
    <cfRule type="cellIs" dxfId="159" priority="17" operator="equal">
      <formula>0</formula>
    </cfRule>
  </conditionalFormatting>
  <conditionalFormatting sqref="L15:N19 U15:U62 L23:L25 L33:N37 L64:N65 U64:U65">
    <cfRule type="cellIs" dxfId="158" priority="19" operator="equal">
      <formula>0</formula>
    </cfRule>
  </conditionalFormatting>
  <conditionalFormatting sqref="L29:N31">
    <cfRule type="cellIs" dxfId="157" priority="15" operator="equal">
      <formula>0</formula>
    </cfRule>
  </conditionalFormatting>
  <conditionalFormatting sqref="L38:N46">
    <cfRule type="cellIs" dxfId="156" priority="7" operator="equal">
      <formula>0</formula>
    </cfRule>
  </conditionalFormatting>
  <conditionalFormatting sqref="L48:N54">
    <cfRule type="cellIs" dxfId="155" priority="11" operator="equal">
      <formula>0</formula>
    </cfRule>
  </conditionalFormatting>
  <conditionalFormatting sqref="L56:N62">
    <cfRule type="cellIs" dxfId="154" priority="8" operator="equal">
      <formula>0</formula>
    </cfRule>
  </conditionalFormatting>
  <conditionalFormatting sqref="M23:N28">
    <cfRule type="cellIs" dxfId="153" priority="9" operator="equal">
      <formula>0</formula>
    </cfRule>
  </conditionalFormatting>
  <conditionalFormatting sqref="M32:N32">
    <cfRule type="cellIs" dxfId="152" priority="18" operator="equal">
      <formula>0</formula>
    </cfRule>
  </conditionalFormatting>
  <conditionalFormatting sqref="N9:N10 L11:N11">
    <cfRule type="cellIs" dxfId="151" priority="2" operator="equal">
      <formula>0</formula>
    </cfRule>
  </conditionalFormatting>
  <conditionalFormatting sqref="U2:U11">
    <cfRule type="cellIs" dxfId="150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J61" sqref="J61:K61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226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226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9.1</v>
      </c>
      <c r="D20" s="297"/>
      <c r="E20" s="297"/>
      <c r="F20" s="298" t="s">
        <v>81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12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47.45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 t="s">
        <v>134</v>
      </c>
      <c r="E27" s="185"/>
      <c r="F27" s="185"/>
      <c r="G27" s="185"/>
      <c r="H27" s="185"/>
      <c r="I27" s="204"/>
      <c r="J27" s="266"/>
      <c r="K27" s="204"/>
      <c r="L27" s="53" t="s">
        <v>125</v>
      </c>
      <c r="M27" s="284">
        <v>1791</v>
      </c>
      <c r="N27" s="285"/>
      <c r="O27" s="285"/>
      <c r="P27" s="285"/>
      <c r="Q27" s="286"/>
      <c r="R27" s="274">
        <v>2</v>
      </c>
      <c r="S27" s="275"/>
      <c r="T27" s="276"/>
      <c r="U27" s="264">
        <f>+M27/R27</f>
        <v>895.5</v>
      </c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 t="s">
        <v>185</v>
      </c>
      <c r="E28" s="288"/>
      <c r="F28" s="288"/>
      <c r="G28" s="288"/>
      <c r="H28" s="288"/>
      <c r="I28" s="289"/>
      <c r="J28" s="290"/>
      <c r="K28" s="291"/>
      <c r="L28" s="80" t="s">
        <v>125</v>
      </c>
      <c r="M28" s="292">
        <v>50120</v>
      </c>
      <c r="N28" s="293"/>
      <c r="O28" s="293"/>
      <c r="P28" s="293"/>
      <c r="Q28" s="294"/>
      <c r="R28" s="281">
        <v>100</v>
      </c>
      <c r="S28" s="295"/>
      <c r="T28" s="296"/>
      <c r="U28" s="264">
        <f>+M28/R28</f>
        <v>501.2</v>
      </c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 t="s">
        <v>123</v>
      </c>
      <c r="E29" s="257"/>
      <c r="F29" s="257"/>
      <c r="G29" s="257"/>
      <c r="H29" s="257"/>
      <c r="I29" s="258"/>
      <c r="J29" s="259"/>
      <c r="K29" s="258"/>
      <c r="L29" s="81" t="s">
        <v>124</v>
      </c>
      <c r="M29" s="260">
        <f>+U60*0.05</f>
        <v>486.15914285714291</v>
      </c>
      <c r="N29" s="257"/>
      <c r="O29" s="257"/>
      <c r="P29" s="257"/>
      <c r="Q29" s="258"/>
      <c r="R29" s="274">
        <v>1</v>
      </c>
      <c r="S29" s="275"/>
      <c r="T29" s="276"/>
      <c r="U29" s="264">
        <f>+R29*M29</f>
        <v>486.15914285714291</v>
      </c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1882.8591428571431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189</v>
      </c>
      <c r="E38" s="240"/>
      <c r="F38" s="240"/>
      <c r="G38" s="240"/>
      <c r="H38" s="240"/>
      <c r="I38" s="240"/>
      <c r="J38" s="240"/>
      <c r="K38" s="240"/>
      <c r="L38" s="84" t="s">
        <v>12</v>
      </c>
      <c r="M38" s="241">
        <v>1.1000000000000001</v>
      </c>
      <c r="N38" s="241"/>
      <c r="O38" s="241"/>
      <c r="P38" s="241"/>
      <c r="Q38" s="241"/>
      <c r="R38" s="242">
        <v>12200</v>
      </c>
      <c r="S38" s="242"/>
      <c r="T38" s="242"/>
      <c r="U38" s="219">
        <f>+R38*M38</f>
        <v>13420.000000000002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186</v>
      </c>
      <c r="E39" s="240"/>
      <c r="F39" s="240"/>
      <c r="G39" s="240"/>
      <c r="H39" s="240"/>
      <c r="I39" s="240"/>
      <c r="J39" s="240"/>
      <c r="K39" s="240"/>
      <c r="L39" s="84" t="s">
        <v>13</v>
      </c>
      <c r="M39" s="241">
        <v>0.45</v>
      </c>
      <c r="N39" s="241"/>
      <c r="O39" s="241"/>
      <c r="P39" s="241"/>
      <c r="Q39" s="241"/>
      <c r="R39" s="242">
        <v>6199</v>
      </c>
      <c r="S39" s="242"/>
      <c r="T39" s="242"/>
      <c r="U39" s="219">
        <f>+R39*M39</f>
        <v>2789.55</v>
      </c>
      <c r="V39" s="243"/>
      <c r="W39" s="243"/>
      <c r="X39" s="244"/>
      <c r="Y39" s="69"/>
      <c r="Z39" s="69"/>
      <c r="AA39" s="71"/>
    </row>
    <row r="40" spans="1:30" s="72" customFormat="1" ht="15.75">
      <c r="A40" s="73"/>
      <c r="B40" s="74"/>
      <c r="C40" s="76"/>
      <c r="D40" s="240" t="s">
        <v>187</v>
      </c>
      <c r="E40" s="240"/>
      <c r="F40" s="240"/>
      <c r="G40" s="240"/>
      <c r="H40" s="240"/>
      <c r="I40" s="240"/>
      <c r="J40" s="240"/>
      <c r="K40" s="240"/>
      <c r="L40" s="84" t="s">
        <v>13</v>
      </c>
      <c r="M40" s="241">
        <v>3</v>
      </c>
      <c r="N40" s="241"/>
      <c r="O40" s="241"/>
      <c r="P40" s="241"/>
      <c r="Q40" s="241"/>
      <c r="R40" s="242">
        <v>161</v>
      </c>
      <c r="S40" s="242"/>
      <c r="T40" s="242"/>
      <c r="U40" s="219">
        <f>+R40*M40</f>
        <v>483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188</v>
      </c>
      <c r="E41" s="240"/>
      <c r="F41" s="240"/>
      <c r="G41" s="240"/>
      <c r="H41" s="240"/>
      <c r="I41" s="240"/>
      <c r="J41" s="240"/>
      <c r="K41" s="240"/>
      <c r="L41" s="84" t="s">
        <v>13</v>
      </c>
      <c r="M41" s="241">
        <v>2</v>
      </c>
      <c r="N41" s="241"/>
      <c r="O41" s="241"/>
      <c r="P41" s="241"/>
      <c r="Q41" s="241"/>
      <c r="R41" s="242">
        <v>896</v>
      </c>
      <c r="S41" s="242"/>
      <c r="T41" s="242"/>
      <c r="U41" s="219">
        <f>+R41*M41</f>
        <v>1792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18484.550000000003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185"/>
      <c r="O51" s="185"/>
      <c r="P51" s="185"/>
      <c r="Q51" s="20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133</v>
      </c>
      <c r="E60" s="192"/>
      <c r="F60" s="192"/>
      <c r="G60" s="192"/>
      <c r="H60" s="193"/>
      <c r="I60" s="99" t="s">
        <v>118</v>
      </c>
      <c r="J60" s="194">
        <v>154687</v>
      </c>
      <c r="K60" s="195"/>
      <c r="L60" s="117">
        <v>2.2000000000000002</v>
      </c>
      <c r="M60" s="196">
        <f>+L60*J60</f>
        <v>340311.4</v>
      </c>
      <c r="N60" s="197"/>
      <c r="O60" s="197"/>
      <c r="P60" s="197"/>
      <c r="Q60" s="195"/>
      <c r="R60" s="198">
        <v>35</v>
      </c>
      <c r="S60" s="199"/>
      <c r="T60" s="200"/>
      <c r="U60" s="201">
        <f>+M60/R60</f>
        <v>9723.1828571428578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9723.1828571428578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30091</v>
      </c>
      <c r="V63" s="189"/>
      <c r="W63" s="189"/>
      <c r="X63" s="190"/>
      <c r="Y63" s="69"/>
      <c r="Z63" s="69"/>
      <c r="AA63" s="94"/>
      <c r="AB63" s="103">
        <f>+U63</f>
        <v>30091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49" priority="8" operator="equal">
      <formula>0</formula>
    </cfRule>
  </conditionalFormatting>
  <conditionalFormatting sqref="L6:N8">
    <cfRule type="cellIs" dxfId="148" priority="15" operator="equal">
      <formula>0</formula>
    </cfRule>
  </conditionalFormatting>
  <conditionalFormatting sqref="L15:N19 U15:U62 L23:L25 L33:N37 L64:N65 U64:U65">
    <cfRule type="cellIs" dxfId="147" priority="17" operator="equal">
      <formula>0</formula>
    </cfRule>
  </conditionalFormatting>
  <conditionalFormatting sqref="L29:N31">
    <cfRule type="cellIs" dxfId="146" priority="13" operator="equal">
      <formula>0</formula>
    </cfRule>
  </conditionalFormatting>
  <conditionalFormatting sqref="L38:N46">
    <cfRule type="cellIs" dxfId="145" priority="5" operator="equal">
      <formula>0</formula>
    </cfRule>
  </conditionalFormatting>
  <conditionalFormatting sqref="L48:N54">
    <cfRule type="cellIs" dxfId="144" priority="9" operator="equal">
      <formula>0</formula>
    </cfRule>
  </conditionalFormatting>
  <conditionalFormatting sqref="L56:N62">
    <cfRule type="cellIs" dxfId="143" priority="6" operator="equal">
      <formula>0</formula>
    </cfRule>
  </conditionalFormatting>
  <conditionalFormatting sqref="M23:N28">
    <cfRule type="cellIs" dxfId="142" priority="7" operator="equal">
      <formula>0</formula>
    </cfRule>
  </conditionalFormatting>
  <conditionalFormatting sqref="M32:N32">
    <cfRule type="cellIs" dxfId="141" priority="16" operator="equal">
      <formula>0</formula>
    </cfRule>
  </conditionalFormatting>
  <conditionalFormatting sqref="N9:N10 L11:N11">
    <cfRule type="cellIs" dxfId="140" priority="2" operator="equal">
      <formula>0</formula>
    </cfRule>
  </conditionalFormatting>
  <conditionalFormatting sqref="U2:U11">
    <cfRule type="cellIs" dxfId="139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J61" sqref="J61:K61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226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226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9.1999999999999993</v>
      </c>
      <c r="D20" s="297"/>
      <c r="E20" s="297"/>
      <c r="F20" s="298" t="s">
        <v>198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0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 t="s">
        <v>168</v>
      </c>
      <c r="E27" s="185"/>
      <c r="F27" s="185"/>
      <c r="G27" s="185"/>
      <c r="H27" s="185"/>
      <c r="I27" s="204"/>
      <c r="J27" s="266"/>
      <c r="K27" s="204"/>
      <c r="L27" s="53" t="s">
        <v>124</v>
      </c>
      <c r="M27" s="284">
        <f>+U60*0.05</f>
        <v>1701.557</v>
      </c>
      <c r="N27" s="285"/>
      <c r="O27" s="285"/>
      <c r="P27" s="285"/>
      <c r="Q27" s="286"/>
      <c r="R27" s="274">
        <v>1</v>
      </c>
      <c r="S27" s="275"/>
      <c r="T27" s="276"/>
      <c r="U27" s="264">
        <f>+M27/R27</f>
        <v>1701.557</v>
      </c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1701.557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190</v>
      </c>
      <c r="E38" s="240"/>
      <c r="F38" s="240"/>
      <c r="G38" s="240"/>
      <c r="H38" s="240"/>
      <c r="I38" s="240"/>
      <c r="J38" s="240"/>
      <c r="K38" s="240"/>
      <c r="L38" s="84" t="s">
        <v>131</v>
      </c>
      <c r="M38" s="241">
        <v>2</v>
      </c>
      <c r="N38" s="241"/>
      <c r="O38" s="241"/>
      <c r="P38" s="241"/>
      <c r="Q38" s="241"/>
      <c r="R38" s="242">
        <v>2150</v>
      </c>
      <c r="S38" s="242"/>
      <c r="T38" s="242"/>
      <c r="U38" s="219">
        <f t="shared" ref="U38:U46" si="0">+R38*M38</f>
        <v>4300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191</v>
      </c>
      <c r="E39" s="240"/>
      <c r="F39" s="240"/>
      <c r="G39" s="240"/>
      <c r="H39" s="240"/>
      <c r="I39" s="240"/>
      <c r="J39" s="240"/>
      <c r="K39" s="240"/>
      <c r="L39" s="84" t="s">
        <v>89</v>
      </c>
      <c r="M39" s="241">
        <v>0.2</v>
      </c>
      <c r="N39" s="241"/>
      <c r="O39" s="241"/>
      <c r="P39" s="241"/>
      <c r="Q39" s="241"/>
      <c r="R39" s="242">
        <v>12505</v>
      </c>
      <c r="S39" s="242"/>
      <c r="T39" s="242"/>
      <c r="U39" s="219">
        <f t="shared" si="0"/>
        <v>2501</v>
      </c>
      <c r="V39" s="243"/>
      <c r="W39" s="243"/>
      <c r="X39" s="244"/>
      <c r="Y39" s="69"/>
      <c r="Z39" s="69"/>
      <c r="AA39" s="71"/>
    </row>
    <row r="40" spans="1:30" s="72" customFormat="1" ht="15.75">
      <c r="A40" s="73"/>
      <c r="B40" s="74"/>
      <c r="C40" s="76"/>
      <c r="D40" s="240" t="s">
        <v>192</v>
      </c>
      <c r="E40" s="240"/>
      <c r="F40" s="240"/>
      <c r="G40" s="240"/>
      <c r="H40" s="240"/>
      <c r="I40" s="240"/>
      <c r="J40" s="240"/>
      <c r="K40" s="240"/>
      <c r="L40" s="84" t="s">
        <v>141</v>
      </c>
      <c r="M40" s="241">
        <v>0.5</v>
      </c>
      <c r="N40" s="241"/>
      <c r="O40" s="241"/>
      <c r="P40" s="241"/>
      <c r="Q40" s="241"/>
      <c r="R40" s="242">
        <v>6603</v>
      </c>
      <c r="S40" s="242"/>
      <c r="T40" s="242"/>
      <c r="U40" s="219">
        <f t="shared" si="0"/>
        <v>3301.5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193</v>
      </c>
      <c r="E41" s="240"/>
      <c r="F41" s="240"/>
      <c r="G41" s="240"/>
      <c r="H41" s="240"/>
      <c r="I41" s="240"/>
      <c r="J41" s="240"/>
      <c r="K41" s="240"/>
      <c r="L41" s="84" t="s">
        <v>12</v>
      </c>
      <c r="M41" s="241">
        <v>1</v>
      </c>
      <c r="N41" s="241"/>
      <c r="O41" s="241"/>
      <c r="P41" s="241"/>
      <c r="Q41" s="241"/>
      <c r="R41" s="242">
        <v>17198</v>
      </c>
      <c r="S41" s="242"/>
      <c r="T41" s="242"/>
      <c r="U41" s="219">
        <f t="shared" si="0"/>
        <v>17198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 t="s">
        <v>194</v>
      </c>
      <c r="E42" s="240"/>
      <c r="F42" s="240"/>
      <c r="G42" s="240"/>
      <c r="H42" s="240"/>
      <c r="I42" s="240"/>
      <c r="J42" s="240"/>
      <c r="K42" s="240"/>
      <c r="L42" s="84" t="s">
        <v>197</v>
      </c>
      <c r="M42" s="241">
        <v>0.08</v>
      </c>
      <c r="N42" s="241"/>
      <c r="O42" s="241"/>
      <c r="P42" s="241"/>
      <c r="Q42" s="241"/>
      <c r="R42" s="242">
        <v>158599</v>
      </c>
      <c r="S42" s="242"/>
      <c r="T42" s="242"/>
      <c r="U42" s="219">
        <f t="shared" si="0"/>
        <v>12687.92</v>
      </c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 t="s">
        <v>195</v>
      </c>
      <c r="E43" s="240"/>
      <c r="F43" s="240"/>
      <c r="G43" s="240"/>
      <c r="H43" s="240"/>
      <c r="I43" s="240"/>
      <c r="J43" s="240"/>
      <c r="K43" s="240"/>
      <c r="L43" s="84" t="s">
        <v>197</v>
      </c>
      <c r="M43" s="241">
        <v>0.08</v>
      </c>
      <c r="N43" s="241"/>
      <c r="O43" s="241"/>
      <c r="P43" s="241"/>
      <c r="Q43" s="241"/>
      <c r="R43" s="242">
        <v>96740</v>
      </c>
      <c r="S43" s="242"/>
      <c r="T43" s="242"/>
      <c r="U43" s="219">
        <f t="shared" si="0"/>
        <v>7739.2</v>
      </c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 t="s">
        <v>196</v>
      </c>
      <c r="E44" s="240"/>
      <c r="F44" s="240"/>
      <c r="G44" s="240"/>
      <c r="H44" s="240"/>
      <c r="I44" s="240"/>
      <c r="J44" s="240"/>
      <c r="K44" s="240"/>
      <c r="L44" s="84" t="s">
        <v>197</v>
      </c>
      <c r="M44" s="241">
        <v>0.08</v>
      </c>
      <c r="N44" s="241"/>
      <c r="O44" s="241"/>
      <c r="P44" s="241"/>
      <c r="Q44" s="241"/>
      <c r="R44" s="242">
        <v>107309</v>
      </c>
      <c r="S44" s="242"/>
      <c r="T44" s="242"/>
      <c r="U44" s="219">
        <f t="shared" si="0"/>
        <v>8584.7199999999993</v>
      </c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 t="s">
        <v>199</v>
      </c>
      <c r="E45" s="240"/>
      <c r="F45" s="240"/>
      <c r="G45" s="240"/>
      <c r="H45" s="240"/>
      <c r="I45" s="240"/>
      <c r="J45" s="240"/>
      <c r="K45" s="240"/>
      <c r="L45" s="84" t="s">
        <v>131</v>
      </c>
      <c r="M45" s="241">
        <v>1</v>
      </c>
      <c r="N45" s="241"/>
      <c r="O45" s="241"/>
      <c r="P45" s="241"/>
      <c r="Q45" s="241"/>
      <c r="R45" s="242">
        <v>28484</v>
      </c>
      <c r="S45" s="242"/>
      <c r="T45" s="242"/>
      <c r="U45" s="219">
        <f t="shared" si="0"/>
        <v>28484</v>
      </c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 t="s">
        <v>200</v>
      </c>
      <c r="E46" s="240"/>
      <c r="F46" s="240"/>
      <c r="G46" s="240"/>
      <c r="H46" s="240"/>
      <c r="I46" s="240"/>
      <c r="J46" s="240"/>
      <c r="K46" s="240"/>
      <c r="L46" s="84" t="s">
        <v>131</v>
      </c>
      <c r="M46" s="241">
        <v>2.1</v>
      </c>
      <c r="N46" s="241"/>
      <c r="O46" s="241"/>
      <c r="P46" s="241"/>
      <c r="Q46" s="241"/>
      <c r="R46" s="242">
        <v>8127</v>
      </c>
      <c r="S46" s="242"/>
      <c r="T46" s="242"/>
      <c r="U46" s="219">
        <f t="shared" si="0"/>
        <v>17066.7</v>
      </c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101863.03999999999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185"/>
      <c r="O51" s="185"/>
      <c r="P51" s="185"/>
      <c r="Q51" s="20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133</v>
      </c>
      <c r="E60" s="192"/>
      <c r="F60" s="192"/>
      <c r="G60" s="192"/>
      <c r="H60" s="193"/>
      <c r="I60" s="99" t="s">
        <v>118</v>
      </c>
      <c r="J60" s="194">
        <v>154687</v>
      </c>
      <c r="K60" s="195"/>
      <c r="L60" s="117">
        <v>2.2000000000000002</v>
      </c>
      <c r="M60" s="196">
        <f>+L60*J60</f>
        <v>340311.4</v>
      </c>
      <c r="N60" s="197"/>
      <c r="O60" s="197"/>
      <c r="P60" s="197"/>
      <c r="Q60" s="195"/>
      <c r="R60" s="198">
        <v>10</v>
      </c>
      <c r="S60" s="199"/>
      <c r="T60" s="200"/>
      <c r="U60" s="201">
        <f>+M60/R60</f>
        <v>34031.14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34031.14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137596</v>
      </c>
      <c r="V63" s="189"/>
      <c r="W63" s="189"/>
      <c r="X63" s="190"/>
      <c r="Y63" s="69"/>
      <c r="Z63" s="69"/>
      <c r="AA63" s="94"/>
      <c r="AB63" s="103">
        <f>+U63</f>
        <v>137596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38" priority="8" operator="equal">
      <formula>0</formula>
    </cfRule>
  </conditionalFormatting>
  <conditionalFormatting sqref="L6:N8">
    <cfRule type="cellIs" dxfId="137" priority="15" operator="equal">
      <formula>0</formula>
    </cfRule>
  </conditionalFormatting>
  <conditionalFormatting sqref="L15:N19 U15:U62 L23:L25 L33:N37 L64:N65 U64:U65">
    <cfRule type="cellIs" dxfId="136" priority="17" operator="equal">
      <formula>0</formula>
    </cfRule>
  </conditionalFormatting>
  <conditionalFormatting sqref="L29:N31">
    <cfRule type="cellIs" dxfId="135" priority="13" operator="equal">
      <formula>0</formula>
    </cfRule>
  </conditionalFormatting>
  <conditionalFormatting sqref="L38:N46">
    <cfRule type="cellIs" dxfId="134" priority="5" operator="equal">
      <formula>0</formula>
    </cfRule>
  </conditionalFormatting>
  <conditionalFormatting sqref="L48:N54">
    <cfRule type="cellIs" dxfId="133" priority="9" operator="equal">
      <formula>0</formula>
    </cfRule>
  </conditionalFormatting>
  <conditionalFormatting sqref="L56:N62">
    <cfRule type="cellIs" dxfId="132" priority="6" operator="equal">
      <formula>0</formula>
    </cfRule>
  </conditionalFormatting>
  <conditionalFormatting sqref="M23:N28">
    <cfRule type="cellIs" dxfId="131" priority="7" operator="equal">
      <formula>0</formula>
    </cfRule>
  </conditionalFormatting>
  <conditionalFormatting sqref="M32:N32">
    <cfRule type="cellIs" dxfId="130" priority="16" operator="equal">
      <formula>0</formula>
    </cfRule>
  </conditionalFormatting>
  <conditionalFormatting sqref="N9:N10 L11:N11">
    <cfRule type="cellIs" dxfId="129" priority="2" operator="equal">
      <formula>0</formula>
    </cfRule>
  </conditionalFormatting>
  <conditionalFormatting sqref="U2:U11">
    <cfRule type="cellIs" dxfId="128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J61" sqref="J61:K61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226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226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9.3000000000000007</v>
      </c>
      <c r="D20" s="297"/>
      <c r="E20" s="297"/>
      <c r="F20" s="298" t="s">
        <v>201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12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64"/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202</v>
      </c>
      <c r="E38" s="240"/>
      <c r="F38" s="240"/>
      <c r="G38" s="240"/>
      <c r="H38" s="240"/>
      <c r="I38" s="240"/>
      <c r="J38" s="240"/>
      <c r="K38" s="240"/>
      <c r="L38" s="84" t="s">
        <v>197</v>
      </c>
      <c r="M38" s="241">
        <v>0.2</v>
      </c>
      <c r="N38" s="241"/>
      <c r="O38" s="241"/>
      <c r="P38" s="241"/>
      <c r="Q38" s="241"/>
      <c r="R38" s="242">
        <v>65926</v>
      </c>
      <c r="S38" s="242"/>
      <c r="T38" s="242"/>
      <c r="U38" s="219">
        <f>+R38*M38</f>
        <v>13185.2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203</v>
      </c>
      <c r="E39" s="240"/>
      <c r="F39" s="240"/>
      <c r="G39" s="240"/>
      <c r="H39" s="240"/>
      <c r="I39" s="240"/>
      <c r="J39" s="240"/>
      <c r="K39" s="240"/>
      <c r="L39" s="84" t="s">
        <v>13</v>
      </c>
      <c r="M39" s="241">
        <v>1.74</v>
      </c>
      <c r="N39" s="241"/>
      <c r="O39" s="241"/>
      <c r="P39" s="241"/>
      <c r="Q39" s="241"/>
      <c r="R39" s="242">
        <v>45298</v>
      </c>
      <c r="S39" s="242"/>
      <c r="T39" s="242"/>
      <c r="U39" s="219">
        <f>+R39*M39</f>
        <v>78818.52</v>
      </c>
      <c r="V39" s="243"/>
      <c r="W39" s="243"/>
      <c r="X39" s="244"/>
      <c r="Y39" s="69"/>
      <c r="Z39" s="69"/>
      <c r="AA39" s="71"/>
    </row>
    <row r="40" spans="1:30" s="72" customFormat="1" ht="16.5">
      <c r="A40" s="73"/>
      <c r="B40" s="74"/>
      <c r="C40" s="76"/>
      <c r="D40" s="240" t="s">
        <v>204</v>
      </c>
      <c r="E40" s="240"/>
      <c r="F40" s="240"/>
      <c r="G40" s="240"/>
      <c r="H40" s="240"/>
      <c r="I40" s="240"/>
      <c r="J40" s="240"/>
      <c r="K40" s="240"/>
      <c r="L40" s="84" t="s">
        <v>89</v>
      </c>
      <c r="M40" s="241">
        <v>0.6</v>
      </c>
      <c r="N40" s="241"/>
      <c r="O40" s="241"/>
      <c r="P40" s="241"/>
      <c r="Q40" s="241"/>
      <c r="R40" s="242">
        <v>25513</v>
      </c>
      <c r="S40" s="242"/>
      <c r="T40" s="242"/>
      <c r="U40" s="219">
        <f>+R40*M40</f>
        <v>15307.8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/>
      <c r="E41" s="240"/>
      <c r="F41" s="240"/>
      <c r="G41" s="240"/>
      <c r="H41" s="240"/>
      <c r="I41" s="240"/>
      <c r="J41" s="240"/>
      <c r="K41" s="240"/>
      <c r="L41" s="84"/>
      <c r="M41" s="241"/>
      <c r="N41" s="241"/>
      <c r="O41" s="241"/>
      <c r="P41" s="241"/>
      <c r="Q41" s="241"/>
      <c r="R41" s="242"/>
      <c r="S41" s="242"/>
      <c r="T41" s="242"/>
      <c r="U41" s="219"/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107311.52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185"/>
      <c r="O51" s="185"/>
      <c r="P51" s="185"/>
      <c r="Q51" s="20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133</v>
      </c>
      <c r="E60" s="192"/>
      <c r="F60" s="192"/>
      <c r="G60" s="192"/>
      <c r="H60" s="193"/>
      <c r="I60" s="99" t="s">
        <v>118</v>
      </c>
      <c r="J60" s="194">
        <v>185624</v>
      </c>
      <c r="K60" s="195"/>
      <c r="L60" s="117">
        <v>2.2000000000000002</v>
      </c>
      <c r="M60" s="196">
        <f>+L60*J60</f>
        <v>408372.80000000005</v>
      </c>
      <c r="N60" s="197"/>
      <c r="O60" s="197"/>
      <c r="P60" s="197"/>
      <c r="Q60" s="195"/>
      <c r="R60" s="198">
        <v>3.5</v>
      </c>
      <c r="S60" s="199"/>
      <c r="T60" s="200"/>
      <c r="U60" s="201">
        <f>+M60/R60</f>
        <v>116677.94285714287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116677.94285714287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223989</v>
      </c>
      <c r="V63" s="189"/>
      <c r="W63" s="189"/>
      <c r="X63" s="190"/>
      <c r="Y63" s="69"/>
      <c r="Z63" s="69"/>
      <c r="AA63" s="94"/>
      <c r="AB63" s="103">
        <f>+U63</f>
        <v>223989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27" priority="8" operator="equal">
      <formula>0</formula>
    </cfRule>
  </conditionalFormatting>
  <conditionalFormatting sqref="L6:N8">
    <cfRule type="cellIs" dxfId="126" priority="15" operator="equal">
      <formula>0</formula>
    </cfRule>
  </conditionalFormatting>
  <conditionalFormatting sqref="L15:N19 U15:U62 L23:L25 L33:N37 L64:N65 U64:U65">
    <cfRule type="cellIs" dxfId="125" priority="17" operator="equal">
      <formula>0</formula>
    </cfRule>
  </conditionalFormatting>
  <conditionalFormatting sqref="L29:N31">
    <cfRule type="cellIs" dxfId="124" priority="13" operator="equal">
      <formula>0</formula>
    </cfRule>
  </conditionalFormatting>
  <conditionalFormatting sqref="L38:N46">
    <cfRule type="cellIs" dxfId="123" priority="5" operator="equal">
      <formula>0</formula>
    </cfRule>
  </conditionalFormatting>
  <conditionalFormatting sqref="L48:N54">
    <cfRule type="cellIs" dxfId="122" priority="9" operator="equal">
      <formula>0</formula>
    </cfRule>
  </conditionalFormatting>
  <conditionalFormatting sqref="L56:N62">
    <cfRule type="cellIs" dxfId="121" priority="6" operator="equal">
      <formula>0</formula>
    </cfRule>
  </conditionalFormatting>
  <conditionalFormatting sqref="M23:N28">
    <cfRule type="cellIs" dxfId="120" priority="7" operator="equal">
      <formula>0</formula>
    </cfRule>
  </conditionalFormatting>
  <conditionalFormatting sqref="M32:N32">
    <cfRule type="cellIs" dxfId="119" priority="16" operator="equal">
      <formula>0</formula>
    </cfRule>
  </conditionalFormatting>
  <conditionalFormatting sqref="N9:N10 L11:N11">
    <cfRule type="cellIs" dxfId="118" priority="2" operator="equal">
      <formula>0</formula>
    </cfRule>
  </conditionalFormatting>
  <conditionalFormatting sqref="U2:U11">
    <cfRule type="cellIs" dxfId="117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J61" sqref="J61:K61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226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226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9.4</v>
      </c>
      <c r="D20" s="297"/>
      <c r="E20" s="297"/>
      <c r="F20" s="298" t="s">
        <v>205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12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64"/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206</v>
      </c>
      <c r="E38" s="240"/>
      <c r="F38" s="240"/>
      <c r="G38" s="240"/>
      <c r="H38" s="240"/>
      <c r="I38" s="240"/>
      <c r="J38" s="240"/>
      <c r="K38" s="240"/>
      <c r="L38" s="84" t="s">
        <v>12</v>
      </c>
      <c r="M38" s="241">
        <v>1</v>
      </c>
      <c r="N38" s="241"/>
      <c r="O38" s="241"/>
      <c r="P38" s="241"/>
      <c r="Q38" s="241"/>
      <c r="R38" s="242">
        <v>17198</v>
      </c>
      <c r="S38" s="242"/>
      <c r="T38" s="242"/>
      <c r="U38" s="219">
        <f>+R38*M38</f>
        <v>17198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207</v>
      </c>
      <c r="E39" s="240"/>
      <c r="F39" s="240"/>
      <c r="G39" s="240"/>
      <c r="H39" s="240"/>
      <c r="I39" s="240"/>
      <c r="J39" s="240"/>
      <c r="K39" s="240"/>
      <c r="L39" s="84" t="s">
        <v>89</v>
      </c>
      <c r="M39" s="241">
        <v>0.3</v>
      </c>
      <c r="N39" s="241"/>
      <c r="O39" s="241"/>
      <c r="P39" s="241"/>
      <c r="Q39" s="241"/>
      <c r="R39" s="242">
        <v>25513</v>
      </c>
      <c r="S39" s="242"/>
      <c r="T39" s="242"/>
      <c r="U39" s="219">
        <f>+R39*M39</f>
        <v>7653.9</v>
      </c>
      <c r="V39" s="243"/>
      <c r="W39" s="243"/>
      <c r="X39" s="244"/>
      <c r="Y39" s="69"/>
      <c r="Z39" s="69"/>
      <c r="AA39" s="71"/>
    </row>
    <row r="40" spans="1:30" s="72" customFormat="1" ht="16.5">
      <c r="A40" s="73"/>
      <c r="B40" s="74"/>
      <c r="C40" s="76"/>
      <c r="D40" s="240" t="s">
        <v>208</v>
      </c>
      <c r="E40" s="240"/>
      <c r="F40" s="240"/>
      <c r="G40" s="240"/>
      <c r="H40" s="240"/>
      <c r="I40" s="240"/>
      <c r="J40" s="240"/>
      <c r="K40" s="240"/>
      <c r="L40" s="84" t="s">
        <v>0</v>
      </c>
      <c r="M40" s="241">
        <v>0.72499999999999998</v>
      </c>
      <c r="N40" s="241"/>
      <c r="O40" s="241"/>
      <c r="P40" s="241"/>
      <c r="Q40" s="241"/>
      <c r="R40" s="242">
        <v>28484</v>
      </c>
      <c r="S40" s="242"/>
      <c r="T40" s="242"/>
      <c r="U40" s="219">
        <f>+R40*M40</f>
        <v>20650.899999999998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200</v>
      </c>
      <c r="E41" s="240"/>
      <c r="F41" s="240"/>
      <c r="G41" s="240"/>
      <c r="H41" s="240"/>
      <c r="I41" s="240"/>
      <c r="J41" s="240"/>
      <c r="K41" s="240"/>
      <c r="L41" s="84" t="s">
        <v>0</v>
      </c>
      <c r="M41" s="241">
        <v>2.1</v>
      </c>
      <c r="N41" s="241"/>
      <c r="O41" s="241"/>
      <c r="P41" s="241"/>
      <c r="Q41" s="241"/>
      <c r="R41" s="242">
        <v>8127</v>
      </c>
      <c r="S41" s="242"/>
      <c r="T41" s="242"/>
      <c r="U41" s="219">
        <f>+R41*M41</f>
        <v>17066.7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 t="s">
        <v>209</v>
      </c>
      <c r="E42" s="240"/>
      <c r="F42" s="240"/>
      <c r="G42" s="240"/>
      <c r="H42" s="240"/>
      <c r="I42" s="240"/>
      <c r="J42" s="240"/>
      <c r="K42" s="240"/>
      <c r="L42" s="84" t="s">
        <v>89</v>
      </c>
      <c r="M42" s="241">
        <v>0.13</v>
      </c>
      <c r="N42" s="241"/>
      <c r="O42" s="241"/>
      <c r="P42" s="241"/>
      <c r="Q42" s="241"/>
      <c r="R42" s="242">
        <v>9207</v>
      </c>
      <c r="S42" s="242"/>
      <c r="T42" s="242"/>
      <c r="U42" s="219">
        <f>+R42*M42</f>
        <v>1196.9100000000001</v>
      </c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63766.41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185"/>
      <c r="O51" s="185"/>
      <c r="P51" s="185"/>
      <c r="Q51" s="20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210</v>
      </c>
      <c r="E60" s="192"/>
      <c r="F60" s="192"/>
      <c r="G60" s="192"/>
      <c r="H60" s="193"/>
      <c r="I60" s="99" t="s">
        <v>118</v>
      </c>
      <c r="J60" s="194">
        <v>185624</v>
      </c>
      <c r="K60" s="195"/>
      <c r="L60" s="117">
        <v>2.2000000000000002</v>
      </c>
      <c r="M60" s="196">
        <f>+L60*J60</f>
        <v>408372.80000000005</v>
      </c>
      <c r="N60" s="197"/>
      <c r="O60" s="197"/>
      <c r="P60" s="197"/>
      <c r="Q60" s="195"/>
      <c r="R60" s="198">
        <v>4</v>
      </c>
      <c r="S60" s="199"/>
      <c r="T60" s="200"/>
      <c r="U60" s="201">
        <f>+M60/R60</f>
        <v>102093.20000000001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102093.20000000001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165860</v>
      </c>
      <c r="V63" s="189"/>
      <c r="W63" s="189"/>
      <c r="X63" s="190"/>
      <c r="Y63" s="69"/>
      <c r="Z63" s="69"/>
      <c r="AA63" s="94"/>
      <c r="AB63" s="103">
        <f>+U63</f>
        <v>165860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16" priority="8" operator="equal">
      <formula>0</formula>
    </cfRule>
  </conditionalFormatting>
  <conditionalFormatting sqref="L6:N8">
    <cfRule type="cellIs" dxfId="115" priority="15" operator="equal">
      <formula>0</formula>
    </cfRule>
  </conditionalFormatting>
  <conditionalFormatting sqref="L15:N19 U15:U62 L23:L25 L33:N37 L64:N65 U64:U65">
    <cfRule type="cellIs" dxfId="114" priority="17" operator="equal">
      <formula>0</formula>
    </cfRule>
  </conditionalFormatting>
  <conditionalFormatting sqref="L29:N31">
    <cfRule type="cellIs" dxfId="113" priority="13" operator="equal">
      <formula>0</formula>
    </cfRule>
  </conditionalFormatting>
  <conditionalFormatting sqref="L38:N46">
    <cfRule type="cellIs" dxfId="112" priority="5" operator="equal">
      <formula>0</formula>
    </cfRule>
  </conditionalFormatting>
  <conditionalFormatting sqref="L48:N54">
    <cfRule type="cellIs" dxfId="111" priority="9" operator="equal">
      <formula>0</formula>
    </cfRule>
  </conditionalFormatting>
  <conditionalFormatting sqref="L56:N62">
    <cfRule type="cellIs" dxfId="110" priority="6" operator="equal">
      <formula>0</formula>
    </cfRule>
  </conditionalFormatting>
  <conditionalFormatting sqref="M23:N28">
    <cfRule type="cellIs" dxfId="109" priority="7" operator="equal">
      <formula>0</formula>
    </cfRule>
  </conditionalFormatting>
  <conditionalFormatting sqref="M32:N32">
    <cfRule type="cellIs" dxfId="108" priority="16" operator="equal">
      <formula>0</formula>
    </cfRule>
  </conditionalFormatting>
  <conditionalFormatting sqref="N9:N10 L11:N11">
    <cfRule type="cellIs" dxfId="107" priority="2" operator="equal">
      <formula>0</formula>
    </cfRule>
  </conditionalFormatting>
  <conditionalFormatting sqref="U2:U11">
    <cfRule type="cellIs" dxfId="106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J61" sqref="J61:K61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226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226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9.5</v>
      </c>
      <c r="D20" s="297"/>
      <c r="E20" s="297"/>
      <c r="F20" s="298" t="s">
        <v>57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0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64"/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202</v>
      </c>
      <c r="E38" s="240"/>
      <c r="F38" s="240"/>
      <c r="G38" s="240"/>
      <c r="H38" s="240"/>
      <c r="I38" s="240"/>
      <c r="J38" s="240"/>
      <c r="K38" s="240"/>
      <c r="L38" s="84" t="s">
        <v>211</v>
      </c>
      <c r="M38" s="241">
        <v>0.01</v>
      </c>
      <c r="N38" s="241"/>
      <c r="O38" s="241"/>
      <c r="P38" s="241"/>
      <c r="Q38" s="241"/>
      <c r="R38" s="242">
        <v>65926</v>
      </c>
      <c r="S38" s="242"/>
      <c r="T38" s="242"/>
      <c r="U38" s="219">
        <f>+R38*M38</f>
        <v>659.26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212</v>
      </c>
      <c r="E39" s="240"/>
      <c r="F39" s="240"/>
      <c r="G39" s="240"/>
      <c r="H39" s="240"/>
      <c r="I39" s="240"/>
      <c r="J39" s="240"/>
      <c r="K39" s="240"/>
      <c r="L39" s="84" t="s">
        <v>197</v>
      </c>
      <c r="M39" s="241">
        <v>0.01</v>
      </c>
      <c r="N39" s="241"/>
      <c r="O39" s="241"/>
      <c r="P39" s="241"/>
      <c r="Q39" s="241"/>
      <c r="R39" s="242">
        <v>53572</v>
      </c>
      <c r="S39" s="242"/>
      <c r="T39" s="242"/>
      <c r="U39" s="219">
        <f>+R39*M39</f>
        <v>535.72</v>
      </c>
      <c r="V39" s="243"/>
      <c r="W39" s="243"/>
      <c r="X39" s="244"/>
      <c r="Y39" s="69"/>
      <c r="Z39" s="69"/>
      <c r="AA39" s="71"/>
    </row>
    <row r="40" spans="1:30" s="72" customFormat="1" ht="15.75">
      <c r="A40" s="73"/>
      <c r="B40" s="74"/>
      <c r="C40" s="76"/>
      <c r="D40" s="240" t="s">
        <v>213</v>
      </c>
      <c r="E40" s="240"/>
      <c r="F40" s="240"/>
      <c r="G40" s="240"/>
      <c r="H40" s="240"/>
      <c r="I40" s="240"/>
      <c r="J40" s="240"/>
      <c r="K40" s="240"/>
      <c r="L40" s="84" t="s">
        <v>13</v>
      </c>
      <c r="M40" s="241">
        <v>0.63</v>
      </c>
      <c r="N40" s="241"/>
      <c r="O40" s="241"/>
      <c r="P40" s="241"/>
      <c r="Q40" s="241"/>
      <c r="R40" s="242">
        <v>1791</v>
      </c>
      <c r="S40" s="242"/>
      <c r="T40" s="242"/>
      <c r="U40" s="219">
        <f>+R40*M40</f>
        <v>1128.33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/>
      <c r="E41" s="240"/>
      <c r="F41" s="240"/>
      <c r="G41" s="240"/>
      <c r="H41" s="240"/>
      <c r="I41" s="240"/>
      <c r="J41" s="240"/>
      <c r="K41" s="240"/>
      <c r="L41" s="84"/>
      <c r="M41" s="241"/>
      <c r="N41" s="241"/>
      <c r="O41" s="241"/>
      <c r="P41" s="241"/>
      <c r="Q41" s="241"/>
      <c r="R41" s="242"/>
      <c r="S41" s="242"/>
      <c r="T41" s="242"/>
      <c r="U41" s="219"/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2323.31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343"/>
      <c r="O51" s="343"/>
      <c r="P51" s="343"/>
      <c r="Q51" s="34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214</v>
      </c>
      <c r="E60" s="192"/>
      <c r="F60" s="192"/>
      <c r="G60" s="192"/>
      <c r="H60" s="193"/>
      <c r="I60" s="99" t="s">
        <v>118</v>
      </c>
      <c r="J60" s="194">
        <v>177890</v>
      </c>
      <c r="K60" s="195"/>
      <c r="L60" s="117">
        <v>2.2000000000000002</v>
      </c>
      <c r="M60" s="196">
        <f>+L60*J60</f>
        <v>391358.00000000006</v>
      </c>
      <c r="N60" s="197"/>
      <c r="O60" s="197"/>
      <c r="P60" s="197"/>
      <c r="Q60" s="195"/>
      <c r="R60" s="198">
        <v>155</v>
      </c>
      <c r="S60" s="199"/>
      <c r="T60" s="200"/>
      <c r="U60" s="201">
        <f>+M60/R60</f>
        <v>2524.8903225806457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2524.8903225806457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4848</v>
      </c>
      <c r="V63" s="189"/>
      <c r="W63" s="189"/>
      <c r="X63" s="190"/>
      <c r="Y63" s="69"/>
      <c r="Z63" s="69"/>
      <c r="AA63" s="94"/>
      <c r="AB63" s="103">
        <f>+U63</f>
        <v>4848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05" priority="8" operator="equal">
      <formula>0</formula>
    </cfRule>
  </conditionalFormatting>
  <conditionalFormatting sqref="L6:N8">
    <cfRule type="cellIs" dxfId="104" priority="15" operator="equal">
      <formula>0</formula>
    </cfRule>
  </conditionalFormatting>
  <conditionalFormatting sqref="L15:N19 U15:U62 L23:L25 L33:N37 L64:N65 U64:U65">
    <cfRule type="cellIs" dxfId="103" priority="17" operator="equal">
      <formula>0</formula>
    </cfRule>
  </conditionalFormatting>
  <conditionalFormatting sqref="L29:N31">
    <cfRule type="cellIs" dxfId="102" priority="13" operator="equal">
      <formula>0</formula>
    </cfRule>
  </conditionalFormatting>
  <conditionalFormatting sqref="L38:N46">
    <cfRule type="cellIs" dxfId="101" priority="5" operator="equal">
      <formula>0</formula>
    </cfRule>
  </conditionalFormatting>
  <conditionalFormatting sqref="L48:N54">
    <cfRule type="cellIs" dxfId="100" priority="9" operator="equal">
      <formula>0</formula>
    </cfRule>
  </conditionalFormatting>
  <conditionalFormatting sqref="L56:N62">
    <cfRule type="cellIs" dxfId="99" priority="6" operator="equal">
      <formula>0</formula>
    </cfRule>
  </conditionalFormatting>
  <conditionalFormatting sqref="M23:N28">
    <cfRule type="cellIs" dxfId="98" priority="7" operator="equal">
      <formula>0</formula>
    </cfRule>
  </conditionalFormatting>
  <conditionalFormatting sqref="M32:N32">
    <cfRule type="cellIs" dxfId="97" priority="16" operator="equal">
      <formula>0</formula>
    </cfRule>
  </conditionalFormatting>
  <conditionalFormatting sqref="N9:N10 L11:N11">
    <cfRule type="cellIs" dxfId="96" priority="2" operator="equal">
      <formula>0</formula>
    </cfRule>
  </conditionalFormatting>
  <conditionalFormatting sqref="U2:U11">
    <cfRule type="cellIs" dxfId="95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J61" sqref="J61:K61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226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226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9.6</v>
      </c>
      <c r="D20" s="297"/>
      <c r="E20" s="297"/>
      <c r="F20" s="298" t="s">
        <v>217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12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64"/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215</v>
      </c>
      <c r="E38" s="240"/>
      <c r="F38" s="240"/>
      <c r="G38" s="240"/>
      <c r="H38" s="240"/>
      <c r="I38" s="240"/>
      <c r="J38" s="240"/>
      <c r="K38" s="240"/>
      <c r="L38" s="84" t="s">
        <v>211</v>
      </c>
      <c r="M38" s="241">
        <v>0.01</v>
      </c>
      <c r="N38" s="241"/>
      <c r="O38" s="241"/>
      <c r="P38" s="241"/>
      <c r="Q38" s="241"/>
      <c r="R38" s="242">
        <v>53572</v>
      </c>
      <c r="S38" s="242"/>
      <c r="T38" s="242"/>
      <c r="U38" s="219">
        <f>+R38*M38</f>
        <v>535.72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196</v>
      </c>
      <c r="E39" s="240"/>
      <c r="F39" s="240"/>
      <c r="G39" s="240"/>
      <c r="H39" s="240"/>
      <c r="I39" s="240"/>
      <c r="J39" s="240"/>
      <c r="K39" s="240"/>
      <c r="L39" s="84" t="s">
        <v>197</v>
      </c>
      <c r="M39" s="241">
        <v>0.01</v>
      </c>
      <c r="N39" s="241"/>
      <c r="O39" s="241"/>
      <c r="P39" s="241"/>
      <c r="Q39" s="241"/>
      <c r="R39" s="242">
        <v>107309</v>
      </c>
      <c r="S39" s="242"/>
      <c r="T39" s="242"/>
      <c r="U39" s="219">
        <f>+R39*M39</f>
        <v>1073.0899999999999</v>
      </c>
      <c r="V39" s="243"/>
      <c r="W39" s="243"/>
      <c r="X39" s="244"/>
      <c r="Y39" s="69"/>
      <c r="Z39" s="69"/>
      <c r="AA39" s="71"/>
    </row>
    <row r="40" spans="1:30" s="72" customFormat="1" ht="15.75">
      <c r="A40" s="73"/>
      <c r="B40" s="74"/>
      <c r="C40" s="76"/>
      <c r="D40" s="240" t="s">
        <v>216</v>
      </c>
      <c r="E40" s="240"/>
      <c r="F40" s="240"/>
      <c r="G40" s="240"/>
      <c r="H40" s="240"/>
      <c r="I40" s="240"/>
      <c r="J40" s="240"/>
      <c r="K40" s="240"/>
      <c r="L40" s="84" t="s">
        <v>13</v>
      </c>
      <c r="M40" s="241">
        <v>1.05</v>
      </c>
      <c r="N40" s="241"/>
      <c r="O40" s="241"/>
      <c r="P40" s="241"/>
      <c r="Q40" s="241"/>
      <c r="R40" s="242">
        <v>1791</v>
      </c>
      <c r="S40" s="242"/>
      <c r="T40" s="242"/>
      <c r="U40" s="219">
        <f>+R40*M40</f>
        <v>1880.5500000000002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/>
      <c r="E41" s="240"/>
      <c r="F41" s="240"/>
      <c r="G41" s="240"/>
      <c r="H41" s="240"/>
      <c r="I41" s="240"/>
      <c r="J41" s="240"/>
      <c r="K41" s="240"/>
      <c r="L41" s="84"/>
      <c r="M41" s="241"/>
      <c r="N41" s="241"/>
      <c r="O41" s="241"/>
      <c r="P41" s="241"/>
      <c r="Q41" s="241"/>
      <c r="R41" s="242"/>
      <c r="S41" s="242"/>
      <c r="T41" s="242"/>
      <c r="U41" s="219"/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3489.36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343"/>
      <c r="O51" s="343"/>
      <c r="P51" s="343"/>
      <c r="Q51" s="34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214</v>
      </c>
      <c r="E60" s="192"/>
      <c r="F60" s="192"/>
      <c r="G60" s="192"/>
      <c r="H60" s="193"/>
      <c r="I60" s="99" t="s">
        <v>118</v>
      </c>
      <c r="J60" s="194">
        <v>177890</v>
      </c>
      <c r="K60" s="195"/>
      <c r="L60" s="117">
        <v>2.2000000000000002</v>
      </c>
      <c r="M60" s="196">
        <f>+L60*J60</f>
        <v>391358.00000000006</v>
      </c>
      <c r="N60" s="197"/>
      <c r="O60" s="197"/>
      <c r="P60" s="197"/>
      <c r="Q60" s="195"/>
      <c r="R60" s="198">
        <v>65</v>
      </c>
      <c r="S60" s="199"/>
      <c r="T60" s="200"/>
      <c r="U60" s="201">
        <f>+M60/R60</f>
        <v>6020.8923076923083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6020.8923076923083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9510</v>
      </c>
      <c r="V63" s="189"/>
      <c r="W63" s="189"/>
      <c r="X63" s="190"/>
      <c r="Y63" s="69"/>
      <c r="Z63" s="69"/>
      <c r="AA63" s="94"/>
      <c r="AB63" s="103">
        <f>+U63</f>
        <v>9510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</mergeCells>
  <conditionalFormatting sqref="L27:L28">
    <cfRule type="cellIs" dxfId="94" priority="8" operator="equal">
      <formula>0</formula>
    </cfRule>
  </conditionalFormatting>
  <conditionalFormatting sqref="L6:N8">
    <cfRule type="cellIs" dxfId="93" priority="12" operator="equal">
      <formula>0</formula>
    </cfRule>
  </conditionalFormatting>
  <conditionalFormatting sqref="L15:N19 U15:U62 L23:L25 L33:N37 L64:N65 U64:U65">
    <cfRule type="cellIs" dxfId="92" priority="14" operator="equal">
      <formula>0</formula>
    </cfRule>
  </conditionalFormatting>
  <conditionalFormatting sqref="L29:N31">
    <cfRule type="cellIs" dxfId="91" priority="10" operator="equal">
      <formula>0</formula>
    </cfRule>
  </conditionalFormatting>
  <conditionalFormatting sqref="L38:N46">
    <cfRule type="cellIs" dxfId="90" priority="5" operator="equal">
      <formula>0</formula>
    </cfRule>
  </conditionalFormatting>
  <conditionalFormatting sqref="L48:N54">
    <cfRule type="cellIs" dxfId="89" priority="9" operator="equal">
      <formula>0</formula>
    </cfRule>
  </conditionalFormatting>
  <conditionalFormatting sqref="L56:N62">
    <cfRule type="cellIs" dxfId="88" priority="6" operator="equal">
      <formula>0</formula>
    </cfRule>
  </conditionalFormatting>
  <conditionalFormatting sqref="M23:N28">
    <cfRule type="cellIs" dxfId="87" priority="7" operator="equal">
      <formula>0</formula>
    </cfRule>
  </conditionalFormatting>
  <conditionalFormatting sqref="M32:N32">
    <cfRule type="cellIs" dxfId="86" priority="13" operator="equal">
      <formula>0</formula>
    </cfRule>
  </conditionalFormatting>
  <conditionalFormatting sqref="N9:N10 L11:N11">
    <cfRule type="cellIs" dxfId="85" priority="2" operator="equal">
      <formula>0</formula>
    </cfRule>
  </conditionalFormatting>
  <conditionalFormatting sqref="U2:U11">
    <cfRule type="cellIs" dxfId="84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J61" sqref="J61:K61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226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226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9.6</v>
      </c>
      <c r="D20" s="297"/>
      <c r="E20" s="297"/>
      <c r="F20" s="298" t="s">
        <v>217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12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64"/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218</v>
      </c>
      <c r="E38" s="240"/>
      <c r="F38" s="240"/>
      <c r="G38" s="240"/>
      <c r="H38" s="240"/>
      <c r="I38" s="240"/>
      <c r="J38" s="240"/>
      <c r="K38" s="240"/>
      <c r="L38" s="84" t="s">
        <v>219</v>
      </c>
      <c r="M38" s="241">
        <v>0.19</v>
      </c>
      <c r="N38" s="241"/>
      <c r="O38" s="241"/>
      <c r="P38" s="241"/>
      <c r="Q38" s="241"/>
      <c r="R38" s="242">
        <v>324078</v>
      </c>
      <c r="S38" s="242"/>
      <c r="T38" s="242"/>
      <c r="U38" s="219">
        <f>+R38*M38</f>
        <v>61574.82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196</v>
      </c>
      <c r="E39" s="240"/>
      <c r="F39" s="240"/>
      <c r="G39" s="240"/>
      <c r="H39" s="240"/>
      <c r="I39" s="240"/>
      <c r="J39" s="240"/>
      <c r="K39" s="240"/>
      <c r="L39" s="84" t="s">
        <v>197</v>
      </c>
      <c r="M39" s="241">
        <v>0.05</v>
      </c>
      <c r="N39" s="241"/>
      <c r="O39" s="241"/>
      <c r="P39" s="241"/>
      <c r="Q39" s="241"/>
      <c r="R39" s="242">
        <v>107309</v>
      </c>
      <c r="S39" s="242"/>
      <c r="T39" s="242"/>
      <c r="U39" s="219">
        <f>+R39*M39</f>
        <v>5365.4500000000007</v>
      </c>
      <c r="V39" s="243"/>
      <c r="W39" s="243"/>
      <c r="X39" s="244"/>
      <c r="Y39" s="69"/>
      <c r="Z39" s="69"/>
      <c r="AA39" s="71"/>
    </row>
    <row r="40" spans="1:30" s="72" customFormat="1" ht="16.5">
      <c r="A40" s="73"/>
      <c r="B40" s="74"/>
      <c r="C40" s="76"/>
      <c r="D40" s="240" t="s">
        <v>207</v>
      </c>
      <c r="E40" s="240"/>
      <c r="F40" s="240"/>
      <c r="G40" s="240"/>
      <c r="H40" s="240"/>
      <c r="I40" s="240"/>
      <c r="J40" s="240"/>
      <c r="K40" s="240"/>
      <c r="L40" s="84" t="s">
        <v>89</v>
      </c>
      <c r="M40" s="241">
        <v>0.5</v>
      </c>
      <c r="N40" s="241"/>
      <c r="O40" s="241"/>
      <c r="P40" s="241"/>
      <c r="Q40" s="241"/>
      <c r="R40" s="242">
        <v>25513</v>
      </c>
      <c r="S40" s="242"/>
      <c r="T40" s="242"/>
      <c r="U40" s="219">
        <f>+R40*M40</f>
        <v>12756.5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/>
      <c r="E41" s="240"/>
      <c r="F41" s="240"/>
      <c r="G41" s="240"/>
      <c r="H41" s="240"/>
      <c r="I41" s="240"/>
      <c r="J41" s="240"/>
      <c r="K41" s="240"/>
      <c r="L41" s="84"/>
      <c r="M41" s="241"/>
      <c r="N41" s="241"/>
      <c r="O41" s="241"/>
      <c r="P41" s="241"/>
      <c r="Q41" s="241"/>
      <c r="R41" s="242"/>
      <c r="S41" s="242"/>
      <c r="T41" s="242"/>
      <c r="U41" s="219"/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79696.77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343"/>
      <c r="O51" s="343"/>
      <c r="P51" s="343"/>
      <c r="Q51" s="34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214</v>
      </c>
      <c r="E60" s="192"/>
      <c r="F60" s="192"/>
      <c r="G60" s="192"/>
      <c r="H60" s="193"/>
      <c r="I60" s="99" t="s">
        <v>118</v>
      </c>
      <c r="J60" s="194">
        <v>177890</v>
      </c>
      <c r="K60" s="195"/>
      <c r="L60" s="117">
        <v>2.2000000000000002</v>
      </c>
      <c r="M60" s="196">
        <f>+L60*J60</f>
        <v>391358.00000000006</v>
      </c>
      <c r="N60" s="197"/>
      <c r="O60" s="197"/>
      <c r="P60" s="197"/>
      <c r="Q60" s="195"/>
      <c r="R60" s="198">
        <v>20</v>
      </c>
      <c r="S60" s="199"/>
      <c r="T60" s="200"/>
      <c r="U60" s="201">
        <f>+M60/R60</f>
        <v>19567.900000000001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19567.900000000001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99265</v>
      </c>
      <c r="V63" s="189"/>
      <c r="W63" s="189"/>
      <c r="X63" s="190"/>
      <c r="Y63" s="69"/>
      <c r="Z63" s="69"/>
      <c r="AA63" s="94"/>
      <c r="AB63" s="103">
        <f>+U63</f>
        <v>99265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</mergeCells>
  <conditionalFormatting sqref="L27:L28">
    <cfRule type="cellIs" dxfId="83" priority="10" operator="equal">
      <formula>0</formula>
    </cfRule>
  </conditionalFormatting>
  <conditionalFormatting sqref="L6:N8">
    <cfRule type="cellIs" dxfId="82" priority="14" operator="equal">
      <formula>0</formula>
    </cfRule>
  </conditionalFormatting>
  <conditionalFormatting sqref="L15:N19 L23:L25 L33:N37 L64:N65 U64:U65">
    <cfRule type="cellIs" dxfId="81" priority="16" operator="equal">
      <formula>0</formula>
    </cfRule>
  </conditionalFormatting>
  <conditionalFormatting sqref="L29:N31">
    <cfRule type="cellIs" dxfId="80" priority="12" operator="equal">
      <formula>0</formula>
    </cfRule>
  </conditionalFormatting>
  <conditionalFormatting sqref="L38:N46">
    <cfRule type="cellIs" dxfId="79" priority="5" operator="equal">
      <formula>0</formula>
    </cfRule>
  </conditionalFormatting>
  <conditionalFormatting sqref="L48:N54">
    <cfRule type="cellIs" dxfId="78" priority="11" operator="equal">
      <formula>0</formula>
    </cfRule>
  </conditionalFormatting>
  <conditionalFormatting sqref="L56:N62">
    <cfRule type="cellIs" dxfId="77" priority="8" operator="equal">
      <formula>0</formula>
    </cfRule>
  </conditionalFormatting>
  <conditionalFormatting sqref="M23:N28">
    <cfRule type="cellIs" dxfId="76" priority="9" operator="equal">
      <formula>0</formula>
    </cfRule>
  </conditionalFormatting>
  <conditionalFormatting sqref="M32:N32">
    <cfRule type="cellIs" dxfId="75" priority="15" operator="equal">
      <formula>0</formula>
    </cfRule>
  </conditionalFormatting>
  <conditionalFormatting sqref="N9:N10 L11:N11">
    <cfRule type="cellIs" dxfId="74" priority="2" operator="equal">
      <formula>0</formula>
    </cfRule>
  </conditionalFormatting>
  <conditionalFormatting sqref="U2:U11">
    <cfRule type="cellIs" dxfId="73" priority="1" operator="equal">
      <formula>0</formula>
    </cfRule>
  </conditionalFormatting>
  <conditionalFormatting sqref="U15:U62">
    <cfRule type="cellIs" dxfId="72" priority="6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5"/>
  <sheetViews>
    <sheetView view="pageBreakPreview" topLeftCell="A5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9.8000000000000007</v>
      </c>
      <c r="D20" s="297"/>
      <c r="E20" s="297"/>
      <c r="F20" s="298" t="s">
        <v>237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13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64"/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202</v>
      </c>
      <c r="E38" s="240"/>
      <c r="F38" s="240"/>
      <c r="G38" s="240"/>
      <c r="H38" s="240"/>
      <c r="I38" s="240"/>
      <c r="J38" s="240"/>
      <c r="K38" s="240"/>
      <c r="L38" s="84" t="s">
        <v>197</v>
      </c>
      <c r="M38" s="241">
        <v>0.02</v>
      </c>
      <c r="N38" s="241"/>
      <c r="O38" s="241"/>
      <c r="P38" s="241"/>
      <c r="Q38" s="241"/>
      <c r="R38" s="242">
        <v>65926</v>
      </c>
      <c r="S38" s="242"/>
      <c r="T38" s="242"/>
      <c r="U38" s="219">
        <f>+R38*M38</f>
        <v>1318.52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238</v>
      </c>
      <c r="E39" s="240"/>
      <c r="F39" s="240"/>
      <c r="G39" s="240"/>
      <c r="H39" s="240"/>
      <c r="I39" s="240"/>
      <c r="J39" s="240"/>
      <c r="K39" s="240"/>
      <c r="L39" s="84" t="s">
        <v>13</v>
      </c>
      <c r="M39" s="241">
        <v>3</v>
      </c>
      <c r="N39" s="241"/>
      <c r="O39" s="241"/>
      <c r="P39" s="241"/>
      <c r="Q39" s="241"/>
      <c r="R39" s="242">
        <v>4837</v>
      </c>
      <c r="S39" s="242"/>
      <c r="T39" s="242"/>
      <c r="U39" s="219">
        <f>+R39*M39</f>
        <v>14511</v>
      </c>
      <c r="V39" s="243"/>
      <c r="W39" s="243"/>
      <c r="X39" s="244"/>
      <c r="Y39" s="69"/>
      <c r="Z39" s="69"/>
      <c r="AA39" s="71"/>
    </row>
    <row r="40" spans="1:30" s="72" customFormat="1" ht="16.5">
      <c r="A40" s="73"/>
      <c r="B40" s="74"/>
      <c r="C40" s="76"/>
      <c r="D40" s="240" t="s">
        <v>239</v>
      </c>
      <c r="E40" s="240"/>
      <c r="F40" s="240"/>
      <c r="G40" s="240"/>
      <c r="H40" s="240"/>
      <c r="I40" s="240"/>
      <c r="J40" s="240"/>
      <c r="K40" s="240"/>
      <c r="L40" s="84" t="s">
        <v>13</v>
      </c>
      <c r="M40" s="241">
        <v>0.67</v>
      </c>
      <c r="N40" s="241"/>
      <c r="O40" s="241"/>
      <c r="P40" s="241"/>
      <c r="Q40" s="241"/>
      <c r="R40" s="242">
        <v>114475</v>
      </c>
      <c r="S40" s="242"/>
      <c r="T40" s="242"/>
      <c r="U40" s="219">
        <f>+R40*M40</f>
        <v>76698.25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207</v>
      </c>
      <c r="E41" s="240"/>
      <c r="F41" s="240"/>
      <c r="G41" s="240"/>
      <c r="H41" s="240"/>
      <c r="I41" s="240"/>
      <c r="J41" s="240"/>
      <c r="K41" s="240"/>
      <c r="L41" s="84" t="s">
        <v>89</v>
      </c>
      <c r="M41" s="241">
        <v>0.08</v>
      </c>
      <c r="N41" s="241"/>
      <c r="O41" s="241"/>
      <c r="P41" s="241"/>
      <c r="Q41" s="241"/>
      <c r="R41" s="242">
        <v>25513</v>
      </c>
      <c r="S41" s="242"/>
      <c r="T41" s="242"/>
      <c r="U41" s="219">
        <f>+R41*M41</f>
        <v>2041.04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94568.81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343"/>
      <c r="O51" s="343"/>
      <c r="P51" s="343"/>
      <c r="Q51" s="34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214</v>
      </c>
      <c r="E60" s="192"/>
      <c r="F60" s="192"/>
      <c r="G60" s="192"/>
      <c r="H60" s="193"/>
      <c r="I60" s="99" t="s">
        <v>118</v>
      </c>
      <c r="J60" s="194">
        <v>185624</v>
      </c>
      <c r="K60" s="195"/>
      <c r="L60" s="117">
        <v>2.2000000000000002</v>
      </c>
      <c r="M60" s="196">
        <f>+L60*J60</f>
        <v>408372.80000000005</v>
      </c>
      <c r="N60" s="197"/>
      <c r="O60" s="197"/>
      <c r="P60" s="197"/>
      <c r="Q60" s="195"/>
      <c r="R60" s="198">
        <v>3</v>
      </c>
      <c r="S60" s="199"/>
      <c r="T60" s="200"/>
      <c r="U60" s="201">
        <f>+M60/R60</f>
        <v>136124.26666666669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136124.26666666669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230693</v>
      </c>
      <c r="V63" s="189"/>
      <c r="W63" s="189"/>
      <c r="X63" s="190"/>
      <c r="Y63" s="69"/>
      <c r="Z63" s="69"/>
      <c r="AA63" s="94"/>
      <c r="AB63" s="103">
        <f>+U63</f>
        <v>230693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</mergeCells>
  <conditionalFormatting sqref="L27:L28">
    <cfRule type="cellIs" dxfId="71" priority="9" operator="equal">
      <formula>0</formula>
    </cfRule>
  </conditionalFormatting>
  <conditionalFormatting sqref="L6:N8">
    <cfRule type="cellIs" dxfId="70" priority="12" operator="equal">
      <formula>0</formula>
    </cfRule>
  </conditionalFormatting>
  <conditionalFormatting sqref="L15:N19 L23:L25 L33:N37 L64:N65 U64:U65">
    <cfRule type="cellIs" dxfId="69" priority="14" operator="equal">
      <formula>0</formula>
    </cfRule>
  </conditionalFormatting>
  <conditionalFormatting sqref="L29:N31">
    <cfRule type="cellIs" dxfId="68" priority="11" operator="equal">
      <formula>0</formula>
    </cfRule>
  </conditionalFormatting>
  <conditionalFormatting sqref="L38:N46">
    <cfRule type="cellIs" dxfId="67" priority="5" operator="equal">
      <formula>0</formula>
    </cfRule>
  </conditionalFormatting>
  <conditionalFormatting sqref="L48:N54">
    <cfRule type="cellIs" dxfId="66" priority="10" operator="equal">
      <formula>0</formula>
    </cfRule>
  </conditionalFormatting>
  <conditionalFormatting sqref="L56:N62">
    <cfRule type="cellIs" dxfId="65" priority="7" operator="equal">
      <formula>0</formula>
    </cfRule>
  </conditionalFormatting>
  <conditionalFormatting sqref="M23:N28">
    <cfRule type="cellIs" dxfId="64" priority="8" operator="equal">
      <formula>0</formula>
    </cfRule>
  </conditionalFormatting>
  <conditionalFormatting sqref="M32:N32">
    <cfRule type="cellIs" dxfId="63" priority="13" operator="equal">
      <formula>0</formula>
    </cfRule>
  </conditionalFormatting>
  <conditionalFormatting sqref="N9:N10 L11:N11">
    <cfRule type="cellIs" dxfId="62" priority="2" operator="equal">
      <formula>0</formula>
    </cfRule>
  </conditionalFormatting>
  <conditionalFormatting sqref="U2:U11">
    <cfRule type="cellIs" dxfId="61" priority="1" operator="equal">
      <formula>0</formula>
    </cfRule>
  </conditionalFormatting>
  <conditionalFormatting sqref="U15:U62">
    <cfRule type="cellIs" dxfId="60" priority="6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5"/>
  <sheetViews>
    <sheetView view="pageBreakPreview" topLeftCell="A5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9.9</v>
      </c>
      <c r="D20" s="297"/>
      <c r="E20" s="297"/>
      <c r="F20" s="298" t="s">
        <v>240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12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64"/>
      <c r="V27" s="185"/>
      <c r="W27" s="185"/>
      <c r="X27" s="186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64"/>
      <c r="V28" s="185"/>
      <c r="W28" s="185"/>
      <c r="X28" s="186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6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6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240" t="s">
        <v>241</v>
      </c>
      <c r="E38" s="240"/>
      <c r="F38" s="240"/>
      <c r="G38" s="240"/>
      <c r="H38" s="240"/>
      <c r="I38" s="240"/>
      <c r="J38" s="240"/>
      <c r="K38" s="240"/>
      <c r="L38" s="84" t="s">
        <v>197</v>
      </c>
      <c r="M38" s="241">
        <v>0.05</v>
      </c>
      <c r="N38" s="241"/>
      <c r="O38" s="241"/>
      <c r="P38" s="241"/>
      <c r="Q38" s="241"/>
      <c r="R38" s="242">
        <v>65926</v>
      </c>
      <c r="S38" s="242"/>
      <c r="T38" s="242"/>
      <c r="U38" s="219">
        <f>+R38*M38</f>
        <v>3296.3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242</v>
      </c>
      <c r="E39" s="240"/>
      <c r="F39" s="240"/>
      <c r="G39" s="240"/>
      <c r="H39" s="240"/>
      <c r="I39" s="240"/>
      <c r="J39" s="240"/>
      <c r="K39" s="240"/>
      <c r="L39" s="84" t="s">
        <v>13</v>
      </c>
      <c r="M39" s="241">
        <v>1.55</v>
      </c>
      <c r="N39" s="241"/>
      <c r="O39" s="241"/>
      <c r="P39" s="241"/>
      <c r="Q39" s="241"/>
      <c r="R39" s="242">
        <v>114475</v>
      </c>
      <c r="S39" s="242"/>
      <c r="T39" s="242"/>
      <c r="U39" s="219">
        <f>+R39*M39</f>
        <v>177436.25</v>
      </c>
      <c r="V39" s="243"/>
      <c r="W39" s="243"/>
      <c r="X39" s="244"/>
      <c r="Y39" s="69"/>
      <c r="Z39" s="69"/>
      <c r="AA39" s="71"/>
    </row>
    <row r="40" spans="1:30" s="72" customFormat="1" ht="16.5">
      <c r="A40" s="73"/>
      <c r="B40" s="74"/>
      <c r="C40" s="76"/>
      <c r="D40" s="240" t="s">
        <v>207</v>
      </c>
      <c r="E40" s="240"/>
      <c r="F40" s="240"/>
      <c r="G40" s="240"/>
      <c r="H40" s="240"/>
      <c r="I40" s="240"/>
      <c r="J40" s="240"/>
      <c r="K40" s="240"/>
      <c r="L40" s="84" t="s">
        <v>89</v>
      </c>
      <c r="M40" s="241">
        <v>0.97</v>
      </c>
      <c r="N40" s="241"/>
      <c r="O40" s="241"/>
      <c r="P40" s="241"/>
      <c r="Q40" s="241"/>
      <c r="R40" s="242">
        <v>25513</v>
      </c>
      <c r="S40" s="242"/>
      <c r="T40" s="242"/>
      <c r="U40" s="219">
        <f>+R40*M40</f>
        <v>24747.61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/>
      <c r="E41" s="240"/>
      <c r="F41" s="240"/>
      <c r="G41" s="240"/>
      <c r="H41" s="240"/>
      <c r="I41" s="240"/>
      <c r="J41" s="240"/>
      <c r="K41" s="240"/>
      <c r="L41" s="84"/>
      <c r="M41" s="241"/>
      <c r="N41" s="241"/>
      <c r="O41" s="241"/>
      <c r="P41" s="241"/>
      <c r="Q41" s="241"/>
      <c r="R41" s="242"/>
      <c r="S41" s="242"/>
      <c r="T41" s="242"/>
      <c r="U41" s="219"/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205480.15999999997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343"/>
      <c r="O51" s="343"/>
      <c r="P51" s="343"/>
      <c r="Q51" s="34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214</v>
      </c>
      <c r="E60" s="192"/>
      <c r="F60" s="192"/>
      <c r="G60" s="192"/>
      <c r="H60" s="193"/>
      <c r="I60" s="99" t="s">
        <v>118</v>
      </c>
      <c r="J60" s="194">
        <v>177890</v>
      </c>
      <c r="K60" s="195"/>
      <c r="L60" s="117">
        <v>2.2000000000000002</v>
      </c>
      <c r="M60" s="196">
        <f>+L60*J60</f>
        <v>391358.00000000006</v>
      </c>
      <c r="N60" s="197"/>
      <c r="O60" s="197"/>
      <c r="P60" s="197"/>
      <c r="Q60" s="195"/>
      <c r="R60" s="198">
        <v>3.8</v>
      </c>
      <c r="S60" s="199"/>
      <c r="T60" s="200"/>
      <c r="U60" s="201">
        <f>+M60/R60</f>
        <v>102988.94736842107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102988.94736842107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308469</v>
      </c>
      <c r="V63" s="189"/>
      <c r="W63" s="189"/>
      <c r="X63" s="190"/>
      <c r="Y63" s="69"/>
      <c r="Z63" s="69"/>
      <c r="AA63" s="94"/>
      <c r="AB63" s="103">
        <f>+U63</f>
        <v>308469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</mergeCells>
  <conditionalFormatting sqref="L27:L28">
    <cfRule type="cellIs" dxfId="59" priority="9" operator="equal">
      <formula>0</formula>
    </cfRule>
  </conditionalFormatting>
  <conditionalFormatting sqref="L6:N8">
    <cfRule type="cellIs" dxfId="58" priority="12" operator="equal">
      <formula>0</formula>
    </cfRule>
  </conditionalFormatting>
  <conditionalFormatting sqref="L15:N19 L23:L25 L33:N37 L64:N65 U64:U65">
    <cfRule type="cellIs" dxfId="57" priority="14" operator="equal">
      <formula>0</formula>
    </cfRule>
  </conditionalFormatting>
  <conditionalFormatting sqref="L29:N31">
    <cfRule type="cellIs" dxfId="56" priority="11" operator="equal">
      <formula>0</formula>
    </cfRule>
  </conditionalFormatting>
  <conditionalFormatting sqref="L38:N46">
    <cfRule type="cellIs" dxfId="55" priority="5" operator="equal">
      <formula>0</formula>
    </cfRule>
  </conditionalFormatting>
  <conditionalFormatting sqref="L48:N54">
    <cfRule type="cellIs" dxfId="54" priority="10" operator="equal">
      <formula>0</formula>
    </cfRule>
  </conditionalFormatting>
  <conditionalFormatting sqref="L56:N62">
    <cfRule type="cellIs" dxfId="53" priority="7" operator="equal">
      <formula>0</formula>
    </cfRule>
  </conditionalFormatting>
  <conditionalFormatting sqref="M23:N28">
    <cfRule type="cellIs" dxfId="52" priority="8" operator="equal">
      <formula>0</formula>
    </cfRule>
  </conditionalFormatting>
  <conditionalFormatting sqref="M32:N32">
    <cfRule type="cellIs" dxfId="51" priority="13" operator="equal">
      <formula>0</formula>
    </cfRule>
  </conditionalFormatting>
  <conditionalFormatting sqref="N9:N10 L11:N11">
    <cfRule type="cellIs" dxfId="50" priority="2" operator="equal">
      <formula>0</formula>
    </cfRule>
  </conditionalFormatting>
  <conditionalFormatting sqref="U2:U11">
    <cfRule type="cellIs" dxfId="49" priority="1" operator="equal">
      <formula>0</formula>
    </cfRule>
  </conditionalFormatting>
  <conditionalFormatting sqref="U15:U62">
    <cfRule type="cellIs" dxfId="48" priority="6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topLeftCell="A10" zoomScale="55" zoomScaleNormal="55" zoomScaleSheetLayoutView="55" zoomScalePageLayoutView="55" workbookViewId="0">
      <selection activeCell="F20" sqref="F20:Q22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244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244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10.199999999999999</v>
      </c>
      <c r="D20" s="297"/>
      <c r="E20" s="297"/>
      <c r="F20" s="298" t="s">
        <v>245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12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19"/>
      <c r="V27" s="243"/>
      <c r="W27" s="243"/>
      <c r="X27" s="244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19"/>
      <c r="V28" s="243"/>
      <c r="W28" s="243"/>
      <c r="X28" s="244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1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1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345" t="s">
        <v>246</v>
      </c>
      <c r="E38" s="345"/>
      <c r="F38" s="345"/>
      <c r="G38" s="345"/>
      <c r="H38" s="345"/>
      <c r="I38" s="345"/>
      <c r="J38" s="345"/>
      <c r="K38" s="345"/>
      <c r="L38" s="84" t="s">
        <v>223</v>
      </c>
      <c r="M38" s="245">
        <v>0.09</v>
      </c>
      <c r="N38" s="245"/>
      <c r="O38" s="245"/>
      <c r="P38" s="245"/>
      <c r="Q38" s="245"/>
      <c r="R38" s="246">
        <v>18094</v>
      </c>
      <c r="S38" s="246"/>
      <c r="T38" s="246"/>
      <c r="U38" s="219">
        <f>+M38*R38</f>
        <v>1628.46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180</v>
      </c>
      <c r="E39" s="240"/>
      <c r="F39" s="240"/>
      <c r="G39" s="240"/>
      <c r="H39" s="240"/>
      <c r="I39" s="240"/>
      <c r="J39" s="240"/>
      <c r="K39" s="240"/>
      <c r="L39" s="84" t="s">
        <v>89</v>
      </c>
      <c r="M39" s="245">
        <v>0.26</v>
      </c>
      <c r="N39" s="245"/>
      <c r="O39" s="245"/>
      <c r="P39" s="245"/>
      <c r="Q39" s="245"/>
      <c r="R39" s="246">
        <v>713</v>
      </c>
      <c r="S39" s="246"/>
      <c r="T39" s="246"/>
      <c r="U39" s="219">
        <f>+M39*R39</f>
        <v>185.38</v>
      </c>
      <c r="V39" s="243"/>
      <c r="W39" s="243"/>
      <c r="X39" s="244"/>
      <c r="Y39" s="69"/>
      <c r="Z39" s="69"/>
      <c r="AA39" s="71"/>
    </row>
    <row r="40" spans="1:30" s="72" customFormat="1" ht="16.350000000000001" customHeight="1">
      <c r="A40" s="73"/>
      <c r="B40" s="74"/>
      <c r="C40" s="76"/>
      <c r="D40" s="240" t="s">
        <v>216</v>
      </c>
      <c r="E40" s="240"/>
      <c r="F40" s="240"/>
      <c r="G40" s="240"/>
      <c r="H40" s="240"/>
      <c r="I40" s="240"/>
      <c r="J40" s="240"/>
      <c r="K40" s="240"/>
      <c r="L40" s="84" t="s">
        <v>13</v>
      </c>
      <c r="M40" s="245">
        <v>0.02</v>
      </c>
      <c r="N40" s="245"/>
      <c r="O40" s="245"/>
      <c r="P40" s="245"/>
      <c r="Q40" s="245"/>
      <c r="R40" s="246">
        <v>1791</v>
      </c>
      <c r="S40" s="246"/>
      <c r="T40" s="246"/>
      <c r="U40" s="219">
        <f>+M40*R40</f>
        <v>35.82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222</v>
      </c>
      <c r="E41" s="240"/>
      <c r="F41" s="240"/>
      <c r="G41" s="240"/>
      <c r="H41" s="240"/>
      <c r="I41" s="240"/>
      <c r="J41" s="240"/>
      <c r="K41" s="240"/>
      <c r="L41" s="84" t="s">
        <v>223</v>
      </c>
      <c r="M41" s="241">
        <v>0.01</v>
      </c>
      <c r="N41" s="241"/>
      <c r="O41" s="241"/>
      <c r="P41" s="241"/>
      <c r="Q41" s="241"/>
      <c r="R41" s="242">
        <v>41025</v>
      </c>
      <c r="S41" s="242"/>
      <c r="T41" s="242"/>
      <c r="U41" s="219">
        <f>+M41*R41</f>
        <v>410.25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 t="s">
        <v>220</v>
      </c>
      <c r="E42" s="240"/>
      <c r="F42" s="240"/>
      <c r="G42" s="240"/>
      <c r="H42" s="240"/>
      <c r="I42" s="240"/>
      <c r="J42" s="240"/>
      <c r="K42" s="240"/>
      <c r="L42" s="84" t="s">
        <v>197</v>
      </c>
      <c r="M42" s="241">
        <v>0.06</v>
      </c>
      <c r="N42" s="241"/>
      <c r="O42" s="241"/>
      <c r="P42" s="241"/>
      <c r="Q42" s="241"/>
      <c r="R42" s="242">
        <v>95575</v>
      </c>
      <c r="S42" s="242"/>
      <c r="T42" s="242"/>
      <c r="U42" s="219">
        <f>+M42*R42</f>
        <v>5734.5</v>
      </c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7994.41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343"/>
      <c r="O51" s="343"/>
      <c r="P51" s="343"/>
      <c r="Q51" s="34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214</v>
      </c>
      <c r="E60" s="192"/>
      <c r="F60" s="192"/>
      <c r="G60" s="192"/>
      <c r="H60" s="193"/>
      <c r="I60" s="99" t="s">
        <v>118</v>
      </c>
      <c r="J60" s="194">
        <v>177890</v>
      </c>
      <c r="K60" s="195"/>
      <c r="L60" s="117">
        <v>2.2000000000000002</v>
      </c>
      <c r="M60" s="196">
        <f>+L60*J60</f>
        <v>391358.00000000006</v>
      </c>
      <c r="N60" s="197"/>
      <c r="O60" s="197"/>
      <c r="P60" s="197"/>
      <c r="Q60" s="195"/>
      <c r="R60" s="198">
        <v>22.22</v>
      </c>
      <c r="S60" s="199"/>
      <c r="T60" s="200"/>
      <c r="U60" s="201">
        <f>+M60/R60</f>
        <v>17612.871287128717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17612.871287128717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25607</v>
      </c>
      <c r="V63" s="189"/>
      <c r="W63" s="189"/>
      <c r="X63" s="190"/>
      <c r="Y63" s="69"/>
      <c r="Z63" s="69"/>
      <c r="AA63" s="94"/>
      <c r="AB63" s="103">
        <f>+U63</f>
        <v>25607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47" priority="5" operator="equal">
      <formula>0</formula>
    </cfRule>
  </conditionalFormatting>
  <conditionalFormatting sqref="L38:M40">
    <cfRule type="cellIs" dxfId="46" priority="3" operator="equal">
      <formula>0</formula>
    </cfRule>
  </conditionalFormatting>
  <conditionalFormatting sqref="L6:N8">
    <cfRule type="cellIs" dxfId="45" priority="10" operator="equal">
      <formula>0</formula>
    </cfRule>
  </conditionalFormatting>
  <conditionalFormatting sqref="L15:N19 U15:U62 L23:L25 L33:N37 L64:N65 U64:U65">
    <cfRule type="cellIs" dxfId="44" priority="12" operator="equal">
      <formula>0</formula>
    </cfRule>
  </conditionalFormatting>
  <conditionalFormatting sqref="L29:N31">
    <cfRule type="cellIs" dxfId="43" priority="9" operator="equal">
      <formula>0</formula>
    </cfRule>
  </conditionalFormatting>
  <conditionalFormatting sqref="L41:N46">
    <cfRule type="cellIs" dxfId="42" priority="6" operator="equal">
      <formula>0</formula>
    </cfRule>
  </conditionalFormatting>
  <conditionalFormatting sqref="L48:N54">
    <cfRule type="cellIs" dxfId="41" priority="8" operator="equal">
      <formula>0</formula>
    </cfRule>
  </conditionalFormatting>
  <conditionalFormatting sqref="L56:N62">
    <cfRule type="cellIs" dxfId="40" priority="7" operator="equal">
      <formula>0</formula>
    </cfRule>
  </conditionalFormatting>
  <conditionalFormatting sqref="M23:N28">
    <cfRule type="cellIs" dxfId="39" priority="4" operator="equal">
      <formula>0</formula>
    </cfRule>
  </conditionalFormatting>
  <conditionalFormatting sqref="M32:N32">
    <cfRule type="cellIs" dxfId="38" priority="11" operator="equal">
      <formula>0</formula>
    </cfRule>
  </conditionalFormatting>
  <conditionalFormatting sqref="N9:N10 L11:N11">
    <cfRule type="cellIs" dxfId="37" priority="2" operator="equal">
      <formula>0</formula>
    </cfRule>
  </conditionalFormatting>
  <conditionalFormatting sqref="U2:U11">
    <cfRule type="cellIs" dxfId="36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5"/>
  <sheetViews>
    <sheetView view="pageBreakPreview" topLeftCell="A5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10.3</v>
      </c>
      <c r="D20" s="297"/>
      <c r="E20" s="297"/>
      <c r="F20" s="298" t="s">
        <v>48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12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19"/>
      <c r="V27" s="243"/>
      <c r="W27" s="243"/>
      <c r="X27" s="244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19"/>
      <c r="V28" s="243"/>
      <c r="W28" s="243"/>
      <c r="X28" s="244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1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1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345" t="s">
        <v>221</v>
      </c>
      <c r="E38" s="345"/>
      <c r="F38" s="345"/>
      <c r="G38" s="345"/>
      <c r="H38" s="345"/>
      <c r="I38" s="345"/>
      <c r="J38" s="345"/>
      <c r="K38" s="345"/>
      <c r="L38" s="84" t="s">
        <v>223</v>
      </c>
      <c r="M38" s="245">
        <v>0.09</v>
      </c>
      <c r="N38" s="245"/>
      <c r="O38" s="245"/>
      <c r="P38" s="245"/>
      <c r="Q38" s="245"/>
      <c r="R38" s="246">
        <v>18094</v>
      </c>
      <c r="S38" s="246"/>
      <c r="T38" s="246"/>
      <c r="U38" s="219">
        <f>+M38*R38</f>
        <v>1628.46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 t="s">
        <v>180</v>
      </c>
      <c r="E39" s="240"/>
      <c r="F39" s="240"/>
      <c r="G39" s="240"/>
      <c r="H39" s="240"/>
      <c r="I39" s="240"/>
      <c r="J39" s="240"/>
      <c r="K39" s="240"/>
      <c r="L39" s="84" t="s">
        <v>89</v>
      </c>
      <c r="M39" s="245">
        <v>0.26</v>
      </c>
      <c r="N39" s="245"/>
      <c r="O39" s="245"/>
      <c r="P39" s="245"/>
      <c r="Q39" s="245"/>
      <c r="R39" s="246">
        <v>713</v>
      </c>
      <c r="S39" s="246"/>
      <c r="T39" s="246"/>
      <c r="U39" s="219">
        <f>+M39*R39</f>
        <v>185.38</v>
      </c>
      <c r="V39" s="243"/>
      <c r="W39" s="243"/>
      <c r="X39" s="244"/>
      <c r="Y39" s="69"/>
      <c r="Z39" s="69"/>
      <c r="AA39" s="71"/>
    </row>
    <row r="40" spans="1:30" s="72" customFormat="1" ht="16.350000000000001" customHeight="1">
      <c r="A40" s="73"/>
      <c r="B40" s="74"/>
      <c r="C40" s="76"/>
      <c r="D40" s="240" t="s">
        <v>213</v>
      </c>
      <c r="E40" s="240"/>
      <c r="F40" s="240"/>
      <c r="G40" s="240"/>
      <c r="H40" s="240"/>
      <c r="I40" s="240"/>
      <c r="J40" s="240"/>
      <c r="K40" s="240"/>
      <c r="L40" s="84" t="s">
        <v>13</v>
      </c>
      <c r="M40" s="245">
        <v>0.02</v>
      </c>
      <c r="N40" s="245"/>
      <c r="O40" s="245"/>
      <c r="P40" s="245"/>
      <c r="Q40" s="245"/>
      <c r="R40" s="246">
        <v>1791</v>
      </c>
      <c r="S40" s="246"/>
      <c r="T40" s="246"/>
      <c r="U40" s="219">
        <f>+M40*R40</f>
        <v>35.82</v>
      </c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 t="s">
        <v>222</v>
      </c>
      <c r="E41" s="240"/>
      <c r="F41" s="240"/>
      <c r="G41" s="240"/>
      <c r="H41" s="240"/>
      <c r="I41" s="240"/>
      <c r="J41" s="240"/>
      <c r="K41" s="240"/>
      <c r="L41" s="84" t="s">
        <v>223</v>
      </c>
      <c r="M41" s="241">
        <v>0.01</v>
      </c>
      <c r="N41" s="241"/>
      <c r="O41" s="241"/>
      <c r="P41" s="241"/>
      <c r="Q41" s="241"/>
      <c r="R41" s="242">
        <v>41025</v>
      </c>
      <c r="S41" s="242"/>
      <c r="T41" s="242"/>
      <c r="U41" s="219">
        <f>+M41*R41</f>
        <v>410.25</v>
      </c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2259.91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343"/>
      <c r="O51" s="343"/>
      <c r="P51" s="343"/>
      <c r="Q51" s="34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214</v>
      </c>
      <c r="E60" s="192"/>
      <c r="F60" s="192"/>
      <c r="G60" s="192"/>
      <c r="H60" s="193"/>
      <c r="I60" s="99" t="s">
        <v>118</v>
      </c>
      <c r="J60" s="194">
        <v>177890</v>
      </c>
      <c r="K60" s="195"/>
      <c r="L60" s="117">
        <v>2.2000000000000002</v>
      </c>
      <c r="M60" s="196">
        <f>+L60*J60</f>
        <v>391358.00000000006</v>
      </c>
      <c r="N60" s="197"/>
      <c r="O60" s="197"/>
      <c r="P60" s="197"/>
      <c r="Q60" s="195"/>
      <c r="R60" s="198">
        <v>40</v>
      </c>
      <c r="S60" s="199"/>
      <c r="T60" s="200"/>
      <c r="U60" s="201">
        <f>+M60/R60</f>
        <v>9783.9500000000007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9783.9500000000007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12044</v>
      </c>
      <c r="V63" s="189"/>
      <c r="W63" s="189"/>
      <c r="X63" s="190"/>
      <c r="Y63" s="69"/>
      <c r="Z63" s="69"/>
      <c r="AA63" s="94"/>
      <c r="AB63" s="103">
        <f>+U63</f>
        <v>12044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</mergeCells>
  <conditionalFormatting sqref="L27:L28">
    <cfRule type="cellIs" dxfId="35" priority="10" operator="equal">
      <formula>0</formula>
    </cfRule>
  </conditionalFormatting>
  <conditionalFormatting sqref="L38:M40">
    <cfRule type="cellIs" dxfId="34" priority="7" operator="equal">
      <formula>0</formula>
    </cfRule>
  </conditionalFormatting>
  <conditionalFormatting sqref="L6:N8">
    <cfRule type="cellIs" dxfId="33" priority="17" operator="equal">
      <formula>0</formula>
    </cfRule>
  </conditionalFormatting>
  <conditionalFormatting sqref="L15:N19 U15:U62 L23:L25 L33:N37 L64:N65 U64:U65">
    <cfRule type="cellIs" dxfId="32" priority="19" operator="equal">
      <formula>0</formula>
    </cfRule>
  </conditionalFormatting>
  <conditionalFormatting sqref="L29:N31">
    <cfRule type="cellIs" dxfId="31" priority="15" operator="equal">
      <formula>0</formula>
    </cfRule>
  </conditionalFormatting>
  <conditionalFormatting sqref="L41:N46">
    <cfRule type="cellIs" dxfId="30" priority="11" operator="equal">
      <formula>0</formula>
    </cfRule>
  </conditionalFormatting>
  <conditionalFormatting sqref="L48:N54">
    <cfRule type="cellIs" dxfId="29" priority="14" operator="equal">
      <formula>0</formula>
    </cfRule>
  </conditionalFormatting>
  <conditionalFormatting sqref="L56:N62">
    <cfRule type="cellIs" dxfId="28" priority="12" operator="equal">
      <formula>0</formula>
    </cfRule>
  </conditionalFormatting>
  <conditionalFormatting sqref="M23:N28">
    <cfRule type="cellIs" dxfId="27" priority="9" operator="equal">
      <formula>0</formula>
    </cfRule>
  </conditionalFormatting>
  <conditionalFormatting sqref="M32:N32">
    <cfRule type="cellIs" dxfId="26" priority="18" operator="equal">
      <formula>0</formula>
    </cfRule>
  </conditionalFormatting>
  <conditionalFormatting sqref="N9:N10 L11:N11">
    <cfRule type="cellIs" dxfId="25" priority="2" operator="equal">
      <formula>0</formula>
    </cfRule>
  </conditionalFormatting>
  <conditionalFormatting sqref="U2:U11">
    <cfRule type="cellIs" dxfId="24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5"/>
  <sheetViews>
    <sheetView view="pageBreakPreview" topLeftCell="A5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10.4</v>
      </c>
      <c r="D20" s="297"/>
      <c r="E20" s="297"/>
      <c r="F20" s="298" t="s">
        <v>86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0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19"/>
      <c r="V27" s="243"/>
      <c r="W27" s="243"/>
      <c r="X27" s="244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19"/>
      <c r="V28" s="243"/>
      <c r="W28" s="243"/>
      <c r="X28" s="244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1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1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345" t="s">
        <v>224</v>
      </c>
      <c r="E38" s="345"/>
      <c r="F38" s="345"/>
      <c r="G38" s="345"/>
      <c r="H38" s="345"/>
      <c r="I38" s="345"/>
      <c r="J38" s="345"/>
      <c r="K38" s="345"/>
      <c r="L38" s="84" t="s">
        <v>88</v>
      </c>
      <c r="M38" s="245">
        <v>8.0000000000000002E-3</v>
      </c>
      <c r="N38" s="245"/>
      <c r="O38" s="245"/>
      <c r="P38" s="245"/>
      <c r="Q38" s="245"/>
      <c r="R38" s="246">
        <v>547271</v>
      </c>
      <c r="S38" s="246"/>
      <c r="T38" s="246"/>
      <c r="U38" s="219">
        <f>+M38*R38</f>
        <v>4378.1679999999997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/>
      <c r="E39" s="240"/>
      <c r="F39" s="240"/>
      <c r="G39" s="240"/>
      <c r="H39" s="240"/>
      <c r="I39" s="240"/>
      <c r="J39" s="240"/>
      <c r="K39" s="240"/>
      <c r="L39" s="84"/>
      <c r="M39" s="245"/>
      <c r="N39" s="245"/>
      <c r="O39" s="245"/>
      <c r="P39" s="245"/>
      <c r="Q39" s="245"/>
      <c r="R39" s="246"/>
      <c r="S39" s="246"/>
      <c r="T39" s="246"/>
      <c r="U39" s="219"/>
      <c r="V39" s="243"/>
      <c r="W39" s="243"/>
      <c r="X39" s="244"/>
      <c r="Y39" s="69"/>
      <c r="Z39" s="69"/>
      <c r="AA39" s="71"/>
    </row>
    <row r="40" spans="1:30" s="72" customFormat="1" ht="16.350000000000001" customHeight="1">
      <c r="A40" s="73"/>
      <c r="B40" s="74"/>
      <c r="C40" s="76"/>
      <c r="D40" s="240"/>
      <c r="E40" s="240"/>
      <c r="F40" s="240"/>
      <c r="G40" s="240"/>
      <c r="H40" s="240"/>
      <c r="I40" s="240"/>
      <c r="J40" s="240"/>
      <c r="K40" s="240"/>
      <c r="L40" s="84"/>
      <c r="M40" s="245"/>
      <c r="N40" s="245"/>
      <c r="O40" s="245"/>
      <c r="P40" s="245"/>
      <c r="Q40" s="245"/>
      <c r="R40" s="246"/>
      <c r="S40" s="246"/>
      <c r="T40" s="246"/>
      <c r="U40" s="219"/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/>
      <c r="E41" s="240"/>
      <c r="F41" s="240"/>
      <c r="G41" s="240"/>
      <c r="H41" s="240"/>
      <c r="I41" s="240"/>
      <c r="J41" s="240"/>
      <c r="K41" s="240"/>
      <c r="L41" s="84"/>
      <c r="M41" s="241"/>
      <c r="N41" s="241"/>
      <c r="O41" s="241"/>
      <c r="P41" s="241"/>
      <c r="Q41" s="241"/>
      <c r="R41" s="242"/>
      <c r="S41" s="242"/>
      <c r="T41" s="242"/>
      <c r="U41" s="219"/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4378.1679999999997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343"/>
      <c r="O51" s="343"/>
      <c r="P51" s="343"/>
      <c r="Q51" s="34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133</v>
      </c>
      <c r="E60" s="192"/>
      <c r="F60" s="192"/>
      <c r="G60" s="192"/>
      <c r="H60" s="193"/>
      <c r="I60" s="99" t="s">
        <v>118</v>
      </c>
      <c r="J60" s="194">
        <v>154687</v>
      </c>
      <c r="K60" s="195"/>
      <c r="L60" s="117">
        <v>2.2000000000000002</v>
      </c>
      <c r="M60" s="196">
        <f>+L60*J60</f>
        <v>340311.4</v>
      </c>
      <c r="N60" s="197"/>
      <c r="O60" s="197"/>
      <c r="P60" s="197"/>
      <c r="Q60" s="195"/>
      <c r="R60" s="198">
        <v>26</v>
      </c>
      <c r="S60" s="199"/>
      <c r="T60" s="200"/>
      <c r="U60" s="201">
        <f>+M60/R60</f>
        <v>13088.900000000001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13088.900000000001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17467</v>
      </c>
      <c r="V63" s="189"/>
      <c r="W63" s="189"/>
      <c r="X63" s="190"/>
      <c r="Y63" s="69"/>
      <c r="Z63" s="69"/>
      <c r="AA63" s="94"/>
      <c r="AB63" s="103">
        <f>+U63</f>
        <v>17467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</mergeCells>
  <conditionalFormatting sqref="L27:L28">
    <cfRule type="cellIs" dxfId="23" priority="10" operator="equal">
      <formula>0</formula>
    </cfRule>
  </conditionalFormatting>
  <conditionalFormatting sqref="L38:M40">
    <cfRule type="cellIs" dxfId="22" priority="7" operator="equal">
      <formula>0</formula>
    </cfRule>
  </conditionalFormatting>
  <conditionalFormatting sqref="L6:N8">
    <cfRule type="cellIs" dxfId="21" priority="17" operator="equal">
      <formula>0</formula>
    </cfRule>
  </conditionalFormatting>
  <conditionalFormatting sqref="L15:N19 U15:U62 L23:L25 L33:N37 L64:N65 U64:U65">
    <cfRule type="cellIs" dxfId="20" priority="19" operator="equal">
      <formula>0</formula>
    </cfRule>
  </conditionalFormatting>
  <conditionalFormatting sqref="L29:N31">
    <cfRule type="cellIs" dxfId="19" priority="15" operator="equal">
      <formula>0</formula>
    </cfRule>
  </conditionalFormatting>
  <conditionalFormatting sqref="L41:N46">
    <cfRule type="cellIs" dxfId="18" priority="11" operator="equal">
      <formula>0</formula>
    </cfRule>
  </conditionalFormatting>
  <conditionalFormatting sqref="L48:N54">
    <cfRule type="cellIs" dxfId="17" priority="14" operator="equal">
      <formula>0</formula>
    </cfRule>
  </conditionalFormatting>
  <conditionalFormatting sqref="L56:N62">
    <cfRule type="cellIs" dxfId="16" priority="12" operator="equal">
      <formula>0</formula>
    </cfRule>
  </conditionalFormatting>
  <conditionalFormatting sqref="M23:N28">
    <cfRule type="cellIs" dxfId="15" priority="9" operator="equal">
      <formula>0</formula>
    </cfRule>
  </conditionalFormatting>
  <conditionalFormatting sqref="M32:N32">
    <cfRule type="cellIs" dxfId="14" priority="18" operator="equal">
      <formula>0</formula>
    </cfRule>
  </conditionalFormatting>
  <conditionalFormatting sqref="N9:N10 L11:N11">
    <cfRule type="cellIs" dxfId="13" priority="2" operator="equal">
      <formula>0</formula>
    </cfRule>
  </conditionalFormatting>
  <conditionalFormatting sqref="U2:U11">
    <cfRule type="cellIs" dxfId="12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Y65"/>
  <sheetViews>
    <sheetView view="pageBreakPreview" topLeftCell="A5" zoomScale="70" zoomScaleNormal="55" zoomScaleSheetLayoutView="70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320"/>
      <c r="C2" s="321"/>
      <c r="D2" s="322"/>
      <c r="E2" s="322"/>
      <c r="F2" s="322"/>
      <c r="G2" s="323"/>
      <c r="H2" s="324" t="s">
        <v>90</v>
      </c>
      <c r="I2" s="325"/>
      <c r="J2" s="325"/>
      <c r="K2" s="325"/>
      <c r="L2" s="325"/>
      <c r="M2" s="325"/>
      <c r="N2" s="325"/>
      <c r="O2" s="325"/>
      <c r="P2" s="325"/>
      <c r="Q2" s="325"/>
      <c r="R2" s="325"/>
      <c r="S2" s="325"/>
      <c r="T2" s="32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332" t="s">
        <v>91</v>
      </c>
      <c r="C3" s="312"/>
      <c r="D3" s="185"/>
      <c r="E3" s="185"/>
      <c r="F3" s="185"/>
      <c r="G3" s="204"/>
      <c r="H3" s="327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28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332">
        <v>20</v>
      </c>
      <c r="C4" s="312"/>
      <c r="D4" s="204"/>
      <c r="E4" s="266">
        <v>6</v>
      </c>
      <c r="F4" s="204"/>
      <c r="G4" s="54">
        <v>2025</v>
      </c>
      <c r="H4" s="327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308"/>
      <c r="T4" s="328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332" t="s">
        <v>92</v>
      </c>
      <c r="C5" s="312"/>
      <c r="D5" s="204"/>
      <c r="E5" s="266" t="s">
        <v>93</v>
      </c>
      <c r="F5" s="204"/>
      <c r="G5" s="54" t="s">
        <v>94</v>
      </c>
      <c r="H5" s="329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1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313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314" t="s">
        <v>243</v>
      </c>
      <c r="F9" s="314"/>
      <c r="G9" s="314"/>
      <c r="H9" s="314"/>
      <c r="I9" s="314"/>
      <c r="J9" s="314"/>
      <c r="K9" s="314"/>
      <c r="L9" s="314"/>
      <c r="M9" s="314"/>
      <c r="N9" s="313" t="s">
        <v>96</v>
      </c>
      <c r="O9" s="308"/>
      <c r="P9" s="315">
        <v>2025</v>
      </c>
      <c r="Q9" s="316"/>
      <c r="R9" s="316"/>
      <c r="S9" s="317"/>
      <c r="T9" s="308"/>
      <c r="U9" s="308"/>
      <c r="V9" s="308"/>
      <c r="W9" s="308"/>
      <c r="X9" s="30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314"/>
      <c r="F10" s="314"/>
      <c r="G10" s="314"/>
      <c r="H10" s="314"/>
      <c r="I10" s="314"/>
      <c r="J10" s="314"/>
      <c r="K10" s="314"/>
      <c r="L10" s="314"/>
      <c r="M10" s="314"/>
      <c r="N10" s="110"/>
      <c r="O10" s="110"/>
      <c r="P10" s="318"/>
      <c r="Q10" s="319"/>
      <c r="R10" s="319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333" t="s">
        <v>97</v>
      </c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9"/>
      <c r="Y11" s="56"/>
      <c r="Z11" s="56"/>
      <c r="AA11" s="47"/>
    </row>
    <row r="12" spans="1:51" s="45" customFormat="1" ht="14.45" customHeight="1">
      <c r="A12" s="56"/>
      <c r="B12" s="68"/>
      <c r="C12" s="111"/>
      <c r="D12" s="334" t="s">
        <v>243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6"/>
      <c r="Y12" s="56"/>
      <c r="Z12" s="56"/>
      <c r="AA12" s="47"/>
    </row>
    <row r="13" spans="1:51" s="45" customFormat="1" ht="14.45" customHeight="1">
      <c r="A13" s="56"/>
      <c r="B13" s="68"/>
      <c r="C13" s="111"/>
      <c r="D13" s="337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9"/>
      <c r="Y13" s="56"/>
      <c r="Z13" s="56"/>
      <c r="AA13" s="47"/>
    </row>
    <row r="14" spans="1:51" s="45" customFormat="1" ht="49.5" customHeight="1">
      <c r="A14" s="56"/>
      <c r="B14" s="68"/>
      <c r="C14" s="111"/>
      <c r="D14" s="340"/>
      <c r="E14" s="341"/>
      <c r="F14" s="341"/>
      <c r="G14" s="341"/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2"/>
      <c r="Y14" s="56"/>
      <c r="Z14" s="56"/>
      <c r="AA14" s="47"/>
    </row>
    <row r="15" spans="1:51" s="45" customFormat="1">
      <c r="A15" s="56"/>
      <c r="B15" s="68"/>
      <c r="C15" s="111"/>
      <c r="D15" s="307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10" t="s">
        <v>98</v>
      </c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2"/>
      <c r="X17" s="213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11" t="s">
        <v>99</v>
      </c>
      <c r="D19" s="311"/>
      <c r="E19" s="311"/>
      <c r="F19" s="312" t="s">
        <v>1</v>
      </c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204"/>
      <c r="R19" s="266" t="s">
        <v>5</v>
      </c>
      <c r="S19" s="185"/>
      <c r="T19" s="204"/>
      <c r="U19" s="266" t="s">
        <v>100</v>
      </c>
      <c r="V19" s="185"/>
      <c r="W19" s="185"/>
      <c r="X19" s="186"/>
      <c r="Y19" s="69"/>
      <c r="Z19" s="69"/>
      <c r="AA19" s="71"/>
    </row>
    <row r="20" spans="1:28" s="72" customFormat="1" ht="15" customHeight="1">
      <c r="A20" s="69"/>
      <c r="B20" s="74"/>
      <c r="C20" s="297">
        <v>10.5</v>
      </c>
      <c r="D20" s="297"/>
      <c r="E20" s="297"/>
      <c r="F20" s="298" t="s">
        <v>85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3"/>
      <c r="R20" s="302" t="s">
        <v>12</v>
      </c>
      <c r="S20" s="182"/>
      <c r="T20" s="183"/>
      <c r="U20" s="302">
        <v>1</v>
      </c>
      <c r="V20" s="182"/>
      <c r="W20" s="182"/>
      <c r="X20" s="305"/>
      <c r="Y20" s="69"/>
      <c r="Z20" s="69"/>
      <c r="AA20" s="71"/>
    </row>
    <row r="21" spans="1:28" s="72" customFormat="1" ht="15.75">
      <c r="A21" s="69"/>
      <c r="B21" s="74"/>
      <c r="C21" s="297"/>
      <c r="D21" s="297"/>
      <c r="E21" s="297"/>
      <c r="F21" s="299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300"/>
      <c r="R21" s="303"/>
      <c r="S21" s="212"/>
      <c r="T21" s="300"/>
      <c r="U21" s="303"/>
      <c r="V21" s="212"/>
      <c r="W21" s="212"/>
      <c r="X21" s="306"/>
      <c r="Y21" s="69"/>
      <c r="Z21" s="69"/>
      <c r="AA21" s="71"/>
    </row>
    <row r="22" spans="1:28" s="72" customFormat="1" ht="33" customHeight="1">
      <c r="A22" s="69"/>
      <c r="B22" s="74"/>
      <c r="C22" s="297"/>
      <c r="D22" s="297"/>
      <c r="E22" s="297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301"/>
      <c r="R22" s="304"/>
      <c r="S22" s="238"/>
      <c r="T22" s="301"/>
      <c r="U22" s="304"/>
      <c r="V22" s="238"/>
      <c r="W22" s="238"/>
      <c r="X22" s="239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11" t="s">
        <v>101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3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14" t="s">
        <v>1</v>
      </c>
      <c r="E26" s="185"/>
      <c r="F26" s="185"/>
      <c r="G26" s="185"/>
      <c r="H26" s="185"/>
      <c r="I26" s="204"/>
      <c r="J26" s="214" t="s">
        <v>2</v>
      </c>
      <c r="K26" s="204"/>
      <c r="L26" s="79" t="s">
        <v>5</v>
      </c>
      <c r="M26" s="214" t="s">
        <v>103</v>
      </c>
      <c r="N26" s="185"/>
      <c r="O26" s="185"/>
      <c r="P26" s="185"/>
      <c r="Q26" s="204"/>
      <c r="R26" s="214" t="s">
        <v>3</v>
      </c>
      <c r="S26" s="185"/>
      <c r="T26" s="204"/>
      <c r="U26" s="214" t="s">
        <v>104</v>
      </c>
      <c r="V26" s="185"/>
      <c r="W26" s="185"/>
      <c r="X26" s="186"/>
      <c r="Y26" s="69"/>
      <c r="Z26" s="69"/>
      <c r="AA26" s="71"/>
    </row>
    <row r="27" spans="1:28" s="72" customFormat="1" ht="15.75">
      <c r="A27" s="69"/>
      <c r="B27" s="74"/>
      <c r="C27" s="76"/>
      <c r="D27" s="265"/>
      <c r="E27" s="185"/>
      <c r="F27" s="185"/>
      <c r="G27" s="185"/>
      <c r="H27" s="185"/>
      <c r="I27" s="204"/>
      <c r="J27" s="266"/>
      <c r="K27" s="204"/>
      <c r="L27" s="53"/>
      <c r="M27" s="284"/>
      <c r="N27" s="285"/>
      <c r="O27" s="285"/>
      <c r="P27" s="285"/>
      <c r="Q27" s="286"/>
      <c r="R27" s="274"/>
      <c r="S27" s="275"/>
      <c r="T27" s="276"/>
      <c r="U27" s="219"/>
      <c r="V27" s="243"/>
      <c r="W27" s="243"/>
      <c r="X27" s="244"/>
      <c r="Y27" s="69"/>
      <c r="Z27" s="69"/>
      <c r="AA27" s="71"/>
    </row>
    <row r="28" spans="1:28" s="72" customFormat="1" ht="15.75">
      <c r="A28" s="69"/>
      <c r="B28" s="74"/>
      <c r="C28" s="76"/>
      <c r="D28" s="287"/>
      <c r="E28" s="288"/>
      <c r="F28" s="288"/>
      <c r="G28" s="288"/>
      <c r="H28" s="288"/>
      <c r="I28" s="289"/>
      <c r="J28" s="290"/>
      <c r="K28" s="291"/>
      <c r="L28" s="80"/>
      <c r="M28" s="292"/>
      <c r="N28" s="293"/>
      <c r="O28" s="293"/>
      <c r="P28" s="293"/>
      <c r="Q28" s="294"/>
      <c r="R28" s="281"/>
      <c r="S28" s="295"/>
      <c r="T28" s="296"/>
      <c r="U28" s="219"/>
      <c r="V28" s="243"/>
      <c r="W28" s="243"/>
      <c r="X28" s="244"/>
      <c r="Y28" s="69"/>
      <c r="Z28" s="69"/>
      <c r="AA28" s="71"/>
    </row>
    <row r="29" spans="1:28" s="72" customFormat="1" ht="15.75">
      <c r="A29" s="69"/>
      <c r="B29" s="74"/>
      <c r="C29" s="76"/>
      <c r="D29" s="256"/>
      <c r="E29" s="257"/>
      <c r="F29" s="257"/>
      <c r="G29" s="257"/>
      <c r="H29" s="257"/>
      <c r="I29" s="258"/>
      <c r="J29" s="259"/>
      <c r="K29" s="258"/>
      <c r="L29" s="81"/>
      <c r="M29" s="260"/>
      <c r="N29" s="257"/>
      <c r="O29" s="257"/>
      <c r="P29" s="257"/>
      <c r="Q29" s="258"/>
      <c r="R29" s="274"/>
      <c r="S29" s="275"/>
      <c r="T29" s="276"/>
      <c r="U29" s="214"/>
      <c r="V29" s="185"/>
      <c r="W29" s="185"/>
      <c r="X29" s="186"/>
      <c r="Y29" s="69"/>
      <c r="Z29" s="69"/>
      <c r="AA29" s="71"/>
    </row>
    <row r="30" spans="1:28" s="72" customFormat="1" ht="15.75">
      <c r="A30" s="69"/>
      <c r="B30" s="74"/>
      <c r="C30" s="76"/>
      <c r="D30" s="277"/>
      <c r="E30" s="272"/>
      <c r="F30" s="272"/>
      <c r="G30" s="272"/>
      <c r="H30" s="272"/>
      <c r="I30" s="278"/>
      <c r="J30" s="279"/>
      <c r="K30" s="278"/>
      <c r="L30" s="81"/>
      <c r="M30" s="280"/>
      <c r="N30" s="272"/>
      <c r="O30" s="272"/>
      <c r="P30" s="272"/>
      <c r="Q30" s="278"/>
      <c r="R30" s="281"/>
      <c r="S30" s="282"/>
      <c r="T30" s="283"/>
      <c r="U30" s="214"/>
      <c r="V30" s="185"/>
      <c r="W30" s="185"/>
      <c r="X30" s="186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56"/>
      <c r="E31" s="257"/>
      <c r="F31" s="257"/>
      <c r="G31" s="257"/>
      <c r="H31" s="257"/>
      <c r="I31" s="258"/>
      <c r="J31" s="259"/>
      <c r="K31" s="258"/>
      <c r="L31" s="81"/>
      <c r="M31" s="260"/>
      <c r="N31" s="257"/>
      <c r="O31" s="257"/>
      <c r="P31" s="257"/>
      <c r="Q31" s="258"/>
      <c r="R31" s="261"/>
      <c r="S31" s="262"/>
      <c r="T31" s="263"/>
      <c r="U31" s="264"/>
      <c r="V31" s="185"/>
      <c r="W31" s="185"/>
      <c r="X31" s="186"/>
      <c r="Y31" s="69"/>
      <c r="Z31" s="69"/>
      <c r="AA31" s="71"/>
    </row>
    <row r="32" spans="1:28" s="72" customFormat="1" ht="15.75">
      <c r="A32" s="69"/>
      <c r="B32" s="74"/>
      <c r="C32" s="76"/>
      <c r="D32" s="265"/>
      <c r="E32" s="185"/>
      <c r="F32" s="185"/>
      <c r="G32" s="185"/>
      <c r="H32" s="185"/>
      <c r="I32" s="204"/>
      <c r="J32" s="266"/>
      <c r="K32" s="204"/>
      <c r="L32" s="53"/>
      <c r="M32" s="267"/>
      <c r="N32" s="185"/>
      <c r="O32" s="185"/>
      <c r="P32" s="185"/>
      <c r="Q32" s="204"/>
      <c r="R32" s="268"/>
      <c r="S32" s="269"/>
      <c r="T32" s="270"/>
      <c r="U32" s="271"/>
      <c r="V32" s="272"/>
      <c r="W32" s="272"/>
      <c r="X32" s="273"/>
      <c r="Y32" s="69"/>
      <c r="Z32" s="69"/>
      <c r="AA32" s="71"/>
    </row>
    <row r="33" spans="1:30" s="72" customFormat="1" ht="15.75">
      <c r="A33" s="69"/>
      <c r="B33" s="70"/>
      <c r="C33" s="78"/>
      <c r="D33" s="252" t="s">
        <v>105</v>
      </c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204"/>
      <c r="U33" s="253">
        <f>SUM(U27:Y32)</f>
        <v>0</v>
      </c>
      <c r="V33" s="185"/>
      <c r="W33" s="185"/>
      <c r="X33" s="186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11" t="s">
        <v>106</v>
      </c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2"/>
      <c r="X35" s="213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254" t="s">
        <v>1</v>
      </c>
      <c r="E37" s="220"/>
      <c r="F37" s="220"/>
      <c r="G37" s="220"/>
      <c r="H37" s="220"/>
      <c r="I37" s="220"/>
      <c r="J37" s="220"/>
      <c r="K37" s="220"/>
      <c r="L37" s="78" t="s">
        <v>5</v>
      </c>
      <c r="M37" s="254" t="s">
        <v>100</v>
      </c>
      <c r="N37" s="220"/>
      <c r="O37" s="220"/>
      <c r="P37" s="220"/>
      <c r="Q37" s="220"/>
      <c r="R37" s="254" t="s">
        <v>107</v>
      </c>
      <c r="S37" s="220"/>
      <c r="T37" s="220"/>
      <c r="U37" s="254" t="s">
        <v>108</v>
      </c>
      <c r="V37" s="220"/>
      <c r="W37" s="220"/>
      <c r="X37" s="255"/>
      <c r="Y37" s="69"/>
      <c r="Z37" s="69"/>
      <c r="AA37" s="71"/>
    </row>
    <row r="38" spans="1:30" s="72" customFormat="1" ht="15.75">
      <c r="A38" s="69"/>
      <c r="B38" s="74"/>
      <c r="C38" s="76"/>
      <c r="D38" s="345" t="s">
        <v>224</v>
      </c>
      <c r="E38" s="345"/>
      <c r="F38" s="345"/>
      <c r="G38" s="345"/>
      <c r="H38" s="345"/>
      <c r="I38" s="345"/>
      <c r="J38" s="345"/>
      <c r="K38" s="345"/>
      <c r="L38" s="84" t="s">
        <v>88</v>
      </c>
      <c r="M38" s="245">
        <v>1.6E-2</v>
      </c>
      <c r="N38" s="245"/>
      <c r="O38" s="245"/>
      <c r="P38" s="245"/>
      <c r="Q38" s="245"/>
      <c r="R38" s="246">
        <v>547271</v>
      </c>
      <c r="S38" s="246"/>
      <c r="T38" s="246"/>
      <c r="U38" s="219">
        <f>+M38*R38</f>
        <v>8756.3359999999993</v>
      </c>
      <c r="V38" s="243"/>
      <c r="W38" s="243"/>
      <c r="X38" s="244"/>
      <c r="Y38" s="69"/>
      <c r="Z38" s="69"/>
      <c r="AA38" s="71"/>
    </row>
    <row r="39" spans="1:30" s="72" customFormat="1" ht="15.75">
      <c r="A39" s="69"/>
      <c r="B39" s="74"/>
      <c r="C39" s="76"/>
      <c r="D39" s="240"/>
      <c r="E39" s="240"/>
      <c r="F39" s="240"/>
      <c r="G39" s="240"/>
      <c r="H39" s="240"/>
      <c r="I39" s="240"/>
      <c r="J39" s="240"/>
      <c r="K39" s="240"/>
      <c r="L39" s="84"/>
      <c r="M39" s="245"/>
      <c r="N39" s="245"/>
      <c r="O39" s="245"/>
      <c r="P39" s="245"/>
      <c r="Q39" s="245"/>
      <c r="R39" s="246"/>
      <c r="S39" s="246"/>
      <c r="T39" s="246"/>
      <c r="U39" s="219"/>
      <c r="V39" s="243"/>
      <c r="W39" s="243"/>
      <c r="X39" s="244"/>
      <c r="Y39" s="69"/>
      <c r="Z39" s="69"/>
      <c r="AA39" s="71"/>
    </row>
    <row r="40" spans="1:30" s="72" customFormat="1" ht="16.350000000000001" customHeight="1">
      <c r="A40" s="73"/>
      <c r="B40" s="74"/>
      <c r="C40" s="76"/>
      <c r="D40" s="240"/>
      <c r="E40" s="240"/>
      <c r="F40" s="240"/>
      <c r="G40" s="240"/>
      <c r="H40" s="240"/>
      <c r="I40" s="240"/>
      <c r="J40" s="240"/>
      <c r="K40" s="240"/>
      <c r="L40" s="84"/>
      <c r="M40" s="245"/>
      <c r="N40" s="245"/>
      <c r="O40" s="245"/>
      <c r="P40" s="245"/>
      <c r="Q40" s="245"/>
      <c r="R40" s="246"/>
      <c r="S40" s="246"/>
      <c r="T40" s="246"/>
      <c r="U40" s="219"/>
      <c r="V40" s="243"/>
      <c r="W40" s="243"/>
      <c r="X40" s="244"/>
      <c r="Y40" s="73"/>
      <c r="Z40" s="73"/>
      <c r="AA40" s="71"/>
    </row>
    <row r="41" spans="1:30" s="72" customFormat="1" ht="15.6" customHeight="1">
      <c r="A41" s="69"/>
      <c r="B41" s="74"/>
      <c r="C41" s="76"/>
      <c r="D41" s="240"/>
      <c r="E41" s="240"/>
      <c r="F41" s="240"/>
      <c r="G41" s="240"/>
      <c r="H41" s="240"/>
      <c r="I41" s="240"/>
      <c r="J41" s="240"/>
      <c r="K41" s="240"/>
      <c r="L41" s="84"/>
      <c r="M41" s="241"/>
      <c r="N41" s="241"/>
      <c r="O41" s="241"/>
      <c r="P41" s="241"/>
      <c r="Q41" s="241"/>
      <c r="R41" s="242"/>
      <c r="S41" s="242"/>
      <c r="T41" s="242"/>
      <c r="U41" s="219"/>
      <c r="V41" s="243"/>
      <c r="W41" s="243"/>
      <c r="X41" s="244"/>
      <c r="Y41" s="69"/>
      <c r="Z41" s="69"/>
      <c r="AA41" s="71"/>
    </row>
    <row r="42" spans="1:30" s="72" customFormat="1" ht="15.75">
      <c r="A42" s="69"/>
      <c r="B42" s="74"/>
      <c r="C42" s="76"/>
      <c r="D42" s="240"/>
      <c r="E42" s="240"/>
      <c r="F42" s="240"/>
      <c r="G42" s="240"/>
      <c r="H42" s="240"/>
      <c r="I42" s="240"/>
      <c r="J42" s="240"/>
      <c r="K42" s="240"/>
      <c r="L42" s="84"/>
      <c r="M42" s="241"/>
      <c r="N42" s="241"/>
      <c r="O42" s="241"/>
      <c r="P42" s="241"/>
      <c r="Q42" s="241"/>
      <c r="R42" s="242"/>
      <c r="S42" s="242"/>
      <c r="T42" s="242"/>
      <c r="U42" s="219"/>
      <c r="V42" s="243"/>
      <c r="W42" s="243"/>
      <c r="X42" s="244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240"/>
      <c r="E43" s="240"/>
      <c r="F43" s="240"/>
      <c r="G43" s="240"/>
      <c r="H43" s="240"/>
      <c r="I43" s="240"/>
      <c r="J43" s="240"/>
      <c r="K43" s="240"/>
      <c r="L43" s="84"/>
      <c r="M43" s="241"/>
      <c r="N43" s="241"/>
      <c r="O43" s="241"/>
      <c r="P43" s="241"/>
      <c r="Q43" s="241"/>
      <c r="R43" s="242"/>
      <c r="S43" s="242"/>
      <c r="T43" s="242"/>
      <c r="U43" s="219"/>
      <c r="V43" s="243"/>
      <c r="W43" s="243"/>
      <c r="X43" s="244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240"/>
      <c r="E44" s="240"/>
      <c r="F44" s="240"/>
      <c r="G44" s="240"/>
      <c r="H44" s="240"/>
      <c r="I44" s="240"/>
      <c r="J44" s="240"/>
      <c r="K44" s="240"/>
      <c r="L44" s="84"/>
      <c r="M44" s="241"/>
      <c r="N44" s="241"/>
      <c r="O44" s="241"/>
      <c r="P44" s="241"/>
      <c r="Q44" s="241"/>
      <c r="R44" s="242"/>
      <c r="S44" s="242"/>
      <c r="T44" s="242"/>
      <c r="U44" s="219"/>
      <c r="V44" s="243"/>
      <c r="W44" s="243"/>
      <c r="X44" s="244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240"/>
      <c r="E45" s="240"/>
      <c r="F45" s="240"/>
      <c r="G45" s="240"/>
      <c r="H45" s="240"/>
      <c r="I45" s="240"/>
      <c r="J45" s="240"/>
      <c r="K45" s="240"/>
      <c r="L45" s="84"/>
      <c r="M45" s="241"/>
      <c r="N45" s="241"/>
      <c r="O45" s="241"/>
      <c r="P45" s="241"/>
      <c r="Q45" s="241"/>
      <c r="R45" s="242"/>
      <c r="S45" s="242"/>
      <c r="T45" s="242"/>
      <c r="U45" s="219"/>
      <c r="V45" s="243"/>
      <c r="W45" s="243"/>
      <c r="X45" s="244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240"/>
      <c r="E46" s="240"/>
      <c r="F46" s="240"/>
      <c r="G46" s="240"/>
      <c r="H46" s="240"/>
      <c r="I46" s="240"/>
      <c r="J46" s="240"/>
      <c r="K46" s="240"/>
      <c r="L46" s="84"/>
      <c r="M46" s="241"/>
      <c r="N46" s="241"/>
      <c r="O46" s="241"/>
      <c r="P46" s="241"/>
      <c r="Q46" s="241"/>
      <c r="R46" s="242"/>
      <c r="S46" s="242"/>
      <c r="T46" s="242"/>
      <c r="U46" s="219"/>
      <c r="V46" s="243"/>
      <c r="W46" s="243"/>
      <c r="X46" s="244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187" t="s">
        <v>105</v>
      </c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236"/>
      <c r="U47" s="237">
        <f>SUM(U38:X46)</f>
        <v>8756.3359999999993</v>
      </c>
      <c r="V47" s="238"/>
      <c r="W47" s="238"/>
      <c r="X47" s="239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11" t="s">
        <v>109</v>
      </c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14" t="s">
        <v>110</v>
      </c>
      <c r="E51" s="185"/>
      <c r="F51" s="185"/>
      <c r="G51" s="185"/>
      <c r="H51" s="204"/>
      <c r="I51" s="87" t="s">
        <v>111</v>
      </c>
      <c r="J51" s="214" t="s">
        <v>112</v>
      </c>
      <c r="K51" s="204"/>
      <c r="L51" s="79" t="s">
        <v>113</v>
      </c>
      <c r="M51" s="214" t="s">
        <v>100</v>
      </c>
      <c r="N51" s="343"/>
      <c r="O51" s="343"/>
      <c r="P51" s="343"/>
      <c r="Q51" s="344"/>
      <c r="R51" s="214" t="s">
        <v>103</v>
      </c>
      <c r="S51" s="185"/>
      <c r="T51" s="204"/>
      <c r="U51" s="214" t="s">
        <v>104</v>
      </c>
      <c r="V51" s="185"/>
      <c r="W51" s="185"/>
      <c r="X51" s="186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223"/>
      <c r="E52" s="224"/>
      <c r="F52" s="224"/>
      <c r="G52" s="224"/>
      <c r="H52" s="225"/>
      <c r="I52" s="88"/>
      <c r="J52" s="226"/>
      <c r="K52" s="225"/>
      <c r="L52" s="89"/>
      <c r="M52" s="227"/>
      <c r="N52" s="228"/>
      <c r="O52" s="228"/>
      <c r="P52" s="228"/>
      <c r="Q52" s="229"/>
      <c r="R52" s="230"/>
      <c r="S52" s="231"/>
      <c r="T52" s="232"/>
      <c r="U52" s="233"/>
      <c r="V52" s="224"/>
      <c r="W52" s="224"/>
      <c r="X52" s="234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203"/>
      <c r="E53" s="185"/>
      <c r="F53" s="185"/>
      <c r="G53" s="185"/>
      <c r="H53" s="204"/>
      <c r="I53" s="54"/>
      <c r="J53" s="235"/>
      <c r="K53" s="185"/>
      <c r="L53" s="90"/>
      <c r="M53" s="217"/>
      <c r="N53" s="218"/>
      <c r="O53" s="218"/>
      <c r="P53" s="218"/>
      <c r="Q53" s="218"/>
      <c r="R53" s="219"/>
      <c r="S53" s="220"/>
      <c r="T53" s="220"/>
      <c r="U53" s="221" t="str">
        <f>IFERROR(ROUND(#REF!*R53,0),"")</f>
        <v/>
      </c>
      <c r="V53" s="185"/>
      <c r="W53" s="185"/>
      <c r="X53" s="186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215"/>
      <c r="E54" s="182"/>
      <c r="F54" s="182"/>
      <c r="G54" s="182"/>
      <c r="H54" s="183"/>
      <c r="I54" s="92"/>
      <c r="J54" s="216"/>
      <c r="K54" s="182"/>
      <c r="L54" s="76"/>
      <c r="M54" s="217"/>
      <c r="N54" s="218"/>
      <c r="O54" s="218"/>
      <c r="P54" s="218"/>
      <c r="Q54" s="218"/>
      <c r="R54" s="219"/>
      <c r="S54" s="220"/>
      <c r="T54" s="220"/>
      <c r="U54" s="221">
        <f>IFERROR(ROUND(M53*R54,0),"")</f>
        <v>0</v>
      </c>
      <c r="V54" s="185"/>
      <c r="W54" s="185"/>
      <c r="X54" s="186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187" t="s">
        <v>105</v>
      </c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222">
        <f>SUM(U52:X54)</f>
        <v>0</v>
      </c>
      <c r="V55" s="185"/>
      <c r="W55" s="185"/>
      <c r="X55" s="186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11" t="s">
        <v>114</v>
      </c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3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14" t="s">
        <v>115</v>
      </c>
      <c r="E59" s="185"/>
      <c r="F59" s="185"/>
      <c r="G59" s="185"/>
      <c r="H59" s="204"/>
      <c r="I59" s="87" t="s">
        <v>111</v>
      </c>
      <c r="J59" s="214" t="s">
        <v>107</v>
      </c>
      <c r="K59" s="204"/>
      <c r="L59" s="79" t="s">
        <v>116</v>
      </c>
      <c r="M59" s="214" t="s">
        <v>117</v>
      </c>
      <c r="N59" s="185"/>
      <c r="O59" s="185"/>
      <c r="P59" s="185"/>
      <c r="Q59" s="204"/>
      <c r="R59" s="214" t="s">
        <v>3</v>
      </c>
      <c r="S59" s="185"/>
      <c r="T59" s="204"/>
      <c r="U59" s="214" t="s">
        <v>104</v>
      </c>
      <c r="V59" s="185"/>
      <c r="W59" s="185"/>
      <c r="X59" s="186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191" t="s">
        <v>133</v>
      </c>
      <c r="E60" s="192"/>
      <c r="F60" s="192"/>
      <c r="G60" s="192"/>
      <c r="H60" s="193"/>
      <c r="I60" s="99" t="s">
        <v>118</v>
      </c>
      <c r="J60" s="194">
        <v>154687</v>
      </c>
      <c r="K60" s="195"/>
      <c r="L60" s="117">
        <v>2.2000000000000002</v>
      </c>
      <c r="M60" s="196">
        <f>+L60*J60</f>
        <v>340311.4</v>
      </c>
      <c r="N60" s="197"/>
      <c r="O60" s="197"/>
      <c r="P60" s="197"/>
      <c r="Q60" s="195"/>
      <c r="R60" s="198">
        <v>18</v>
      </c>
      <c r="S60" s="199"/>
      <c r="T60" s="200"/>
      <c r="U60" s="201">
        <f>+M60/R60</f>
        <v>18906.18888888889</v>
      </c>
      <c r="V60" s="197"/>
      <c r="W60" s="197"/>
      <c r="X60" s="202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203"/>
      <c r="E61" s="185"/>
      <c r="F61" s="185"/>
      <c r="G61" s="185"/>
      <c r="H61" s="204"/>
      <c r="I61" s="54" t="str">
        <f>+IFERROR(VLOOKUP(#REF!,#REF!,4,FALSE),"")</f>
        <v/>
      </c>
      <c r="J61" s="205" t="str">
        <f>+IFERROR(VLOOKUP(#REF!,#REF!,5,FALSE),"")</f>
        <v/>
      </c>
      <c r="K61" s="204"/>
      <c r="L61" s="100" t="str">
        <f>IFERROR(J61*75.89%,"")</f>
        <v/>
      </c>
      <c r="M61" s="206" t="str">
        <f>IFERROR(+J61+L61,"")</f>
        <v/>
      </c>
      <c r="N61" s="185"/>
      <c r="O61" s="185"/>
      <c r="P61" s="185"/>
      <c r="Q61" s="204"/>
      <c r="R61" s="207"/>
      <c r="S61" s="208"/>
      <c r="T61" s="209"/>
      <c r="U61" s="210" t="str">
        <f>IFERROR(ROUND(M61/R61,0),"")</f>
        <v/>
      </c>
      <c r="V61" s="185"/>
      <c r="W61" s="185"/>
      <c r="X61" s="186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181" t="s">
        <v>105</v>
      </c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3"/>
      <c r="U62" s="184">
        <f>SUM(U60:X61)</f>
        <v>18906.18888888889</v>
      </c>
      <c r="V62" s="185"/>
      <c r="W62" s="185"/>
      <c r="X62" s="186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187" t="s">
        <v>119</v>
      </c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8">
        <f>ROUND(U62+U55+U47+U33,0)</f>
        <v>27663</v>
      </c>
      <c r="V63" s="189"/>
      <c r="W63" s="189"/>
      <c r="X63" s="190"/>
      <c r="Y63" s="69"/>
      <c r="Z63" s="69"/>
      <c r="AA63" s="94"/>
      <c r="AB63" s="103">
        <f>+U63</f>
        <v>27663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</mergeCells>
  <conditionalFormatting sqref="L27:L28">
    <cfRule type="cellIs" dxfId="11" priority="10" operator="equal">
      <formula>0</formula>
    </cfRule>
  </conditionalFormatting>
  <conditionalFormatting sqref="L38:M40">
    <cfRule type="cellIs" dxfId="10" priority="7" operator="equal">
      <formula>0</formula>
    </cfRule>
  </conditionalFormatting>
  <conditionalFormatting sqref="L6:N8">
    <cfRule type="cellIs" dxfId="9" priority="17" operator="equal">
      <formula>0</formula>
    </cfRule>
  </conditionalFormatting>
  <conditionalFormatting sqref="L15:N19 U15:U62 L23:L25 L33:N37 L64:N65 U64:U65">
    <cfRule type="cellIs" dxfId="8" priority="19" operator="equal">
      <formula>0</formula>
    </cfRule>
  </conditionalFormatting>
  <conditionalFormatting sqref="L29:N31">
    <cfRule type="cellIs" dxfId="7" priority="15" operator="equal">
      <formula>0</formula>
    </cfRule>
  </conditionalFormatting>
  <conditionalFormatting sqref="L41:N46">
    <cfRule type="cellIs" dxfId="6" priority="11" operator="equal">
      <formula>0</formula>
    </cfRule>
  </conditionalFormatting>
  <conditionalFormatting sqref="L48:N54">
    <cfRule type="cellIs" dxfId="5" priority="14" operator="equal">
      <formula>0</formula>
    </cfRule>
  </conditionalFormatting>
  <conditionalFormatting sqref="L56:N62">
    <cfRule type="cellIs" dxfId="4" priority="12" operator="equal">
      <formula>0</formula>
    </cfRule>
  </conditionalFormatting>
  <conditionalFormatting sqref="M23:N28">
    <cfRule type="cellIs" dxfId="3" priority="9" operator="equal">
      <formula>0</formula>
    </cfRule>
  </conditionalFormatting>
  <conditionalFormatting sqref="M32:N32">
    <cfRule type="cellIs" dxfId="2" priority="18" operator="equal">
      <formula>0</formula>
    </cfRule>
  </conditionalFormatting>
  <conditionalFormatting sqref="N9:N10 L11:N11">
    <cfRule type="cellIs" dxfId="1" priority="2" operator="equal">
      <formula>0</formula>
    </cfRule>
  </conditionalFormatting>
  <conditionalFormatting sqref="U2:U11">
    <cfRule type="cellIs" dxfId="0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763"/>
  <sheetViews>
    <sheetView workbookViewId="0">
      <selection sqref="A1:F1"/>
    </sheetView>
  </sheetViews>
  <sheetFormatPr baseColWidth="10" defaultColWidth="10.7109375" defaultRowHeight="15"/>
  <cols>
    <col min="1" max="1" width="10.7109375" style="5"/>
    <col min="2" max="2" width="100.140625" style="7" customWidth="1"/>
    <col min="3" max="3" width="5.7109375" style="5" bestFit="1" customWidth="1"/>
    <col min="4" max="4" width="10.7109375" style="5"/>
    <col min="5" max="5" width="19.28515625" style="5" customWidth="1"/>
    <col min="6" max="6" width="29.85546875" style="5" customWidth="1"/>
    <col min="7" max="7" width="10.7109375" style="5"/>
    <col min="8" max="8" width="18.28515625" style="5" bestFit="1" customWidth="1"/>
    <col min="9" max="16384" width="10.7109375" style="5"/>
  </cols>
  <sheetData>
    <row r="1" spans="1:6" ht="35.25" customHeight="1" thickBot="1">
      <c r="A1" s="346" t="s">
        <v>248</v>
      </c>
      <c r="B1" s="346"/>
      <c r="C1" s="346"/>
      <c r="D1" s="346"/>
      <c r="E1" s="346"/>
      <c r="F1" s="346"/>
    </row>
    <row r="2" spans="1:6" ht="34.5" customHeight="1" thickBot="1">
      <c r="A2" s="148" t="s">
        <v>243</v>
      </c>
      <c r="B2" s="149"/>
      <c r="C2" s="149"/>
      <c r="D2" s="149"/>
      <c r="E2" s="149"/>
      <c r="F2" s="150"/>
    </row>
    <row r="3" spans="1:6" ht="26.45" customHeight="1" thickBot="1">
      <c r="A3" s="350"/>
      <c r="B3" s="351"/>
      <c r="C3" s="351"/>
      <c r="D3" s="351"/>
      <c r="E3" s="351"/>
      <c r="F3" s="352"/>
    </row>
    <row r="4" spans="1:6" ht="18.75" customHeight="1" thickBot="1">
      <c r="A4" s="148" t="s">
        <v>247</v>
      </c>
      <c r="B4" s="151"/>
      <c r="C4" s="151"/>
      <c r="D4" s="151"/>
      <c r="E4" s="348"/>
      <c r="F4" s="349"/>
    </row>
    <row r="5" spans="1:6">
      <c r="A5" s="29" t="s">
        <v>6</v>
      </c>
      <c r="B5" s="41" t="s">
        <v>7</v>
      </c>
      <c r="C5" s="30" t="s">
        <v>8</v>
      </c>
      <c r="D5" s="30" t="s">
        <v>9</v>
      </c>
      <c r="E5" s="30" t="s">
        <v>10</v>
      </c>
      <c r="F5" s="31" t="s">
        <v>11</v>
      </c>
    </row>
    <row r="6" spans="1:6" ht="16.5">
      <c r="A6" s="120">
        <v>1.2</v>
      </c>
      <c r="B6" s="121" t="s">
        <v>71</v>
      </c>
      <c r="C6" s="122" t="s">
        <v>12</v>
      </c>
      <c r="D6" s="122">
        <v>6</v>
      </c>
      <c r="E6" s="118"/>
      <c r="F6" s="123"/>
    </row>
    <row r="7" spans="1:6" ht="16.5">
      <c r="A7" s="140" t="s">
        <v>73</v>
      </c>
      <c r="B7" s="141"/>
      <c r="C7" s="141"/>
      <c r="D7" s="141"/>
      <c r="E7" s="136"/>
      <c r="F7" s="137"/>
    </row>
    <row r="8" spans="1:6" ht="16.5">
      <c r="A8" s="120">
        <v>3.1</v>
      </c>
      <c r="B8" s="121" t="s">
        <v>55</v>
      </c>
      <c r="C8" s="122" t="s">
        <v>88</v>
      </c>
      <c r="D8" s="122">
        <v>0.9</v>
      </c>
      <c r="E8" s="118"/>
      <c r="F8" s="123"/>
    </row>
    <row r="9" spans="1:6" ht="16.5">
      <c r="A9" s="120">
        <v>3.2</v>
      </c>
      <c r="B9" s="121" t="s">
        <v>75</v>
      </c>
      <c r="C9" s="122" t="s">
        <v>88</v>
      </c>
      <c r="D9" s="122">
        <v>0.108</v>
      </c>
      <c r="E9" s="118"/>
      <c r="F9" s="123"/>
    </row>
    <row r="10" spans="1:6" ht="16.5">
      <c r="A10" s="120">
        <v>3.4</v>
      </c>
      <c r="B10" s="121" t="s">
        <v>63</v>
      </c>
      <c r="C10" s="122" t="s">
        <v>88</v>
      </c>
      <c r="D10" s="122">
        <v>0.252</v>
      </c>
      <c r="E10" s="118"/>
      <c r="F10" s="123"/>
    </row>
    <row r="11" spans="1:6" ht="16.5">
      <c r="A11" s="140" t="s">
        <v>79</v>
      </c>
      <c r="B11" s="141"/>
      <c r="C11" s="141"/>
      <c r="D11" s="141"/>
      <c r="E11" s="136"/>
      <c r="F11" s="137"/>
    </row>
    <row r="12" spans="1:6" ht="16.5">
      <c r="A12" s="120">
        <v>4.0999999999999996</v>
      </c>
      <c r="B12" s="121" t="s">
        <v>61</v>
      </c>
      <c r="C12" s="122" t="s">
        <v>89</v>
      </c>
      <c r="D12" s="122">
        <v>165.97306701908039</v>
      </c>
      <c r="E12" s="118"/>
      <c r="F12" s="123"/>
    </row>
    <row r="13" spans="1:6" ht="16.5">
      <c r="A13" s="140" t="s">
        <v>74</v>
      </c>
      <c r="B13" s="141"/>
      <c r="C13" s="141"/>
      <c r="D13" s="141"/>
      <c r="E13" s="136"/>
      <c r="F13" s="137"/>
    </row>
    <row r="14" spans="1:6" ht="16.5">
      <c r="A14" s="120">
        <v>5.0999999999999996</v>
      </c>
      <c r="B14" s="121" t="s">
        <v>47</v>
      </c>
      <c r="C14" s="122" t="s">
        <v>12</v>
      </c>
      <c r="D14" s="122">
        <v>8.32</v>
      </c>
      <c r="E14" s="118"/>
      <c r="F14" s="123"/>
    </row>
    <row r="15" spans="1:6" ht="16.5">
      <c r="A15" s="140" t="s">
        <v>78</v>
      </c>
      <c r="B15" s="141"/>
      <c r="C15" s="141"/>
      <c r="D15" s="141"/>
      <c r="E15" s="136"/>
      <c r="F15" s="137"/>
    </row>
    <row r="16" spans="1:6" ht="16.5">
      <c r="A16" s="120">
        <v>6.1</v>
      </c>
      <c r="B16" s="121" t="s">
        <v>76</v>
      </c>
      <c r="C16" s="122" t="s">
        <v>12</v>
      </c>
      <c r="D16" s="122">
        <f>+(2*4)*1.8</f>
        <v>14.4</v>
      </c>
      <c r="E16" s="118"/>
      <c r="F16" s="123"/>
    </row>
    <row r="17" spans="1:6" ht="16.5">
      <c r="A17" s="120">
        <v>6.2</v>
      </c>
      <c r="B17" s="121" t="s">
        <v>158</v>
      </c>
      <c r="C17" s="122" t="s">
        <v>12</v>
      </c>
      <c r="D17" s="122">
        <f>2.5*2.5</f>
        <v>6.25</v>
      </c>
      <c r="E17" s="118"/>
      <c r="F17" s="123"/>
    </row>
    <row r="18" spans="1:6" ht="16.5">
      <c r="A18" s="120">
        <v>6.3</v>
      </c>
      <c r="B18" s="121" t="s">
        <v>236</v>
      </c>
      <c r="C18" s="122" t="s">
        <v>12</v>
      </c>
      <c r="D18" s="122">
        <f>6.8*1.8</f>
        <v>12.24</v>
      </c>
      <c r="E18" s="118"/>
      <c r="F18" s="123"/>
    </row>
    <row r="19" spans="1:6" ht="16.5">
      <c r="A19" s="140" t="s">
        <v>77</v>
      </c>
      <c r="B19" s="141"/>
      <c r="C19" s="141"/>
      <c r="D19" s="141"/>
      <c r="E19" s="136"/>
      <c r="F19" s="137"/>
    </row>
    <row r="20" spans="1:6" ht="16.5">
      <c r="A20" s="120">
        <v>7.1</v>
      </c>
      <c r="B20" s="121" t="s">
        <v>64</v>
      </c>
      <c r="C20" s="122" t="s">
        <v>13</v>
      </c>
      <c r="D20" s="122">
        <v>2</v>
      </c>
      <c r="E20" s="118"/>
      <c r="F20" s="123"/>
    </row>
    <row r="21" spans="1:6" ht="16.5">
      <c r="A21" s="120">
        <v>7.2</v>
      </c>
      <c r="B21" s="121" t="s">
        <v>65</v>
      </c>
      <c r="C21" s="122" t="s">
        <v>13</v>
      </c>
      <c r="D21" s="122">
        <v>2</v>
      </c>
      <c r="E21" s="118"/>
      <c r="F21" s="123"/>
    </row>
    <row r="22" spans="1:6" ht="16.5">
      <c r="A22" s="120">
        <v>7.3</v>
      </c>
      <c r="B22" s="121" t="s">
        <v>66</v>
      </c>
      <c r="C22" s="122" t="s">
        <v>13</v>
      </c>
      <c r="D22" s="122">
        <v>1</v>
      </c>
      <c r="E22" s="118"/>
      <c r="F22" s="123"/>
    </row>
    <row r="23" spans="1:6" ht="16.5">
      <c r="A23" s="120">
        <v>7.4</v>
      </c>
      <c r="B23" s="121" t="s">
        <v>67</v>
      </c>
      <c r="C23" s="122" t="s">
        <v>13</v>
      </c>
      <c r="D23" s="122">
        <v>1</v>
      </c>
      <c r="E23" s="118"/>
      <c r="F23" s="123"/>
    </row>
    <row r="24" spans="1:6" ht="16.5">
      <c r="A24" s="120">
        <v>7.5</v>
      </c>
      <c r="B24" s="121" t="s">
        <v>68</v>
      </c>
      <c r="C24" s="122" t="s">
        <v>13</v>
      </c>
      <c r="D24" s="122">
        <v>1</v>
      </c>
      <c r="E24" s="118"/>
      <c r="F24" s="123"/>
    </row>
    <row r="25" spans="1:6" ht="16.5">
      <c r="A25" s="120">
        <v>7.6</v>
      </c>
      <c r="B25" s="121" t="s">
        <v>51</v>
      </c>
      <c r="C25" s="122" t="s">
        <v>13</v>
      </c>
      <c r="D25" s="122">
        <v>1</v>
      </c>
      <c r="E25" s="118"/>
      <c r="F25" s="123"/>
    </row>
    <row r="26" spans="1:6" ht="16.5">
      <c r="A26" s="120">
        <v>7.7</v>
      </c>
      <c r="B26" s="121" t="s">
        <v>52</v>
      </c>
      <c r="C26" s="122" t="s">
        <v>13</v>
      </c>
      <c r="D26" s="122">
        <v>1</v>
      </c>
      <c r="E26" s="118"/>
      <c r="F26" s="123"/>
    </row>
    <row r="27" spans="1:6" ht="16.5">
      <c r="A27" s="145" t="s">
        <v>225</v>
      </c>
      <c r="B27" s="146"/>
      <c r="C27" s="146"/>
      <c r="D27" s="146"/>
      <c r="E27" s="138"/>
      <c r="F27" s="139"/>
    </row>
    <row r="28" spans="1:6" ht="16.5">
      <c r="A28" s="120">
        <v>9.8000000000000007</v>
      </c>
      <c r="B28" s="121" t="s">
        <v>237</v>
      </c>
      <c r="C28" s="122" t="s">
        <v>13</v>
      </c>
      <c r="D28" s="122">
        <v>2</v>
      </c>
      <c r="E28" s="118"/>
      <c r="F28" s="123"/>
    </row>
    <row r="29" spans="1:6" ht="16.5">
      <c r="A29" s="120">
        <v>9.9</v>
      </c>
      <c r="B29" s="121" t="s">
        <v>240</v>
      </c>
      <c r="C29" s="122" t="s">
        <v>12</v>
      </c>
      <c r="D29" s="122">
        <v>2</v>
      </c>
      <c r="E29" s="118"/>
      <c r="F29" s="123"/>
    </row>
    <row r="30" spans="1:6" ht="16.5">
      <c r="A30" s="140" t="s">
        <v>83</v>
      </c>
      <c r="B30" s="141"/>
      <c r="C30" s="141"/>
      <c r="D30" s="141"/>
      <c r="E30" s="136"/>
      <c r="F30" s="137"/>
    </row>
    <row r="31" spans="1:6" ht="16.5">
      <c r="A31" s="120">
        <v>10.199999999999999</v>
      </c>
      <c r="B31" s="121" t="s">
        <v>84</v>
      </c>
      <c r="C31" s="122" t="s">
        <v>12</v>
      </c>
      <c r="D31" s="122">
        <v>18</v>
      </c>
      <c r="E31" s="118"/>
      <c r="F31" s="123"/>
    </row>
    <row r="32" spans="1:6" ht="16.5">
      <c r="A32" s="120">
        <v>10.3</v>
      </c>
      <c r="B32" s="121" t="s">
        <v>48</v>
      </c>
      <c r="C32" s="122" t="s">
        <v>12</v>
      </c>
      <c r="D32" s="122">
        <v>18</v>
      </c>
      <c r="E32" s="118"/>
      <c r="F32" s="123"/>
    </row>
    <row r="33" spans="1:8" ht="16.5">
      <c r="A33" s="120">
        <v>10.4</v>
      </c>
      <c r="B33" s="121" t="s">
        <v>86</v>
      </c>
      <c r="C33" s="122" t="s">
        <v>0</v>
      </c>
      <c r="D33" s="122">
        <v>4</v>
      </c>
      <c r="E33" s="118"/>
      <c r="F33" s="123"/>
    </row>
    <row r="34" spans="1:8" ht="17.25" thickBot="1">
      <c r="A34" s="129">
        <v>10.5</v>
      </c>
      <c r="B34" s="130" t="s">
        <v>85</v>
      </c>
      <c r="C34" s="131" t="s">
        <v>12</v>
      </c>
      <c r="D34" s="131">
        <v>18</v>
      </c>
      <c r="E34" s="132"/>
      <c r="F34" s="133"/>
    </row>
    <row r="35" spans="1:8" ht="15.75" thickBot="1">
      <c r="A35" s="142" t="s">
        <v>14</v>
      </c>
      <c r="B35" s="143"/>
      <c r="C35" s="143"/>
      <c r="D35" s="143"/>
      <c r="E35" s="144"/>
      <c r="F35" s="134"/>
    </row>
    <row r="36" spans="1:8">
      <c r="A36" s="347"/>
      <c r="B36" s="347"/>
      <c r="C36" s="347"/>
      <c r="D36" s="347"/>
      <c r="E36" s="347"/>
      <c r="F36" s="347"/>
    </row>
    <row r="37" spans="1:8">
      <c r="A37" s="158" t="s">
        <v>249</v>
      </c>
      <c r="B37" s="159"/>
      <c r="C37" s="159"/>
      <c r="D37" s="159"/>
      <c r="E37" s="160"/>
      <c r="F37" s="33"/>
    </row>
    <row r="38" spans="1:8" ht="16.5">
      <c r="A38" s="161" t="s">
        <v>15</v>
      </c>
      <c r="B38" s="162"/>
      <c r="C38" s="162"/>
      <c r="D38" s="163"/>
      <c r="E38" s="34">
        <f>+'Desglose AIU'!G15</f>
        <v>0.10300000000000004</v>
      </c>
      <c r="F38" s="4"/>
    </row>
    <row r="39" spans="1:8" ht="16.5">
      <c r="A39" s="161" t="s">
        <v>16</v>
      </c>
      <c r="B39" s="162"/>
      <c r="C39" s="162"/>
      <c r="D39" s="163"/>
      <c r="E39" s="35">
        <f>+'Desglose AIU'!G16</f>
        <v>0.01</v>
      </c>
      <c r="F39" s="4"/>
    </row>
    <row r="40" spans="1:8" ht="16.5">
      <c r="A40" s="161" t="s">
        <v>17</v>
      </c>
      <c r="B40" s="162"/>
      <c r="C40" s="162"/>
      <c r="D40" s="163"/>
      <c r="E40" s="35">
        <f>+'Desglose AIU'!G17</f>
        <v>0.05</v>
      </c>
      <c r="F40" s="4"/>
    </row>
    <row r="41" spans="1:8" ht="16.5">
      <c r="A41" s="152" t="s">
        <v>18</v>
      </c>
      <c r="B41" s="153"/>
      <c r="C41" s="153"/>
      <c r="D41" s="153"/>
      <c r="E41" s="154"/>
      <c r="F41" s="36"/>
    </row>
    <row r="42" spans="1:8" ht="21.75" thickBot="1">
      <c r="A42" s="155" t="s">
        <v>19</v>
      </c>
      <c r="B42" s="156"/>
      <c r="C42" s="156"/>
      <c r="D42" s="156"/>
      <c r="E42" s="157"/>
      <c r="F42" s="37"/>
      <c r="H42" s="135"/>
    </row>
    <row r="43" spans="1:8">
      <c r="C43" s="127"/>
      <c r="D43" s="128"/>
      <c r="E43" s="128"/>
      <c r="F43" s="38"/>
    </row>
    <row r="44" spans="1:8">
      <c r="C44" s="127"/>
      <c r="D44" s="128"/>
      <c r="E44" s="128"/>
      <c r="F44" s="38"/>
    </row>
    <row r="45" spans="1:8">
      <c r="C45" s="127"/>
      <c r="D45" s="128"/>
      <c r="E45" s="128"/>
      <c r="F45" s="38"/>
    </row>
    <row r="46" spans="1:8">
      <c r="C46" s="127"/>
      <c r="D46" s="128"/>
      <c r="E46" s="128"/>
      <c r="F46" s="38"/>
    </row>
    <row r="47" spans="1:8">
      <c r="C47" s="127"/>
      <c r="D47" s="128"/>
      <c r="E47" s="128"/>
      <c r="F47" s="38"/>
    </row>
    <row r="48" spans="1:8">
      <c r="C48" s="127"/>
      <c r="D48" s="128"/>
      <c r="E48" s="128"/>
      <c r="F48" s="38"/>
    </row>
    <row r="49" spans="3:6">
      <c r="C49" s="127"/>
      <c r="D49" s="128"/>
      <c r="E49" s="128"/>
      <c r="F49" s="38"/>
    </row>
    <row r="50" spans="3:6">
      <c r="C50" s="127"/>
      <c r="D50" s="128"/>
      <c r="E50" s="128"/>
      <c r="F50" s="38"/>
    </row>
    <row r="51" spans="3:6">
      <c r="C51" s="127"/>
      <c r="D51" s="128"/>
      <c r="E51" s="128"/>
      <c r="F51" s="38"/>
    </row>
    <row r="52" spans="3:6">
      <c r="C52" s="127"/>
      <c r="D52" s="128"/>
      <c r="E52" s="128"/>
      <c r="F52" s="38"/>
    </row>
    <row r="53" spans="3:6">
      <c r="C53" s="127"/>
      <c r="D53" s="128"/>
      <c r="E53" s="128"/>
      <c r="F53" s="38"/>
    </row>
    <row r="54" spans="3:6">
      <c r="C54" s="127"/>
      <c r="D54" s="128"/>
      <c r="E54" s="128"/>
      <c r="F54" s="38"/>
    </row>
    <row r="55" spans="3:6">
      <c r="C55" s="127"/>
      <c r="D55" s="128"/>
      <c r="E55" s="128"/>
      <c r="F55" s="38"/>
    </row>
    <row r="56" spans="3:6">
      <c r="C56" s="127"/>
      <c r="D56" s="128"/>
      <c r="E56" s="128"/>
      <c r="F56" s="38"/>
    </row>
    <row r="57" spans="3:6">
      <c r="C57" s="127"/>
      <c r="D57" s="128"/>
      <c r="E57" s="128"/>
      <c r="F57" s="38"/>
    </row>
    <row r="58" spans="3:6">
      <c r="C58" s="127"/>
      <c r="D58" s="128"/>
      <c r="E58" s="128"/>
      <c r="F58" s="38"/>
    </row>
    <row r="59" spans="3:6">
      <c r="C59" s="127"/>
      <c r="D59" s="128"/>
      <c r="E59" s="128"/>
      <c r="F59" s="38"/>
    </row>
    <row r="60" spans="3:6">
      <c r="C60" s="127"/>
      <c r="D60" s="128"/>
      <c r="E60" s="128"/>
      <c r="F60" s="38"/>
    </row>
    <row r="61" spans="3:6">
      <c r="C61" s="127"/>
      <c r="D61" s="128"/>
      <c r="E61" s="128"/>
      <c r="F61" s="38"/>
    </row>
    <row r="62" spans="3:6">
      <c r="C62" s="127"/>
      <c r="D62" s="128"/>
      <c r="E62" s="128"/>
      <c r="F62" s="38"/>
    </row>
    <row r="63" spans="3:6">
      <c r="C63" s="127"/>
      <c r="D63" s="128"/>
      <c r="E63" s="128"/>
      <c r="F63" s="38"/>
    </row>
    <row r="64" spans="3:6">
      <c r="C64" s="127"/>
      <c r="D64" s="128"/>
      <c r="E64" s="128"/>
      <c r="F64" s="38"/>
    </row>
    <row r="65" spans="3:6">
      <c r="C65" s="127"/>
      <c r="D65" s="128"/>
      <c r="E65" s="128"/>
      <c r="F65" s="38"/>
    </row>
    <row r="66" spans="3:6">
      <c r="C66" s="127"/>
      <c r="D66" s="128"/>
      <c r="E66" s="128"/>
      <c r="F66" s="38"/>
    </row>
    <row r="67" spans="3:6">
      <c r="C67" s="127"/>
      <c r="D67" s="128"/>
      <c r="E67" s="128"/>
      <c r="F67" s="38"/>
    </row>
    <row r="68" spans="3:6">
      <c r="C68" s="127"/>
      <c r="D68" s="128"/>
      <c r="E68" s="128"/>
      <c r="F68" s="38"/>
    </row>
    <row r="69" spans="3:6">
      <c r="C69" s="127"/>
      <c r="D69" s="128"/>
      <c r="E69" s="128"/>
      <c r="F69" s="38"/>
    </row>
    <row r="70" spans="3:6">
      <c r="C70" s="127"/>
      <c r="D70" s="128"/>
      <c r="E70" s="128"/>
      <c r="F70" s="38"/>
    </row>
    <row r="71" spans="3:6">
      <c r="C71" s="127"/>
      <c r="D71" s="128"/>
      <c r="E71" s="128"/>
      <c r="F71" s="38"/>
    </row>
    <row r="72" spans="3:6">
      <c r="C72" s="127"/>
      <c r="D72" s="128"/>
      <c r="E72" s="128"/>
      <c r="F72" s="38"/>
    </row>
    <row r="73" spans="3:6">
      <c r="C73" s="127"/>
      <c r="D73" s="128"/>
      <c r="E73" s="128"/>
      <c r="F73" s="38"/>
    </row>
    <row r="74" spans="3:6">
      <c r="C74" s="127"/>
      <c r="D74" s="128"/>
      <c r="E74" s="128"/>
      <c r="F74" s="38"/>
    </row>
    <row r="75" spans="3:6">
      <c r="C75" s="127"/>
      <c r="D75" s="128"/>
      <c r="E75" s="128"/>
      <c r="F75" s="38"/>
    </row>
    <row r="76" spans="3:6">
      <c r="C76" s="127"/>
      <c r="D76" s="128"/>
      <c r="E76" s="128"/>
      <c r="F76" s="38"/>
    </row>
    <row r="77" spans="3:6">
      <c r="C77" s="127"/>
      <c r="D77" s="128"/>
      <c r="E77" s="128"/>
      <c r="F77" s="38"/>
    </row>
    <row r="78" spans="3:6">
      <c r="C78" s="127"/>
      <c r="D78" s="128"/>
      <c r="E78" s="128"/>
      <c r="F78" s="38"/>
    </row>
    <row r="79" spans="3:6">
      <c r="C79" s="127"/>
      <c r="D79" s="128"/>
      <c r="E79" s="128"/>
      <c r="F79" s="38"/>
    </row>
    <row r="80" spans="3:6">
      <c r="C80" s="127"/>
      <c r="D80" s="128"/>
      <c r="E80" s="128"/>
      <c r="F80" s="38"/>
    </row>
    <row r="81" spans="3:6">
      <c r="C81" s="127"/>
      <c r="D81" s="128"/>
      <c r="E81" s="128"/>
      <c r="F81" s="38"/>
    </row>
    <row r="82" spans="3:6">
      <c r="C82" s="127"/>
      <c r="D82" s="128"/>
      <c r="E82" s="128"/>
      <c r="F82" s="38"/>
    </row>
    <row r="83" spans="3:6">
      <c r="C83" s="127"/>
      <c r="D83" s="128"/>
      <c r="E83" s="128"/>
      <c r="F83" s="38"/>
    </row>
    <row r="84" spans="3:6">
      <c r="C84" s="127"/>
      <c r="D84" s="128"/>
      <c r="E84" s="128"/>
      <c r="F84" s="38"/>
    </row>
    <row r="85" spans="3:6">
      <c r="C85" s="127"/>
      <c r="D85" s="128"/>
      <c r="E85" s="128"/>
      <c r="F85" s="38"/>
    </row>
    <row r="86" spans="3:6">
      <c r="C86" s="127"/>
      <c r="D86" s="128"/>
      <c r="E86" s="128"/>
      <c r="F86" s="38"/>
    </row>
    <row r="87" spans="3:6">
      <c r="C87" s="127"/>
      <c r="D87" s="128"/>
      <c r="E87" s="128"/>
      <c r="F87" s="38"/>
    </row>
    <row r="88" spans="3:6">
      <c r="C88" s="127"/>
      <c r="D88" s="128"/>
      <c r="E88" s="128"/>
      <c r="F88" s="38"/>
    </row>
    <row r="89" spans="3:6">
      <c r="C89" s="127"/>
      <c r="D89" s="128"/>
      <c r="E89" s="128"/>
      <c r="F89" s="38"/>
    </row>
    <row r="90" spans="3:6">
      <c r="C90" s="127"/>
      <c r="D90" s="128"/>
      <c r="E90" s="128"/>
      <c r="F90" s="38"/>
    </row>
    <row r="91" spans="3:6">
      <c r="C91" s="127"/>
      <c r="D91" s="128"/>
      <c r="E91" s="128"/>
      <c r="F91" s="38"/>
    </row>
    <row r="92" spans="3:6">
      <c r="C92" s="127"/>
      <c r="D92" s="128"/>
      <c r="E92" s="128"/>
      <c r="F92" s="38"/>
    </row>
    <row r="93" spans="3:6">
      <c r="C93" s="127"/>
      <c r="D93" s="128"/>
      <c r="E93" s="128"/>
      <c r="F93" s="38"/>
    </row>
    <row r="94" spans="3:6">
      <c r="C94" s="127"/>
      <c r="D94" s="128"/>
      <c r="E94" s="128"/>
      <c r="F94" s="38"/>
    </row>
    <row r="95" spans="3:6">
      <c r="C95" s="127"/>
      <c r="D95" s="128"/>
      <c r="E95" s="128"/>
      <c r="F95" s="38"/>
    </row>
    <row r="96" spans="3:6">
      <c r="C96" s="127"/>
      <c r="D96" s="128"/>
      <c r="E96" s="128"/>
      <c r="F96" s="38"/>
    </row>
    <row r="97" spans="3:6">
      <c r="C97" s="127"/>
      <c r="D97" s="128"/>
      <c r="E97" s="128"/>
      <c r="F97" s="38"/>
    </row>
    <row r="98" spans="3:6">
      <c r="C98" s="127"/>
      <c r="D98" s="128"/>
      <c r="E98" s="128"/>
      <c r="F98" s="38"/>
    </row>
    <row r="99" spans="3:6">
      <c r="C99" s="127"/>
      <c r="D99" s="128"/>
      <c r="E99" s="128"/>
      <c r="F99" s="38"/>
    </row>
    <row r="100" spans="3:6">
      <c r="C100" s="127"/>
      <c r="D100" s="128"/>
      <c r="E100" s="128"/>
      <c r="F100" s="38"/>
    </row>
    <row r="101" spans="3:6">
      <c r="C101" s="127"/>
      <c r="D101" s="128"/>
      <c r="E101" s="128"/>
      <c r="F101" s="38"/>
    </row>
    <row r="102" spans="3:6">
      <c r="C102" s="127"/>
      <c r="D102" s="128"/>
      <c r="E102" s="128"/>
      <c r="F102" s="38"/>
    </row>
    <row r="103" spans="3:6">
      <c r="C103" s="127"/>
      <c r="D103" s="128"/>
      <c r="E103" s="128"/>
      <c r="F103" s="38"/>
    </row>
    <row r="104" spans="3:6">
      <c r="C104" s="127"/>
      <c r="D104" s="128"/>
      <c r="E104" s="128"/>
      <c r="F104" s="38"/>
    </row>
    <row r="105" spans="3:6">
      <c r="C105" s="127"/>
      <c r="D105" s="128"/>
      <c r="E105" s="128"/>
      <c r="F105" s="38"/>
    </row>
    <row r="106" spans="3:6">
      <c r="C106" s="127"/>
      <c r="D106" s="128"/>
      <c r="E106" s="128"/>
      <c r="F106" s="38"/>
    </row>
    <row r="107" spans="3:6">
      <c r="C107" s="127"/>
      <c r="D107" s="128"/>
      <c r="E107" s="128"/>
      <c r="F107" s="38"/>
    </row>
    <row r="108" spans="3:6">
      <c r="C108" s="127"/>
      <c r="D108" s="128"/>
      <c r="E108" s="128"/>
      <c r="F108" s="38"/>
    </row>
    <row r="109" spans="3:6">
      <c r="C109" s="127"/>
      <c r="D109" s="128"/>
      <c r="E109" s="128"/>
      <c r="F109" s="38"/>
    </row>
    <row r="110" spans="3:6">
      <c r="C110" s="127"/>
      <c r="D110" s="128"/>
      <c r="E110" s="128"/>
      <c r="F110" s="38"/>
    </row>
    <row r="111" spans="3:6">
      <c r="C111" s="127"/>
      <c r="D111" s="128"/>
      <c r="E111" s="128"/>
      <c r="F111" s="38"/>
    </row>
    <row r="112" spans="3:6">
      <c r="C112" s="127"/>
      <c r="D112" s="128"/>
      <c r="E112" s="128"/>
      <c r="F112" s="38"/>
    </row>
    <row r="113" spans="3:6">
      <c r="C113" s="127"/>
      <c r="D113" s="128"/>
      <c r="E113" s="128"/>
      <c r="F113" s="38"/>
    </row>
    <row r="114" spans="3:6">
      <c r="C114" s="127"/>
      <c r="D114" s="128"/>
      <c r="E114" s="128"/>
      <c r="F114" s="38"/>
    </row>
    <row r="115" spans="3:6">
      <c r="C115" s="127"/>
      <c r="D115" s="128"/>
      <c r="E115" s="128"/>
      <c r="F115" s="38"/>
    </row>
    <row r="116" spans="3:6">
      <c r="C116" s="127"/>
      <c r="D116" s="128"/>
      <c r="E116" s="128"/>
      <c r="F116" s="38"/>
    </row>
    <row r="117" spans="3:6">
      <c r="C117" s="127"/>
      <c r="D117" s="128"/>
      <c r="E117" s="128"/>
      <c r="F117" s="38"/>
    </row>
    <row r="118" spans="3:6">
      <c r="C118" s="127"/>
      <c r="D118" s="128"/>
      <c r="E118" s="128"/>
      <c r="F118" s="38"/>
    </row>
    <row r="119" spans="3:6">
      <c r="C119" s="127"/>
      <c r="D119" s="128"/>
      <c r="E119" s="128"/>
      <c r="F119" s="38"/>
    </row>
    <row r="120" spans="3:6">
      <c r="C120" s="127"/>
      <c r="D120" s="128"/>
      <c r="E120" s="128"/>
      <c r="F120" s="38"/>
    </row>
    <row r="121" spans="3:6">
      <c r="C121" s="127"/>
      <c r="D121" s="128"/>
      <c r="E121" s="128"/>
      <c r="F121" s="38"/>
    </row>
    <row r="122" spans="3:6">
      <c r="C122" s="127"/>
      <c r="D122" s="128"/>
      <c r="E122" s="128"/>
      <c r="F122" s="38"/>
    </row>
    <row r="123" spans="3:6">
      <c r="C123" s="127"/>
      <c r="D123" s="128"/>
      <c r="E123" s="128"/>
      <c r="F123" s="38"/>
    </row>
    <row r="124" spans="3:6">
      <c r="C124" s="127"/>
      <c r="D124" s="128"/>
      <c r="E124" s="128"/>
      <c r="F124" s="38"/>
    </row>
    <row r="125" spans="3:6">
      <c r="C125" s="127"/>
      <c r="D125" s="128"/>
      <c r="E125" s="128"/>
      <c r="F125" s="38"/>
    </row>
    <row r="126" spans="3:6">
      <c r="C126" s="127"/>
      <c r="D126" s="128"/>
      <c r="E126" s="128"/>
      <c r="F126" s="38"/>
    </row>
    <row r="127" spans="3:6">
      <c r="C127" s="127"/>
      <c r="D127" s="128"/>
      <c r="E127" s="128"/>
      <c r="F127" s="38"/>
    </row>
    <row r="128" spans="3:6">
      <c r="C128" s="127"/>
      <c r="D128" s="128"/>
      <c r="E128" s="128"/>
      <c r="F128" s="38"/>
    </row>
    <row r="129" spans="3:6">
      <c r="C129" s="127"/>
      <c r="D129" s="128"/>
      <c r="E129" s="128"/>
      <c r="F129" s="38"/>
    </row>
    <row r="130" spans="3:6">
      <c r="C130" s="127"/>
      <c r="D130" s="128"/>
      <c r="E130" s="128"/>
      <c r="F130" s="38"/>
    </row>
    <row r="131" spans="3:6">
      <c r="C131" s="127"/>
      <c r="D131" s="128"/>
      <c r="E131" s="128"/>
      <c r="F131" s="38"/>
    </row>
    <row r="132" spans="3:6">
      <c r="C132" s="127"/>
      <c r="D132" s="128"/>
      <c r="E132" s="128"/>
      <c r="F132" s="38"/>
    </row>
    <row r="133" spans="3:6">
      <c r="C133" s="127"/>
      <c r="D133" s="128"/>
      <c r="E133" s="128"/>
      <c r="F133" s="38"/>
    </row>
    <row r="134" spans="3:6">
      <c r="C134" s="127"/>
      <c r="D134" s="128"/>
      <c r="E134" s="128"/>
      <c r="F134" s="38"/>
    </row>
    <row r="135" spans="3:6">
      <c r="C135" s="127"/>
      <c r="D135" s="128"/>
      <c r="E135" s="128"/>
      <c r="F135" s="38"/>
    </row>
    <row r="136" spans="3:6">
      <c r="C136" s="127"/>
      <c r="D136" s="128"/>
      <c r="E136" s="128"/>
      <c r="F136" s="38"/>
    </row>
    <row r="137" spans="3:6">
      <c r="C137" s="127"/>
      <c r="D137" s="128"/>
      <c r="E137" s="128"/>
      <c r="F137" s="38"/>
    </row>
    <row r="138" spans="3:6">
      <c r="C138" s="127"/>
      <c r="D138" s="128"/>
      <c r="E138" s="128"/>
      <c r="F138" s="38"/>
    </row>
    <row r="139" spans="3:6">
      <c r="C139" s="127"/>
      <c r="D139" s="128"/>
      <c r="E139" s="128"/>
      <c r="F139" s="38"/>
    </row>
    <row r="140" spans="3:6">
      <c r="C140" s="127"/>
      <c r="D140" s="128"/>
      <c r="E140" s="128"/>
      <c r="F140" s="38"/>
    </row>
    <row r="141" spans="3:6">
      <c r="C141" s="127"/>
      <c r="D141" s="128"/>
      <c r="E141" s="128"/>
      <c r="F141" s="38"/>
    </row>
    <row r="142" spans="3:6">
      <c r="C142" s="127"/>
      <c r="D142" s="128"/>
      <c r="E142" s="128"/>
      <c r="F142" s="38"/>
    </row>
    <row r="143" spans="3:6">
      <c r="C143" s="127"/>
      <c r="D143" s="128"/>
      <c r="E143" s="128"/>
      <c r="F143" s="38"/>
    </row>
    <row r="144" spans="3:6">
      <c r="C144" s="127"/>
      <c r="D144" s="128"/>
      <c r="E144" s="128"/>
      <c r="F144" s="38"/>
    </row>
    <row r="145" spans="3:6">
      <c r="C145" s="127"/>
      <c r="D145" s="128"/>
      <c r="E145" s="128"/>
      <c r="F145" s="38"/>
    </row>
    <row r="146" spans="3:6">
      <c r="C146" s="127"/>
      <c r="D146" s="128"/>
      <c r="E146" s="128"/>
      <c r="F146" s="38"/>
    </row>
    <row r="147" spans="3:6">
      <c r="C147" s="127"/>
      <c r="D147" s="128"/>
      <c r="E147" s="128"/>
      <c r="F147" s="38"/>
    </row>
    <row r="148" spans="3:6">
      <c r="C148" s="127"/>
      <c r="D148" s="128"/>
      <c r="E148" s="128"/>
      <c r="F148" s="38"/>
    </row>
    <row r="149" spans="3:6">
      <c r="C149" s="127"/>
      <c r="D149" s="128"/>
      <c r="E149" s="128"/>
      <c r="F149" s="38"/>
    </row>
    <row r="150" spans="3:6">
      <c r="C150" s="127"/>
      <c r="D150" s="128"/>
      <c r="E150" s="128"/>
      <c r="F150" s="38"/>
    </row>
    <row r="151" spans="3:6">
      <c r="C151" s="127"/>
      <c r="D151" s="128"/>
      <c r="E151" s="128"/>
      <c r="F151" s="38"/>
    </row>
    <row r="152" spans="3:6">
      <c r="C152" s="127"/>
      <c r="D152" s="128"/>
      <c r="E152" s="128"/>
      <c r="F152" s="38"/>
    </row>
    <row r="153" spans="3:6">
      <c r="C153" s="127"/>
      <c r="D153" s="128"/>
      <c r="E153" s="128"/>
      <c r="F153" s="38"/>
    </row>
    <row r="154" spans="3:6">
      <c r="C154" s="127"/>
      <c r="D154" s="128"/>
      <c r="E154" s="128"/>
      <c r="F154" s="38"/>
    </row>
    <row r="155" spans="3:6">
      <c r="C155" s="127"/>
      <c r="D155" s="128"/>
      <c r="E155" s="128"/>
      <c r="F155" s="38"/>
    </row>
    <row r="156" spans="3:6">
      <c r="C156" s="127"/>
      <c r="D156" s="128"/>
      <c r="E156" s="128"/>
      <c r="F156" s="38"/>
    </row>
    <row r="157" spans="3:6">
      <c r="C157" s="127"/>
      <c r="D157" s="128"/>
      <c r="E157" s="128"/>
      <c r="F157" s="38"/>
    </row>
    <row r="158" spans="3:6">
      <c r="C158" s="127"/>
      <c r="D158" s="128"/>
      <c r="E158" s="128"/>
      <c r="F158" s="38"/>
    </row>
    <row r="159" spans="3:6">
      <c r="C159" s="127"/>
      <c r="D159" s="128"/>
      <c r="E159" s="128"/>
      <c r="F159" s="38"/>
    </row>
    <row r="160" spans="3:6">
      <c r="C160" s="127"/>
      <c r="D160" s="128"/>
      <c r="E160" s="128"/>
      <c r="F160" s="38"/>
    </row>
    <row r="161" spans="3:6">
      <c r="C161" s="127"/>
      <c r="D161" s="128"/>
      <c r="E161" s="128"/>
      <c r="F161" s="38"/>
    </row>
    <row r="162" spans="3:6">
      <c r="C162" s="127"/>
      <c r="D162" s="128"/>
      <c r="E162" s="128"/>
      <c r="F162" s="38"/>
    </row>
    <row r="163" spans="3:6">
      <c r="C163" s="127"/>
      <c r="D163" s="128"/>
      <c r="E163" s="128"/>
      <c r="F163" s="38"/>
    </row>
    <row r="164" spans="3:6">
      <c r="C164" s="127"/>
      <c r="D164" s="128"/>
      <c r="E164" s="128"/>
      <c r="F164" s="38"/>
    </row>
    <row r="165" spans="3:6">
      <c r="C165" s="127"/>
      <c r="D165" s="128"/>
      <c r="E165" s="128"/>
      <c r="F165" s="38"/>
    </row>
    <row r="166" spans="3:6">
      <c r="C166" s="127"/>
      <c r="D166" s="128"/>
      <c r="E166" s="128"/>
      <c r="F166" s="38"/>
    </row>
    <row r="167" spans="3:6">
      <c r="C167" s="127"/>
      <c r="D167" s="128"/>
      <c r="E167" s="128"/>
      <c r="F167" s="38"/>
    </row>
    <row r="168" spans="3:6">
      <c r="C168" s="127"/>
      <c r="D168" s="128"/>
      <c r="E168" s="128"/>
      <c r="F168" s="38"/>
    </row>
    <row r="169" spans="3:6">
      <c r="C169" s="127"/>
      <c r="D169" s="128"/>
      <c r="E169" s="128"/>
      <c r="F169" s="38"/>
    </row>
    <row r="170" spans="3:6">
      <c r="C170" s="127"/>
      <c r="D170" s="128"/>
      <c r="E170" s="128"/>
      <c r="F170" s="38"/>
    </row>
    <row r="171" spans="3:6">
      <c r="C171" s="127"/>
      <c r="D171" s="128"/>
      <c r="E171" s="128"/>
      <c r="F171" s="38"/>
    </row>
    <row r="172" spans="3:6">
      <c r="C172" s="127"/>
      <c r="D172" s="128"/>
      <c r="E172" s="128"/>
      <c r="F172" s="38"/>
    </row>
    <row r="173" spans="3:6">
      <c r="C173" s="127"/>
      <c r="D173" s="128"/>
      <c r="E173" s="128"/>
      <c r="F173" s="38"/>
    </row>
    <row r="174" spans="3:6">
      <c r="C174" s="127"/>
      <c r="D174" s="128"/>
      <c r="E174" s="128"/>
      <c r="F174" s="38"/>
    </row>
    <row r="175" spans="3:6">
      <c r="C175" s="127"/>
      <c r="D175" s="128"/>
      <c r="E175" s="128"/>
      <c r="F175" s="38"/>
    </row>
    <row r="176" spans="3:6">
      <c r="C176" s="127"/>
      <c r="D176" s="128"/>
      <c r="E176" s="128"/>
      <c r="F176" s="38"/>
    </row>
    <row r="177" spans="3:6">
      <c r="C177" s="127"/>
      <c r="D177" s="128"/>
      <c r="E177" s="128"/>
      <c r="F177" s="38"/>
    </row>
    <row r="178" spans="3:6">
      <c r="C178" s="127"/>
      <c r="D178" s="128"/>
      <c r="E178" s="128"/>
      <c r="F178" s="38"/>
    </row>
    <row r="179" spans="3:6">
      <c r="C179" s="127"/>
      <c r="D179" s="128"/>
      <c r="E179" s="128"/>
      <c r="F179" s="38"/>
    </row>
    <row r="180" spans="3:6">
      <c r="C180" s="127"/>
      <c r="D180" s="128"/>
      <c r="E180" s="128"/>
      <c r="F180" s="38"/>
    </row>
    <row r="181" spans="3:6">
      <c r="C181" s="127"/>
      <c r="D181" s="128"/>
      <c r="E181" s="128"/>
      <c r="F181" s="38"/>
    </row>
    <row r="182" spans="3:6">
      <c r="C182" s="127"/>
      <c r="D182" s="128"/>
      <c r="E182" s="128"/>
      <c r="F182" s="38"/>
    </row>
    <row r="183" spans="3:6">
      <c r="C183" s="127"/>
      <c r="D183" s="128"/>
      <c r="E183" s="128"/>
      <c r="F183" s="38"/>
    </row>
    <row r="184" spans="3:6">
      <c r="C184" s="127"/>
      <c r="D184" s="128"/>
      <c r="E184" s="128"/>
      <c r="F184" s="38"/>
    </row>
    <row r="185" spans="3:6">
      <c r="C185" s="127"/>
      <c r="D185" s="128"/>
      <c r="E185" s="128"/>
      <c r="F185" s="38"/>
    </row>
    <row r="186" spans="3:6">
      <c r="C186" s="127"/>
      <c r="D186" s="128"/>
      <c r="E186" s="128"/>
      <c r="F186" s="38"/>
    </row>
    <row r="187" spans="3:6">
      <c r="C187" s="127"/>
      <c r="D187" s="128"/>
      <c r="E187" s="128"/>
      <c r="F187" s="38"/>
    </row>
    <row r="188" spans="3:6">
      <c r="C188" s="127"/>
      <c r="D188" s="128"/>
      <c r="E188" s="128"/>
      <c r="F188" s="38"/>
    </row>
    <row r="189" spans="3:6">
      <c r="C189" s="127"/>
      <c r="D189" s="128"/>
      <c r="E189" s="128"/>
      <c r="F189" s="38"/>
    </row>
    <row r="190" spans="3:6">
      <c r="C190" s="127"/>
      <c r="D190" s="128"/>
      <c r="E190" s="128"/>
      <c r="F190" s="38"/>
    </row>
    <row r="191" spans="3:6">
      <c r="C191" s="127"/>
      <c r="D191" s="128"/>
      <c r="E191" s="128"/>
      <c r="F191" s="38"/>
    </row>
    <row r="192" spans="3:6">
      <c r="C192" s="127"/>
      <c r="D192" s="128"/>
      <c r="E192" s="128"/>
      <c r="F192" s="38"/>
    </row>
    <row r="193" spans="3:6">
      <c r="C193" s="127"/>
      <c r="D193" s="128"/>
      <c r="E193" s="128"/>
      <c r="F193" s="38"/>
    </row>
    <row r="194" spans="3:6">
      <c r="C194" s="127"/>
      <c r="D194" s="128"/>
      <c r="E194" s="128"/>
      <c r="F194" s="38"/>
    </row>
    <row r="195" spans="3:6">
      <c r="C195" s="127"/>
      <c r="D195" s="128"/>
      <c r="E195" s="128"/>
      <c r="F195" s="38"/>
    </row>
    <row r="196" spans="3:6">
      <c r="C196" s="127"/>
      <c r="D196" s="128"/>
      <c r="E196" s="128"/>
      <c r="F196" s="38"/>
    </row>
    <row r="197" spans="3:6">
      <c r="C197" s="127"/>
      <c r="D197" s="128"/>
      <c r="E197" s="128"/>
      <c r="F197" s="38"/>
    </row>
    <row r="198" spans="3:6">
      <c r="C198" s="127"/>
      <c r="D198" s="128"/>
      <c r="E198" s="128"/>
      <c r="F198" s="38"/>
    </row>
    <row r="199" spans="3:6">
      <c r="C199" s="127"/>
      <c r="D199" s="128"/>
      <c r="E199" s="128"/>
      <c r="F199" s="38"/>
    </row>
    <row r="200" spans="3:6">
      <c r="C200" s="127"/>
      <c r="D200" s="128"/>
      <c r="E200" s="128"/>
      <c r="F200" s="38"/>
    </row>
    <row r="201" spans="3:6">
      <c r="C201" s="127"/>
      <c r="D201" s="128"/>
      <c r="E201" s="128"/>
      <c r="F201" s="38"/>
    </row>
    <row r="202" spans="3:6">
      <c r="C202" s="127"/>
      <c r="D202" s="128"/>
      <c r="E202" s="128"/>
      <c r="F202" s="38"/>
    </row>
    <row r="203" spans="3:6">
      <c r="C203" s="127"/>
      <c r="D203" s="128"/>
      <c r="E203" s="128"/>
      <c r="F203" s="38"/>
    </row>
    <row r="204" spans="3:6">
      <c r="C204" s="127"/>
      <c r="D204" s="128"/>
      <c r="E204" s="128"/>
      <c r="F204" s="38"/>
    </row>
    <row r="205" spans="3:6">
      <c r="C205" s="127"/>
      <c r="D205" s="128"/>
      <c r="E205" s="128"/>
      <c r="F205" s="38"/>
    </row>
    <row r="206" spans="3:6">
      <c r="C206" s="127"/>
      <c r="D206" s="128"/>
      <c r="E206" s="128"/>
      <c r="F206" s="38"/>
    </row>
    <row r="207" spans="3:6">
      <c r="C207" s="127"/>
      <c r="D207" s="128"/>
      <c r="E207" s="128"/>
      <c r="F207" s="38"/>
    </row>
    <row r="208" spans="3:6">
      <c r="C208" s="127"/>
      <c r="D208" s="128"/>
      <c r="E208" s="128"/>
      <c r="F208" s="38"/>
    </row>
    <row r="209" spans="3:6">
      <c r="C209" s="127"/>
      <c r="D209" s="128"/>
      <c r="E209" s="128"/>
      <c r="F209" s="38"/>
    </row>
    <row r="210" spans="3:6">
      <c r="C210" s="127"/>
      <c r="D210" s="128"/>
      <c r="E210" s="128"/>
      <c r="F210" s="38"/>
    </row>
    <row r="211" spans="3:6">
      <c r="C211" s="127"/>
      <c r="D211" s="128"/>
      <c r="E211" s="128"/>
      <c r="F211" s="38"/>
    </row>
    <row r="212" spans="3:6">
      <c r="C212" s="127"/>
      <c r="D212" s="128"/>
      <c r="E212" s="128"/>
      <c r="F212" s="38"/>
    </row>
    <row r="213" spans="3:6">
      <c r="C213" s="127"/>
      <c r="D213" s="128"/>
      <c r="E213" s="128"/>
      <c r="F213" s="38"/>
    </row>
    <row r="214" spans="3:6">
      <c r="C214" s="127"/>
      <c r="D214" s="128"/>
      <c r="E214" s="128"/>
      <c r="F214" s="38"/>
    </row>
    <row r="215" spans="3:6">
      <c r="C215" s="127"/>
      <c r="D215" s="128"/>
      <c r="E215" s="128"/>
      <c r="F215" s="38"/>
    </row>
    <row r="216" spans="3:6">
      <c r="C216" s="127"/>
      <c r="D216" s="128"/>
      <c r="E216" s="128"/>
      <c r="F216" s="38"/>
    </row>
    <row r="217" spans="3:6">
      <c r="C217" s="127"/>
      <c r="D217" s="128"/>
      <c r="E217" s="128"/>
      <c r="F217" s="38"/>
    </row>
    <row r="218" spans="3:6">
      <c r="C218" s="127"/>
      <c r="D218" s="128"/>
      <c r="E218" s="128"/>
      <c r="F218" s="38"/>
    </row>
    <row r="219" spans="3:6">
      <c r="C219" s="127"/>
      <c r="D219" s="128"/>
      <c r="E219" s="128"/>
      <c r="F219" s="38"/>
    </row>
    <row r="220" spans="3:6">
      <c r="C220" s="127"/>
      <c r="D220" s="128"/>
      <c r="E220" s="128"/>
      <c r="F220" s="38"/>
    </row>
    <row r="221" spans="3:6">
      <c r="C221" s="127"/>
      <c r="D221" s="128"/>
      <c r="E221" s="128"/>
      <c r="F221" s="38"/>
    </row>
    <row r="222" spans="3:6">
      <c r="C222" s="127"/>
      <c r="D222" s="128"/>
      <c r="E222" s="128"/>
      <c r="F222" s="38"/>
    </row>
    <row r="223" spans="3:6">
      <c r="C223" s="127"/>
      <c r="D223" s="128"/>
      <c r="E223" s="128"/>
      <c r="F223" s="38"/>
    </row>
    <row r="224" spans="3:6">
      <c r="C224" s="127"/>
      <c r="D224" s="128"/>
      <c r="E224" s="128"/>
      <c r="F224" s="38"/>
    </row>
    <row r="225" spans="3:6">
      <c r="C225" s="127"/>
      <c r="D225" s="128"/>
      <c r="E225" s="128"/>
      <c r="F225" s="38"/>
    </row>
    <row r="226" spans="3:6">
      <c r="C226" s="127"/>
      <c r="D226" s="128"/>
      <c r="E226" s="128"/>
      <c r="F226" s="38"/>
    </row>
    <row r="227" spans="3:6">
      <c r="C227" s="127"/>
      <c r="D227" s="128"/>
      <c r="E227" s="128"/>
      <c r="F227" s="38"/>
    </row>
    <row r="228" spans="3:6">
      <c r="C228" s="127"/>
      <c r="D228" s="128"/>
      <c r="E228" s="128"/>
      <c r="F228" s="38"/>
    </row>
    <row r="229" spans="3:6">
      <c r="C229" s="127"/>
      <c r="D229" s="128"/>
      <c r="E229" s="128"/>
      <c r="F229" s="38"/>
    </row>
    <row r="230" spans="3:6">
      <c r="C230" s="127"/>
      <c r="D230" s="128"/>
      <c r="E230" s="128"/>
      <c r="F230" s="38"/>
    </row>
    <row r="231" spans="3:6">
      <c r="C231" s="127"/>
      <c r="D231" s="128"/>
      <c r="E231" s="128"/>
      <c r="F231" s="38"/>
    </row>
    <row r="232" spans="3:6">
      <c r="C232" s="127"/>
      <c r="D232" s="128"/>
      <c r="E232" s="128"/>
      <c r="F232" s="38"/>
    </row>
    <row r="233" spans="3:6">
      <c r="C233" s="127"/>
      <c r="D233" s="128"/>
      <c r="E233" s="128"/>
      <c r="F233" s="38"/>
    </row>
    <row r="234" spans="3:6">
      <c r="C234" s="127"/>
      <c r="D234" s="128"/>
      <c r="E234" s="128"/>
      <c r="F234" s="38"/>
    </row>
    <row r="235" spans="3:6">
      <c r="C235" s="127"/>
      <c r="D235" s="128"/>
      <c r="E235" s="128"/>
      <c r="F235" s="38"/>
    </row>
    <row r="236" spans="3:6">
      <c r="C236" s="127"/>
      <c r="D236" s="128"/>
      <c r="E236" s="128"/>
      <c r="F236" s="38"/>
    </row>
    <row r="237" spans="3:6">
      <c r="C237" s="127"/>
      <c r="D237" s="128"/>
      <c r="E237" s="128"/>
      <c r="F237" s="38"/>
    </row>
    <row r="238" spans="3:6">
      <c r="C238" s="127"/>
      <c r="D238" s="128"/>
      <c r="E238" s="128"/>
      <c r="F238" s="38"/>
    </row>
    <row r="239" spans="3:6">
      <c r="C239" s="127"/>
      <c r="D239" s="128"/>
      <c r="E239" s="128"/>
      <c r="F239" s="38"/>
    </row>
    <row r="240" spans="3:6">
      <c r="C240" s="127"/>
      <c r="D240" s="128"/>
      <c r="E240" s="128"/>
      <c r="F240" s="38"/>
    </row>
    <row r="241" spans="3:6">
      <c r="C241" s="127"/>
      <c r="D241" s="128"/>
      <c r="E241" s="128"/>
      <c r="F241" s="38"/>
    </row>
    <row r="242" spans="3:6">
      <c r="C242" s="127"/>
      <c r="D242" s="128"/>
      <c r="E242" s="128"/>
      <c r="F242" s="38"/>
    </row>
    <row r="243" spans="3:6">
      <c r="C243" s="127"/>
      <c r="D243" s="128"/>
      <c r="E243" s="128"/>
      <c r="F243" s="38"/>
    </row>
    <row r="244" spans="3:6">
      <c r="C244" s="127"/>
      <c r="D244" s="128"/>
      <c r="E244" s="128"/>
      <c r="F244" s="38"/>
    </row>
    <row r="245" spans="3:6">
      <c r="C245" s="127"/>
      <c r="D245" s="128"/>
      <c r="E245" s="128"/>
      <c r="F245" s="38"/>
    </row>
    <row r="246" spans="3:6">
      <c r="C246" s="127"/>
      <c r="D246" s="128"/>
      <c r="E246" s="128"/>
      <c r="F246" s="38"/>
    </row>
    <row r="247" spans="3:6">
      <c r="C247" s="127"/>
      <c r="D247" s="128"/>
      <c r="E247" s="128"/>
      <c r="F247" s="38"/>
    </row>
    <row r="248" spans="3:6">
      <c r="C248" s="127"/>
      <c r="D248" s="128"/>
      <c r="E248" s="128"/>
      <c r="F248" s="38"/>
    </row>
    <row r="249" spans="3:6">
      <c r="C249" s="127"/>
      <c r="D249" s="128"/>
      <c r="E249" s="128"/>
      <c r="F249" s="38"/>
    </row>
    <row r="250" spans="3:6">
      <c r="C250" s="127"/>
      <c r="D250" s="128"/>
      <c r="E250" s="128"/>
      <c r="F250" s="38"/>
    </row>
    <row r="251" spans="3:6">
      <c r="C251" s="127"/>
      <c r="D251" s="128"/>
      <c r="E251" s="128"/>
      <c r="F251" s="38"/>
    </row>
    <row r="252" spans="3:6">
      <c r="C252" s="127"/>
      <c r="D252" s="128"/>
      <c r="E252" s="128"/>
      <c r="F252" s="38"/>
    </row>
    <row r="253" spans="3:6">
      <c r="C253" s="127"/>
      <c r="D253" s="128"/>
      <c r="E253" s="128"/>
      <c r="F253" s="38"/>
    </row>
    <row r="254" spans="3:6">
      <c r="C254" s="127"/>
      <c r="D254" s="128"/>
      <c r="E254" s="128"/>
      <c r="F254" s="38"/>
    </row>
    <row r="255" spans="3:6">
      <c r="C255" s="127"/>
      <c r="D255" s="128"/>
      <c r="E255" s="128"/>
      <c r="F255" s="38"/>
    </row>
    <row r="256" spans="3:6">
      <c r="C256" s="127"/>
      <c r="D256" s="128"/>
      <c r="E256" s="128"/>
      <c r="F256" s="38"/>
    </row>
    <row r="257" spans="3:6">
      <c r="C257" s="127"/>
      <c r="D257" s="128"/>
      <c r="E257" s="128"/>
      <c r="F257" s="38"/>
    </row>
    <row r="258" spans="3:6">
      <c r="C258" s="127"/>
      <c r="D258" s="128"/>
      <c r="E258" s="128"/>
      <c r="F258" s="38"/>
    </row>
    <row r="259" spans="3:6">
      <c r="C259" s="127"/>
      <c r="D259" s="128"/>
      <c r="E259" s="128"/>
      <c r="F259" s="38"/>
    </row>
    <row r="260" spans="3:6">
      <c r="C260" s="127"/>
      <c r="D260" s="128"/>
      <c r="E260" s="128"/>
      <c r="F260" s="38"/>
    </row>
    <row r="261" spans="3:6">
      <c r="C261" s="127"/>
      <c r="D261" s="128"/>
      <c r="E261" s="128"/>
      <c r="F261" s="38"/>
    </row>
    <row r="262" spans="3:6">
      <c r="C262" s="127"/>
      <c r="D262" s="128"/>
      <c r="E262" s="128"/>
      <c r="F262" s="38"/>
    </row>
    <row r="263" spans="3:6">
      <c r="C263" s="127"/>
      <c r="D263" s="128"/>
      <c r="E263" s="128"/>
      <c r="F263" s="38"/>
    </row>
    <row r="264" spans="3:6">
      <c r="C264" s="127"/>
      <c r="D264" s="128"/>
      <c r="E264" s="128"/>
      <c r="F264" s="38"/>
    </row>
    <row r="265" spans="3:6">
      <c r="C265" s="127"/>
      <c r="D265" s="128"/>
      <c r="E265" s="128"/>
      <c r="F265" s="38"/>
    </row>
    <row r="266" spans="3:6">
      <c r="C266" s="127"/>
      <c r="D266" s="128"/>
      <c r="E266" s="128"/>
      <c r="F266" s="38"/>
    </row>
    <row r="267" spans="3:6">
      <c r="C267" s="127"/>
      <c r="D267" s="128"/>
      <c r="E267" s="128"/>
      <c r="F267" s="38"/>
    </row>
    <row r="268" spans="3:6">
      <c r="C268" s="127"/>
      <c r="D268" s="128"/>
      <c r="E268" s="128"/>
      <c r="F268" s="38"/>
    </row>
    <row r="269" spans="3:6">
      <c r="C269" s="127"/>
      <c r="D269" s="128"/>
      <c r="E269" s="128"/>
      <c r="F269" s="38"/>
    </row>
    <row r="270" spans="3:6">
      <c r="C270" s="127"/>
      <c r="D270" s="128"/>
      <c r="E270" s="128"/>
      <c r="F270" s="38"/>
    </row>
    <row r="271" spans="3:6">
      <c r="C271" s="127"/>
      <c r="D271" s="128"/>
      <c r="E271" s="128"/>
      <c r="F271" s="38"/>
    </row>
    <row r="272" spans="3:6">
      <c r="C272" s="127"/>
      <c r="D272" s="128"/>
      <c r="E272" s="128"/>
      <c r="F272" s="38"/>
    </row>
    <row r="273" spans="3:6">
      <c r="C273" s="127"/>
      <c r="D273" s="128"/>
      <c r="E273" s="128"/>
      <c r="F273" s="38"/>
    </row>
    <row r="274" spans="3:6">
      <c r="C274" s="127"/>
      <c r="D274" s="128"/>
      <c r="E274" s="128"/>
      <c r="F274" s="38"/>
    </row>
    <row r="275" spans="3:6">
      <c r="C275" s="127"/>
      <c r="D275" s="128"/>
      <c r="E275" s="128"/>
      <c r="F275" s="38"/>
    </row>
    <row r="276" spans="3:6">
      <c r="C276" s="127"/>
      <c r="D276" s="128"/>
      <c r="E276" s="128"/>
      <c r="F276" s="38"/>
    </row>
    <row r="277" spans="3:6">
      <c r="C277" s="127"/>
      <c r="D277" s="128"/>
      <c r="E277" s="128"/>
      <c r="F277" s="38"/>
    </row>
    <row r="278" spans="3:6">
      <c r="C278" s="127"/>
      <c r="D278" s="128"/>
      <c r="E278" s="128"/>
      <c r="F278" s="38"/>
    </row>
    <row r="279" spans="3:6">
      <c r="C279" s="127"/>
      <c r="D279" s="128"/>
      <c r="E279" s="128"/>
      <c r="F279" s="38"/>
    </row>
    <row r="280" spans="3:6">
      <c r="C280" s="127"/>
      <c r="D280" s="128"/>
      <c r="E280" s="128"/>
      <c r="F280" s="38"/>
    </row>
    <row r="281" spans="3:6">
      <c r="C281" s="127"/>
      <c r="D281" s="128"/>
      <c r="E281" s="128"/>
      <c r="F281" s="38"/>
    </row>
    <row r="282" spans="3:6">
      <c r="C282" s="127"/>
      <c r="D282" s="128"/>
      <c r="E282" s="128"/>
      <c r="F282" s="38"/>
    </row>
    <row r="283" spans="3:6">
      <c r="C283" s="127"/>
      <c r="D283" s="128"/>
      <c r="E283" s="128"/>
      <c r="F283" s="38"/>
    </row>
    <row r="284" spans="3:6">
      <c r="C284" s="127"/>
      <c r="D284" s="128"/>
      <c r="E284" s="128"/>
      <c r="F284" s="38"/>
    </row>
    <row r="285" spans="3:6">
      <c r="C285" s="127"/>
      <c r="D285" s="128"/>
      <c r="E285" s="128"/>
      <c r="F285" s="38"/>
    </row>
    <row r="286" spans="3:6">
      <c r="C286" s="127"/>
      <c r="D286" s="128"/>
      <c r="E286" s="128"/>
      <c r="F286" s="38"/>
    </row>
    <row r="287" spans="3:6">
      <c r="C287" s="127"/>
      <c r="D287" s="128"/>
      <c r="E287" s="128"/>
      <c r="F287" s="38"/>
    </row>
    <row r="288" spans="3:6">
      <c r="C288" s="127"/>
      <c r="D288" s="128"/>
      <c r="E288" s="128"/>
      <c r="F288" s="38"/>
    </row>
    <row r="289" spans="3:6">
      <c r="C289" s="127"/>
      <c r="D289" s="128"/>
      <c r="E289" s="128"/>
      <c r="F289" s="38"/>
    </row>
    <row r="290" spans="3:6">
      <c r="C290" s="127"/>
      <c r="D290" s="128"/>
      <c r="E290" s="128"/>
      <c r="F290" s="38"/>
    </row>
    <row r="291" spans="3:6">
      <c r="C291" s="127"/>
      <c r="D291" s="128"/>
      <c r="E291" s="128"/>
      <c r="F291" s="38"/>
    </row>
    <row r="292" spans="3:6">
      <c r="C292" s="127"/>
      <c r="D292" s="128"/>
      <c r="E292" s="128"/>
      <c r="F292" s="38"/>
    </row>
    <row r="293" spans="3:6">
      <c r="C293" s="127"/>
      <c r="D293" s="128"/>
      <c r="E293" s="128"/>
      <c r="F293" s="38"/>
    </row>
    <row r="294" spans="3:6">
      <c r="C294" s="127"/>
      <c r="D294" s="128"/>
      <c r="E294" s="128"/>
      <c r="F294" s="38"/>
    </row>
    <row r="295" spans="3:6">
      <c r="C295" s="127"/>
      <c r="D295" s="128"/>
      <c r="E295" s="128"/>
      <c r="F295" s="38"/>
    </row>
    <row r="296" spans="3:6">
      <c r="C296" s="127"/>
      <c r="D296" s="128"/>
      <c r="E296" s="128"/>
      <c r="F296" s="38"/>
    </row>
    <row r="297" spans="3:6">
      <c r="C297" s="127"/>
      <c r="D297" s="128"/>
      <c r="E297" s="128"/>
      <c r="F297" s="38"/>
    </row>
    <row r="298" spans="3:6">
      <c r="C298" s="127"/>
      <c r="D298" s="128"/>
      <c r="E298" s="128"/>
      <c r="F298" s="38"/>
    </row>
    <row r="299" spans="3:6">
      <c r="C299" s="127"/>
      <c r="D299" s="128"/>
      <c r="E299" s="128"/>
      <c r="F299" s="38"/>
    </row>
    <row r="300" spans="3:6">
      <c r="C300" s="127"/>
      <c r="D300" s="128"/>
      <c r="E300" s="128"/>
      <c r="F300" s="38"/>
    </row>
    <row r="301" spans="3:6">
      <c r="C301" s="127"/>
      <c r="D301" s="128"/>
      <c r="E301" s="128"/>
      <c r="F301" s="38"/>
    </row>
    <row r="302" spans="3:6">
      <c r="C302" s="127"/>
      <c r="D302" s="128"/>
      <c r="E302" s="128"/>
      <c r="F302" s="38"/>
    </row>
    <row r="303" spans="3:6">
      <c r="C303" s="127"/>
      <c r="D303" s="128"/>
      <c r="E303" s="128"/>
      <c r="F303" s="38"/>
    </row>
    <row r="304" spans="3:6">
      <c r="C304" s="127"/>
      <c r="D304" s="128"/>
      <c r="E304" s="128"/>
      <c r="F304" s="38"/>
    </row>
    <row r="305" spans="3:6">
      <c r="C305" s="127"/>
      <c r="D305" s="128"/>
      <c r="E305" s="128"/>
      <c r="F305" s="38"/>
    </row>
    <row r="306" spans="3:6">
      <c r="C306" s="127"/>
      <c r="D306" s="128"/>
      <c r="E306" s="128"/>
      <c r="F306" s="38"/>
    </row>
    <row r="307" spans="3:6">
      <c r="C307" s="127"/>
      <c r="D307" s="128"/>
      <c r="E307" s="128"/>
      <c r="F307" s="38"/>
    </row>
    <row r="308" spans="3:6">
      <c r="C308" s="127"/>
      <c r="D308" s="128"/>
      <c r="E308" s="128"/>
      <c r="F308" s="38"/>
    </row>
    <row r="309" spans="3:6">
      <c r="C309" s="127"/>
      <c r="D309" s="128"/>
      <c r="E309" s="128"/>
      <c r="F309" s="38"/>
    </row>
    <row r="310" spans="3:6">
      <c r="C310" s="127"/>
      <c r="D310" s="128"/>
      <c r="E310" s="128"/>
      <c r="F310" s="38"/>
    </row>
    <row r="311" spans="3:6">
      <c r="C311" s="127"/>
      <c r="D311" s="128"/>
      <c r="E311" s="128"/>
      <c r="F311" s="38"/>
    </row>
    <row r="312" spans="3:6">
      <c r="C312" s="127"/>
      <c r="D312" s="128"/>
      <c r="E312" s="128"/>
      <c r="F312" s="38"/>
    </row>
    <row r="313" spans="3:6">
      <c r="C313" s="127"/>
      <c r="D313" s="128"/>
      <c r="E313" s="128"/>
      <c r="F313" s="38"/>
    </row>
    <row r="314" spans="3:6">
      <c r="C314" s="127"/>
      <c r="D314" s="128"/>
      <c r="E314" s="128"/>
      <c r="F314" s="38"/>
    </row>
    <row r="315" spans="3:6">
      <c r="C315" s="127"/>
      <c r="D315" s="128"/>
      <c r="E315" s="128"/>
      <c r="F315" s="38"/>
    </row>
    <row r="316" spans="3:6">
      <c r="C316" s="127"/>
      <c r="D316" s="128"/>
      <c r="E316" s="128"/>
      <c r="F316" s="38"/>
    </row>
    <row r="317" spans="3:6">
      <c r="C317" s="127"/>
      <c r="D317" s="128"/>
      <c r="E317" s="128"/>
      <c r="F317" s="38"/>
    </row>
    <row r="318" spans="3:6">
      <c r="C318" s="127"/>
      <c r="D318" s="128"/>
      <c r="E318" s="128"/>
      <c r="F318" s="38"/>
    </row>
    <row r="319" spans="3:6">
      <c r="C319" s="127"/>
      <c r="D319" s="128"/>
      <c r="E319" s="128"/>
      <c r="F319" s="38"/>
    </row>
    <row r="320" spans="3:6">
      <c r="C320" s="127"/>
      <c r="D320" s="128"/>
      <c r="E320" s="128"/>
      <c r="F320" s="38"/>
    </row>
    <row r="321" spans="3:6">
      <c r="C321" s="127"/>
      <c r="D321" s="128"/>
      <c r="E321" s="128"/>
      <c r="F321" s="38"/>
    </row>
    <row r="322" spans="3:6">
      <c r="C322" s="127"/>
      <c r="D322" s="128"/>
      <c r="E322" s="128"/>
      <c r="F322" s="38"/>
    </row>
    <row r="323" spans="3:6">
      <c r="C323" s="127"/>
      <c r="D323" s="128"/>
      <c r="E323" s="128"/>
      <c r="F323" s="38"/>
    </row>
    <row r="324" spans="3:6">
      <c r="C324" s="127"/>
      <c r="D324" s="128"/>
      <c r="E324" s="128"/>
      <c r="F324" s="38"/>
    </row>
    <row r="325" spans="3:6">
      <c r="C325" s="127"/>
      <c r="D325" s="128"/>
      <c r="E325" s="128"/>
      <c r="F325" s="38"/>
    </row>
    <row r="326" spans="3:6">
      <c r="C326" s="127"/>
      <c r="D326" s="128"/>
      <c r="E326" s="128"/>
      <c r="F326" s="38"/>
    </row>
    <row r="327" spans="3:6">
      <c r="C327" s="127"/>
      <c r="D327" s="128"/>
      <c r="E327" s="128"/>
      <c r="F327" s="38"/>
    </row>
    <row r="328" spans="3:6">
      <c r="C328" s="127"/>
      <c r="D328" s="128"/>
      <c r="E328" s="128"/>
      <c r="F328" s="38"/>
    </row>
    <row r="329" spans="3:6">
      <c r="C329" s="127"/>
      <c r="D329" s="128"/>
      <c r="E329" s="128"/>
      <c r="F329" s="38"/>
    </row>
    <row r="330" spans="3:6">
      <c r="C330" s="127"/>
      <c r="D330" s="128"/>
      <c r="E330" s="128"/>
      <c r="F330" s="38"/>
    </row>
    <row r="331" spans="3:6">
      <c r="C331" s="127"/>
      <c r="D331" s="128"/>
      <c r="E331" s="128"/>
      <c r="F331" s="38"/>
    </row>
    <row r="332" spans="3:6">
      <c r="C332" s="127"/>
      <c r="D332" s="128"/>
      <c r="E332" s="128"/>
      <c r="F332" s="38"/>
    </row>
    <row r="333" spans="3:6">
      <c r="C333" s="127"/>
      <c r="D333" s="128"/>
      <c r="E333" s="128"/>
      <c r="F333" s="38"/>
    </row>
    <row r="334" spans="3:6">
      <c r="C334" s="127"/>
      <c r="D334" s="128"/>
      <c r="E334" s="128"/>
      <c r="F334" s="38"/>
    </row>
    <row r="335" spans="3:6">
      <c r="C335" s="127"/>
      <c r="D335" s="128"/>
      <c r="E335" s="128"/>
      <c r="F335" s="38"/>
    </row>
    <row r="336" spans="3:6">
      <c r="C336" s="127"/>
      <c r="D336" s="128"/>
      <c r="E336" s="128"/>
      <c r="F336" s="38"/>
    </row>
    <row r="337" spans="3:6">
      <c r="C337" s="127"/>
      <c r="D337" s="128"/>
      <c r="E337" s="128"/>
      <c r="F337" s="38"/>
    </row>
    <row r="338" spans="3:6">
      <c r="C338" s="127"/>
      <c r="D338" s="128"/>
      <c r="E338" s="128"/>
      <c r="F338" s="38"/>
    </row>
    <row r="339" spans="3:6">
      <c r="C339" s="127"/>
      <c r="D339" s="128"/>
      <c r="E339" s="128"/>
      <c r="F339" s="38"/>
    </row>
    <row r="340" spans="3:6">
      <c r="C340" s="127"/>
      <c r="D340" s="128"/>
      <c r="E340" s="128"/>
      <c r="F340" s="38"/>
    </row>
    <row r="341" spans="3:6">
      <c r="C341" s="127"/>
      <c r="D341" s="128"/>
      <c r="E341" s="128"/>
      <c r="F341" s="38"/>
    </row>
    <row r="342" spans="3:6">
      <c r="C342" s="127"/>
      <c r="D342" s="128"/>
      <c r="E342" s="128"/>
      <c r="F342" s="38"/>
    </row>
    <row r="343" spans="3:6">
      <c r="C343" s="127"/>
      <c r="D343" s="128"/>
      <c r="E343" s="128"/>
      <c r="F343" s="38"/>
    </row>
    <row r="344" spans="3:6">
      <c r="C344" s="127"/>
      <c r="D344" s="128"/>
      <c r="E344" s="128"/>
      <c r="F344" s="38"/>
    </row>
    <row r="345" spans="3:6">
      <c r="C345" s="127"/>
      <c r="D345" s="128"/>
      <c r="E345" s="128"/>
      <c r="F345" s="38"/>
    </row>
    <row r="346" spans="3:6">
      <c r="C346" s="127"/>
      <c r="D346" s="128"/>
      <c r="E346" s="128"/>
      <c r="F346" s="38"/>
    </row>
    <row r="347" spans="3:6">
      <c r="C347" s="127"/>
      <c r="D347" s="128"/>
      <c r="E347" s="128"/>
      <c r="F347" s="38"/>
    </row>
    <row r="348" spans="3:6">
      <c r="C348" s="127"/>
      <c r="D348" s="128"/>
      <c r="E348" s="128"/>
      <c r="F348" s="38"/>
    </row>
    <row r="349" spans="3:6">
      <c r="C349" s="127"/>
      <c r="D349" s="128"/>
      <c r="E349" s="128"/>
      <c r="F349" s="38"/>
    </row>
    <row r="350" spans="3:6">
      <c r="C350" s="127"/>
      <c r="D350" s="128"/>
      <c r="E350" s="128"/>
      <c r="F350" s="38"/>
    </row>
    <row r="351" spans="3:6">
      <c r="C351" s="127"/>
      <c r="D351" s="128"/>
      <c r="E351" s="128"/>
      <c r="F351" s="38"/>
    </row>
    <row r="352" spans="3:6">
      <c r="C352" s="127"/>
      <c r="D352" s="128"/>
      <c r="E352" s="128"/>
      <c r="F352" s="38"/>
    </row>
    <row r="353" spans="3:6">
      <c r="C353" s="127"/>
      <c r="D353" s="128"/>
      <c r="E353" s="128"/>
      <c r="F353" s="38"/>
    </row>
    <row r="354" spans="3:6">
      <c r="C354" s="127"/>
      <c r="D354" s="128"/>
      <c r="E354" s="128"/>
      <c r="F354" s="38"/>
    </row>
    <row r="355" spans="3:6">
      <c r="C355" s="127"/>
      <c r="D355" s="128"/>
      <c r="E355" s="128"/>
      <c r="F355" s="38"/>
    </row>
    <row r="356" spans="3:6">
      <c r="C356" s="127"/>
      <c r="D356" s="128"/>
      <c r="E356" s="128"/>
      <c r="F356" s="38"/>
    </row>
    <row r="357" spans="3:6">
      <c r="C357" s="127"/>
      <c r="D357" s="128"/>
      <c r="E357" s="128"/>
      <c r="F357" s="38"/>
    </row>
    <row r="358" spans="3:6">
      <c r="C358" s="127"/>
      <c r="D358" s="128"/>
      <c r="E358" s="128"/>
      <c r="F358" s="38"/>
    </row>
    <row r="359" spans="3:6">
      <c r="C359" s="127"/>
      <c r="D359" s="128"/>
      <c r="E359" s="128"/>
      <c r="F359" s="38"/>
    </row>
    <row r="360" spans="3:6">
      <c r="C360" s="127"/>
      <c r="D360" s="128"/>
      <c r="E360" s="128"/>
      <c r="F360" s="38"/>
    </row>
    <row r="361" spans="3:6">
      <c r="C361" s="127"/>
      <c r="D361" s="128"/>
      <c r="E361" s="128"/>
      <c r="F361" s="38"/>
    </row>
    <row r="362" spans="3:6">
      <c r="C362" s="127"/>
      <c r="D362" s="128"/>
      <c r="E362" s="128"/>
      <c r="F362" s="38"/>
    </row>
    <row r="363" spans="3:6">
      <c r="C363" s="127"/>
      <c r="D363" s="128"/>
      <c r="E363" s="128"/>
      <c r="F363" s="38"/>
    </row>
    <row r="364" spans="3:6">
      <c r="C364" s="127"/>
      <c r="D364" s="128"/>
      <c r="E364" s="128"/>
      <c r="F364" s="38"/>
    </row>
    <row r="365" spans="3:6">
      <c r="C365" s="127"/>
      <c r="D365" s="128"/>
      <c r="E365" s="128"/>
      <c r="F365" s="38"/>
    </row>
    <row r="366" spans="3:6">
      <c r="C366" s="127"/>
      <c r="D366" s="128"/>
      <c r="E366" s="128"/>
      <c r="F366" s="38"/>
    </row>
    <row r="367" spans="3:6">
      <c r="C367" s="127"/>
      <c r="D367" s="128"/>
      <c r="E367" s="128"/>
      <c r="F367" s="38"/>
    </row>
    <row r="368" spans="3:6">
      <c r="C368" s="127"/>
      <c r="D368" s="128"/>
      <c r="E368" s="128"/>
      <c r="F368" s="38"/>
    </row>
    <row r="369" spans="3:6">
      <c r="C369" s="127"/>
      <c r="D369" s="128"/>
      <c r="E369" s="128"/>
      <c r="F369" s="38"/>
    </row>
    <row r="370" spans="3:6">
      <c r="C370" s="127"/>
      <c r="D370" s="128"/>
      <c r="E370" s="128"/>
      <c r="F370" s="38"/>
    </row>
    <row r="371" spans="3:6">
      <c r="C371" s="127"/>
      <c r="D371" s="128"/>
      <c r="E371" s="128"/>
      <c r="F371" s="38"/>
    </row>
    <row r="372" spans="3:6">
      <c r="C372" s="127"/>
      <c r="D372" s="128"/>
      <c r="E372" s="128"/>
      <c r="F372" s="38"/>
    </row>
    <row r="373" spans="3:6">
      <c r="C373" s="127"/>
      <c r="D373" s="128"/>
      <c r="E373" s="128"/>
      <c r="F373" s="38"/>
    </row>
    <row r="374" spans="3:6">
      <c r="C374" s="127"/>
      <c r="D374" s="128"/>
      <c r="E374" s="128"/>
      <c r="F374" s="38"/>
    </row>
    <row r="375" spans="3:6">
      <c r="C375" s="127"/>
      <c r="D375" s="128"/>
      <c r="E375" s="128"/>
      <c r="F375" s="38"/>
    </row>
    <row r="376" spans="3:6">
      <c r="C376" s="127"/>
      <c r="D376" s="128"/>
      <c r="E376" s="128"/>
      <c r="F376" s="38"/>
    </row>
    <row r="377" spans="3:6">
      <c r="C377" s="127"/>
      <c r="D377" s="128"/>
      <c r="E377" s="128"/>
      <c r="F377" s="38"/>
    </row>
    <row r="378" spans="3:6">
      <c r="C378" s="127"/>
      <c r="D378" s="128"/>
      <c r="E378" s="128"/>
      <c r="F378" s="38"/>
    </row>
    <row r="379" spans="3:6">
      <c r="C379" s="127"/>
      <c r="D379" s="128"/>
      <c r="E379" s="128"/>
      <c r="F379" s="38"/>
    </row>
    <row r="380" spans="3:6">
      <c r="C380" s="127"/>
      <c r="D380" s="128"/>
      <c r="E380" s="128"/>
      <c r="F380" s="38"/>
    </row>
    <row r="381" spans="3:6">
      <c r="C381" s="127"/>
      <c r="D381" s="128"/>
      <c r="E381" s="128"/>
      <c r="F381" s="38"/>
    </row>
    <row r="382" spans="3:6">
      <c r="C382" s="127"/>
      <c r="D382" s="128"/>
      <c r="E382" s="128"/>
      <c r="F382" s="38"/>
    </row>
    <row r="383" spans="3:6">
      <c r="C383" s="127"/>
      <c r="D383" s="128"/>
      <c r="E383" s="128"/>
      <c r="F383" s="38"/>
    </row>
    <row r="384" spans="3:6">
      <c r="C384" s="127"/>
      <c r="D384" s="128"/>
      <c r="E384" s="128"/>
      <c r="F384" s="38"/>
    </row>
    <row r="385" spans="3:6">
      <c r="C385" s="127"/>
      <c r="D385" s="128"/>
      <c r="E385" s="128"/>
      <c r="F385" s="38"/>
    </row>
    <row r="386" spans="3:6">
      <c r="C386" s="127"/>
      <c r="D386" s="128"/>
      <c r="E386" s="128"/>
      <c r="F386" s="38"/>
    </row>
    <row r="387" spans="3:6">
      <c r="C387" s="127"/>
      <c r="D387" s="128"/>
      <c r="E387" s="128"/>
      <c r="F387" s="38"/>
    </row>
    <row r="388" spans="3:6">
      <c r="C388" s="127"/>
      <c r="D388" s="128"/>
      <c r="E388" s="128"/>
      <c r="F388" s="38"/>
    </row>
    <row r="389" spans="3:6">
      <c r="C389" s="127"/>
      <c r="D389" s="128"/>
      <c r="E389" s="128"/>
      <c r="F389" s="38"/>
    </row>
    <row r="390" spans="3:6">
      <c r="C390" s="127"/>
      <c r="D390" s="128"/>
      <c r="E390" s="128"/>
      <c r="F390" s="38"/>
    </row>
    <row r="391" spans="3:6">
      <c r="C391" s="127"/>
      <c r="D391" s="128"/>
      <c r="E391" s="128"/>
      <c r="F391" s="38"/>
    </row>
    <row r="392" spans="3:6">
      <c r="C392" s="127"/>
      <c r="D392" s="128"/>
      <c r="E392" s="128"/>
      <c r="F392" s="38"/>
    </row>
    <row r="393" spans="3:6">
      <c r="C393" s="127"/>
      <c r="D393" s="128"/>
      <c r="E393" s="128"/>
      <c r="F393" s="38"/>
    </row>
    <row r="394" spans="3:6">
      <c r="C394" s="127"/>
      <c r="D394" s="128"/>
      <c r="E394" s="128"/>
      <c r="F394" s="38"/>
    </row>
    <row r="395" spans="3:6">
      <c r="C395" s="127"/>
      <c r="D395" s="128"/>
      <c r="E395" s="128"/>
      <c r="F395" s="38"/>
    </row>
    <row r="396" spans="3:6">
      <c r="C396" s="127"/>
      <c r="D396" s="128"/>
      <c r="E396" s="128"/>
      <c r="F396" s="38"/>
    </row>
    <row r="397" spans="3:6">
      <c r="C397" s="127"/>
      <c r="D397" s="128"/>
      <c r="E397" s="128"/>
      <c r="F397" s="38"/>
    </row>
    <row r="398" spans="3:6">
      <c r="C398" s="127"/>
      <c r="D398" s="128"/>
      <c r="E398" s="128"/>
      <c r="F398" s="38"/>
    </row>
    <row r="399" spans="3:6">
      <c r="C399" s="127"/>
      <c r="D399" s="128"/>
      <c r="E399" s="128"/>
      <c r="F399" s="38"/>
    </row>
    <row r="400" spans="3:6">
      <c r="C400" s="127"/>
      <c r="D400" s="128"/>
      <c r="E400" s="128"/>
      <c r="F400" s="38"/>
    </row>
    <row r="401" spans="3:6">
      <c r="C401" s="127"/>
      <c r="D401" s="128"/>
      <c r="E401" s="128"/>
      <c r="F401" s="38"/>
    </row>
    <row r="402" spans="3:6">
      <c r="C402" s="127"/>
      <c r="D402" s="128"/>
      <c r="E402" s="128"/>
      <c r="F402" s="38"/>
    </row>
    <row r="403" spans="3:6">
      <c r="C403" s="127"/>
      <c r="D403" s="128"/>
      <c r="E403" s="128"/>
      <c r="F403" s="38"/>
    </row>
    <row r="404" spans="3:6">
      <c r="C404" s="127"/>
      <c r="D404" s="128"/>
      <c r="E404" s="128"/>
      <c r="F404" s="38"/>
    </row>
    <row r="405" spans="3:6">
      <c r="C405" s="127"/>
      <c r="D405" s="128"/>
      <c r="E405" s="128"/>
      <c r="F405" s="38"/>
    </row>
    <row r="406" spans="3:6">
      <c r="C406" s="127"/>
      <c r="D406" s="128"/>
      <c r="E406" s="128"/>
      <c r="F406" s="38"/>
    </row>
    <row r="407" spans="3:6">
      <c r="C407" s="127"/>
      <c r="D407" s="128"/>
      <c r="E407" s="128"/>
      <c r="F407" s="38"/>
    </row>
    <row r="408" spans="3:6">
      <c r="C408" s="127"/>
      <c r="D408" s="128"/>
      <c r="E408" s="128"/>
      <c r="F408" s="38"/>
    </row>
    <row r="409" spans="3:6">
      <c r="C409" s="127"/>
      <c r="D409" s="128"/>
      <c r="E409" s="128"/>
      <c r="F409" s="38"/>
    </row>
    <row r="410" spans="3:6">
      <c r="C410" s="127"/>
      <c r="D410" s="128"/>
      <c r="E410" s="128"/>
      <c r="F410" s="38"/>
    </row>
    <row r="411" spans="3:6">
      <c r="C411" s="127"/>
      <c r="D411" s="128"/>
      <c r="E411" s="128"/>
      <c r="F411" s="38"/>
    </row>
    <row r="412" spans="3:6">
      <c r="C412" s="127"/>
      <c r="D412" s="128"/>
      <c r="E412" s="128"/>
      <c r="F412" s="38"/>
    </row>
    <row r="413" spans="3:6">
      <c r="C413" s="127"/>
      <c r="D413" s="128"/>
      <c r="E413" s="128"/>
      <c r="F413" s="38"/>
    </row>
    <row r="414" spans="3:6">
      <c r="C414" s="127"/>
      <c r="D414" s="128"/>
      <c r="E414" s="128"/>
      <c r="F414" s="38"/>
    </row>
    <row r="415" spans="3:6">
      <c r="C415" s="127"/>
      <c r="D415" s="128"/>
      <c r="E415" s="128"/>
      <c r="F415" s="38"/>
    </row>
    <row r="416" spans="3:6">
      <c r="C416" s="127"/>
      <c r="D416" s="128"/>
      <c r="E416" s="128"/>
      <c r="F416" s="38"/>
    </row>
    <row r="417" spans="3:6">
      <c r="C417" s="127"/>
      <c r="D417" s="128"/>
      <c r="E417" s="128"/>
      <c r="F417" s="38"/>
    </row>
    <row r="418" spans="3:6">
      <c r="C418" s="127"/>
      <c r="D418" s="128"/>
      <c r="E418" s="128"/>
      <c r="F418" s="38"/>
    </row>
    <row r="419" spans="3:6">
      <c r="C419" s="127"/>
      <c r="D419" s="128"/>
      <c r="E419" s="128"/>
      <c r="F419" s="38"/>
    </row>
    <row r="420" spans="3:6">
      <c r="C420" s="127"/>
      <c r="D420" s="128"/>
      <c r="E420" s="128"/>
      <c r="F420" s="38"/>
    </row>
    <row r="421" spans="3:6">
      <c r="C421" s="127"/>
      <c r="D421" s="128"/>
      <c r="E421" s="128"/>
      <c r="F421" s="38"/>
    </row>
    <row r="422" spans="3:6">
      <c r="C422" s="127"/>
      <c r="D422" s="128"/>
      <c r="E422" s="128"/>
      <c r="F422" s="38"/>
    </row>
    <row r="423" spans="3:6">
      <c r="C423" s="127"/>
      <c r="D423" s="128"/>
      <c r="E423" s="128"/>
      <c r="F423" s="38"/>
    </row>
    <row r="424" spans="3:6">
      <c r="C424" s="127"/>
      <c r="D424" s="128"/>
      <c r="E424" s="128"/>
      <c r="F424" s="38"/>
    </row>
    <row r="425" spans="3:6">
      <c r="C425" s="127"/>
      <c r="D425" s="128"/>
      <c r="E425" s="128"/>
      <c r="F425" s="38"/>
    </row>
    <row r="426" spans="3:6">
      <c r="C426" s="127"/>
      <c r="D426" s="128"/>
      <c r="E426" s="128"/>
      <c r="F426" s="38"/>
    </row>
    <row r="427" spans="3:6">
      <c r="C427" s="127"/>
      <c r="D427" s="128"/>
      <c r="E427" s="128"/>
      <c r="F427" s="38"/>
    </row>
    <row r="428" spans="3:6">
      <c r="C428" s="127"/>
      <c r="D428" s="128"/>
      <c r="E428" s="128"/>
      <c r="F428" s="38"/>
    </row>
    <row r="429" spans="3:6">
      <c r="C429" s="127"/>
      <c r="D429" s="128"/>
      <c r="E429" s="128"/>
      <c r="F429" s="38"/>
    </row>
    <row r="430" spans="3:6">
      <c r="C430" s="127"/>
      <c r="D430" s="128"/>
      <c r="E430" s="128"/>
      <c r="F430" s="38"/>
    </row>
    <row r="431" spans="3:6">
      <c r="C431" s="127"/>
      <c r="D431" s="128"/>
      <c r="E431" s="128"/>
      <c r="F431" s="38"/>
    </row>
    <row r="432" spans="3:6">
      <c r="C432" s="127"/>
      <c r="D432" s="128"/>
      <c r="E432" s="128"/>
      <c r="F432" s="38"/>
    </row>
    <row r="433" spans="3:6">
      <c r="C433" s="127"/>
      <c r="D433" s="128"/>
      <c r="E433" s="128"/>
      <c r="F433" s="38"/>
    </row>
    <row r="434" spans="3:6">
      <c r="C434" s="127"/>
      <c r="D434" s="128"/>
      <c r="E434" s="128"/>
      <c r="F434" s="38"/>
    </row>
    <row r="435" spans="3:6">
      <c r="C435" s="127"/>
      <c r="D435" s="128"/>
      <c r="E435" s="128"/>
      <c r="F435" s="38"/>
    </row>
    <row r="436" spans="3:6">
      <c r="C436" s="127"/>
      <c r="D436" s="128"/>
      <c r="E436" s="128"/>
      <c r="F436" s="38"/>
    </row>
    <row r="437" spans="3:6">
      <c r="C437" s="127"/>
      <c r="D437" s="128"/>
      <c r="E437" s="128"/>
      <c r="F437" s="38"/>
    </row>
    <row r="438" spans="3:6">
      <c r="C438" s="127"/>
      <c r="D438" s="128"/>
      <c r="E438" s="128"/>
      <c r="F438" s="38"/>
    </row>
    <row r="439" spans="3:6">
      <c r="C439" s="127"/>
      <c r="D439" s="128"/>
      <c r="E439" s="128"/>
      <c r="F439" s="38"/>
    </row>
    <row r="440" spans="3:6">
      <c r="C440" s="127"/>
      <c r="D440" s="128"/>
      <c r="E440" s="128"/>
      <c r="F440" s="38"/>
    </row>
    <row r="441" spans="3:6">
      <c r="C441" s="127"/>
      <c r="D441" s="128"/>
      <c r="E441" s="128"/>
      <c r="F441" s="38"/>
    </row>
    <row r="442" spans="3:6">
      <c r="C442" s="127"/>
      <c r="D442" s="128"/>
      <c r="E442" s="128"/>
      <c r="F442" s="38"/>
    </row>
    <row r="443" spans="3:6">
      <c r="C443" s="127"/>
      <c r="D443" s="128"/>
      <c r="E443" s="128"/>
      <c r="F443" s="38"/>
    </row>
    <row r="444" spans="3:6">
      <c r="C444" s="127"/>
      <c r="D444" s="128"/>
      <c r="E444" s="128"/>
      <c r="F444" s="38"/>
    </row>
    <row r="445" spans="3:6">
      <c r="C445" s="127"/>
      <c r="D445" s="128"/>
      <c r="E445" s="128"/>
      <c r="F445" s="38"/>
    </row>
    <row r="446" spans="3:6">
      <c r="C446" s="127"/>
      <c r="D446" s="128"/>
      <c r="E446" s="128"/>
      <c r="F446" s="38"/>
    </row>
    <row r="447" spans="3:6">
      <c r="C447" s="127"/>
      <c r="D447" s="128"/>
      <c r="E447" s="128"/>
      <c r="F447" s="38"/>
    </row>
    <row r="448" spans="3:6">
      <c r="C448" s="127"/>
      <c r="D448" s="128"/>
      <c r="E448" s="128"/>
      <c r="F448" s="38"/>
    </row>
    <row r="449" spans="3:6">
      <c r="C449" s="127"/>
      <c r="D449" s="128"/>
      <c r="E449" s="128"/>
      <c r="F449" s="38"/>
    </row>
    <row r="450" spans="3:6">
      <c r="C450" s="127"/>
      <c r="D450" s="128"/>
      <c r="E450" s="128"/>
      <c r="F450" s="38"/>
    </row>
    <row r="451" spans="3:6">
      <c r="C451" s="127"/>
      <c r="D451" s="128"/>
      <c r="E451" s="128"/>
      <c r="F451" s="38"/>
    </row>
    <row r="452" spans="3:6">
      <c r="C452" s="127"/>
      <c r="D452" s="128"/>
      <c r="E452" s="128"/>
      <c r="F452" s="38"/>
    </row>
    <row r="453" spans="3:6">
      <c r="C453" s="127"/>
      <c r="D453" s="128"/>
      <c r="E453" s="128"/>
      <c r="F453" s="38"/>
    </row>
    <row r="454" spans="3:6">
      <c r="C454" s="127"/>
      <c r="D454" s="128"/>
      <c r="E454" s="128"/>
      <c r="F454" s="38"/>
    </row>
    <row r="455" spans="3:6">
      <c r="C455" s="127"/>
      <c r="D455" s="128"/>
      <c r="E455" s="128"/>
      <c r="F455" s="38"/>
    </row>
    <row r="456" spans="3:6">
      <c r="C456" s="127"/>
      <c r="D456" s="128"/>
      <c r="E456" s="128"/>
      <c r="F456" s="38"/>
    </row>
    <row r="457" spans="3:6">
      <c r="C457" s="127"/>
      <c r="D457" s="128"/>
      <c r="E457" s="128"/>
      <c r="F457" s="38"/>
    </row>
    <row r="458" spans="3:6">
      <c r="C458" s="127"/>
      <c r="D458" s="128"/>
      <c r="E458" s="128"/>
      <c r="F458" s="38"/>
    </row>
    <row r="459" spans="3:6">
      <c r="C459" s="127"/>
      <c r="D459" s="128"/>
      <c r="E459" s="128"/>
      <c r="F459" s="38"/>
    </row>
    <row r="460" spans="3:6">
      <c r="C460" s="127"/>
      <c r="D460" s="128"/>
      <c r="E460" s="128"/>
      <c r="F460" s="38"/>
    </row>
    <row r="461" spans="3:6">
      <c r="C461" s="127"/>
      <c r="D461" s="128"/>
      <c r="E461" s="128"/>
      <c r="F461" s="38"/>
    </row>
    <row r="462" spans="3:6">
      <c r="C462" s="127"/>
      <c r="D462" s="128"/>
      <c r="E462" s="128"/>
      <c r="F462" s="38"/>
    </row>
    <row r="463" spans="3:6">
      <c r="C463" s="127"/>
      <c r="D463" s="128"/>
      <c r="E463" s="128"/>
      <c r="F463" s="38"/>
    </row>
    <row r="464" spans="3:6">
      <c r="C464" s="127"/>
      <c r="D464" s="128"/>
      <c r="E464" s="128"/>
      <c r="F464" s="38"/>
    </row>
    <row r="465" spans="3:6">
      <c r="C465" s="127"/>
      <c r="D465" s="128"/>
      <c r="E465" s="128"/>
      <c r="F465" s="38"/>
    </row>
    <row r="466" spans="3:6">
      <c r="C466" s="127"/>
      <c r="D466" s="128"/>
      <c r="E466" s="128"/>
      <c r="F466" s="38"/>
    </row>
    <row r="467" spans="3:6">
      <c r="C467" s="127"/>
      <c r="D467" s="128"/>
      <c r="E467" s="128"/>
      <c r="F467" s="38"/>
    </row>
    <row r="468" spans="3:6">
      <c r="C468" s="127"/>
      <c r="D468" s="128"/>
      <c r="E468" s="128"/>
      <c r="F468" s="38"/>
    </row>
    <row r="469" spans="3:6">
      <c r="C469" s="127"/>
      <c r="D469" s="128"/>
      <c r="E469" s="128"/>
      <c r="F469" s="38"/>
    </row>
    <row r="470" spans="3:6">
      <c r="C470" s="127"/>
      <c r="D470" s="128"/>
      <c r="E470" s="128"/>
      <c r="F470" s="38"/>
    </row>
    <row r="471" spans="3:6">
      <c r="C471" s="127"/>
      <c r="D471" s="128"/>
      <c r="E471" s="128"/>
      <c r="F471" s="38"/>
    </row>
    <row r="472" spans="3:6">
      <c r="C472" s="127"/>
      <c r="D472" s="128"/>
      <c r="E472" s="128"/>
      <c r="F472" s="38"/>
    </row>
    <row r="473" spans="3:6">
      <c r="C473" s="127"/>
      <c r="D473" s="128"/>
      <c r="E473" s="128"/>
      <c r="F473" s="38"/>
    </row>
    <row r="474" spans="3:6">
      <c r="C474" s="127"/>
      <c r="D474" s="128"/>
      <c r="E474" s="128"/>
      <c r="F474" s="38"/>
    </row>
    <row r="475" spans="3:6">
      <c r="C475" s="127"/>
      <c r="D475" s="128"/>
      <c r="E475" s="128"/>
      <c r="F475" s="38"/>
    </row>
    <row r="476" spans="3:6">
      <c r="C476" s="127"/>
      <c r="D476" s="128"/>
      <c r="E476" s="128"/>
      <c r="F476" s="38"/>
    </row>
    <row r="477" spans="3:6">
      <c r="C477" s="127"/>
      <c r="D477" s="128"/>
      <c r="E477" s="128"/>
      <c r="F477" s="38"/>
    </row>
    <row r="478" spans="3:6">
      <c r="C478" s="127"/>
      <c r="D478" s="128"/>
      <c r="E478" s="128"/>
      <c r="F478" s="38"/>
    </row>
    <row r="479" spans="3:6">
      <c r="C479" s="127"/>
      <c r="D479" s="128"/>
      <c r="E479" s="128"/>
      <c r="F479" s="38"/>
    </row>
    <row r="480" spans="3:6">
      <c r="C480" s="127"/>
      <c r="D480" s="128"/>
      <c r="E480" s="128"/>
      <c r="F480" s="38"/>
    </row>
    <row r="481" spans="3:6">
      <c r="C481" s="127"/>
      <c r="D481" s="128"/>
      <c r="E481" s="128"/>
      <c r="F481" s="38"/>
    </row>
    <row r="482" spans="3:6">
      <c r="C482" s="127"/>
      <c r="D482" s="128"/>
      <c r="E482" s="128"/>
      <c r="F482" s="38"/>
    </row>
    <row r="483" spans="3:6">
      <c r="C483" s="127"/>
      <c r="D483" s="128"/>
      <c r="E483" s="128"/>
      <c r="F483" s="38"/>
    </row>
    <row r="484" spans="3:6">
      <c r="C484" s="127"/>
      <c r="D484" s="128"/>
      <c r="E484" s="128"/>
      <c r="F484" s="38"/>
    </row>
    <row r="485" spans="3:6">
      <c r="C485" s="127"/>
      <c r="D485" s="128"/>
      <c r="E485" s="128"/>
      <c r="F485" s="38"/>
    </row>
    <row r="486" spans="3:6">
      <c r="C486" s="127"/>
      <c r="D486" s="128"/>
      <c r="E486" s="128"/>
      <c r="F486" s="38"/>
    </row>
    <row r="487" spans="3:6">
      <c r="C487" s="127"/>
      <c r="D487" s="128"/>
      <c r="E487" s="128"/>
      <c r="F487" s="38"/>
    </row>
    <row r="488" spans="3:6">
      <c r="C488" s="127"/>
      <c r="D488" s="128"/>
      <c r="E488" s="128"/>
      <c r="F488" s="38"/>
    </row>
    <row r="489" spans="3:6">
      <c r="C489" s="127"/>
      <c r="D489" s="128"/>
      <c r="E489" s="128"/>
      <c r="F489" s="38"/>
    </row>
    <row r="490" spans="3:6">
      <c r="C490" s="127"/>
      <c r="D490" s="128"/>
      <c r="E490" s="128"/>
      <c r="F490" s="38"/>
    </row>
    <row r="491" spans="3:6">
      <c r="C491" s="127"/>
      <c r="D491" s="128"/>
      <c r="E491" s="128"/>
      <c r="F491" s="38"/>
    </row>
    <row r="492" spans="3:6">
      <c r="C492" s="127"/>
      <c r="D492" s="128"/>
      <c r="E492" s="128"/>
      <c r="F492" s="38"/>
    </row>
    <row r="493" spans="3:6">
      <c r="C493" s="127"/>
      <c r="D493" s="128"/>
      <c r="E493" s="128"/>
      <c r="F493" s="38"/>
    </row>
    <row r="494" spans="3:6">
      <c r="C494" s="127"/>
      <c r="D494" s="128"/>
      <c r="E494" s="128"/>
      <c r="F494" s="38"/>
    </row>
    <row r="495" spans="3:6">
      <c r="C495" s="127"/>
      <c r="D495" s="128"/>
      <c r="E495" s="128"/>
      <c r="F495" s="38"/>
    </row>
    <row r="496" spans="3:6">
      <c r="C496" s="127"/>
      <c r="D496" s="128"/>
      <c r="E496" s="128"/>
      <c r="F496" s="38"/>
    </row>
    <row r="497" spans="3:6">
      <c r="C497" s="127"/>
      <c r="D497" s="128"/>
      <c r="E497" s="128"/>
      <c r="F497" s="38"/>
    </row>
    <row r="498" spans="3:6">
      <c r="C498" s="127"/>
      <c r="D498" s="128"/>
      <c r="E498" s="128"/>
      <c r="F498" s="38"/>
    </row>
    <row r="499" spans="3:6">
      <c r="C499" s="127"/>
      <c r="D499" s="128"/>
      <c r="E499" s="128"/>
      <c r="F499" s="38"/>
    </row>
    <row r="500" spans="3:6">
      <c r="C500" s="127"/>
      <c r="D500" s="128"/>
      <c r="E500" s="128"/>
      <c r="F500" s="38"/>
    </row>
    <row r="501" spans="3:6">
      <c r="C501" s="127"/>
      <c r="D501" s="128"/>
      <c r="E501" s="128"/>
      <c r="F501" s="38"/>
    </row>
    <row r="502" spans="3:6">
      <c r="C502" s="127"/>
      <c r="D502" s="128"/>
      <c r="E502" s="128"/>
      <c r="F502" s="38"/>
    </row>
    <row r="503" spans="3:6">
      <c r="C503" s="127"/>
      <c r="D503" s="128"/>
      <c r="E503" s="128"/>
      <c r="F503" s="38"/>
    </row>
    <row r="504" spans="3:6">
      <c r="C504" s="127"/>
      <c r="D504" s="128"/>
      <c r="E504" s="128"/>
      <c r="F504" s="38"/>
    </row>
    <row r="505" spans="3:6">
      <c r="C505" s="127"/>
      <c r="D505" s="128"/>
      <c r="E505" s="128"/>
      <c r="F505" s="38"/>
    </row>
    <row r="506" spans="3:6">
      <c r="C506" s="127"/>
      <c r="D506" s="128"/>
      <c r="E506" s="128"/>
      <c r="F506" s="38"/>
    </row>
    <row r="507" spans="3:6">
      <c r="C507" s="127"/>
      <c r="D507" s="128"/>
      <c r="E507" s="128"/>
      <c r="F507" s="38"/>
    </row>
    <row r="508" spans="3:6">
      <c r="C508" s="127"/>
      <c r="D508" s="128"/>
      <c r="E508" s="128"/>
      <c r="F508" s="38"/>
    </row>
    <row r="509" spans="3:6">
      <c r="C509" s="127"/>
      <c r="D509" s="128"/>
      <c r="E509" s="128"/>
      <c r="F509" s="38"/>
    </row>
    <row r="510" spans="3:6">
      <c r="C510" s="127"/>
      <c r="D510" s="128"/>
      <c r="E510" s="128"/>
      <c r="F510" s="38"/>
    </row>
    <row r="511" spans="3:6">
      <c r="C511" s="127"/>
      <c r="D511" s="128"/>
      <c r="E511" s="128"/>
      <c r="F511" s="38"/>
    </row>
    <row r="512" spans="3:6">
      <c r="C512" s="127"/>
      <c r="D512" s="128"/>
      <c r="E512" s="128"/>
      <c r="F512" s="38"/>
    </row>
    <row r="513" spans="3:6">
      <c r="C513" s="127"/>
      <c r="D513" s="128"/>
      <c r="E513" s="128"/>
      <c r="F513" s="38"/>
    </row>
    <row r="514" spans="3:6">
      <c r="C514" s="127"/>
      <c r="D514" s="128"/>
      <c r="E514" s="128"/>
      <c r="F514" s="38"/>
    </row>
    <row r="515" spans="3:6">
      <c r="C515" s="127"/>
      <c r="D515" s="128"/>
      <c r="E515" s="128"/>
      <c r="F515" s="38"/>
    </row>
    <row r="516" spans="3:6">
      <c r="C516" s="127"/>
      <c r="D516" s="128"/>
      <c r="E516" s="128"/>
      <c r="F516" s="38"/>
    </row>
    <row r="517" spans="3:6">
      <c r="C517" s="127"/>
      <c r="D517" s="128"/>
      <c r="E517" s="128"/>
      <c r="F517" s="38"/>
    </row>
    <row r="518" spans="3:6">
      <c r="C518" s="127"/>
      <c r="D518" s="128"/>
      <c r="E518" s="128"/>
      <c r="F518" s="38"/>
    </row>
    <row r="519" spans="3:6">
      <c r="C519" s="127"/>
      <c r="D519" s="128"/>
      <c r="E519" s="128"/>
      <c r="F519" s="38"/>
    </row>
    <row r="520" spans="3:6">
      <c r="C520" s="127"/>
      <c r="D520" s="128"/>
      <c r="E520" s="128"/>
      <c r="F520" s="38"/>
    </row>
    <row r="521" spans="3:6">
      <c r="C521" s="127"/>
      <c r="D521" s="128"/>
      <c r="E521" s="128"/>
      <c r="F521" s="38"/>
    </row>
    <row r="522" spans="3:6">
      <c r="C522" s="127"/>
      <c r="D522" s="128"/>
      <c r="E522" s="128"/>
      <c r="F522" s="38"/>
    </row>
    <row r="523" spans="3:6">
      <c r="C523" s="127"/>
      <c r="D523" s="128"/>
      <c r="E523" s="128"/>
      <c r="F523" s="38"/>
    </row>
    <row r="524" spans="3:6">
      <c r="C524" s="127"/>
      <c r="D524" s="128"/>
      <c r="E524" s="128"/>
      <c r="F524" s="38"/>
    </row>
    <row r="525" spans="3:6">
      <c r="C525" s="127"/>
      <c r="D525" s="128"/>
      <c r="E525" s="128"/>
      <c r="F525" s="38"/>
    </row>
    <row r="526" spans="3:6">
      <c r="C526" s="127"/>
      <c r="D526" s="128"/>
      <c r="E526" s="128"/>
      <c r="F526" s="38"/>
    </row>
    <row r="527" spans="3:6">
      <c r="C527" s="127"/>
      <c r="D527" s="128"/>
      <c r="E527" s="128"/>
      <c r="F527" s="38"/>
    </row>
    <row r="528" spans="3:6">
      <c r="C528" s="127"/>
      <c r="D528" s="128"/>
      <c r="E528" s="128"/>
      <c r="F528" s="38"/>
    </row>
    <row r="529" spans="3:6">
      <c r="C529" s="127"/>
      <c r="D529" s="128"/>
      <c r="E529" s="128"/>
      <c r="F529" s="38"/>
    </row>
    <row r="530" spans="3:6">
      <c r="C530" s="127"/>
      <c r="D530" s="128"/>
      <c r="E530" s="128"/>
      <c r="F530" s="38"/>
    </row>
    <row r="531" spans="3:6">
      <c r="C531" s="127"/>
      <c r="D531" s="128"/>
      <c r="E531" s="128"/>
      <c r="F531" s="38"/>
    </row>
    <row r="532" spans="3:6">
      <c r="C532" s="127"/>
      <c r="D532" s="128"/>
      <c r="E532" s="128"/>
      <c r="F532" s="38"/>
    </row>
    <row r="533" spans="3:6">
      <c r="C533" s="127"/>
      <c r="D533" s="128"/>
      <c r="E533" s="128"/>
      <c r="F533" s="38"/>
    </row>
    <row r="534" spans="3:6">
      <c r="C534" s="127"/>
      <c r="D534" s="128"/>
      <c r="E534" s="128"/>
      <c r="F534" s="38"/>
    </row>
    <row r="535" spans="3:6">
      <c r="C535" s="127"/>
      <c r="D535" s="128"/>
      <c r="E535" s="128"/>
      <c r="F535" s="38"/>
    </row>
    <row r="536" spans="3:6">
      <c r="C536" s="127"/>
      <c r="D536" s="128"/>
      <c r="E536" s="128"/>
      <c r="F536" s="38"/>
    </row>
    <row r="537" spans="3:6">
      <c r="C537" s="127"/>
      <c r="D537" s="128"/>
      <c r="E537" s="128"/>
      <c r="F537" s="38"/>
    </row>
    <row r="538" spans="3:6">
      <c r="C538" s="127"/>
      <c r="D538" s="128"/>
      <c r="E538" s="128"/>
      <c r="F538" s="38"/>
    </row>
    <row r="539" spans="3:6">
      <c r="C539" s="127"/>
      <c r="D539" s="128"/>
      <c r="E539" s="128"/>
      <c r="F539" s="38"/>
    </row>
    <row r="540" spans="3:6">
      <c r="C540" s="127"/>
      <c r="D540" s="128"/>
      <c r="E540" s="128"/>
      <c r="F540" s="38"/>
    </row>
    <row r="541" spans="3:6">
      <c r="C541" s="127"/>
      <c r="D541" s="128"/>
      <c r="E541" s="128"/>
      <c r="F541" s="38"/>
    </row>
    <row r="542" spans="3:6">
      <c r="C542" s="127"/>
      <c r="D542" s="128"/>
      <c r="E542" s="128"/>
      <c r="F542" s="38"/>
    </row>
    <row r="543" spans="3:6">
      <c r="C543" s="127"/>
      <c r="D543" s="128"/>
      <c r="E543" s="128"/>
      <c r="F543" s="38"/>
    </row>
    <row r="544" spans="3:6">
      <c r="C544" s="127"/>
      <c r="D544" s="128"/>
      <c r="E544" s="128"/>
      <c r="F544" s="38"/>
    </row>
    <row r="545" spans="3:6">
      <c r="C545" s="127"/>
      <c r="D545" s="128"/>
      <c r="E545" s="128"/>
      <c r="F545" s="38"/>
    </row>
    <row r="546" spans="3:6">
      <c r="C546" s="127"/>
      <c r="D546" s="128"/>
      <c r="E546" s="128"/>
      <c r="F546" s="38"/>
    </row>
    <row r="547" spans="3:6">
      <c r="C547" s="127"/>
      <c r="D547" s="128"/>
      <c r="E547" s="128"/>
      <c r="F547" s="38"/>
    </row>
    <row r="548" spans="3:6">
      <c r="C548" s="127"/>
      <c r="D548" s="128"/>
      <c r="E548" s="128"/>
      <c r="F548" s="38"/>
    </row>
    <row r="549" spans="3:6">
      <c r="C549" s="127"/>
      <c r="D549" s="128"/>
      <c r="E549" s="128"/>
      <c r="F549" s="38"/>
    </row>
    <row r="550" spans="3:6">
      <c r="C550" s="127"/>
      <c r="D550" s="128"/>
      <c r="E550" s="128"/>
      <c r="F550" s="38"/>
    </row>
    <row r="551" spans="3:6">
      <c r="C551" s="127"/>
      <c r="D551" s="128"/>
      <c r="E551" s="128"/>
      <c r="F551" s="38"/>
    </row>
    <row r="552" spans="3:6">
      <c r="C552" s="127"/>
      <c r="D552" s="128"/>
      <c r="E552" s="128"/>
      <c r="F552" s="38"/>
    </row>
    <row r="553" spans="3:6">
      <c r="C553" s="127"/>
      <c r="D553" s="128"/>
      <c r="E553" s="128"/>
      <c r="F553" s="38"/>
    </row>
    <row r="554" spans="3:6">
      <c r="C554" s="127"/>
      <c r="D554" s="128"/>
      <c r="E554" s="128"/>
      <c r="F554" s="38"/>
    </row>
    <row r="555" spans="3:6">
      <c r="C555" s="127"/>
      <c r="D555" s="128"/>
      <c r="E555" s="128"/>
      <c r="F555" s="38"/>
    </row>
    <row r="556" spans="3:6">
      <c r="C556" s="127"/>
      <c r="D556" s="128"/>
      <c r="E556" s="128"/>
      <c r="F556" s="38"/>
    </row>
    <row r="557" spans="3:6">
      <c r="C557" s="127"/>
      <c r="D557" s="128"/>
      <c r="E557" s="128"/>
      <c r="F557" s="38"/>
    </row>
    <row r="558" spans="3:6">
      <c r="C558" s="127"/>
      <c r="D558" s="128"/>
      <c r="E558" s="128"/>
      <c r="F558" s="38"/>
    </row>
    <row r="559" spans="3:6">
      <c r="C559" s="127"/>
      <c r="D559" s="128"/>
      <c r="E559" s="128"/>
      <c r="F559" s="38"/>
    </row>
    <row r="560" spans="3:6">
      <c r="C560" s="127"/>
      <c r="D560" s="128"/>
      <c r="E560" s="128"/>
      <c r="F560" s="38"/>
    </row>
    <row r="561" spans="3:6">
      <c r="C561" s="127"/>
      <c r="D561" s="128"/>
      <c r="E561" s="128"/>
      <c r="F561" s="38"/>
    </row>
    <row r="562" spans="3:6">
      <c r="C562" s="127"/>
      <c r="D562" s="128"/>
      <c r="E562" s="128"/>
      <c r="F562" s="38"/>
    </row>
    <row r="563" spans="3:6">
      <c r="C563" s="127"/>
      <c r="D563" s="128"/>
      <c r="E563" s="128"/>
      <c r="F563" s="38"/>
    </row>
    <row r="564" spans="3:6">
      <c r="C564" s="127"/>
      <c r="D564" s="128"/>
      <c r="E564" s="128"/>
      <c r="F564" s="38"/>
    </row>
    <row r="565" spans="3:6">
      <c r="C565" s="127"/>
      <c r="D565" s="128"/>
      <c r="E565" s="128"/>
      <c r="F565" s="38"/>
    </row>
    <row r="566" spans="3:6">
      <c r="C566" s="127"/>
      <c r="D566" s="128"/>
      <c r="E566" s="128"/>
      <c r="F566" s="38"/>
    </row>
    <row r="567" spans="3:6">
      <c r="C567" s="127"/>
      <c r="D567" s="128"/>
      <c r="E567" s="128"/>
      <c r="F567" s="38"/>
    </row>
    <row r="568" spans="3:6">
      <c r="C568" s="127"/>
      <c r="D568" s="128"/>
      <c r="E568" s="128"/>
      <c r="F568" s="38"/>
    </row>
    <row r="569" spans="3:6">
      <c r="C569" s="127"/>
      <c r="D569" s="128"/>
      <c r="E569" s="128"/>
      <c r="F569" s="38"/>
    </row>
    <row r="570" spans="3:6">
      <c r="C570" s="127"/>
      <c r="D570" s="128"/>
      <c r="E570" s="128"/>
      <c r="F570" s="38"/>
    </row>
    <row r="571" spans="3:6">
      <c r="C571" s="127"/>
      <c r="D571" s="128"/>
      <c r="E571" s="128"/>
      <c r="F571" s="38"/>
    </row>
    <row r="572" spans="3:6">
      <c r="C572" s="127"/>
      <c r="D572" s="128"/>
      <c r="E572" s="128"/>
      <c r="F572" s="38"/>
    </row>
    <row r="573" spans="3:6">
      <c r="C573" s="127"/>
      <c r="D573" s="128"/>
      <c r="E573" s="128"/>
      <c r="F573" s="38"/>
    </row>
    <row r="574" spans="3:6">
      <c r="C574" s="127"/>
      <c r="D574" s="128"/>
      <c r="E574" s="128"/>
      <c r="F574" s="38"/>
    </row>
    <row r="575" spans="3:6">
      <c r="C575" s="127"/>
      <c r="D575" s="128"/>
      <c r="E575" s="128"/>
      <c r="F575" s="38"/>
    </row>
    <row r="576" spans="3:6">
      <c r="C576" s="127"/>
      <c r="D576" s="128"/>
      <c r="E576" s="128"/>
      <c r="F576" s="38"/>
    </row>
    <row r="577" spans="3:6">
      <c r="C577" s="127"/>
      <c r="D577" s="128"/>
      <c r="E577" s="128"/>
      <c r="F577" s="38"/>
    </row>
    <row r="578" spans="3:6">
      <c r="C578" s="127"/>
      <c r="D578" s="128"/>
      <c r="E578" s="128"/>
      <c r="F578" s="38"/>
    </row>
    <row r="579" spans="3:6">
      <c r="C579" s="127"/>
      <c r="D579" s="128"/>
      <c r="E579" s="128"/>
      <c r="F579" s="38"/>
    </row>
    <row r="580" spans="3:6">
      <c r="C580" s="127"/>
      <c r="D580" s="128"/>
      <c r="E580" s="128"/>
      <c r="F580" s="38"/>
    </row>
    <row r="581" spans="3:6">
      <c r="C581" s="127"/>
      <c r="D581" s="128"/>
      <c r="E581" s="128"/>
      <c r="F581" s="38"/>
    </row>
    <row r="582" spans="3:6">
      <c r="C582" s="127"/>
      <c r="D582" s="128"/>
      <c r="E582" s="128"/>
      <c r="F582" s="38"/>
    </row>
    <row r="583" spans="3:6">
      <c r="C583" s="127"/>
      <c r="D583" s="128"/>
      <c r="E583" s="128"/>
      <c r="F583" s="38"/>
    </row>
    <row r="584" spans="3:6">
      <c r="C584" s="127"/>
      <c r="D584" s="128"/>
      <c r="E584" s="128"/>
      <c r="F584" s="38"/>
    </row>
    <row r="585" spans="3:6">
      <c r="C585" s="127"/>
      <c r="D585" s="128"/>
      <c r="E585" s="128"/>
      <c r="F585" s="38"/>
    </row>
    <row r="586" spans="3:6">
      <c r="C586" s="127"/>
      <c r="D586" s="128"/>
      <c r="E586" s="128"/>
      <c r="F586" s="38"/>
    </row>
    <row r="587" spans="3:6">
      <c r="C587" s="127"/>
      <c r="D587" s="128"/>
      <c r="E587" s="128"/>
      <c r="F587" s="38"/>
    </row>
    <row r="588" spans="3:6">
      <c r="C588" s="127"/>
      <c r="D588" s="128"/>
      <c r="E588" s="128"/>
      <c r="F588" s="38"/>
    </row>
    <row r="589" spans="3:6">
      <c r="C589" s="127"/>
      <c r="D589" s="128"/>
      <c r="E589" s="128"/>
      <c r="F589" s="38"/>
    </row>
    <row r="590" spans="3:6">
      <c r="C590" s="127"/>
      <c r="D590" s="128"/>
      <c r="E590" s="128"/>
      <c r="F590" s="38"/>
    </row>
    <row r="591" spans="3:6">
      <c r="C591" s="127"/>
      <c r="D591" s="128"/>
      <c r="E591" s="128"/>
      <c r="F591" s="38"/>
    </row>
    <row r="592" spans="3:6">
      <c r="C592" s="127"/>
      <c r="D592" s="128"/>
      <c r="E592" s="128"/>
      <c r="F592" s="38"/>
    </row>
    <row r="593" spans="3:6">
      <c r="C593" s="127"/>
      <c r="D593" s="128"/>
      <c r="E593" s="128"/>
      <c r="F593" s="38"/>
    </row>
    <row r="594" spans="3:6">
      <c r="C594" s="127"/>
      <c r="D594" s="128"/>
      <c r="E594" s="128"/>
      <c r="F594" s="38"/>
    </row>
    <row r="595" spans="3:6">
      <c r="C595" s="127"/>
      <c r="D595" s="128"/>
      <c r="E595" s="128"/>
      <c r="F595" s="38"/>
    </row>
    <row r="596" spans="3:6">
      <c r="C596" s="127"/>
      <c r="D596" s="128"/>
      <c r="E596" s="128"/>
      <c r="F596" s="38"/>
    </row>
    <row r="597" spans="3:6">
      <c r="C597" s="127"/>
      <c r="D597" s="128"/>
      <c r="E597" s="128"/>
      <c r="F597" s="38"/>
    </row>
    <row r="598" spans="3:6">
      <c r="C598" s="127"/>
      <c r="D598" s="128"/>
      <c r="E598" s="128"/>
      <c r="F598" s="38"/>
    </row>
    <row r="599" spans="3:6">
      <c r="C599" s="127"/>
      <c r="D599" s="128"/>
      <c r="E599" s="128"/>
      <c r="F599" s="38"/>
    </row>
    <row r="600" spans="3:6">
      <c r="C600" s="127"/>
      <c r="D600" s="128"/>
      <c r="E600" s="128"/>
      <c r="F600" s="38"/>
    </row>
    <row r="601" spans="3:6">
      <c r="C601" s="127"/>
      <c r="D601" s="128"/>
      <c r="E601" s="128"/>
      <c r="F601" s="38"/>
    </row>
    <row r="602" spans="3:6">
      <c r="C602" s="127"/>
      <c r="D602" s="128"/>
      <c r="E602" s="128"/>
      <c r="F602" s="38"/>
    </row>
    <row r="603" spans="3:6">
      <c r="C603" s="127"/>
      <c r="D603" s="128"/>
      <c r="E603" s="128"/>
      <c r="F603" s="38"/>
    </row>
    <row r="604" spans="3:6">
      <c r="C604" s="127"/>
      <c r="D604" s="128"/>
      <c r="E604" s="128"/>
      <c r="F604" s="38"/>
    </row>
    <row r="605" spans="3:6">
      <c r="C605" s="127"/>
      <c r="D605" s="128"/>
      <c r="E605" s="128"/>
      <c r="F605" s="38"/>
    </row>
    <row r="606" spans="3:6">
      <c r="C606" s="127"/>
      <c r="D606" s="128"/>
      <c r="E606" s="128"/>
      <c r="F606" s="38"/>
    </row>
    <row r="607" spans="3:6">
      <c r="C607" s="127"/>
      <c r="D607" s="128"/>
      <c r="E607" s="128"/>
      <c r="F607" s="38"/>
    </row>
    <row r="608" spans="3:6">
      <c r="C608" s="127"/>
      <c r="D608" s="128"/>
      <c r="E608" s="128"/>
      <c r="F608" s="38"/>
    </row>
    <row r="609" spans="3:6">
      <c r="C609" s="127"/>
      <c r="D609" s="128"/>
      <c r="E609" s="128"/>
      <c r="F609" s="38"/>
    </row>
    <row r="610" spans="3:6">
      <c r="C610" s="127"/>
      <c r="D610" s="128"/>
      <c r="E610" s="128"/>
      <c r="F610" s="38"/>
    </row>
    <row r="611" spans="3:6">
      <c r="C611" s="127"/>
      <c r="D611" s="128"/>
      <c r="E611" s="128"/>
      <c r="F611" s="38"/>
    </row>
    <row r="612" spans="3:6">
      <c r="C612" s="127"/>
      <c r="D612" s="128"/>
      <c r="E612" s="128"/>
      <c r="F612" s="38"/>
    </row>
    <row r="613" spans="3:6">
      <c r="C613" s="127"/>
      <c r="D613" s="128"/>
      <c r="E613" s="128"/>
      <c r="F613" s="38"/>
    </row>
    <row r="614" spans="3:6">
      <c r="C614" s="127"/>
      <c r="D614" s="128"/>
      <c r="E614" s="128"/>
      <c r="F614" s="38"/>
    </row>
    <row r="615" spans="3:6">
      <c r="C615" s="127"/>
      <c r="D615" s="128"/>
      <c r="E615" s="128"/>
      <c r="F615" s="38"/>
    </row>
    <row r="616" spans="3:6">
      <c r="C616" s="127"/>
      <c r="D616" s="128"/>
      <c r="E616" s="128"/>
      <c r="F616" s="38"/>
    </row>
    <row r="617" spans="3:6">
      <c r="C617" s="127"/>
      <c r="D617" s="128"/>
      <c r="E617" s="128"/>
      <c r="F617" s="38"/>
    </row>
    <row r="618" spans="3:6">
      <c r="C618" s="127"/>
      <c r="D618" s="128"/>
      <c r="E618" s="128"/>
      <c r="F618" s="38"/>
    </row>
    <row r="619" spans="3:6">
      <c r="C619" s="127"/>
      <c r="D619" s="128"/>
      <c r="E619" s="128"/>
      <c r="F619" s="38"/>
    </row>
    <row r="620" spans="3:6">
      <c r="C620" s="127"/>
      <c r="D620" s="128"/>
      <c r="E620" s="128"/>
      <c r="F620" s="38"/>
    </row>
    <row r="621" spans="3:6">
      <c r="C621" s="127"/>
      <c r="D621" s="128"/>
      <c r="E621" s="128"/>
      <c r="F621" s="38"/>
    </row>
    <row r="622" spans="3:6">
      <c r="C622" s="127"/>
      <c r="D622" s="128"/>
      <c r="E622" s="128"/>
      <c r="F622" s="38"/>
    </row>
    <row r="623" spans="3:6">
      <c r="C623" s="127"/>
      <c r="D623" s="128"/>
      <c r="E623" s="128"/>
      <c r="F623" s="38"/>
    </row>
    <row r="624" spans="3:6">
      <c r="C624" s="127"/>
      <c r="D624" s="128"/>
      <c r="E624" s="128"/>
      <c r="F624" s="38"/>
    </row>
    <row r="625" spans="3:6">
      <c r="C625" s="127"/>
      <c r="D625" s="128"/>
      <c r="E625" s="128"/>
      <c r="F625" s="38"/>
    </row>
    <row r="626" spans="3:6">
      <c r="C626" s="127"/>
      <c r="D626" s="128"/>
      <c r="E626" s="128"/>
      <c r="F626" s="38"/>
    </row>
    <row r="627" spans="3:6">
      <c r="C627" s="127"/>
      <c r="D627" s="128"/>
      <c r="E627" s="128"/>
      <c r="F627" s="38"/>
    </row>
    <row r="628" spans="3:6">
      <c r="C628" s="127"/>
      <c r="D628" s="128"/>
      <c r="E628" s="128"/>
      <c r="F628" s="38"/>
    </row>
    <row r="629" spans="3:6">
      <c r="C629" s="127"/>
      <c r="D629" s="128"/>
      <c r="E629" s="128"/>
      <c r="F629" s="38"/>
    </row>
    <row r="630" spans="3:6">
      <c r="C630" s="127"/>
      <c r="D630" s="128"/>
      <c r="E630" s="128"/>
      <c r="F630" s="38"/>
    </row>
    <row r="631" spans="3:6">
      <c r="C631" s="127"/>
      <c r="D631" s="128"/>
      <c r="E631" s="128"/>
      <c r="F631" s="38"/>
    </row>
    <row r="632" spans="3:6">
      <c r="C632" s="127"/>
      <c r="D632" s="128"/>
      <c r="E632" s="128"/>
      <c r="F632" s="38"/>
    </row>
    <row r="633" spans="3:6">
      <c r="C633" s="127"/>
      <c r="D633" s="128"/>
      <c r="E633" s="128"/>
      <c r="F633" s="38"/>
    </row>
    <row r="634" spans="3:6">
      <c r="C634" s="127"/>
      <c r="D634" s="128"/>
      <c r="E634" s="128"/>
      <c r="F634" s="38"/>
    </row>
    <row r="635" spans="3:6">
      <c r="C635" s="127"/>
      <c r="D635" s="128"/>
      <c r="E635" s="128"/>
      <c r="F635" s="38"/>
    </row>
    <row r="636" spans="3:6">
      <c r="C636" s="127"/>
      <c r="D636" s="128"/>
      <c r="E636" s="128"/>
      <c r="F636" s="38"/>
    </row>
    <row r="637" spans="3:6">
      <c r="C637" s="127"/>
      <c r="D637" s="128"/>
      <c r="E637" s="128"/>
      <c r="F637" s="38"/>
    </row>
    <row r="638" spans="3:6">
      <c r="C638" s="127"/>
      <c r="D638" s="128"/>
      <c r="E638" s="128"/>
      <c r="F638" s="38"/>
    </row>
    <row r="639" spans="3:6">
      <c r="C639" s="127"/>
      <c r="D639" s="128"/>
      <c r="E639" s="128"/>
      <c r="F639" s="38"/>
    </row>
    <row r="640" spans="3:6">
      <c r="C640" s="127"/>
      <c r="D640" s="128"/>
      <c r="E640" s="128"/>
      <c r="F640" s="38"/>
    </row>
    <row r="641" spans="3:6">
      <c r="C641" s="127"/>
      <c r="D641" s="128"/>
      <c r="E641" s="128"/>
      <c r="F641" s="38"/>
    </row>
    <row r="642" spans="3:6">
      <c r="C642" s="127"/>
      <c r="D642" s="128"/>
      <c r="E642" s="128"/>
      <c r="F642" s="38"/>
    </row>
    <row r="643" spans="3:6">
      <c r="C643" s="127"/>
      <c r="D643" s="128"/>
      <c r="E643" s="128"/>
      <c r="F643" s="38"/>
    </row>
    <row r="644" spans="3:6">
      <c r="C644" s="127"/>
      <c r="D644" s="128"/>
      <c r="E644" s="128"/>
      <c r="F644" s="38"/>
    </row>
    <row r="645" spans="3:6">
      <c r="C645" s="127"/>
      <c r="D645" s="128"/>
      <c r="E645" s="128"/>
      <c r="F645" s="38"/>
    </row>
    <row r="646" spans="3:6">
      <c r="C646" s="127"/>
      <c r="D646" s="128"/>
      <c r="E646" s="128"/>
      <c r="F646" s="38"/>
    </row>
    <row r="647" spans="3:6">
      <c r="C647" s="127"/>
      <c r="D647" s="128"/>
      <c r="E647" s="128"/>
      <c r="F647" s="38"/>
    </row>
    <row r="648" spans="3:6">
      <c r="C648" s="127"/>
      <c r="D648" s="128"/>
      <c r="E648" s="128"/>
      <c r="F648" s="38"/>
    </row>
    <row r="649" spans="3:6">
      <c r="C649" s="127"/>
      <c r="D649" s="128"/>
      <c r="E649" s="128"/>
      <c r="F649" s="38"/>
    </row>
    <row r="650" spans="3:6">
      <c r="C650" s="127"/>
      <c r="D650" s="128"/>
      <c r="E650" s="128"/>
      <c r="F650" s="38"/>
    </row>
    <row r="651" spans="3:6">
      <c r="C651" s="127"/>
      <c r="D651" s="128"/>
      <c r="E651" s="128"/>
      <c r="F651" s="38"/>
    </row>
    <row r="652" spans="3:6">
      <c r="C652" s="127"/>
      <c r="D652" s="128"/>
      <c r="E652" s="128"/>
      <c r="F652" s="38"/>
    </row>
    <row r="653" spans="3:6">
      <c r="C653" s="127"/>
      <c r="D653" s="128"/>
      <c r="E653" s="128"/>
      <c r="F653" s="38"/>
    </row>
    <row r="654" spans="3:6">
      <c r="C654" s="127"/>
      <c r="D654" s="128"/>
      <c r="E654" s="128"/>
      <c r="F654" s="38"/>
    </row>
    <row r="655" spans="3:6">
      <c r="C655" s="127"/>
      <c r="D655" s="128"/>
      <c r="E655" s="128"/>
      <c r="F655" s="38"/>
    </row>
    <row r="656" spans="3:6">
      <c r="C656" s="127"/>
      <c r="D656" s="128"/>
      <c r="E656" s="128"/>
      <c r="F656" s="38"/>
    </row>
    <row r="657" spans="3:6">
      <c r="C657" s="127"/>
      <c r="D657" s="128"/>
      <c r="E657" s="128"/>
      <c r="F657" s="38"/>
    </row>
    <row r="658" spans="3:6">
      <c r="C658" s="127"/>
      <c r="D658" s="128"/>
      <c r="E658" s="128"/>
      <c r="F658" s="38"/>
    </row>
    <row r="659" spans="3:6">
      <c r="C659" s="127"/>
      <c r="D659" s="128"/>
      <c r="E659" s="128"/>
      <c r="F659" s="38"/>
    </row>
    <row r="660" spans="3:6">
      <c r="C660" s="127"/>
      <c r="D660" s="128"/>
      <c r="E660" s="128"/>
      <c r="F660" s="38"/>
    </row>
    <row r="661" spans="3:6">
      <c r="C661" s="127"/>
      <c r="D661" s="128"/>
      <c r="E661" s="128"/>
      <c r="F661" s="38"/>
    </row>
    <row r="662" spans="3:6">
      <c r="C662" s="127"/>
      <c r="D662" s="128"/>
      <c r="E662" s="128"/>
      <c r="F662" s="38"/>
    </row>
    <row r="663" spans="3:6">
      <c r="C663" s="127"/>
      <c r="D663" s="128"/>
      <c r="E663" s="128"/>
      <c r="F663" s="38"/>
    </row>
    <row r="664" spans="3:6">
      <c r="C664" s="127"/>
      <c r="D664" s="128"/>
      <c r="E664" s="128"/>
      <c r="F664" s="38"/>
    </row>
    <row r="665" spans="3:6">
      <c r="C665" s="127"/>
      <c r="D665" s="128"/>
      <c r="E665" s="128"/>
      <c r="F665" s="38"/>
    </row>
    <row r="666" spans="3:6">
      <c r="C666" s="127"/>
      <c r="D666" s="128"/>
      <c r="E666" s="128"/>
      <c r="F666" s="38"/>
    </row>
    <row r="667" spans="3:6">
      <c r="C667" s="127"/>
      <c r="D667" s="128"/>
      <c r="E667" s="128"/>
      <c r="F667" s="38"/>
    </row>
    <row r="668" spans="3:6">
      <c r="C668" s="127"/>
      <c r="D668" s="128"/>
      <c r="E668" s="128"/>
      <c r="F668" s="38"/>
    </row>
    <row r="669" spans="3:6">
      <c r="C669" s="127"/>
      <c r="D669" s="128"/>
      <c r="E669" s="128"/>
      <c r="F669" s="38"/>
    </row>
    <row r="670" spans="3:6">
      <c r="C670" s="127"/>
      <c r="D670" s="128"/>
      <c r="E670" s="128"/>
      <c r="F670" s="38"/>
    </row>
    <row r="671" spans="3:6">
      <c r="C671" s="127"/>
      <c r="D671" s="128"/>
      <c r="E671" s="128"/>
      <c r="F671" s="38"/>
    </row>
    <row r="672" spans="3:6">
      <c r="C672" s="127"/>
      <c r="D672" s="128"/>
      <c r="E672" s="128"/>
      <c r="F672" s="38"/>
    </row>
    <row r="673" spans="3:6">
      <c r="C673" s="127"/>
      <c r="D673" s="128"/>
      <c r="E673" s="128"/>
      <c r="F673" s="38"/>
    </row>
    <row r="674" spans="3:6">
      <c r="C674" s="127"/>
      <c r="D674" s="128"/>
      <c r="E674" s="128"/>
      <c r="F674" s="38"/>
    </row>
    <row r="675" spans="3:6">
      <c r="C675" s="127"/>
      <c r="D675" s="128"/>
      <c r="E675" s="128"/>
      <c r="F675" s="38"/>
    </row>
    <row r="676" spans="3:6">
      <c r="C676" s="127"/>
      <c r="D676" s="128"/>
      <c r="E676" s="128"/>
      <c r="F676" s="38"/>
    </row>
    <row r="677" spans="3:6">
      <c r="C677" s="127"/>
      <c r="D677" s="128"/>
      <c r="E677" s="128"/>
      <c r="F677" s="38"/>
    </row>
    <row r="678" spans="3:6">
      <c r="C678" s="127"/>
      <c r="D678" s="128"/>
      <c r="E678" s="128"/>
      <c r="F678" s="38"/>
    </row>
    <row r="679" spans="3:6">
      <c r="C679" s="127"/>
      <c r="D679" s="128"/>
      <c r="E679" s="128"/>
      <c r="F679" s="38"/>
    </row>
    <row r="680" spans="3:6">
      <c r="C680" s="127"/>
      <c r="D680" s="128"/>
      <c r="E680" s="128"/>
      <c r="F680" s="38"/>
    </row>
    <row r="681" spans="3:6">
      <c r="C681" s="127"/>
      <c r="D681" s="128"/>
      <c r="E681" s="128"/>
      <c r="F681" s="38"/>
    </row>
    <row r="682" spans="3:6">
      <c r="C682" s="127"/>
      <c r="D682" s="128"/>
      <c r="E682" s="128"/>
      <c r="F682" s="38"/>
    </row>
    <row r="683" spans="3:6">
      <c r="C683" s="127"/>
      <c r="D683" s="128"/>
      <c r="E683" s="128"/>
      <c r="F683" s="38"/>
    </row>
    <row r="684" spans="3:6">
      <c r="C684" s="127"/>
      <c r="D684" s="128"/>
      <c r="E684" s="128"/>
      <c r="F684" s="38"/>
    </row>
    <row r="685" spans="3:6">
      <c r="C685" s="127"/>
      <c r="D685" s="128"/>
      <c r="E685" s="128"/>
      <c r="F685" s="38"/>
    </row>
    <row r="686" spans="3:6">
      <c r="C686" s="127"/>
      <c r="D686" s="128"/>
      <c r="E686" s="128"/>
      <c r="F686" s="38"/>
    </row>
    <row r="687" spans="3:6">
      <c r="C687" s="127"/>
      <c r="D687" s="128"/>
      <c r="E687" s="128"/>
      <c r="F687" s="38"/>
    </row>
    <row r="688" spans="3:6">
      <c r="C688" s="127"/>
      <c r="D688" s="128"/>
      <c r="E688" s="128"/>
      <c r="F688" s="38"/>
    </row>
    <row r="689" spans="3:6">
      <c r="C689" s="127"/>
      <c r="D689" s="128"/>
      <c r="E689" s="128"/>
      <c r="F689" s="38"/>
    </row>
    <row r="690" spans="3:6">
      <c r="C690" s="127"/>
      <c r="D690" s="128"/>
      <c r="E690" s="128"/>
      <c r="F690" s="38"/>
    </row>
    <row r="691" spans="3:6">
      <c r="C691" s="127"/>
      <c r="D691" s="128"/>
      <c r="E691" s="128"/>
      <c r="F691" s="38"/>
    </row>
    <row r="692" spans="3:6">
      <c r="C692" s="127"/>
      <c r="D692" s="128"/>
      <c r="E692" s="128"/>
      <c r="F692" s="38"/>
    </row>
    <row r="693" spans="3:6">
      <c r="C693" s="127"/>
      <c r="D693" s="128"/>
      <c r="E693" s="128"/>
      <c r="F693" s="38"/>
    </row>
    <row r="694" spans="3:6">
      <c r="C694" s="127"/>
      <c r="D694" s="128"/>
      <c r="E694" s="128"/>
      <c r="F694" s="38"/>
    </row>
    <row r="695" spans="3:6">
      <c r="C695" s="127"/>
      <c r="D695" s="128"/>
      <c r="E695" s="128"/>
      <c r="F695" s="38"/>
    </row>
    <row r="696" spans="3:6">
      <c r="C696" s="127"/>
      <c r="D696" s="128"/>
      <c r="E696" s="128"/>
      <c r="F696" s="38"/>
    </row>
    <row r="697" spans="3:6">
      <c r="C697" s="127"/>
      <c r="D697" s="128"/>
      <c r="E697" s="128"/>
      <c r="F697" s="38"/>
    </row>
    <row r="698" spans="3:6">
      <c r="C698" s="127"/>
      <c r="D698" s="128"/>
      <c r="E698" s="128"/>
      <c r="F698" s="38"/>
    </row>
    <row r="699" spans="3:6">
      <c r="C699" s="127"/>
      <c r="D699" s="128"/>
      <c r="E699" s="128"/>
      <c r="F699" s="38"/>
    </row>
    <row r="700" spans="3:6">
      <c r="C700" s="127"/>
      <c r="D700" s="128"/>
      <c r="E700" s="128"/>
      <c r="F700" s="38"/>
    </row>
    <row r="701" spans="3:6">
      <c r="C701" s="127"/>
      <c r="D701" s="128"/>
      <c r="E701" s="128"/>
      <c r="F701" s="38"/>
    </row>
    <row r="702" spans="3:6">
      <c r="C702" s="127"/>
      <c r="D702" s="128"/>
      <c r="E702" s="128"/>
      <c r="F702" s="38"/>
    </row>
    <row r="703" spans="3:6">
      <c r="C703" s="127"/>
      <c r="D703" s="128"/>
      <c r="E703" s="128"/>
      <c r="F703" s="38"/>
    </row>
    <row r="704" spans="3:6">
      <c r="C704" s="127"/>
      <c r="D704" s="128"/>
      <c r="E704" s="128"/>
      <c r="F704" s="38"/>
    </row>
    <row r="705" spans="3:6">
      <c r="C705" s="127"/>
      <c r="D705" s="128"/>
      <c r="E705" s="128"/>
      <c r="F705" s="38"/>
    </row>
    <row r="706" spans="3:6">
      <c r="C706" s="127"/>
      <c r="D706" s="128"/>
      <c r="E706" s="128"/>
      <c r="F706" s="38"/>
    </row>
    <row r="707" spans="3:6">
      <c r="C707" s="127"/>
      <c r="D707" s="128"/>
      <c r="E707" s="128"/>
      <c r="F707" s="38"/>
    </row>
    <row r="708" spans="3:6">
      <c r="C708" s="127"/>
      <c r="D708" s="128"/>
      <c r="E708" s="128"/>
      <c r="F708" s="38"/>
    </row>
    <row r="709" spans="3:6">
      <c r="C709" s="127"/>
      <c r="D709" s="128"/>
      <c r="E709" s="128"/>
      <c r="F709" s="38"/>
    </row>
    <row r="710" spans="3:6">
      <c r="C710" s="127"/>
      <c r="D710" s="128"/>
      <c r="E710" s="128"/>
      <c r="F710" s="38"/>
    </row>
    <row r="711" spans="3:6">
      <c r="C711" s="127"/>
      <c r="D711" s="128"/>
      <c r="E711" s="128"/>
      <c r="F711" s="38"/>
    </row>
    <row r="712" spans="3:6">
      <c r="C712" s="127"/>
      <c r="D712" s="128"/>
      <c r="E712" s="128"/>
      <c r="F712" s="38"/>
    </row>
    <row r="713" spans="3:6">
      <c r="C713" s="127"/>
      <c r="D713" s="128"/>
      <c r="E713" s="128"/>
      <c r="F713" s="38"/>
    </row>
    <row r="714" spans="3:6">
      <c r="C714" s="127"/>
      <c r="D714" s="128"/>
      <c r="E714" s="128"/>
      <c r="F714" s="38"/>
    </row>
    <row r="715" spans="3:6">
      <c r="C715" s="127"/>
      <c r="D715" s="128"/>
      <c r="E715" s="128"/>
      <c r="F715" s="38"/>
    </row>
    <row r="716" spans="3:6">
      <c r="C716" s="127"/>
      <c r="D716" s="128"/>
      <c r="E716" s="128"/>
      <c r="F716" s="38"/>
    </row>
    <row r="717" spans="3:6">
      <c r="C717" s="127"/>
      <c r="D717" s="128"/>
      <c r="E717" s="128"/>
      <c r="F717" s="38"/>
    </row>
    <row r="718" spans="3:6">
      <c r="C718" s="127"/>
      <c r="D718" s="128"/>
      <c r="E718" s="128"/>
      <c r="F718" s="38"/>
    </row>
    <row r="719" spans="3:6">
      <c r="C719" s="127"/>
      <c r="D719" s="128"/>
      <c r="E719" s="128"/>
      <c r="F719" s="38"/>
    </row>
    <row r="720" spans="3:6">
      <c r="C720" s="127"/>
      <c r="D720" s="128"/>
      <c r="E720" s="128"/>
      <c r="F720" s="38"/>
    </row>
    <row r="721" spans="3:6">
      <c r="C721" s="127"/>
      <c r="D721" s="128"/>
      <c r="E721" s="128"/>
      <c r="F721" s="38"/>
    </row>
    <row r="722" spans="3:6">
      <c r="C722" s="127"/>
      <c r="D722" s="128"/>
      <c r="E722" s="128"/>
      <c r="F722" s="38"/>
    </row>
    <row r="723" spans="3:6">
      <c r="C723" s="127"/>
      <c r="D723" s="128"/>
      <c r="E723" s="128"/>
      <c r="F723" s="38"/>
    </row>
    <row r="724" spans="3:6">
      <c r="C724" s="127"/>
      <c r="D724" s="128"/>
      <c r="E724" s="128"/>
      <c r="F724" s="38"/>
    </row>
    <row r="725" spans="3:6">
      <c r="C725" s="127"/>
      <c r="D725" s="128"/>
      <c r="E725" s="128"/>
      <c r="F725" s="38"/>
    </row>
    <row r="726" spans="3:6">
      <c r="C726" s="127"/>
      <c r="D726" s="128"/>
      <c r="E726" s="128"/>
      <c r="F726" s="38"/>
    </row>
    <row r="727" spans="3:6">
      <c r="C727" s="127"/>
      <c r="D727" s="128"/>
      <c r="E727" s="128"/>
      <c r="F727" s="38"/>
    </row>
    <row r="728" spans="3:6">
      <c r="C728" s="127"/>
      <c r="D728" s="128"/>
      <c r="E728" s="128"/>
      <c r="F728" s="38"/>
    </row>
    <row r="729" spans="3:6">
      <c r="C729" s="127"/>
      <c r="D729" s="128"/>
      <c r="E729" s="128"/>
      <c r="F729" s="38"/>
    </row>
    <row r="730" spans="3:6">
      <c r="C730" s="127"/>
      <c r="D730" s="128"/>
      <c r="E730" s="128"/>
      <c r="F730" s="38"/>
    </row>
    <row r="731" spans="3:6">
      <c r="C731" s="127"/>
      <c r="D731" s="128"/>
      <c r="E731" s="128"/>
      <c r="F731" s="38"/>
    </row>
    <row r="732" spans="3:6">
      <c r="C732" s="127"/>
      <c r="D732" s="128"/>
      <c r="E732" s="128"/>
      <c r="F732" s="38"/>
    </row>
    <row r="733" spans="3:6">
      <c r="C733" s="127"/>
      <c r="D733" s="128"/>
      <c r="E733" s="128"/>
      <c r="F733" s="38"/>
    </row>
    <row r="734" spans="3:6">
      <c r="C734" s="127"/>
      <c r="D734" s="128"/>
      <c r="E734" s="128"/>
      <c r="F734" s="38"/>
    </row>
    <row r="735" spans="3:6">
      <c r="C735" s="127"/>
      <c r="D735" s="128"/>
      <c r="E735" s="128"/>
      <c r="F735" s="38"/>
    </row>
    <row r="736" spans="3:6">
      <c r="C736" s="127"/>
      <c r="D736" s="128"/>
      <c r="E736" s="128"/>
      <c r="F736" s="38"/>
    </row>
    <row r="737" spans="3:6">
      <c r="C737" s="127"/>
      <c r="D737" s="128"/>
      <c r="E737" s="128"/>
      <c r="F737" s="38"/>
    </row>
    <row r="738" spans="3:6">
      <c r="C738" s="127"/>
      <c r="D738" s="128"/>
      <c r="E738" s="128"/>
      <c r="F738" s="38"/>
    </row>
    <row r="739" spans="3:6">
      <c r="C739" s="127"/>
      <c r="D739" s="128"/>
      <c r="E739" s="128"/>
      <c r="F739" s="38"/>
    </row>
    <row r="740" spans="3:6">
      <c r="C740" s="127"/>
      <c r="D740" s="128"/>
      <c r="E740" s="128"/>
      <c r="F740" s="38"/>
    </row>
    <row r="741" spans="3:6">
      <c r="C741" s="127"/>
      <c r="D741" s="128"/>
      <c r="E741" s="128"/>
      <c r="F741" s="38"/>
    </row>
    <row r="742" spans="3:6">
      <c r="C742" s="127"/>
      <c r="D742" s="128"/>
      <c r="E742" s="128"/>
      <c r="F742" s="38"/>
    </row>
    <row r="743" spans="3:6">
      <c r="C743" s="127"/>
      <c r="D743" s="128"/>
      <c r="E743" s="128"/>
      <c r="F743" s="38"/>
    </row>
    <row r="744" spans="3:6">
      <c r="C744" s="127"/>
      <c r="D744" s="128"/>
      <c r="E744" s="128"/>
      <c r="F744" s="38"/>
    </row>
    <row r="745" spans="3:6">
      <c r="C745" s="127"/>
      <c r="D745" s="128"/>
      <c r="E745" s="128"/>
      <c r="F745" s="38"/>
    </row>
    <row r="746" spans="3:6">
      <c r="C746" s="127"/>
      <c r="D746" s="128"/>
      <c r="E746" s="128"/>
      <c r="F746" s="38"/>
    </row>
    <row r="747" spans="3:6">
      <c r="F747" s="39"/>
    </row>
    <row r="748" spans="3:6">
      <c r="F748" s="39"/>
    </row>
    <row r="749" spans="3:6">
      <c r="F749" s="39"/>
    </row>
    <row r="750" spans="3:6">
      <c r="F750" s="39"/>
    </row>
    <row r="751" spans="3:6">
      <c r="F751" s="39"/>
    </row>
    <row r="752" spans="3:6">
      <c r="F752" s="39"/>
    </row>
    <row r="753" spans="2:6">
      <c r="F753" s="39"/>
    </row>
    <row r="754" spans="2:6">
      <c r="F754" s="39"/>
    </row>
    <row r="755" spans="2:6">
      <c r="F755" s="39"/>
    </row>
    <row r="759" spans="2:6" ht="18.75">
      <c r="B759" s="42" t="s">
        <v>39</v>
      </c>
    </row>
    <row r="760" spans="2:6">
      <c r="B760" s="43" t="s">
        <v>40</v>
      </c>
    </row>
    <row r="761" spans="2:6">
      <c r="B761" s="44" t="s">
        <v>41</v>
      </c>
    </row>
    <row r="762" spans="2:6">
      <c r="B762" s="44" t="s">
        <v>42</v>
      </c>
    </row>
    <row r="763" spans="2:6">
      <c r="B763" s="44" t="s">
        <v>43</v>
      </c>
    </row>
  </sheetData>
  <mergeCells count="19">
    <mergeCell ref="A42:E42"/>
    <mergeCell ref="A1:F1"/>
    <mergeCell ref="A7:D7"/>
    <mergeCell ref="A11:D11"/>
    <mergeCell ref="A13:D13"/>
    <mergeCell ref="A15:D15"/>
    <mergeCell ref="A19:D19"/>
    <mergeCell ref="A35:E35"/>
    <mergeCell ref="A37:E37"/>
    <mergeCell ref="A38:D38"/>
    <mergeCell ref="A27:D27"/>
    <mergeCell ref="A30:D30"/>
    <mergeCell ref="A36:F36"/>
    <mergeCell ref="A3:F3"/>
    <mergeCell ref="A4:D4"/>
    <mergeCell ref="A2:F2"/>
    <mergeCell ref="A39:D39"/>
    <mergeCell ref="A40:D40"/>
    <mergeCell ref="A41:E4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33</vt:i4>
      </vt:variant>
      <vt:variant>
        <vt:lpstr>Rangos con nombre</vt:lpstr>
      </vt:variant>
      <vt:variant>
        <vt:i4>30</vt:i4>
      </vt:variant>
    </vt:vector>
  </HeadingPairs>
  <TitlesOfParts>
    <vt:vector size="63" baseType="lpstr">
      <vt:lpstr>PRESUPUESTO GENERAL</vt:lpstr>
      <vt:lpstr>Desglose AIU</vt:lpstr>
      <vt:lpstr>PRESUPUESTO</vt:lpstr>
      <vt:lpstr>1,2</vt:lpstr>
      <vt:lpstr>3,1</vt:lpstr>
      <vt:lpstr>3,2</vt:lpstr>
      <vt:lpstr>3,4</vt:lpstr>
      <vt:lpstr>4,1</vt:lpstr>
      <vt:lpstr>5,1</vt:lpstr>
      <vt:lpstr>6,1</vt:lpstr>
      <vt:lpstr>6,2</vt:lpstr>
      <vt:lpstr>6,3</vt:lpstr>
      <vt:lpstr>7,1</vt:lpstr>
      <vt:lpstr>7,2</vt:lpstr>
      <vt:lpstr>7,3</vt:lpstr>
      <vt:lpstr>7,4</vt:lpstr>
      <vt:lpstr>7,5</vt:lpstr>
      <vt:lpstr>7,6</vt:lpstr>
      <vt:lpstr>7,7</vt:lpstr>
      <vt:lpstr>9,1</vt:lpstr>
      <vt:lpstr>9,2</vt:lpstr>
      <vt:lpstr>9,3</vt:lpstr>
      <vt:lpstr>9,4</vt:lpstr>
      <vt:lpstr>9,5</vt:lpstr>
      <vt:lpstr>9,6</vt:lpstr>
      <vt:lpstr>9,7</vt:lpstr>
      <vt:lpstr>9,8</vt:lpstr>
      <vt:lpstr>9,9</vt:lpstr>
      <vt:lpstr>10,2</vt:lpstr>
      <vt:lpstr>10,3</vt:lpstr>
      <vt:lpstr>10,4</vt:lpstr>
      <vt:lpstr>10,5</vt:lpstr>
      <vt:lpstr>ANEXO 5 - OFERTA ECONOMICA</vt:lpstr>
      <vt:lpstr>'1,2'!Área_de_impresión</vt:lpstr>
      <vt:lpstr>'10,2'!Área_de_impresión</vt:lpstr>
      <vt:lpstr>'10,3'!Área_de_impresión</vt:lpstr>
      <vt:lpstr>'10,4'!Área_de_impresión</vt:lpstr>
      <vt:lpstr>'10,5'!Área_de_impresión</vt:lpstr>
      <vt:lpstr>'3,1'!Área_de_impresión</vt:lpstr>
      <vt:lpstr>'3,2'!Área_de_impresión</vt:lpstr>
      <vt:lpstr>'3,4'!Área_de_impresión</vt:lpstr>
      <vt:lpstr>'4,1'!Área_de_impresión</vt:lpstr>
      <vt:lpstr>'5,1'!Área_de_impresión</vt:lpstr>
      <vt:lpstr>'6,1'!Área_de_impresión</vt:lpstr>
      <vt:lpstr>'6,2'!Área_de_impresión</vt:lpstr>
      <vt:lpstr>'6,3'!Área_de_impresión</vt:lpstr>
      <vt:lpstr>'7,1'!Área_de_impresión</vt:lpstr>
      <vt:lpstr>'7,2'!Área_de_impresión</vt:lpstr>
      <vt:lpstr>'7,3'!Área_de_impresión</vt:lpstr>
      <vt:lpstr>'7,4'!Área_de_impresión</vt:lpstr>
      <vt:lpstr>'7,5'!Área_de_impresión</vt:lpstr>
      <vt:lpstr>'7,6'!Área_de_impresión</vt:lpstr>
      <vt:lpstr>'7,7'!Área_de_impresión</vt:lpstr>
      <vt:lpstr>'9,1'!Área_de_impresión</vt:lpstr>
      <vt:lpstr>'9,2'!Área_de_impresión</vt:lpstr>
      <vt:lpstr>'9,3'!Área_de_impresión</vt:lpstr>
      <vt:lpstr>'9,4'!Área_de_impresión</vt:lpstr>
      <vt:lpstr>'9,5'!Área_de_impresión</vt:lpstr>
      <vt:lpstr>'9,6'!Área_de_impresión</vt:lpstr>
      <vt:lpstr>'9,7'!Área_de_impresión</vt:lpstr>
      <vt:lpstr>'9,8'!Área_de_impresión</vt:lpstr>
      <vt:lpstr>'9,9'!Área_de_impresión</vt:lpstr>
      <vt:lpstr>'Desglose AIU'!Área_de_impresión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Usuario</cp:lastModifiedBy>
  <dcterms:created xsi:type="dcterms:W3CDTF">2025-04-10T17:40:29Z</dcterms:created>
  <dcterms:modified xsi:type="dcterms:W3CDTF">2025-09-04T21:34:20Z</dcterms:modified>
</cp:coreProperties>
</file>