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s\ludy.silva\Documents\2. PROCESOS MINIMA\FGN-RNO-MC-0030-2025 BOMBEO\PUBLICAR\"/>
    </mc:Choice>
  </mc:AlternateContent>
  <bookViews>
    <workbookView xWindow="0" yWindow="0" windowWidth="28800" windowHeight="12315" activeTab="3"/>
  </bookViews>
  <sheets>
    <sheet name="ANEXO 1 - COTIZACIONES" sheetId="18" r:id="rId1"/>
    <sheet name="ANEXO 2 - HISTORICOS" sheetId="16" r:id="rId2"/>
    <sheet name="ANEXO 3 - PROY COSTOS" sheetId="19" r:id="rId3"/>
    <sheet name="ANEXO 4 - EST SECTOR" sheetId="17" r:id="rId4"/>
  </sheets>
  <definedNames>
    <definedName name="_xlnm._FilterDatabase" localSheetId="0" hidden="1">'ANEXO 1 - COTIZACIONES'!$A$7:$Q$7</definedName>
    <definedName name="_xlnm._FilterDatabase" localSheetId="1" hidden="1">'ANEXO 2 - HISTORICOS'!$A$10:$L$10</definedName>
    <definedName name="_xlnm._FilterDatabase" localSheetId="2" hidden="1">'ANEXO 3 - PROY COSTOS'!$A$8:$K$8</definedName>
    <definedName name="_xlnm._FilterDatabase" localSheetId="3" hidden="1">'ANEXO 4 - EST SECTOR'!$A$7:$G$7</definedName>
    <definedName name="_xlnm.Print_Area" localSheetId="0">'ANEXO 1 - COTIZACIONES'!$A$1:$T$7</definedName>
    <definedName name="_xlnm.Print_Area" localSheetId="1">'ANEXO 2 - HISTORICOS'!$A$1:$O$10</definedName>
    <definedName name="_xlnm.Print_Area" localSheetId="2">'ANEXO 3 - PROY COSTOS'!$A$1:$N$8</definedName>
    <definedName name="_xlnm.Print_Area" localSheetId="3">'ANEXO 4 - EST SECTOR'!$A$1:$J$7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1" i="17" l="1"/>
  <c r="E28" i="17" l="1"/>
  <c r="C27" i="17"/>
  <c r="C26" i="17"/>
  <c r="B26" i="17"/>
  <c r="E23" i="17"/>
  <c r="D23" i="17"/>
  <c r="E22" i="17"/>
  <c r="D22" i="17"/>
  <c r="E21" i="17"/>
  <c r="D21" i="17"/>
  <c r="E20" i="17"/>
  <c r="D20" i="17"/>
  <c r="E19" i="17"/>
  <c r="D19" i="17"/>
  <c r="E18" i="17"/>
  <c r="D18" i="17"/>
  <c r="E17" i="17"/>
  <c r="D17" i="17"/>
  <c r="E16" i="17"/>
  <c r="D16" i="17"/>
  <c r="E15" i="17"/>
  <c r="D15" i="17"/>
  <c r="C14" i="17"/>
  <c r="E13" i="17"/>
  <c r="B13" i="17"/>
  <c r="C12" i="17"/>
  <c r="B12" i="17"/>
  <c r="D11" i="17"/>
  <c r="C11" i="17"/>
  <c r="I21" i="16"/>
  <c r="L21" i="16" s="1"/>
  <c r="M21" i="16" s="1"/>
  <c r="N21" i="16" s="1"/>
  <c r="I22" i="16"/>
  <c r="L22" i="16" s="1"/>
  <c r="M22" i="16" s="1"/>
  <c r="N22" i="16" s="1"/>
  <c r="E29" i="19"/>
  <c r="D29" i="19"/>
  <c r="D28" i="17" s="1"/>
  <c r="C29" i="19"/>
  <c r="C28" i="17" s="1"/>
  <c r="B29" i="19"/>
  <c r="B28" i="17" s="1"/>
  <c r="C28" i="19"/>
  <c r="I27" i="19"/>
  <c r="E27" i="19"/>
  <c r="E26" i="17" s="1"/>
  <c r="D27" i="19"/>
  <c r="D26" i="17" s="1"/>
  <c r="C27" i="19"/>
  <c r="B27" i="19"/>
  <c r="C26" i="19"/>
  <c r="C25" i="17" s="1"/>
  <c r="C25" i="19"/>
  <c r="C24" i="17" s="1"/>
  <c r="E24" i="19"/>
  <c r="D24" i="19"/>
  <c r="C24" i="19"/>
  <c r="C23" i="17" s="1"/>
  <c r="B24" i="19"/>
  <c r="B23" i="17" s="1"/>
  <c r="E23" i="19"/>
  <c r="D23" i="19"/>
  <c r="C23" i="19"/>
  <c r="C22" i="17" s="1"/>
  <c r="B23" i="19"/>
  <c r="B22" i="17" s="1"/>
  <c r="E22" i="19"/>
  <c r="D22" i="19"/>
  <c r="C22" i="19"/>
  <c r="C21" i="17" s="1"/>
  <c r="B22" i="19"/>
  <c r="B21" i="17" s="1"/>
  <c r="E21" i="19"/>
  <c r="D21" i="19"/>
  <c r="C21" i="19"/>
  <c r="C20" i="17" s="1"/>
  <c r="B21" i="19"/>
  <c r="B20" i="17" s="1"/>
  <c r="E20" i="19"/>
  <c r="D20" i="19"/>
  <c r="C20" i="19"/>
  <c r="C19" i="17" s="1"/>
  <c r="B20" i="19"/>
  <c r="B19" i="17" s="1"/>
  <c r="E19" i="19"/>
  <c r="D19" i="19"/>
  <c r="C19" i="19"/>
  <c r="C18" i="17" s="1"/>
  <c r="B19" i="19"/>
  <c r="B18" i="17" s="1"/>
  <c r="E18" i="19"/>
  <c r="D18" i="19"/>
  <c r="C18" i="19"/>
  <c r="C17" i="17" s="1"/>
  <c r="B18" i="19"/>
  <c r="B17" i="17" s="1"/>
  <c r="E17" i="19"/>
  <c r="D17" i="19"/>
  <c r="C17" i="19"/>
  <c r="C16" i="17" s="1"/>
  <c r="B17" i="19"/>
  <c r="B16" i="17" s="1"/>
  <c r="E16" i="19"/>
  <c r="D16" i="19"/>
  <c r="C16" i="19"/>
  <c r="C15" i="17" s="1"/>
  <c r="B16" i="19"/>
  <c r="B15" i="17" s="1"/>
  <c r="C15" i="19"/>
  <c r="I14" i="19"/>
  <c r="E14" i="19"/>
  <c r="D14" i="19"/>
  <c r="D13" i="17" s="1"/>
  <c r="C14" i="19"/>
  <c r="C13" i="17" s="1"/>
  <c r="B14" i="19"/>
  <c r="C13" i="19"/>
  <c r="I12" i="19"/>
  <c r="E12" i="19"/>
  <c r="E11" i="17" s="1"/>
  <c r="D12" i="19"/>
  <c r="C12" i="19"/>
  <c r="B12" i="19"/>
  <c r="B11" i="17" s="1"/>
  <c r="C11" i="19"/>
  <c r="C10" i="17" s="1"/>
  <c r="I8" i="19"/>
  <c r="C7" i="19"/>
  <c r="C6" i="17" s="1"/>
  <c r="C6" i="19"/>
  <c r="C5" i="17" s="1"/>
  <c r="I31" i="16"/>
  <c r="I29" i="16"/>
  <c r="L29" i="16" s="1"/>
  <c r="M29" i="16" s="1"/>
  <c r="N29" i="16" s="1"/>
  <c r="I26" i="16"/>
  <c r="L26" i="16" s="1"/>
  <c r="M26" i="16" s="1"/>
  <c r="N26" i="16" s="1"/>
  <c r="I25" i="16"/>
  <c r="L25" i="16" s="1"/>
  <c r="M25" i="16" s="1"/>
  <c r="N25" i="16" s="1"/>
  <c r="I24" i="16"/>
  <c r="L24" i="16" s="1"/>
  <c r="M24" i="16" s="1"/>
  <c r="N24" i="16" s="1"/>
  <c r="I23" i="16"/>
  <c r="L23" i="16" s="1"/>
  <c r="M23" i="16" s="1"/>
  <c r="N23" i="16" s="1"/>
  <c r="I20" i="16"/>
  <c r="L20" i="16" s="1"/>
  <c r="I19" i="16"/>
  <c r="L19" i="16" s="1"/>
  <c r="M19" i="16" s="1"/>
  <c r="N19" i="16" s="1"/>
  <c r="I18" i="16"/>
  <c r="L18" i="16" s="1"/>
  <c r="M18" i="16" s="1"/>
  <c r="N18" i="16" s="1"/>
  <c r="I16" i="16"/>
  <c r="L16" i="16" s="1"/>
  <c r="M16" i="16" s="1"/>
  <c r="N16" i="16" s="1"/>
  <c r="I14" i="16"/>
  <c r="L14" i="16" s="1"/>
  <c r="M14" i="16" s="1"/>
  <c r="N14" i="16" s="1"/>
  <c r="I12" i="16"/>
  <c r="C9" i="16"/>
  <c r="C8" i="16"/>
  <c r="L31" i="16"/>
  <c r="M31" i="16" s="1"/>
  <c r="N31" i="16" s="1"/>
  <c r="E31" i="16"/>
  <c r="D31" i="16"/>
  <c r="C31" i="16"/>
  <c r="B31" i="16"/>
  <c r="C30" i="16"/>
  <c r="B30" i="16"/>
  <c r="E29" i="16"/>
  <c r="D29" i="16"/>
  <c r="C29" i="16"/>
  <c r="B29" i="16"/>
  <c r="C28" i="16"/>
  <c r="C27" i="16"/>
  <c r="E26" i="16"/>
  <c r="D26" i="16"/>
  <c r="C26" i="16"/>
  <c r="B26" i="16"/>
  <c r="E25" i="16"/>
  <c r="D25" i="16"/>
  <c r="C25" i="16"/>
  <c r="B25" i="16"/>
  <c r="E24" i="16"/>
  <c r="D24" i="16"/>
  <c r="C24" i="16"/>
  <c r="B24" i="16"/>
  <c r="E23" i="16"/>
  <c r="D23" i="16"/>
  <c r="C23" i="16"/>
  <c r="B23" i="16"/>
  <c r="E22" i="16"/>
  <c r="D22" i="16"/>
  <c r="C22" i="16"/>
  <c r="B22" i="16"/>
  <c r="E21" i="16"/>
  <c r="D21" i="16"/>
  <c r="C21" i="16"/>
  <c r="B21" i="16"/>
  <c r="E20" i="16"/>
  <c r="D20" i="16"/>
  <c r="C20" i="16"/>
  <c r="B20" i="16"/>
  <c r="E19" i="16"/>
  <c r="D19" i="16"/>
  <c r="C19" i="16"/>
  <c r="B19" i="16"/>
  <c r="E18" i="16"/>
  <c r="D18" i="16"/>
  <c r="C18" i="16"/>
  <c r="B18" i="16"/>
  <c r="C17" i="16"/>
  <c r="B17" i="16"/>
  <c r="E16" i="16"/>
  <c r="D16" i="16"/>
  <c r="C16" i="16"/>
  <c r="B16" i="16"/>
  <c r="E14" i="16"/>
  <c r="D14" i="16"/>
  <c r="C14" i="16"/>
  <c r="B14" i="16"/>
  <c r="C15" i="16"/>
  <c r="C13" i="16"/>
  <c r="O31" i="16" l="1"/>
  <c r="I16" i="19"/>
  <c r="I17" i="19"/>
  <c r="M20" i="16"/>
  <c r="N20" i="16" s="1"/>
  <c r="O20" i="16" s="1"/>
  <c r="O18" i="16"/>
  <c r="O14" i="16"/>
  <c r="O26" i="16"/>
  <c r="O22" i="16"/>
  <c r="O16" i="16"/>
  <c r="O24" i="16"/>
  <c r="O19" i="16"/>
  <c r="O21" i="16"/>
  <c r="O23" i="16"/>
  <c r="O25" i="16"/>
  <c r="O29" i="16"/>
  <c r="M28" i="18" l="1"/>
  <c r="L28" i="18"/>
  <c r="Q28" i="18" s="1"/>
  <c r="K28" i="18"/>
  <c r="M26" i="18"/>
  <c r="L26" i="18"/>
  <c r="Q26" i="18" s="1"/>
  <c r="K26" i="18"/>
  <c r="M23" i="18"/>
  <c r="L23" i="18"/>
  <c r="Q23" i="18" s="1"/>
  <c r="K23" i="18"/>
  <c r="M22" i="18"/>
  <c r="L22" i="18"/>
  <c r="Q22" i="18" s="1"/>
  <c r="K22" i="18"/>
  <c r="M21" i="18"/>
  <c r="L21" i="18"/>
  <c r="Q21" i="18" s="1"/>
  <c r="K21" i="18"/>
  <c r="M20" i="18"/>
  <c r="L20" i="18"/>
  <c r="Q20" i="18" s="1"/>
  <c r="K20" i="18"/>
  <c r="M19" i="18"/>
  <c r="L19" i="18"/>
  <c r="Q19" i="18" s="1"/>
  <c r="K19" i="18"/>
  <c r="M18" i="18"/>
  <c r="L18" i="18"/>
  <c r="Q18" i="18" s="1"/>
  <c r="K18" i="18"/>
  <c r="M17" i="18"/>
  <c r="L17" i="18"/>
  <c r="Q17" i="18" s="1"/>
  <c r="K17" i="18"/>
  <c r="M16" i="18"/>
  <c r="L16" i="18"/>
  <c r="Q16" i="18" s="1"/>
  <c r="K16" i="18"/>
  <c r="O16" i="18" s="1"/>
  <c r="M15" i="18"/>
  <c r="L15" i="18"/>
  <c r="Q15" i="18" s="1"/>
  <c r="K15" i="18"/>
  <c r="M13" i="18"/>
  <c r="L13" i="18"/>
  <c r="Q13" i="18" s="1"/>
  <c r="K13" i="18"/>
  <c r="M11" i="18"/>
  <c r="L11" i="18"/>
  <c r="Q11" i="18" s="1"/>
  <c r="K11" i="18"/>
  <c r="M9" i="18"/>
  <c r="L9" i="18"/>
  <c r="Q9" i="18" s="1"/>
  <c r="K9" i="18"/>
  <c r="M8" i="18"/>
  <c r="L8" i="18"/>
  <c r="Q8" i="18" s="1"/>
  <c r="K8" i="18"/>
  <c r="M7" i="18"/>
  <c r="L7" i="18"/>
  <c r="Q7" i="18" s="1"/>
  <c r="K7" i="18"/>
  <c r="I11" i="16"/>
  <c r="I10" i="16"/>
  <c r="O28" i="18" l="1"/>
  <c r="O23" i="18"/>
  <c r="O22" i="18"/>
  <c r="O18" i="18"/>
  <c r="O8" i="18"/>
  <c r="O15" i="18"/>
  <c r="R15" i="18" s="1"/>
  <c r="S15" i="18" s="1"/>
  <c r="T15" i="18" s="1"/>
  <c r="O19" i="18"/>
  <c r="N20" i="18"/>
  <c r="O11" i="18"/>
  <c r="O26" i="18"/>
  <c r="R26" i="18" s="1"/>
  <c r="S26" i="18" s="1"/>
  <c r="T26" i="18" s="1"/>
  <c r="O17" i="18"/>
  <c r="R17" i="18" s="1"/>
  <c r="S17" i="18" s="1"/>
  <c r="T17" i="18" s="1"/>
  <c r="N19" i="18"/>
  <c r="R23" i="18"/>
  <c r="S23" i="18" s="1"/>
  <c r="T23" i="18" s="1"/>
  <c r="G24" i="19"/>
  <c r="K24" i="19" s="1"/>
  <c r="N23" i="18"/>
  <c r="O21" i="18"/>
  <c r="N21" i="18"/>
  <c r="N17" i="18"/>
  <c r="N16" i="18"/>
  <c r="O9" i="18"/>
  <c r="N28" i="18"/>
  <c r="N26" i="18"/>
  <c r="N22" i="18"/>
  <c r="N18" i="18"/>
  <c r="N15" i="18"/>
  <c r="N13" i="18"/>
  <c r="O13" i="18"/>
  <c r="N11" i="18"/>
  <c r="N9" i="18"/>
  <c r="N8" i="18"/>
  <c r="O20" i="18"/>
  <c r="R8" i="18"/>
  <c r="O7" i="18"/>
  <c r="G16" i="19" l="1"/>
  <c r="K16" i="19" s="1"/>
  <c r="L16" i="19" s="1"/>
  <c r="M16" i="19" s="1"/>
  <c r="N16" i="19" s="1"/>
  <c r="R20" i="18"/>
  <c r="S20" i="18" s="1"/>
  <c r="T20" i="18" s="1"/>
  <c r="G21" i="19"/>
  <c r="K21" i="19" s="1"/>
  <c r="G18" i="19"/>
  <c r="K18" i="19" s="1"/>
  <c r="L18" i="19" s="1"/>
  <c r="M18" i="19" s="1"/>
  <c r="N18" i="19" s="1"/>
  <c r="G27" i="19"/>
  <c r="K27" i="19" s="1"/>
  <c r="L27" i="19" s="1"/>
  <c r="M27" i="19" s="1"/>
  <c r="N27" i="19" s="1"/>
  <c r="R19" i="18"/>
  <c r="S19" i="18" s="1"/>
  <c r="T19" i="18" s="1"/>
  <c r="G20" i="19"/>
  <c r="K20" i="19" s="1"/>
  <c r="L24" i="19"/>
  <c r="M24" i="19" s="1"/>
  <c r="N24" i="19" s="1"/>
  <c r="G23" i="17"/>
  <c r="H23" i="17" s="1"/>
  <c r="I23" i="17" s="1"/>
  <c r="J23" i="17" s="1"/>
  <c r="R22" i="18"/>
  <c r="S22" i="18" s="1"/>
  <c r="T22" i="18" s="1"/>
  <c r="G23" i="19"/>
  <c r="K23" i="19" s="1"/>
  <c r="R21" i="18"/>
  <c r="S21" i="18" s="1"/>
  <c r="T21" i="18" s="1"/>
  <c r="G22" i="19"/>
  <c r="K22" i="19" s="1"/>
  <c r="R18" i="18"/>
  <c r="S18" i="18" s="1"/>
  <c r="T18" i="18" s="1"/>
  <c r="G19" i="19"/>
  <c r="K19" i="19" s="1"/>
  <c r="R16" i="18"/>
  <c r="S16" i="18" s="1"/>
  <c r="T16" i="18" s="1"/>
  <c r="G17" i="19"/>
  <c r="K17" i="19" s="1"/>
  <c r="R13" i="18"/>
  <c r="S13" i="18" s="1"/>
  <c r="T13" i="18" s="1"/>
  <c r="G14" i="19"/>
  <c r="K14" i="19" s="1"/>
  <c r="L12" i="16"/>
  <c r="G29" i="19"/>
  <c r="K29" i="19" s="1"/>
  <c r="R9" i="18"/>
  <c r="R7" i="18"/>
  <c r="N7" i="18"/>
  <c r="G15" i="17" l="1"/>
  <c r="H15" i="17" s="1"/>
  <c r="I15" i="17" s="1"/>
  <c r="J15" i="17" s="1"/>
  <c r="L21" i="19"/>
  <c r="M21" i="19" s="1"/>
  <c r="N21" i="19" s="1"/>
  <c r="G20" i="17"/>
  <c r="H20" i="17" s="1"/>
  <c r="I20" i="17" s="1"/>
  <c r="J20" i="17" s="1"/>
  <c r="G17" i="17"/>
  <c r="H17" i="17" s="1"/>
  <c r="I17" i="17" s="1"/>
  <c r="J17" i="17" s="1"/>
  <c r="G26" i="17"/>
  <c r="H26" i="17" s="1"/>
  <c r="I26" i="17" s="1"/>
  <c r="J26" i="17" s="1"/>
  <c r="L20" i="19"/>
  <c r="M20" i="19" s="1"/>
  <c r="N20" i="19" s="1"/>
  <c r="G19" i="17"/>
  <c r="H19" i="17" s="1"/>
  <c r="I19" i="17" s="1"/>
  <c r="J19" i="17" s="1"/>
  <c r="L29" i="19"/>
  <c r="M29" i="19" s="1"/>
  <c r="N29" i="19" s="1"/>
  <c r="G28" i="17"/>
  <c r="H28" i="17" s="1"/>
  <c r="I28" i="17" s="1"/>
  <c r="J28" i="17" s="1"/>
  <c r="L23" i="19"/>
  <c r="M23" i="19" s="1"/>
  <c r="N23" i="19" s="1"/>
  <c r="G22" i="17"/>
  <c r="H22" i="17" s="1"/>
  <c r="I22" i="17" s="1"/>
  <c r="J22" i="17" s="1"/>
  <c r="L22" i="19"/>
  <c r="M22" i="19" s="1"/>
  <c r="N22" i="19" s="1"/>
  <c r="G21" i="17"/>
  <c r="H21" i="17" s="1"/>
  <c r="I21" i="17" s="1"/>
  <c r="J21" i="17" s="1"/>
  <c r="L19" i="19"/>
  <c r="M19" i="19" s="1"/>
  <c r="N19" i="19" s="1"/>
  <c r="G18" i="17"/>
  <c r="H18" i="17" s="1"/>
  <c r="I18" i="17" s="1"/>
  <c r="J18" i="17" s="1"/>
  <c r="L17" i="19"/>
  <c r="M17" i="19" s="1"/>
  <c r="N17" i="19" s="1"/>
  <c r="G16" i="17"/>
  <c r="H16" i="17" s="1"/>
  <c r="I16" i="17" s="1"/>
  <c r="J16" i="17" s="1"/>
  <c r="L14" i="19"/>
  <c r="M14" i="19" s="1"/>
  <c r="N14" i="19" s="1"/>
  <c r="G13" i="17"/>
  <c r="H13" i="17" s="1"/>
  <c r="I13" i="17" s="1"/>
  <c r="J13" i="17" s="1"/>
  <c r="R11" i="18"/>
  <c r="G12" i="19"/>
  <c r="K12" i="19" s="1"/>
  <c r="R28" i="18"/>
  <c r="S28" i="18" s="1"/>
  <c r="T28" i="18" s="1"/>
  <c r="M12" i="16"/>
  <c r="N12" i="16" s="1"/>
  <c r="G10" i="19"/>
  <c r="K10" i="19" s="1"/>
  <c r="B9" i="19"/>
  <c r="B8" i="17" s="1"/>
  <c r="C9" i="19"/>
  <c r="C8" i="17" s="1"/>
  <c r="D9" i="19"/>
  <c r="D8" i="17" s="1"/>
  <c r="E9" i="19"/>
  <c r="E8" i="17" s="1"/>
  <c r="B10" i="19"/>
  <c r="B9" i="17" s="1"/>
  <c r="C10" i="19"/>
  <c r="C9" i="17" s="1"/>
  <c r="D10" i="19"/>
  <c r="D9" i="17" s="1"/>
  <c r="E10" i="19"/>
  <c r="E9" i="17" s="1"/>
  <c r="C8" i="19"/>
  <c r="C7" i="17" s="1"/>
  <c r="D8" i="19"/>
  <c r="D7" i="17" s="1"/>
  <c r="E8" i="19"/>
  <c r="E7" i="17" s="1"/>
  <c r="B8" i="19"/>
  <c r="B7" i="17" s="1"/>
  <c r="L11" i="16"/>
  <c r="B11" i="16"/>
  <c r="C11" i="16"/>
  <c r="D11" i="16"/>
  <c r="E11" i="16"/>
  <c r="B12" i="16"/>
  <c r="C12" i="16"/>
  <c r="D12" i="16"/>
  <c r="E12" i="16"/>
  <c r="C10" i="16"/>
  <c r="D10" i="16"/>
  <c r="E10" i="16"/>
  <c r="B10" i="16"/>
  <c r="S9" i="18"/>
  <c r="T9" i="18" s="1"/>
  <c r="L12" i="19" l="1"/>
  <c r="M12" i="19" s="1"/>
  <c r="N12" i="19" s="1"/>
  <c r="G11" i="17"/>
  <c r="H11" i="17" s="1"/>
  <c r="I11" i="17" s="1"/>
  <c r="J11" i="17" s="1"/>
  <c r="O12" i="16"/>
  <c r="M11" i="16"/>
  <c r="N11" i="16" s="1"/>
  <c r="O11" i="16" s="1"/>
  <c r="L10" i="19"/>
  <c r="I9" i="19"/>
  <c r="M10" i="19" l="1"/>
  <c r="N10" i="19" s="1"/>
  <c r="G9" i="17"/>
  <c r="S11" i="18"/>
  <c r="T11" i="18" s="1"/>
  <c r="S8" i="18"/>
  <c r="T8" i="18" s="1"/>
  <c r="G9" i="19"/>
  <c r="K9" i="19" s="1"/>
  <c r="L9" i="19" s="1"/>
  <c r="S7" i="18"/>
  <c r="T7" i="18" s="1"/>
  <c r="H9" i="17" l="1"/>
  <c r="I9" i="17" s="1"/>
  <c r="J9" i="17" s="1"/>
  <c r="T29" i="18"/>
  <c r="M9" i="19"/>
  <c r="N9" i="19" s="1"/>
  <c r="G8" i="17"/>
  <c r="G8" i="19"/>
  <c r="L10" i="16"/>
  <c r="M10" i="16" s="1"/>
  <c r="H8" i="17" l="1"/>
  <c r="I8" i="17" s="1"/>
  <c r="J8" i="17" s="1"/>
  <c r="N10" i="16"/>
  <c r="O10" i="16" s="1"/>
  <c r="O32" i="16" s="1"/>
  <c r="K8" i="19"/>
  <c r="L8" i="19" s="1"/>
  <c r="M8" i="19" l="1"/>
  <c r="N8" i="19" s="1"/>
  <c r="N30" i="19" s="1"/>
  <c r="G7" i="17"/>
  <c r="H7" i="17" l="1"/>
  <c r="I7" i="17" s="1"/>
  <c r="J7" i="17" s="1"/>
  <c r="J29" i="17" s="1"/>
</calcChain>
</file>

<file path=xl/sharedStrings.xml><?xml version="1.0" encoding="utf-8"?>
<sst xmlns="http://schemas.openxmlformats.org/spreadsheetml/2006/main" count="149" uniqueCount="69">
  <si>
    <t>VALOR UNITARIO SIN IVA</t>
  </si>
  <si>
    <t xml:space="preserve">TOTAL </t>
  </si>
  <si>
    <t>ÍTEM</t>
  </si>
  <si>
    <t>UNIDAD DE MEDIDA</t>
  </si>
  <si>
    <t xml:space="preserve"> </t>
  </si>
  <si>
    <t>CANTIDAD</t>
  </si>
  <si>
    <t>VALOR UNITARIO
SIN IVA</t>
  </si>
  <si>
    <t>NECESIDAD</t>
  </si>
  <si>
    <t>VALOR TOTAL
INCLUIDO IVA</t>
  </si>
  <si>
    <t>VALOR IVA</t>
  </si>
  <si>
    <t>VALOR UNITARIO
INCLUIDO IVA</t>
  </si>
  <si>
    <t>UND</t>
  </si>
  <si>
    <t>DESCRIPCION</t>
  </si>
  <si>
    <t>ANALISIS DE COSTOS HISTORICOS</t>
  </si>
  <si>
    <t>NOTAS:</t>
  </si>
  <si>
    <t>1) El índice refleja la evolución promedio de los precios de todos los artículos/insumos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</si>
  <si>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Este resultado se multiplica por el precio de la misma. </t>
  </si>
  <si>
    <t>ESTUDIO DEL SECTOR</t>
  </si>
  <si>
    <t>ANEXO 2 - ANALISIS DE COSTOS HISTORICOS</t>
  </si>
  <si>
    <t>ANEXO 1 - ANALISIS DE COTIZACIONES</t>
  </si>
  <si>
    <t>ANALISIS DE COTIZACIONES</t>
  </si>
  <si>
    <t>ANALISIS COSTOS HISTORICOS</t>
  </si>
  <si>
    <t>ANEXO 4 - ESTUDIO DEL SECTOR</t>
  </si>
  <si>
    <t xml:space="preserve">     </t>
  </si>
  <si>
    <t xml:space="preserve">VALOR COTIZACIÓN HÁBIL MÁS BAJA                                                                                                    </t>
  </si>
  <si>
    <t xml:space="preserve">PROMEDIO                                                                                </t>
  </si>
  <si>
    <t xml:space="preserve">VALOR COTIZACIÓN  HÁBIL MÁS ALTA                                                                                                   </t>
  </si>
  <si>
    <t>PORCENTAJE DIFERENCIAL (BAJA/PROMEDIO)</t>
  </si>
  <si>
    <t>MEDIA ARITMETICA BAJA</t>
  </si>
  <si>
    <t>40% &gt; / &lt;</t>
  </si>
  <si>
    <t>ANEXO 3 - PROYECCION COSTOS 2024</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</si>
  <si>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</si>
  <si>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SANTANDER</t>
  </si>
  <si>
    <t>BUCARAMANGA (Edificio sede Principal)</t>
  </si>
  <si>
    <r>
      <t xml:space="preserve">Mantenimiento Sistema de presión constante:
</t>
    </r>
    <r>
      <rPr>
        <sz val="8"/>
        <rFont val="Arial"/>
        <family val="2"/>
      </rPr>
      <t>Incluye: Ver Ficha técnica</t>
    </r>
    <r>
      <rPr>
        <b/>
        <sz val="8"/>
        <rFont val="Arial"/>
        <family val="2"/>
      </rPr>
      <t xml:space="preserve">
</t>
    </r>
  </si>
  <si>
    <r>
      <t xml:space="preserve">Mantenimiento Sistema de presión constante de emergencia:
</t>
    </r>
    <r>
      <rPr>
        <sz val="8"/>
        <rFont val="Arial"/>
        <family val="2"/>
      </rPr>
      <t xml:space="preserve">Incluye: Ver ficha técnica
</t>
    </r>
  </si>
  <si>
    <r>
      <t xml:space="preserve">Mantenimiento Sistema de Eyección 4 UND
</t>
    </r>
    <r>
      <rPr>
        <sz val="8"/>
        <rFont val="Arial"/>
        <family val="2"/>
      </rPr>
      <t>Incluye: Ver ficha técnica</t>
    </r>
  </si>
  <si>
    <t>SAN GIL</t>
  </si>
  <si>
    <r>
      <rPr>
        <b/>
        <sz val="8"/>
        <rFont val="Arial"/>
        <family val="2"/>
      </rPr>
      <t>Mantenimiento general de una (1) bomba de eyección de aguas lluvias de 1/2 HP.</t>
    </r>
    <r>
      <rPr>
        <sz val="8"/>
        <rFont val="Arial"/>
        <family val="2"/>
      </rPr>
      <t xml:space="preserve"> 
Incluye: Ver ficha técnica
</t>
    </r>
  </si>
  <si>
    <t>BARRANCABERMEJA (CTI)</t>
  </si>
  <si>
    <t>NORTE DE SANTANDER</t>
  </si>
  <si>
    <r>
      <t xml:space="preserve">Mantenimiento del Sistema de suministro agua potable
</t>
    </r>
    <r>
      <rPr>
        <sz val="8"/>
        <rFont val="Arial"/>
        <family val="2"/>
      </rPr>
      <t xml:space="preserve">
Incluye: Ver ficha técnica
</t>
    </r>
  </si>
  <si>
    <t>GL</t>
  </si>
  <si>
    <r>
      <t xml:space="preserve">Mantenimiento del Sistema de red de desagües: 
</t>
    </r>
    <r>
      <rPr>
        <sz val="8"/>
        <rFont val="Arial"/>
        <family val="2"/>
      </rPr>
      <t>Incluye: Ver ficha técnica</t>
    </r>
    <r>
      <rPr>
        <b/>
        <sz val="8"/>
        <rFont val="Arial"/>
        <family val="2"/>
      </rPr>
      <t xml:space="preserve">
</t>
    </r>
  </si>
  <si>
    <r>
      <t xml:space="preserve">Mantenimiento del Sistema de planta de tratamiento 
</t>
    </r>
    <r>
      <rPr>
        <sz val="8"/>
        <rFont val="Arial"/>
        <family val="2"/>
      </rPr>
      <t>Incluye: Ver ficha técnica</t>
    </r>
  </si>
  <si>
    <r>
      <t xml:space="preserve">Mantenimiento del Sistema de red contra incendio 
</t>
    </r>
    <r>
      <rPr>
        <sz val="8"/>
        <rFont val="Arial"/>
        <family val="2"/>
      </rPr>
      <t xml:space="preserve">
Incluye: Ver ficha técnica
</t>
    </r>
  </si>
  <si>
    <r>
      <t>Reparación de Detector de flujo de agua WFD40VN para sistema RCI
I</t>
    </r>
    <r>
      <rPr>
        <sz val="8"/>
        <rFont val="Arial"/>
        <family val="2"/>
      </rPr>
      <t>ncluye: Ver ficha técnica</t>
    </r>
  </si>
  <si>
    <r>
      <t xml:space="preserve">Reparación en tee Mecánica doble ramal de tubería de 1” para sistema RCI
</t>
    </r>
    <r>
      <rPr>
        <sz val="8"/>
        <rFont val="Arial"/>
        <family val="2"/>
      </rPr>
      <t>Incluye: Ver ficha técnica</t>
    </r>
  </si>
  <si>
    <r>
      <t xml:space="preserve">Reparación de acoplamiento de tubería VICTAULIC DE 4"/114.3-009N Firelock EZ
</t>
    </r>
    <r>
      <rPr>
        <sz val="8"/>
        <rFont val="Arial"/>
        <family val="2"/>
      </rPr>
      <t>Incluye: Ver ficha técnica</t>
    </r>
  </si>
  <si>
    <r>
      <t xml:space="preserve">PROGRAMA DE INSPECCIÓN COMPLETO DEL SISTEMA CONTRA INCENDIO BAJO NFPA 25.
</t>
    </r>
    <r>
      <rPr>
        <sz val="8"/>
        <rFont val="Arial"/>
        <family val="2"/>
      </rPr>
      <t>Incluye: Ver ficha técnica</t>
    </r>
    <r>
      <rPr>
        <b/>
        <sz val="8"/>
        <rFont val="Arial"/>
        <family val="2"/>
      </rPr>
      <t xml:space="preserve">
</t>
    </r>
  </si>
  <si>
    <t>ARAUCA</t>
  </si>
  <si>
    <t>SEDE PRINCIPAL</t>
  </si>
  <si>
    <r>
      <t xml:space="preserve">Mantenimiento general de (2) bombas centrífugas de 3.5 HP, 220V-440V, 60 Hz Sede Principal
</t>
    </r>
    <r>
      <rPr>
        <sz val="8"/>
        <rFont val="Arial"/>
        <family val="2"/>
      </rPr>
      <t xml:space="preserve">
Incluye: Ver ficha técnica
</t>
    </r>
  </si>
  <si>
    <t>SEDE FORTALEZA</t>
  </si>
  <si>
    <r>
      <t xml:space="preserve">Mantenimiento general de una (1) bomba centrífuga de 3.5 HP, 220V-440V, 60 Hz  sede Fortaleza
</t>
    </r>
    <r>
      <rPr>
        <sz val="8"/>
        <rFont val="Arial"/>
        <family val="2"/>
      </rPr>
      <t xml:space="preserve">Incluye: Ver ficha técnica
</t>
    </r>
  </si>
  <si>
    <t>COTIZACION 1
ALVARO FORERO D
NIT 19.214.555-4</t>
  </si>
  <si>
    <t>1) Se realizó el estudio con 2 cotizaciones las cuales cumplen con lo solicitado por la entidad</t>
  </si>
  <si>
    <t xml:space="preserve">FGN-RNO-MC-0016-2024 </t>
  </si>
  <si>
    <t>PROYECCION COSTOS 2025</t>
  </si>
  <si>
    <t>Fecha de elaboración: 01/09/2025</t>
  </si>
  <si>
    <t>Estudio del Sector: No: NS-0004</t>
  </si>
  <si>
    <t>Prestación del servicio de mantenimiento preventivo, correctivo y predictivo con suministro e instalación de insumos y bolsa de repuestos nuevos y de primera calidad, para el sistema hidráulico, el cual incluye los equipos de presión constante y de bombeo de agua potable, presión de agua tratada, sistema de eyección de aguas lluvias, residuales, equipos RCI red contra incendio y redes de suministro, desagües, aguas lluvias, aguas recuperadas instaladas en las Sedes de la Subdirección Regional de Apoyo Nororiental, Seccionales Santander, Norte de Santander y Arauca de la Fiscalía General de la Nación</t>
  </si>
  <si>
    <t>2) Para establecer el valor del mercado de los ítems 1 al 16 se utiliza formula promedio</t>
  </si>
  <si>
    <r>
      <t xml:space="preserve">Reparación de válvula cortina Roscada 206 de 3” Red White
</t>
    </r>
    <r>
      <rPr>
        <sz val="8"/>
        <rFont val="Arial"/>
        <family val="2"/>
      </rPr>
      <t>Incluye: Ver ficha técnica</t>
    </r>
  </si>
  <si>
    <t>COTIZACION 2
ICETELCO  S.A.S
NIT 901.502.208-2</t>
  </si>
  <si>
    <t>2) Para establecer los valores del mercado de los ítems 3- 8- 9-10-11-12-13,14-16, se tomaron los valores del análisis de cotizaciones.</t>
  </si>
  <si>
    <t>1) Para establecer los valores del mercado de los ítems 1-2-4-5-6-7-15, se utilizo la formula promedio entre análisis de cotizaciones y análisis de costos históricos.</t>
  </si>
  <si>
    <t>VALOR TOTAL ESTUDIO DEL SECTOR:</t>
  </si>
  <si>
    <t>Bolsa de repuestos incluido IVA (SUMA FIJA E INMODIFICABLE)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</si>
</sst>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quot;* #,##0.00_-;\-&quot;$&quot;* #,##0.00_-;_-&quot;$&quot;* &quot;-&quot;??_-;_-@_-"/>
    <numFmt numFmtId="165" formatCode="&quot;$&quot;\ #,##0"/>
    <numFmt numFmtId="166" formatCode="&quot;$&quot;#,##0"/>
    <numFmt numFmtId="167" formatCode="&quot;$&quot;\ #,##0.00"/>
  </numFmts>
  <fonts count="27" x14ac:knownFonts="1">
    <font>
      <sz val="11"/>
      <color theme="1"/>
      <name val="Calibri"/>
      <family val="2"/>
      <scheme val="minor"/>
    </font>
    <font>
      <sz val="11"/>
      <color theme="1"/>
      <name val="Calibri"/>
      <family val="2"/>
      <scheme val="minor"/>
    </font>
    <font>
      <sz val="10"/>
      <name val="Arial"/>
      <family val="2"/>
    </font>
    <font>
      <b/>
      <sz val="11"/>
      <name val="Arial Narrow"/>
      <family val="2"/>
    </font>
    <font>
      <sz val="11"/>
      <name val="Arial Narrow"/>
      <family val="2"/>
    </font>
    <font>
      <b/>
      <sz val="10"/>
      <name val="Arial Narrow"/>
      <family val="2"/>
    </font>
    <font>
      <sz val="10"/>
      <name val="Arial Narrow"/>
      <family val="2"/>
    </font>
    <font>
      <sz val="11"/>
      <color theme="1"/>
      <name val="Arial"/>
      <family val="2"/>
    </font>
    <font>
      <sz val="10"/>
      <color rgb="FF000000"/>
      <name val="Times New Roman"/>
      <family val="1"/>
    </font>
    <font>
      <b/>
      <sz val="11"/>
      <color theme="1"/>
      <name val="Arial Narrow"/>
      <family val="2"/>
    </font>
    <font>
      <b/>
      <sz val="10"/>
      <color rgb="FF000000"/>
      <name val="Arial Narrow"/>
      <family val="2"/>
    </font>
    <font>
      <sz val="10"/>
      <color theme="1"/>
      <name val="Arial"/>
      <family val="2"/>
    </font>
    <font>
      <b/>
      <sz val="10"/>
      <color theme="1"/>
      <name val="Arial Narrow"/>
      <family val="2"/>
    </font>
    <font>
      <sz val="11"/>
      <color rgb="FF000000"/>
      <name val="Arial Narrow"/>
      <family val="2"/>
    </font>
    <font>
      <sz val="11"/>
      <color theme="1"/>
      <name val="Arial Narrow"/>
      <family val="2"/>
    </font>
    <font>
      <b/>
      <sz val="11"/>
      <color theme="1"/>
      <name val="Arial"/>
      <family val="2"/>
    </font>
    <font>
      <sz val="9"/>
      <name val="Arial Narrow"/>
      <family val="2"/>
    </font>
    <font>
      <b/>
      <sz val="9"/>
      <name val="Arial Narrow"/>
      <family val="2"/>
    </font>
    <font>
      <b/>
      <sz val="8"/>
      <name val="Arial Narrow"/>
      <family val="2"/>
    </font>
    <font>
      <sz val="8"/>
      <name val="Arial Narrow"/>
      <family val="2"/>
    </font>
    <font>
      <b/>
      <sz val="9"/>
      <name val="Arial"/>
      <family val="2"/>
    </font>
    <font>
      <sz val="9"/>
      <name val="Arial"/>
      <family val="2"/>
    </font>
    <font>
      <sz val="10"/>
      <color theme="1"/>
      <name val="Calibri"/>
      <family val="2"/>
      <scheme val="minor"/>
    </font>
    <font>
      <b/>
      <sz val="8"/>
      <color rgb="FFFF0000"/>
      <name val="Arial Narrow"/>
      <family val="2"/>
    </font>
    <font>
      <b/>
      <sz val="8"/>
      <name val="Arial"/>
      <family val="2"/>
    </font>
    <font>
      <sz val="8"/>
      <name val="Arial"/>
      <family val="2"/>
    </font>
    <font>
      <b/>
      <sz val="11"/>
      <color rgb="FF000000"/>
      <name val="Arial Narrow"/>
      <family val="2"/>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2"/>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indexed="64"/>
      </left>
      <right style="thin">
        <color indexed="64"/>
      </right>
      <top/>
      <bottom/>
      <diagonal/>
    </border>
  </borders>
  <cellStyleXfs count="7">
    <xf numFmtId="0" fontId="0" fillId="0" borderId="0"/>
    <xf numFmtId="164" fontId="1" fillId="0" borderId="0" applyFont="0" applyFill="0" applyBorder="0" applyAlignment="0" applyProtection="0"/>
    <xf numFmtId="0" fontId="2" fillId="0" borderId="0"/>
    <xf numFmtId="164" fontId="1" fillId="0" borderId="0" applyFont="0" applyFill="0" applyBorder="0" applyAlignment="0" applyProtection="0"/>
    <xf numFmtId="0" fontId="8" fillId="0" borderId="0"/>
    <xf numFmtId="0" fontId="2" fillId="0" borderId="0"/>
    <xf numFmtId="9" fontId="1" fillId="0" borderId="0" applyFont="0" applyFill="0" applyBorder="0" applyAlignment="0" applyProtection="0"/>
  </cellStyleXfs>
  <cellXfs count="141">
    <xf numFmtId="0" fontId="0" fillId="0" borderId="0" xfId="0"/>
    <xf numFmtId="0" fontId="7" fillId="0" borderId="0" xfId="0" applyFont="1" applyFill="1" applyAlignment="1">
      <alignment vertical="center" wrapText="1"/>
    </xf>
    <xf numFmtId="0" fontId="11" fillId="0" borderId="0" xfId="0" applyFont="1" applyFill="1" applyAlignment="1">
      <alignment vertical="center" wrapText="1"/>
    </xf>
    <xf numFmtId="0" fontId="10" fillId="4" borderId="1"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4" fillId="0" borderId="0" xfId="0" applyFont="1" applyFill="1" applyAlignment="1">
      <alignment vertical="center"/>
    </xf>
    <xf numFmtId="0" fontId="7" fillId="0" borderId="0" xfId="0" applyFont="1" applyFill="1" applyAlignment="1">
      <alignment vertical="center"/>
    </xf>
    <xf numFmtId="0" fontId="4" fillId="0" borderId="0" xfId="0" applyFont="1" applyFill="1" applyAlignment="1">
      <alignment vertical="center" wrapText="1"/>
    </xf>
    <xf numFmtId="0" fontId="13"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3" fontId="14" fillId="0" borderId="1" xfId="2" applyNumberFormat="1" applyFont="1" applyFill="1" applyBorder="1" applyAlignment="1">
      <alignment horizontal="center" vertical="center" wrapText="1"/>
    </xf>
    <xf numFmtId="0" fontId="14" fillId="0" borderId="0" xfId="0" applyFont="1" applyFill="1"/>
    <xf numFmtId="0" fontId="7" fillId="0" borderId="0" xfId="0" applyFont="1" applyFill="1"/>
    <xf numFmtId="0" fontId="9" fillId="0" borderId="0" xfId="0" applyFont="1" applyFill="1"/>
    <xf numFmtId="0" fontId="14" fillId="0" borderId="0" xfId="0" applyFont="1" applyFill="1" applyAlignment="1">
      <alignment horizontal="center" vertical="center"/>
    </xf>
    <xf numFmtId="0" fontId="15" fillId="0" borderId="0" xfId="0" applyFont="1" applyFill="1"/>
    <xf numFmtId="0" fontId="7" fillId="0" borderId="0" xfId="0" applyFont="1" applyFill="1" applyAlignment="1">
      <alignment horizontal="center" vertical="center"/>
    </xf>
    <xf numFmtId="0" fontId="4" fillId="0" borderId="0" xfId="0" applyFont="1" applyFill="1" applyBorder="1" applyAlignment="1">
      <alignment horizontal="center" vertical="center" wrapText="1"/>
    </xf>
    <xf numFmtId="0" fontId="16" fillId="0" borderId="0" xfId="0" applyFont="1"/>
    <xf numFmtId="17" fontId="17" fillId="4" borderId="1" xfId="0" applyNumberFormat="1" applyFont="1" applyFill="1" applyBorder="1" applyAlignment="1">
      <alignment horizontal="center" vertical="center" wrapText="1"/>
    </xf>
    <xf numFmtId="10" fontId="17" fillId="5" borderId="1" xfId="6" applyNumberFormat="1" applyFont="1" applyFill="1" applyBorder="1" applyAlignment="1">
      <alignment horizontal="center" vertical="center" wrapText="1"/>
    </xf>
    <xf numFmtId="0" fontId="17" fillId="4" borderId="1" xfId="0" applyFont="1" applyFill="1" applyBorder="1" applyAlignment="1">
      <alignment horizontal="center" vertical="center" wrapText="1"/>
    </xf>
    <xf numFmtId="0" fontId="18" fillId="0" borderId="0" xfId="0" applyFont="1" applyFill="1" applyAlignment="1">
      <alignment vertical="center"/>
    </xf>
    <xf numFmtId="0" fontId="19" fillId="0" borderId="0" xfId="0" applyFont="1" applyFill="1" applyAlignment="1">
      <alignment vertical="center"/>
    </xf>
    <xf numFmtId="0" fontId="19" fillId="0" borderId="0" xfId="0" applyFont="1" applyAlignment="1">
      <alignment vertical="center"/>
    </xf>
    <xf numFmtId="0" fontId="19" fillId="0" borderId="0" xfId="0" applyFont="1" applyFill="1"/>
    <xf numFmtId="0" fontId="16" fillId="0" borderId="0" xfId="0" applyFont="1" applyFill="1"/>
    <xf numFmtId="0" fontId="16" fillId="0" borderId="0" xfId="0" applyFont="1" applyFill="1" applyAlignment="1">
      <alignment vertical="center"/>
    </xf>
    <xf numFmtId="0" fontId="16" fillId="0" borderId="0" xfId="0" applyFont="1" applyAlignment="1">
      <alignment vertical="center"/>
    </xf>
    <xf numFmtId="0" fontId="17" fillId="0" borderId="0" xfId="0" applyFont="1"/>
    <xf numFmtId="165" fontId="11" fillId="0" borderId="1" xfId="0" applyNumberFormat="1" applyFont="1" applyFill="1" applyBorder="1" applyAlignment="1">
      <alignment horizontal="center" vertical="center" wrapText="1"/>
    </xf>
    <xf numFmtId="0" fontId="20" fillId="0" borderId="0" xfId="0" applyFont="1" applyFill="1" applyAlignment="1">
      <alignment vertical="center"/>
    </xf>
    <xf numFmtId="0" fontId="21" fillId="0" borderId="0" xfId="0" applyFont="1" applyFill="1" applyAlignment="1">
      <alignment vertical="center"/>
    </xf>
    <xf numFmtId="0" fontId="21" fillId="0" borderId="0" xfId="0" applyFont="1" applyFill="1" applyAlignment="1">
      <alignment horizontal="left" vertical="center" wrapText="1"/>
    </xf>
    <xf numFmtId="0" fontId="21" fillId="0" borderId="0" xfId="0" applyFont="1" applyFill="1"/>
    <xf numFmtId="0" fontId="20" fillId="0" borderId="0" xfId="0" applyFont="1" applyFill="1" applyAlignment="1">
      <alignment horizontal="justify" vertical="justify" wrapText="1"/>
    </xf>
    <xf numFmtId="0" fontId="22" fillId="0" borderId="0" xfId="0" applyFont="1" applyFill="1"/>
    <xf numFmtId="0" fontId="2" fillId="0" borderId="0" xfId="0" applyFont="1" applyFill="1"/>
    <xf numFmtId="0" fontId="12" fillId="4"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6" fillId="0" borderId="0" xfId="0" applyFont="1" applyFill="1" applyAlignment="1">
      <alignment vertical="center" wrapText="1"/>
    </xf>
    <xf numFmtId="0" fontId="18" fillId="3" borderId="1" xfId="2" applyFont="1" applyFill="1" applyBorder="1" applyAlignment="1">
      <alignment horizontal="center" vertical="center" wrapText="1"/>
    </xf>
    <xf numFmtId="166" fontId="23" fillId="2" borderId="1" xfId="2" applyNumberFormat="1" applyFont="1" applyFill="1" applyBorder="1" applyAlignment="1">
      <alignment horizontal="center" vertical="center" wrapText="1"/>
    </xf>
    <xf numFmtId="10" fontId="23" fillId="0" borderId="1" xfId="6" applyNumberFormat="1" applyFont="1" applyFill="1" applyBorder="1" applyAlignment="1">
      <alignment horizontal="center" vertical="center" wrapText="1"/>
    </xf>
    <xf numFmtId="165" fontId="14" fillId="0" borderId="0" xfId="0" applyNumberFormat="1" applyFont="1" applyFill="1"/>
    <xf numFmtId="3" fontId="13" fillId="0" borderId="1" xfId="0" applyNumberFormat="1" applyFont="1" applyFill="1" applyBorder="1" applyAlignment="1">
      <alignment horizontal="center" vertical="center"/>
    </xf>
    <xf numFmtId="165" fontId="11" fillId="4" borderId="1" xfId="0" applyNumberFormat="1" applyFont="1" applyFill="1" applyBorder="1" applyAlignment="1">
      <alignment horizontal="center" vertical="center" wrapText="1"/>
    </xf>
    <xf numFmtId="0" fontId="17" fillId="0" borderId="0" xfId="0" applyFont="1" applyFill="1" applyAlignment="1">
      <alignment wrapText="1"/>
    </xf>
    <xf numFmtId="0" fontId="17" fillId="4" borderId="1" xfId="0" applyFont="1" applyFill="1" applyBorder="1" applyAlignment="1">
      <alignment horizontal="center" vertical="center" wrapText="1"/>
    </xf>
    <xf numFmtId="167" fontId="4" fillId="0" borderId="1" xfId="1" applyNumberFormat="1" applyFont="1" applyFill="1" applyBorder="1" applyAlignment="1">
      <alignment horizontal="center" vertical="center"/>
    </xf>
    <xf numFmtId="167" fontId="7" fillId="0" borderId="0" xfId="0" applyNumberFormat="1" applyFont="1" applyFill="1"/>
    <xf numFmtId="167" fontId="9" fillId="4" borderId="1" xfId="0" applyNumberFormat="1" applyFont="1" applyFill="1" applyBorder="1" applyAlignment="1">
      <alignment horizontal="center" vertical="center"/>
    </xf>
    <xf numFmtId="167" fontId="11" fillId="0" borderId="1" xfId="0" applyNumberFormat="1" applyFont="1" applyFill="1" applyBorder="1" applyAlignment="1">
      <alignment horizontal="center" vertical="center" wrapText="1"/>
    </xf>
    <xf numFmtId="167" fontId="11" fillId="0" borderId="0" xfId="0" applyNumberFormat="1" applyFont="1" applyFill="1" applyAlignment="1">
      <alignment vertical="center" wrapText="1"/>
    </xf>
    <xf numFmtId="167" fontId="7" fillId="0" borderId="0" xfId="0" applyNumberFormat="1" applyFont="1" applyFill="1" applyAlignment="1">
      <alignment vertical="center" wrapText="1"/>
    </xf>
    <xf numFmtId="167" fontId="11" fillId="4" borderId="1" xfId="0" applyNumberFormat="1" applyFont="1" applyFill="1" applyBorder="1" applyAlignment="1">
      <alignment horizontal="center" vertical="center" wrapText="1"/>
    </xf>
    <xf numFmtId="167" fontId="4" fillId="4" borderId="1" xfId="1" applyNumberFormat="1" applyFont="1" applyFill="1" applyBorder="1" applyAlignment="1">
      <alignment horizontal="center" vertical="center"/>
    </xf>
    <xf numFmtId="0" fontId="24" fillId="0" borderId="4" xfId="0" applyFont="1" applyBorder="1" applyAlignment="1">
      <alignment horizontal="left" vertical="center" wrapText="1"/>
    </xf>
    <xf numFmtId="0" fontId="24" fillId="0" borderId="1" xfId="0" applyFont="1" applyBorder="1" applyAlignment="1">
      <alignment vertical="center" wrapText="1"/>
    </xf>
    <xf numFmtId="0" fontId="24" fillId="0" borderId="1" xfId="0" applyFont="1" applyBorder="1" applyAlignment="1">
      <alignment horizontal="left" vertical="center" wrapText="1"/>
    </xf>
    <xf numFmtId="0" fontId="25" fillId="0" borderId="15" xfId="0" applyFont="1" applyBorder="1" applyAlignment="1">
      <alignment vertical="center" wrapText="1"/>
    </xf>
    <xf numFmtId="0" fontId="2" fillId="0" borderId="4" xfId="0" applyFont="1" applyBorder="1" applyAlignment="1">
      <alignment horizontal="center" vertical="center"/>
    </xf>
    <xf numFmtId="0" fontId="25"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24" fillId="0" borderId="2" xfId="0" applyFont="1" applyBorder="1" applyAlignment="1">
      <alignment vertical="center" wrapText="1"/>
    </xf>
    <xf numFmtId="0" fontId="25" fillId="0" borderId="2" xfId="0" applyFont="1" applyBorder="1" applyAlignment="1">
      <alignment horizontal="center" vertical="center" wrapText="1"/>
    </xf>
    <xf numFmtId="0" fontId="25" fillId="0" borderId="4" xfId="0" applyFont="1" applyBorder="1" applyAlignment="1">
      <alignment horizontal="center" vertical="center" wrapText="1"/>
    </xf>
    <xf numFmtId="0" fontId="2" fillId="0" borderId="15" xfId="0" applyFont="1" applyBorder="1" applyAlignment="1">
      <alignment horizontal="center" vertical="center"/>
    </xf>
    <xf numFmtId="0" fontId="24" fillId="0" borderId="15" xfId="0" applyFont="1" applyBorder="1" applyAlignment="1">
      <alignment vertical="center" wrapText="1"/>
    </xf>
    <xf numFmtId="0" fontId="25" fillId="0" borderId="15" xfId="0" applyFont="1" applyBorder="1" applyAlignment="1">
      <alignment horizontal="center" vertical="center" wrapText="1"/>
    </xf>
    <xf numFmtId="165" fontId="11" fillId="2" borderId="1" xfId="0" applyNumberFormat="1" applyFont="1" applyFill="1" applyBorder="1" applyAlignment="1">
      <alignment horizontal="center" vertical="center" wrapText="1"/>
    </xf>
    <xf numFmtId="166" fontId="23" fillId="4" borderId="1" xfId="2" applyNumberFormat="1" applyFont="1" applyFill="1" applyBorder="1" applyAlignment="1">
      <alignment horizontal="center" vertical="center" wrapText="1"/>
    </xf>
    <xf numFmtId="10" fontId="23" fillId="4" borderId="1" xfId="6" applyNumberFormat="1" applyFont="1" applyFill="1" applyBorder="1" applyAlignment="1">
      <alignment horizontal="center" vertical="center" wrapText="1"/>
    </xf>
    <xf numFmtId="0" fontId="13" fillId="4" borderId="1" xfId="0" applyFont="1" applyFill="1" applyBorder="1" applyAlignment="1">
      <alignment horizontal="center" vertical="center"/>
    </xf>
    <xf numFmtId="3" fontId="13" fillId="4" borderId="1" xfId="0" applyNumberFormat="1" applyFont="1" applyFill="1" applyBorder="1" applyAlignment="1">
      <alignment horizontal="center" vertical="center"/>
    </xf>
    <xf numFmtId="0" fontId="17" fillId="4" borderId="3" xfId="0" applyFont="1" applyFill="1" applyBorder="1" applyAlignment="1">
      <alignment horizontal="center" vertical="center" wrapText="1"/>
    </xf>
    <xf numFmtId="0" fontId="17" fillId="4" borderId="5" xfId="0" applyFont="1" applyFill="1" applyBorder="1" applyAlignment="1">
      <alignment horizontal="center" vertical="center" wrapText="1"/>
    </xf>
    <xf numFmtId="167" fontId="11" fillId="2" borderId="1" xfId="0" applyNumberFormat="1" applyFont="1" applyFill="1" applyBorder="1" applyAlignment="1">
      <alignment horizontal="center" vertical="center" wrapText="1"/>
    </xf>
    <xf numFmtId="167" fontId="11" fillId="2" borderId="0" xfId="0" applyNumberFormat="1" applyFont="1" applyFill="1" applyAlignment="1">
      <alignment vertical="center" wrapText="1"/>
    </xf>
    <xf numFmtId="167" fontId="7" fillId="2" borderId="0" xfId="0" applyNumberFormat="1" applyFont="1" applyFill="1" applyAlignment="1">
      <alignment vertical="center" wrapText="1"/>
    </xf>
    <xf numFmtId="0" fontId="26" fillId="4" borderId="1" xfId="0" applyFont="1" applyFill="1" applyBorder="1" applyAlignment="1">
      <alignment horizontal="center" vertical="center" wrapText="1"/>
    </xf>
    <xf numFmtId="0" fontId="13" fillId="6" borderId="1" xfId="0" applyFont="1" applyFill="1" applyBorder="1" applyAlignment="1">
      <alignment horizontal="center" vertical="center"/>
    </xf>
    <xf numFmtId="3" fontId="13" fillId="6" borderId="1" xfId="0" applyNumberFormat="1" applyFont="1" applyFill="1" applyBorder="1" applyAlignment="1">
      <alignment horizontal="center" vertical="center"/>
    </xf>
    <xf numFmtId="0" fontId="26" fillId="6" borderId="1" xfId="0" applyFont="1" applyFill="1" applyBorder="1" applyAlignment="1">
      <alignment horizontal="center" vertical="center" wrapText="1"/>
    </xf>
    <xf numFmtId="165" fontId="11" fillId="4" borderId="3" xfId="0" applyNumberFormat="1" applyFont="1" applyFill="1" applyBorder="1" applyAlignment="1">
      <alignment horizontal="center" vertical="center" wrapText="1"/>
    </xf>
    <xf numFmtId="165" fontId="11" fillId="4" borderId="5" xfId="0" applyNumberFormat="1" applyFont="1" applyFill="1" applyBorder="1" applyAlignment="1">
      <alignment horizontal="center" vertical="center" wrapText="1"/>
    </xf>
    <xf numFmtId="165" fontId="4" fillId="0" borderId="1" xfId="1" applyNumberFormat="1" applyFont="1" applyFill="1" applyBorder="1" applyAlignment="1">
      <alignment horizontal="center" vertical="center"/>
    </xf>
    <xf numFmtId="165" fontId="4" fillId="4" borderId="1" xfId="1" applyNumberFormat="1" applyFont="1" applyFill="1" applyBorder="1" applyAlignment="1">
      <alignment horizontal="center" vertical="center"/>
    </xf>
    <xf numFmtId="165" fontId="4" fillId="2" borderId="1" xfId="1" applyNumberFormat="1" applyFont="1" applyFill="1" applyBorder="1" applyAlignment="1">
      <alignment horizontal="center" vertical="center"/>
    </xf>
    <xf numFmtId="165" fontId="9" fillId="4" borderId="1" xfId="0" applyNumberFormat="1" applyFont="1" applyFill="1" applyBorder="1" applyAlignment="1">
      <alignment horizontal="center" vertical="center"/>
    </xf>
    <xf numFmtId="165" fontId="4" fillId="6" borderId="1" xfId="1" applyNumberFormat="1" applyFont="1" applyFill="1" applyBorder="1" applyAlignment="1">
      <alignment horizontal="center" vertical="center"/>
    </xf>
    <xf numFmtId="0" fontId="6" fillId="0" borderId="0" xfId="0" applyFont="1" applyFill="1" applyAlignment="1">
      <alignment vertical="center" wrapText="1"/>
    </xf>
    <xf numFmtId="0" fontId="17" fillId="0" borderId="0" xfId="0" applyFont="1" applyFill="1" applyAlignment="1">
      <alignment horizontal="left" vertical="justify" wrapText="1"/>
    </xf>
    <xf numFmtId="0" fontId="3" fillId="4"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3" fillId="5" borderId="1" xfId="0" applyFont="1" applyFill="1" applyBorder="1" applyAlignment="1">
      <alignment horizontal="center" vertical="center" wrapText="1"/>
    </xf>
    <xf numFmtId="0" fontId="17" fillId="0" borderId="0" xfId="0" applyFont="1" applyFill="1" applyAlignment="1">
      <alignment horizontal="left" wrapText="1"/>
    </xf>
    <xf numFmtId="0" fontId="9" fillId="4" borderId="3"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5" xfId="0" applyFont="1" applyFill="1" applyBorder="1" applyAlignment="1">
      <alignment horizontal="center" vertical="center"/>
    </xf>
    <xf numFmtId="0" fontId="17" fillId="4" borderId="1"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4" xfId="0" applyFont="1" applyFill="1" applyBorder="1" applyAlignment="1">
      <alignment horizontal="center" vertical="center" wrapText="1"/>
    </xf>
    <xf numFmtId="165" fontId="11" fillId="0" borderId="3" xfId="0" applyNumberFormat="1" applyFont="1" applyFill="1" applyBorder="1" applyAlignment="1">
      <alignment horizontal="center" vertical="center" wrapText="1"/>
    </xf>
    <xf numFmtId="165" fontId="11" fillId="0" borderId="5" xfId="0" applyNumberFormat="1" applyFont="1" applyFill="1" applyBorder="1" applyAlignment="1">
      <alignment horizontal="center" vertical="center" wrapText="1"/>
    </xf>
    <xf numFmtId="165" fontId="11" fillId="4" borderId="3" xfId="0" applyNumberFormat="1" applyFont="1" applyFill="1" applyBorder="1" applyAlignment="1">
      <alignment horizontal="center" vertical="center" wrapText="1"/>
    </xf>
    <xf numFmtId="165" fontId="11" fillId="4" borderId="5" xfId="0" applyNumberFormat="1" applyFont="1" applyFill="1" applyBorder="1" applyAlignment="1">
      <alignment horizontal="center" vertical="center" wrapText="1"/>
    </xf>
    <xf numFmtId="0" fontId="3" fillId="4" borderId="13" xfId="0" applyFont="1" applyFill="1" applyBorder="1" applyAlignment="1">
      <alignment horizontal="center" vertical="center"/>
    </xf>
    <xf numFmtId="0" fontId="3" fillId="4" borderId="0" xfId="0" applyFont="1" applyFill="1" applyBorder="1" applyAlignment="1">
      <alignment horizontal="center" vertical="center"/>
    </xf>
    <xf numFmtId="0" fontId="3" fillId="4" borderId="14"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2" xfId="0" applyFont="1" applyFill="1" applyBorder="1" applyAlignment="1">
      <alignment horizontal="center" vertical="center"/>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0"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165" fontId="11" fillId="2" borderId="3" xfId="0" applyNumberFormat="1" applyFont="1" applyFill="1" applyBorder="1" applyAlignment="1">
      <alignment horizontal="center" vertical="center" wrapText="1"/>
    </xf>
    <xf numFmtId="165" fontId="11" fillId="2" borderId="5" xfId="0" applyNumberFormat="1" applyFont="1" applyFill="1" applyBorder="1" applyAlignment="1">
      <alignment horizontal="center" vertical="center" wrapText="1"/>
    </xf>
    <xf numFmtId="0" fontId="6" fillId="0" borderId="0" xfId="0" applyFont="1" applyFill="1" applyAlignment="1">
      <alignment horizontal="left" vertical="center" wrapText="1"/>
    </xf>
    <xf numFmtId="0" fontId="5" fillId="4" borderId="2"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3"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3" fontId="13" fillId="0" borderId="2" xfId="0" applyNumberFormat="1" applyFont="1" applyFill="1" applyBorder="1" applyAlignment="1">
      <alignment horizontal="center" vertical="center"/>
    </xf>
    <xf numFmtId="165" fontId="4" fillId="0" borderId="2" xfId="1" applyNumberFormat="1" applyFont="1" applyFill="1" applyBorder="1" applyAlignment="1">
      <alignment horizontal="center" vertical="center"/>
    </xf>
    <xf numFmtId="0" fontId="9" fillId="4" borderId="1" xfId="0" applyFont="1" applyFill="1" applyBorder="1" applyAlignment="1">
      <alignment horizontal="center" vertical="center"/>
    </xf>
  </cellXfs>
  <cellStyles count="7">
    <cellStyle name="Moneda" xfId="1" builtinId="4"/>
    <cellStyle name="Moneda 2" xfId="3"/>
    <cellStyle name="Normal" xfId="0" builtinId="0"/>
    <cellStyle name="Normal 2" xfId="4"/>
    <cellStyle name="Normal 2 2" xfId="5"/>
    <cellStyle name="Normal_HERRAMIENTAS PARA TRANSPORTE" xfId="2"/>
    <cellStyle name="Porcentaje" xfId="6"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271436</xdr:colOff>
      <xdr:row>1</xdr:row>
      <xdr:rowOff>171857</xdr:rowOff>
    </xdr:from>
    <xdr:to>
      <xdr:col>2</xdr:col>
      <xdr:colOff>2052913</xdr:colOff>
      <xdr:row>1</xdr:row>
      <xdr:rowOff>581025</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411" y="533807"/>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271436</xdr:colOff>
      <xdr:row>1</xdr:row>
      <xdr:rowOff>171857</xdr:rowOff>
    </xdr:from>
    <xdr:to>
      <xdr:col>2</xdr:col>
      <xdr:colOff>2052913</xdr:colOff>
      <xdr:row>1</xdr:row>
      <xdr:rowOff>581025</xdr:rowOff>
    </xdr:to>
    <xdr:pic>
      <xdr:nvPicPr>
        <xdr:cNvPr id="2" name="Picture 1">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411" y="533807"/>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271436</xdr:colOff>
      <xdr:row>1</xdr:row>
      <xdr:rowOff>171857</xdr:rowOff>
    </xdr:from>
    <xdr:to>
      <xdr:col>2</xdr:col>
      <xdr:colOff>2052913</xdr:colOff>
      <xdr:row>1</xdr:row>
      <xdr:rowOff>581025</xdr:rowOff>
    </xdr:to>
    <xdr:pic>
      <xdr:nvPicPr>
        <xdr:cNvPr id="2" name="Picture 1">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411" y="533807"/>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271436</xdr:colOff>
      <xdr:row>1</xdr:row>
      <xdr:rowOff>171857</xdr:rowOff>
    </xdr:from>
    <xdr:to>
      <xdr:col>2</xdr:col>
      <xdr:colOff>2052913</xdr:colOff>
      <xdr:row>1</xdr:row>
      <xdr:rowOff>581025</xdr:rowOff>
    </xdr:to>
    <xdr:pic>
      <xdr:nvPicPr>
        <xdr:cNvPr id="2" name="Picture 1">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411" y="533807"/>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7"/>
  <sheetViews>
    <sheetView topLeftCell="A19" zoomScale="91" zoomScaleNormal="91" workbookViewId="0">
      <selection activeCell="I6" sqref="I6"/>
    </sheetView>
  </sheetViews>
  <sheetFormatPr baseColWidth="10" defaultColWidth="11.42578125" defaultRowHeight="15" outlineLevelCol="1" x14ac:dyDescent="0.25"/>
  <cols>
    <col min="1" max="1" width="2.7109375" style="12" customWidth="1"/>
    <col min="2" max="2" width="7.5703125" style="15" customWidth="1"/>
    <col min="3" max="3" width="39.28515625" style="15" customWidth="1"/>
    <col min="4" max="4" width="14.85546875" style="15" customWidth="1"/>
    <col min="5" max="5" width="12.7109375" style="16" customWidth="1"/>
    <col min="6" max="6" width="2.7109375" style="12" customWidth="1"/>
    <col min="7" max="7" width="18.7109375" style="12" customWidth="1"/>
    <col min="8" max="8" width="2.7109375" style="12" customWidth="1"/>
    <col min="9" max="9" width="14.7109375" style="12" customWidth="1"/>
    <col min="10" max="10" width="2.7109375" style="12" customWidth="1"/>
    <col min="11" max="15" width="11.42578125" style="12" customWidth="1" outlineLevel="1"/>
    <col min="16" max="16" width="2.7109375" style="12" customWidth="1" outlineLevel="1"/>
    <col min="17" max="20" width="17" style="12" customWidth="1"/>
    <col min="21" max="16384" width="11.42578125" style="12"/>
  </cols>
  <sheetData>
    <row r="1" spans="1:21" s="6" customFormat="1" ht="28.5" customHeight="1" x14ac:dyDescent="0.25">
      <c r="A1" s="5"/>
      <c r="B1" s="97" t="s">
        <v>19</v>
      </c>
      <c r="C1" s="97"/>
      <c r="D1" s="97"/>
      <c r="E1" s="97"/>
      <c r="F1" s="97"/>
      <c r="G1" s="97"/>
      <c r="H1" s="97"/>
      <c r="I1" s="97"/>
      <c r="J1" s="97"/>
      <c r="K1" s="97"/>
      <c r="L1" s="97"/>
      <c r="M1" s="97"/>
      <c r="N1" s="97"/>
      <c r="O1" s="97"/>
      <c r="P1" s="97"/>
      <c r="Q1" s="97"/>
      <c r="R1" s="97"/>
      <c r="S1" s="97"/>
      <c r="T1" s="97"/>
    </row>
    <row r="2" spans="1:21" s="5" customFormat="1" ht="54" customHeight="1" x14ac:dyDescent="0.25">
      <c r="B2" s="98"/>
      <c r="C2" s="98"/>
      <c r="D2" s="99" t="s">
        <v>61</v>
      </c>
      <c r="E2" s="99"/>
      <c r="F2" s="99"/>
      <c r="G2" s="99"/>
      <c r="H2" s="99"/>
      <c r="I2" s="99"/>
      <c r="J2" s="99"/>
      <c r="K2" s="99"/>
      <c r="L2" s="99"/>
      <c r="M2" s="99"/>
      <c r="N2" s="99"/>
      <c r="O2" s="99"/>
      <c r="P2" s="99"/>
      <c r="Q2" s="99"/>
      <c r="R2" s="99"/>
      <c r="S2" s="99"/>
      <c r="T2" s="99"/>
    </row>
    <row r="3" spans="1:21" s="5" customFormat="1" ht="44.25" customHeight="1" x14ac:dyDescent="0.25">
      <c r="B3" s="100" t="s">
        <v>7</v>
      </c>
      <c r="C3" s="101"/>
      <c r="D3" s="101"/>
      <c r="E3" s="102"/>
      <c r="F3" s="17"/>
      <c r="G3" s="40" t="s">
        <v>55</v>
      </c>
      <c r="H3" s="18"/>
      <c r="I3" s="42" t="s">
        <v>64</v>
      </c>
      <c r="J3" s="18"/>
      <c r="K3" s="44" t="s">
        <v>24</v>
      </c>
      <c r="L3" s="44" t="s">
        <v>25</v>
      </c>
      <c r="M3" s="44" t="s">
        <v>26</v>
      </c>
      <c r="N3" s="44" t="s">
        <v>27</v>
      </c>
      <c r="O3" s="44" t="s">
        <v>28</v>
      </c>
      <c r="P3" s="18"/>
      <c r="Q3" s="103" t="s">
        <v>20</v>
      </c>
      <c r="R3" s="103"/>
      <c r="S3" s="103"/>
      <c r="T3" s="103"/>
    </row>
    <row r="4" spans="1:21" s="1" customFormat="1" ht="49.5" customHeight="1" x14ac:dyDescent="0.25">
      <c r="A4" s="7"/>
      <c r="B4" s="3" t="s">
        <v>2</v>
      </c>
      <c r="C4" s="3" t="s">
        <v>12</v>
      </c>
      <c r="D4" s="3" t="s">
        <v>3</v>
      </c>
      <c r="E4" s="3" t="s">
        <v>5</v>
      </c>
      <c r="F4" s="2"/>
      <c r="G4" s="39" t="s">
        <v>6</v>
      </c>
      <c r="H4" s="18"/>
      <c r="I4" s="41" t="s">
        <v>6</v>
      </c>
      <c r="J4" s="18"/>
      <c r="K4" s="44" t="s">
        <v>0</v>
      </c>
      <c r="L4" s="44" t="s">
        <v>0</v>
      </c>
      <c r="M4" s="44" t="s">
        <v>0</v>
      </c>
      <c r="N4" s="44" t="s">
        <v>29</v>
      </c>
      <c r="O4" s="44" t="s">
        <v>0</v>
      </c>
      <c r="P4" s="18"/>
      <c r="Q4" s="4" t="s">
        <v>6</v>
      </c>
      <c r="R4" s="4" t="s">
        <v>9</v>
      </c>
      <c r="S4" s="4" t="s">
        <v>10</v>
      </c>
      <c r="T4" s="4" t="s">
        <v>8</v>
      </c>
      <c r="U4" s="1" t="s">
        <v>4</v>
      </c>
    </row>
    <row r="5" spans="1:21" s="1" customFormat="1" ht="32.25" customHeight="1" x14ac:dyDescent="0.25">
      <c r="A5" s="7"/>
      <c r="B5" s="3"/>
      <c r="C5" s="3" t="s">
        <v>32</v>
      </c>
      <c r="D5" s="3"/>
      <c r="E5" s="3"/>
      <c r="F5" s="2"/>
      <c r="G5" s="51"/>
      <c r="H5" s="18"/>
      <c r="I5" s="51"/>
      <c r="J5" s="18"/>
      <c r="K5" s="44"/>
      <c r="L5" s="44"/>
      <c r="M5" s="44"/>
      <c r="N5" s="44"/>
      <c r="O5" s="44"/>
      <c r="P5" s="18"/>
      <c r="Q5" s="4"/>
      <c r="R5" s="4"/>
      <c r="S5" s="4"/>
      <c r="T5" s="4"/>
    </row>
    <row r="6" spans="1:21" s="1" customFormat="1" ht="39" customHeight="1" x14ac:dyDescent="0.25">
      <c r="A6" s="7"/>
      <c r="B6" s="3"/>
      <c r="C6" s="3" t="s">
        <v>33</v>
      </c>
      <c r="D6" s="3"/>
      <c r="E6" s="3"/>
      <c r="F6" s="2"/>
      <c r="G6" s="51"/>
      <c r="H6" s="18"/>
      <c r="I6" s="51"/>
      <c r="J6" s="18"/>
      <c r="K6" s="44"/>
      <c r="L6" s="44"/>
      <c r="M6" s="44"/>
      <c r="N6" s="44"/>
      <c r="O6" s="44"/>
      <c r="P6" s="18"/>
      <c r="Q6" s="4"/>
      <c r="R6" s="4"/>
      <c r="S6" s="4"/>
      <c r="T6" s="4"/>
    </row>
    <row r="7" spans="1:21" s="1" customFormat="1" ht="61.5" customHeight="1" x14ac:dyDescent="0.25">
      <c r="A7" s="7"/>
      <c r="B7" s="8">
        <v>1</v>
      </c>
      <c r="C7" s="60" t="s">
        <v>34</v>
      </c>
      <c r="D7" s="9" t="s">
        <v>11</v>
      </c>
      <c r="E7" s="10">
        <v>2</v>
      </c>
      <c r="G7" s="30">
        <v>3000000</v>
      </c>
      <c r="H7" s="2"/>
      <c r="I7" s="30">
        <v>950000</v>
      </c>
      <c r="J7" s="2"/>
      <c r="K7" s="45">
        <f>ROUND(MIN(G7,I7),2)</f>
        <v>950000</v>
      </c>
      <c r="L7" s="45">
        <f>ROUND(AVERAGE(G7,I7),2)</f>
        <v>1975000</v>
      </c>
      <c r="M7" s="45">
        <f>+MAX(G7,I7)</f>
        <v>3000000</v>
      </c>
      <c r="N7" s="46">
        <f>+(M7/K7)-1</f>
        <v>2.1578947368421053</v>
      </c>
      <c r="O7" s="45">
        <f>+ROUND(AVERAGE(K7,L7),2)</f>
        <v>1462500</v>
      </c>
      <c r="P7" s="2"/>
      <c r="Q7" s="52">
        <f>+L7</f>
        <v>1975000</v>
      </c>
      <c r="R7" s="52">
        <f>ROUND(Q7*19%,2)</f>
        <v>375250</v>
      </c>
      <c r="S7" s="52">
        <f>+R7+Q7</f>
        <v>2350250</v>
      </c>
      <c r="T7" s="52">
        <f>+S7*E7</f>
        <v>4700500</v>
      </c>
      <c r="U7" s="1" t="s">
        <v>4</v>
      </c>
    </row>
    <row r="8" spans="1:21" s="1" customFormat="1" ht="49.5" customHeight="1" x14ac:dyDescent="0.25">
      <c r="A8" s="7"/>
      <c r="B8" s="8">
        <v>2</v>
      </c>
      <c r="C8" s="61" t="s">
        <v>35</v>
      </c>
      <c r="D8" s="9" t="s">
        <v>11</v>
      </c>
      <c r="E8" s="10">
        <v>1</v>
      </c>
      <c r="G8" s="30">
        <v>2800000</v>
      </c>
      <c r="H8" s="2"/>
      <c r="I8" s="30">
        <v>1050000</v>
      </c>
      <c r="J8" s="2"/>
      <c r="K8" s="45">
        <f>ROUND(MIN(G8,I8),2)</f>
        <v>1050000</v>
      </c>
      <c r="L8" s="45">
        <f>ROUND(AVERAGE(G8,I8),2)</f>
        <v>1925000</v>
      </c>
      <c r="M8" s="45">
        <f>+MAX(G8,I8)</f>
        <v>2800000</v>
      </c>
      <c r="N8" s="46">
        <f>+(M8/K8)-1</f>
        <v>1.6666666666666665</v>
      </c>
      <c r="O8" s="45">
        <f>+ROUND(AVERAGE(K8,L8),2)</f>
        <v>1487500</v>
      </c>
      <c r="P8" s="2"/>
      <c r="Q8" s="52">
        <f t="shared" ref="Q8:Q9" si="0">+L8</f>
        <v>1925000</v>
      </c>
      <c r="R8" s="52">
        <f t="shared" ref="R8:R28" si="1">ROUND(Q8*19%,2)</f>
        <v>365750</v>
      </c>
      <c r="S8" s="52">
        <f>+R8+Q8</f>
        <v>2290750</v>
      </c>
      <c r="T8" s="52">
        <f>+S8*E8</f>
        <v>2290750</v>
      </c>
    </row>
    <row r="9" spans="1:21" s="1" customFormat="1" ht="49.5" customHeight="1" x14ac:dyDescent="0.25">
      <c r="A9" s="7"/>
      <c r="B9" s="8">
        <v>3</v>
      </c>
      <c r="C9" s="62" t="s">
        <v>36</v>
      </c>
      <c r="D9" s="9" t="s">
        <v>11</v>
      </c>
      <c r="E9" s="10">
        <v>4</v>
      </c>
      <c r="G9" s="74">
        <v>2800000</v>
      </c>
      <c r="H9" s="2"/>
      <c r="I9" s="74">
        <v>2250000</v>
      </c>
      <c r="J9" s="2"/>
      <c r="K9" s="45">
        <f>ROUND(MIN(G9,I9),2)</f>
        <v>2250000</v>
      </c>
      <c r="L9" s="45">
        <f>ROUND(AVERAGE(G9,I9),2)</f>
        <v>2525000</v>
      </c>
      <c r="M9" s="45">
        <f>+MAX(G9,I9)</f>
        <v>2800000</v>
      </c>
      <c r="N9" s="46">
        <f>+(M9/K9)-1</f>
        <v>0.24444444444444446</v>
      </c>
      <c r="O9" s="45">
        <f>+ROUND(AVERAGE(K9,L9),2)</f>
        <v>2387500</v>
      </c>
      <c r="P9" s="2"/>
      <c r="Q9" s="52">
        <f t="shared" si="0"/>
        <v>2525000</v>
      </c>
      <c r="R9" s="52">
        <f t="shared" si="1"/>
        <v>479750</v>
      </c>
      <c r="S9" s="52">
        <f>+R9+Q9</f>
        <v>3004750</v>
      </c>
      <c r="T9" s="52">
        <f>+S9*E9</f>
        <v>12019000</v>
      </c>
    </row>
    <row r="10" spans="1:21" s="1" customFormat="1" ht="49.5" customHeight="1" x14ac:dyDescent="0.25">
      <c r="A10" s="7"/>
      <c r="B10" s="3"/>
      <c r="C10" s="3" t="s">
        <v>37</v>
      </c>
      <c r="D10" s="3"/>
      <c r="E10" s="3"/>
      <c r="G10" s="49"/>
      <c r="H10" s="2"/>
      <c r="I10" s="49"/>
      <c r="J10" s="2"/>
      <c r="K10" s="75"/>
      <c r="L10" s="75"/>
      <c r="M10" s="75"/>
      <c r="N10" s="76"/>
      <c r="O10" s="75"/>
      <c r="P10" s="2"/>
      <c r="Q10" s="59"/>
      <c r="R10" s="59"/>
      <c r="S10" s="59"/>
      <c r="T10" s="59"/>
    </row>
    <row r="11" spans="1:21" s="1" customFormat="1" ht="49.5" customHeight="1" x14ac:dyDescent="0.25">
      <c r="A11" s="7"/>
      <c r="B11" s="8">
        <v>4</v>
      </c>
      <c r="C11" s="63" t="s">
        <v>38</v>
      </c>
      <c r="D11" s="9" t="s">
        <v>11</v>
      </c>
      <c r="E11" s="10">
        <v>1</v>
      </c>
      <c r="G11" s="30">
        <v>2000000</v>
      </c>
      <c r="H11" s="2"/>
      <c r="I11" s="30">
        <v>950000</v>
      </c>
      <c r="J11" s="2"/>
      <c r="K11" s="45">
        <f>ROUND(MIN(G11,I11),2)</f>
        <v>950000</v>
      </c>
      <c r="L11" s="45">
        <f>ROUND(AVERAGE(G11,I11),2)</f>
        <v>1475000</v>
      </c>
      <c r="M11" s="45">
        <f>+MAX(G11,I11)</f>
        <v>2000000</v>
      </c>
      <c r="N11" s="46">
        <f>+(M11/K11)-1</f>
        <v>1.1052631578947367</v>
      </c>
      <c r="O11" s="45">
        <f>+ROUND(AVERAGE(K11,L11),2)</f>
        <v>1212500</v>
      </c>
      <c r="P11" s="2"/>
      <c r="Q11" s="52">
        <f>+L11</f>
        <v>1475000</v>
      </c>
      <c r="R11" s="52">
        <f t="shared" si="1"/>
        <v>280250</v>
      </c>
      <c r="S11" s="52">
        <f>+R11+Q11</f>
        <v>1755250</v>
      </c>
      <c r="T11" s="52">
        <f>+S11*E11</f>
        <v>1755250</v>
      </c>
    </row>
    <row r="12" spans="1:21" s="1" customFormat="1" ht="49.5" customHeight="1" x14ac:dyDescent="0.25">
      <c r="A12" s="7"/>
      <c r="B12" s="3"/>
      <c r="C12" s="3" t="s">
        <v>39</v>
      </c>
      <c r="D12" s="3"/>
      <c r="E12" s="3"/>
      <c r="G12" s="49"/>
      <c r="H12" s="2"/>
      <c r="I12" s="49"/>
      <c r="J12" s="2"/>
      <c r="K12" s="75"/>
      <c r="L12" s="75"/>
      <c r="M12" s="75"/>
      <c r="N12" s="76"/>
      <c r="O12" s="75"/>
      <c r="P12" s="2"/>
      <c r="Q12" s="59"/>
      <c r="R12" s="59"/>
      <c r="S12" s="59"/>
      <c r="T12" s="59"/>
    </row>
    <row r="13" spans="1:21" s="1" customFormat="1" ht="49.5" customHeight="1" x14ac:dyDescent="0.25">
      <c r="A13" s="7"/>
      <c r="B13" s="8">
        <v>5</v>
      </c>
      <c r="C13" s="63" t="s">
        <v>38</v>
      </c>
      <c r="D13" s="9" t="s">
        <v>11</v>
      </c>
      <c r="E13" s="10">
        <v>1</v>
      </c>
      <c r="G13" s="30">
        <v>2000000</v>
      </c>
      <c r="H13" s="2"/>
      <c r="I13" s="30">
        <v>1050000</v>
      </c>
      <c r="J13" s="2"/>
      <c r="K13" s="45">
        <f>ROUND(MIN(G13,I13),2)</f>
        <v>1050000</v>
      </c>
      <c r="L13" s="45">
        <f>ROUND(AVERAGE(G13,I13),2)</f>
        <v>1525000</v>
      </c>
      <c r="M13" s="45">
        <f>+MAX(G13,I13)</f>
        <v>2000000</v>
      </c>
      <c r="N13" s="46">
        <f>+(M13/K13)-1</f>
        <v>0.90476190476190466</v>
      </c>
      <c r="O13" s="45">
        <f>+ROUND(AVERAGE(K13,L13),2)</f>
        <v>1287500</v>
      </c>
      <c r="P13" s="2"/>
      <c r="Q13" s="52">
        <f>+L13</f>
        <v>1525000</v>
      </c>
      <c r="R13" s="52">
        <f>ROUND(Q13*19%,2)</f>
        <v>289750</v>
      </c>
      <c r="S13" s="52">
        <f>+R13+Q13</f>
        <v>1814750</v>
      </c>
      <c r="T13" s="52">
        <f>+S13*E13</f>
        <v>1814750</v>
      </c>
    </row>
    <row r="14" spans="1:21" s="1" customFormat="1" ht="49.5" customHeight="1" x14ac:dyDescent="0.25">
      <c r="A14" s="7"/>
      <c r="B14" s="3"/>
      <c r="C14" s="3" t="s">
        <v>40</v>
      </c>
      <c r="D14" s="3"/>
      <c r="E14" s="3"/>
      <c r="G14" s="49"/>
      <c r="H14" s="2"/>
      <c r="I14" s="49"/>
      <c r="J14" s="2"/>
      <c r="K14" s="75"/>
      <c r="L14" s="75"/>
      <c r="M14" s="75"/>
      <c r="N14" s="76"/>
      <c r="O14" s="75"/>
      <c r="P14" s="2"/>
      <c r="Q14" s="59"/>
      <c r="R14" s="59"/>
      <c r="S14" s="59"/>
      <c r="T14" s="59"/>
    </row>
    <row r="15" spans="1:21" s="1" customFormat="1" ht="49.5" customHeight="1" x14ac:dyDescent="0.25">
      <c r="A15" s="7"/>
      <c r="B15" s="64">
        <v>6</v>
      </c>
      <c r="C15" s="62" t="s">
        <v>41</v>
      </c>
      <c r="D15" s="65" t="s">
        <v>42</v>
      </c>
      <c r="E15" s="65">
        <v>1</v>
      </c>
      <c r="G15" s="30">
        <v>8000000</v>
      </c>
      <c r="H15" s="2"/>
      <c r="I15" s="30">
        <v>5200000</v>
      </c>
      <c r="J15" s="2"/>
      <c r="K15" s="45">
        <f t="shared" ref="K15:K23" si="2">ROUND(MIN(G15,I15),2)</f>
        <v>5200000</v>
      </c>
      <c r="L15" s="45">
        <f t="shared" ref="L15:L23" si="3">ROUND(AVERAGE(G15,I15),2)</f>
        <v>6600000</v>
      </c>
      <c r="M15" s="45">
        <f t="shared" ref="M15:M23" si="4">+MAX(G15,I15)</f>
        <v>8000000</v>
      </c>
      <c r="N15" s="46">
        <f t="shared" ref="N15:N23" si="5">+(M15/K15)-1</f>
        <v>0.53846153846153855</v>
      </c>
      <c r="O15" s="45">
        <f t="shared" ref="O15:O23" si="6">+ROUND(AVERAGE(K15,L15),2)</f>
        <v>5900000</v>
      </c>
      <c r="P15" s="2"/>
      <c r="Q15" s="52">
        <f t="shared" ref="Q15:Q23" si="7">+L15</f>
        <v>6600000</v>
      </c>
      <c r="R15" s="52">
        <f>ROUND(Q15*19%,2)</f>
        <v>1254000</v>
      </c>
      <c r="S15" s="52">
        <f>+R15+Q15</f>
        <v>7854000</v>
      </c>
      <c r="T15" s="52">
        <f t="shared" ref="T15:T23" si="8">+S15*E15</f>
        <v>7854000</v>
      </c>
    </row>
    <row r="16" spans="1:21" s="1" customFormat="1" ht="51.75" customHeight="1" x14ac:dyDescent="0.25">
      <c r="A16" s="7"/>
      <c r="B16" s="66">
        <v>7</v>
      </c>
      <c r="C16" s="62" t="s">
        <v>43</v>
      </c>
      <c r="D16" s="65" t="s">
        <v>42</v>
      </c>
      <c r="E16" s="65">
        <v>1</v>
      </c>
      <c r="G16" s="30">
        <v>9750000</v>
      </c>
      <c r="H16" s="2"/>
      <c r="I16" s="30">
        <v>5400000</v>
      </c>
      <c r="J16" s="2"/>
      <c r="K16" s="45">
        <f t="shared" si="2"/>
        <v>5400000</v>
      </c>
      <c r="L16" s="45">
        <f t="shared" si="3"/>
        <v>7575000</v>
      </c>
      <c r="M16" s="45">
        <f t="shared" si="4"/>
        <v>9750000</v>
      </c>
      <c r="N16" s="46">
        <f t="shared" si="5"/>
        <v>0.80555555555555558</v>
      </c>
      <c r="O16" s="45">
        <f t="shared" si="6"/>
        <v>6487500</v>
      </c>
      <c r="P16" s="2"/>
      <c r="Q16" s="52">
        <f t="shared" si="7"/>
        <v>7575000</v>
      </c>
      <c r="R16" s="52">
        <f>ROUND(Q16*19%,2)</f>
        <v>1439250</v>
      </c>
      <c r="S16" s="52">
        <f>+R16+Q16</f>
        <v>9014250</v>
      </c>
      <c r="T16" s="52">
        <f t="shared" si="8"/>
        <v>9014250</v>
      </c>
    </row>
    <row r="17" spans="1:20" s="1" customFormat="1" ht="49.5" customHeight="1" x14ac:dyDescent="0.25">
      <c r="A17" s="7"/>
      <c r="B17" s="67">
        <v>8</v>
      </c>
      <c r="C17" s="62" t="s">
        <v>44</v>
      </c>
      <c r="D17" s="65" t="s">
        <v>42</v>
      </c>
      <c r="E17" s="65">
        <v>1</v>
      </c>
      <c r="G17" s="30">
        <v>7900000</v>
      </c>
      <c r="H17" s="2"/>
      <c r="I17" s="30">
        <v>8600000</v>
      </c>
      <c r="J17" s="2"/>
      <c r="K17" s="45">
        <f t="shared" si="2"/>
        <v>7900000</v>
      </c>
      <c r="L17" s="45">
        <f t="shared" si="3"/>
        <v>8250000</v>
      </c>
      <c r="M17" s="45">
        <f t="shared" si="4"/>
        <v>8600000</v>
      </c>
      <c r="N17" s="46">
        <f t="shared" si="5"/>
        <v>8.8607594936708889E-2</v>
      </c>
      <c r="O17" s="45">
        <f t="shared" si="6"/>
        <v>8075000</v>
      </c>
      <c r="P17" s="2"/>
      <c r="Q17" s="52">
        <f t="shared" si="7"/>
        <v>8250000</v>
      </c>
      <c r="R17" s="52">
        <f t="shared" ref="R17:R23" si="9">ROUND(Q17*19%,2)</f>
        <v>1567500</v>
      </c>
      <c r="S17" s="52">
        <f t="shared" ref="S17:S23" si="10">+R17+Q17</f>
        <v>9817500</v>
      </c>
      <c r="T17" s="52">
        <f t="shared" si="8"/>
        <v>9817500</v>
      </c>
    </row>
    <row r="18" spans="1:20" s="1" customFormat="1" ht="49.5" customHeight="1" x14ac:dyDescent="0.25">
      <c r="A18" s="7"/>
      <c r="B18" s="66">
        <v>9</v>
      </c>
      <c r="C18" s="61" t="s">
        <v>45</v>
      </c>
      <c r="D18" s="65" t="s">
        <v>42</v>
      </c>
      <c r="E18" s="65">
        <v>1</v>
      </c>
      <c r="G18" s="30">
        <v>7000000</v>
      </c>
      <c r="H18" s="2"/>
      <c r="I18" s="30">
        <v>8100000</v>
      </c>
      <c r="J18" s="2"/>
      <c r="K18" s="45">
        <f t="shared" si="2"/>
        <v>7000000</v>
      </c>
      <c r="L18" s="45">
        <f t="shared" si="3"/>
        <v>7550000</v>
      </c>
      <c r="M18" s="45">
        <f t="shared" si="4"/>
        <v>8100000</v>
      </c>
      <c r="N18" s="46">
        <f t="shared" si="5"/>
        <v>0.15714285714285725</v>
      </c>
      <c r="O18" s="45">
        <f t="shared" si="6"/>
        <v>7275000</v>
      </c>
      <c r="P18" s="2"/>
      <c r="Q18" s="52">
        <f t="shared" si="7"/>
        <v>7550000</v>
      </c>
      <c r="R18" s="52">
        <f t="shared" si="9"/>
        <v>1434500</v>
      </c>
      <c r="S18" s="52">
        <f t="shared" si="10"/>
        <v>8984500</v>
      </c>
      <c r="T18" s="52">
        <f t="shared" si="8"/>
        <v>8984500</v>
      </c>
    </row>
    <row r="19" spans="1:20" s="1" customFormat="1" ht="49.5" customHeight="1" x14ac:dyDescent="0.25">
      <c r="A19" s="7"/>
      <c r="B19" s="64">
        <v>10</v>
      </c>
      <c r="C19" s="61" t="s">
        <v>46</v>
      </c>
      <c r="D19" s="65" t="s">
        <v>11</v>
      </c>
      <c r="E19" s="65">
        <v>1</v>
      </c>
      <c r="G19" s="30">
        <v>1000000</v>
      </c>
      <c r="H19" s="2"/>
      <c r="I19" s="30">
        <v>3000000</v>
      </c>
      <c r="J19" s="2"/>
      <c r="K19" s="45">
        <f t="shared" si="2"/>
        <v>1000000</v>
      </c>
      <c r="L19" s="45">
        <f t="shared" si="3"/>
        <v>2000000</v>
      </c>
      <c r="M19" s="45">
        <f t="shared" si="4"/>
        <v>3000000</v>
      </c>
      <c r="N19" s="46">
        <f t="shared" si="5"/>
        <v>2</v>
      </c>
      <c r="O19" s="45">
        <f t="shared" si="6"/>
        <v>1500000</v>
      </c>
      <c r="P19" s="2"/>
      <c r="Q19" s="52">
        <f t="shared" si="7"/>
        <v>2000000</v>
      </c>
      <c r="R19" s="52">
        <f t="shared" si="9"/>
        <v>380000</v>
      </c>
      <c r="S19" s="52">
        <f t="shared" si="10"/>
        <v>2380000</v>
      </c>
      <c r="T19" s="52">
        <f t="shared" si="8"/>
        <v>2380000</v>
      </c>
    </row>
    <row r="20" spans="1:20" s="1" customFormat="1" ht="49.5" customHeight="1" x14ac:dyDescent="0.25">
      <c r="A20" s="7"/>
      <c r="B20" s="67">
        <v>11</v>
      </c>
      <c r="C20" s="61" t="s">
        <v>47</v>
      </c>
      <c r="D20" s="65" t="s">
        <v>11</v>
      </c>
      <c r="E20" s="65">
        <v>1</v>
      </c>
      <c r="G20" s="30">
        <v>1500000</v>
      </c>
      <c r="H20" s="2"/>
      <c r="I20" s="30">
        <v>2500000</v>
      </c>
      <c r="J20" s="2"/>
      <c r="K20" s="45">
        <f t="shared" si="2"/>
        <v>1500000</v>
      </c>
      <c r="L20" s="45">
        <f t="shared" si="3"/>
        <v>2000000</v>
      </c>
      <c r="M20" s="45">
        <f t="shared" si="4"/>
        <v>2500000</v>
      </c>
      <c r="N20" s="46">
        <f t="shared" si="5"/>
        <v>0.66666666666666674</v>
      </c>
      <c r="O20" s="45">
        <f t="shared" si="6"/>
        <v>1750000</v>
      </c>
      <c r="P20" s="2"/>
      <c r="Q20" s="52">
        <f t="shared" si="7"/>
        <v>2000000</v>
      </c>
      <c r="R20" s="52">
        <f t="shared" si="9"/>
        <v>380000</v>
      </c>
      <c r="S20" s="52">
        <f t="shared" si="10"/>
        <v>2380000</v>
      </c>
      <c r="T20" s="52">
        <f t="shared" si="8"/>
        <v>2380000</v>
      </c>
    </row>
    <row r="21" spans="1:20" s="1" customFormat="1" ht="49.5" customHeight="1" x14ac:dyDescent="0.25">
      <c r="A21" s="7"/>
      <c r="B21" s="67">
        <v>12</v>
      </c>
      <c r="C21" s="61" t="s">
        <v>48</v>
      </c>
      <c r="D21" s="65" t="s">
        <v>11</v>
      </c>
      <c r="E21" s="65">
        <v>1</v>
      </c>
      <c r="G21" s="30">
        <v>4000000</v>
      </c>
      <c r="H21" s="2"/>
      <c r="I21" s="30">
        <v>1900000</v>
      </c>
      <c r="J21" s="2"/>
      <c r="K21" s="45">
        <f t="shared" si="2"/>
        <v>1900000</v>
      </c>
      <c r="L21" s="45">
        <f t="shared" si="3"/>
        <v>2950000</v>
      </c>
      <c r="M21" s="45">
        <f t="shared" si="4"/>
        <v>4000000</v>
      </c>
      <c r="N21" s="46">
        <f t="shared" si="5"/>
        <v>1.1052631578947367</v>
      </c>
      <c r="O21" s="45">
        <f t="shared" si="6"/>
        <v>2425000</v>
      </c>
      <c r="P21" s="2"/>
      <c r="Q21" s="52">
        <f t="shared" si="7"/>
        <v>2950000</v>
      </c>
      <c r="R21" s="52">
        <f t="shared" si="9"/>
        <v>560500</v>
      </c>
      <c r="S21" s="52">
        <f t="shared" si="10"/>
        <v>3510500</v>
      </c>
      <c r="T21" s="52">
        <f t="shared" si="8"/>
        <v>3510500</v>
      </c>
    </row>
    <row r="22" spans="1:20" s="1" customFormat="1" ht="49.5" customHeight="1" x14ac:dyDescent="0.25">
      <c r="A22" s="7"/>
      <c r="B22" s="66">
        <v>13</v>
      </c>
      <c r="C22" s="61" t="s">
        <v>49</v>
      </c>
      <c r="D22" s="65" t="s">
        <v>42</v>
      </c>
      <c r="E22" s="65">
        <v>1</v>
      </c>
      <c r="G22" s="30">
        <v>4500000</v>
      </c>
      <c r="H22" s="2"/>
      <c r="I22" s="30">
        <v>5600000</v>
      </c>
      <c r="J22" s="2"/>
      <c r="K22" s="45">
        <f t="shared" si="2"/>
        <v>4500000</v>
      </c>
      <c r="L22" s="45">
        <f t="shared" si="3"/>
        <v>5050000</v>
      </c>
      <c r="M22" s="45">
        <f t="shared" si="4"/>
        <v>5600000</v>
      </c>
      <c r="N22" s="46">
        <f t="shared" si="5"/>
        <v>0.24444444444444446</v>
      </c>
      <c r="O22" s="45">
        <f t="shared" si="6"/>
        <v>4775000</v>
      </c>
      <c r="P22" s="2"/>
      <c r="Q22" s="52">
        <f t="shared" si="7"/>
        <v>5050000</v>
      </c>
      <c r="R22" s="52">
        <f t="shared" si="9"/>
        <v>959500</v>
      </c>
      <c r="S22" s="52">
        <f t="shared" si="10"/>
        <v>6009500</v>
      </c>
      <c r="T22" s="52">
        <f t="shared" si="8"/>
        <v>6009500</v>
      </c>
    </row>
    <row r="23" spans="1:20" s="1" customFormat="1" ht="49.5" customHeight="1" x14ac:dyDescent="0.25">
      <c r="A23" s="7"/>
      <c r="B23" s="66">
        <v>14</v>
      </c>
      <c r="C23" s="68" t="s">
        <v>63</v>
      </c>
      <c r="D23" s="69" t="s">
        <v>11</v>
      </c>
      <c r="E23" s="69">
        <v>1</v>
      </c>
      <c r="G23" s="30">
        <v>1500000</v>
      </c>
      <c r="H23" s="2"/>
      <c r="I23" s="30">
        <v>2000000</v>
      </c>
      <c r="J23" s="2"/>
      <c r="K23" s="45">
        <f t="shared" si="2"/>
        <v>1500000</v>
      </c>
      <c r="L23" s="45">
        <f t="shared" si="3"/>
        <v>1750000</v>
      </c>
      <c r="M23" s="45">
        <f t="shared" si="4"/>
        <v>2000000</v>
      </c>
      <c r="N23" s="46">
        <f t="shared" si="5"/>
        <v>0.33333333333333326</v>
      </c>
      <c r="O23" s="45">
        <f t="shared" si="6"/>
        <v>1625000</v>
      </c>
      <c r="P23" s="2"/>
      <c r="Q23" s="52">
        <f t="shared" si="7"/>
        <v>1750000</v>
      </c>
      <c r="R23" s="52">
        <f t="shared" si="9"/>
        <v>332500</v>
      </c>
      <c r="S23" s="52">
        <f t="shared" si="10"/>
        <v>2082500</v>
      </c>
      <c r="T23" s="52">
        <f t="shared" si="8"/>
        <v>2082500</v>
      </c>
    </row>
    <row r="24" spans="1:20" s="1" customFormat="1" ht="49.5" customHeight="1" x14ac:dyDescent="0.25">
      <c r="A24" s="7"/>
      <c r="B24" s="3"/>
      <c r="C24" s="3" t="s">
        <v>50</v>
      </c>
      <c r="D24" s="3"/>
      <c r="E24" s="3"/>
      <c r="G24" s="49"/>
      <c r="H24" s="2"/>
      <c r="I24" s="49"/>
      <c r="J24" s="2"/>
      <c r="K24" s="75"/>
      <c r="L24" s="75"/>
      <c r="M24" s="75"/>
      <c r="N24" s="76"/>
      <c r="O24" s="75"/>
      <c r="P24" s="2"/>
      <c r="Q24" s="59"/>
      <c r="R24" s="59"/>
      <c r="S24" s="59"/>
      <c r="T24" s="59"/>
    </row>
    <row r="25" spans="1:20" s="1" customFormat="1" ht="49.5" customHeight="1" x14ac:dyDescent="0.25">
      <c r="A25" s="7"/>
      <c r="B25" s="3"/>
      <c r="C25" s="3" t="s">
        <v>51</v>
      </c>
      <c r="D25" s="3"/>
      <c r="E25" s="3"/>
      <c r="G25" s="49"/>
      <c r="H25" s="2"/>
      <c r="I25" s="49"/>
      <c r="J25" s="2"/>
      <c r="K25" s="75"/>
      <c r="L25" s="75"/>
      <c r="M25" s="75"/>
      <c r="N25" s="76"/>
      <c r="O25" s="75"/>
      <c r="P25" s="2"/>
      <c r="Q25" s="59"/>
      <c r="R25" s="59"/>
      <c r="S25" s="59"/>
      <c r="T25" s="59"/>
    </row>
    <row r="26" spans="1:20" s="1" customFormat="1" ht="60" customHeight="1" x14ac:dyDescent="0.25">
      <c r="A26" s="7"/>
      <c r="B26" s="64">
        <v>15</v>
      </c>
      <c r="C26" s="60" t="s">
        <v>52</v>
      </c>
      <c r="D26" s="70" t="s">
        <v>11</v>
      </c>
      <c r="E26" s="70">
        <v>2</v>
      </c>
      <c r="G26" s="30">
        <v>4000000</v>
      </c>
      <c r="H26" s="2"/>
      <c r="I26" s="30">
        <v>950000</v>
      </c>
      <c r="J26" s="2"/>
      <c r="K26" s="45">
        <f>ROUND(MIN(G26,I26),2)</f>
        <v>950000</v>
      </c>
      <c r="L26" s="45">
        <f>ROUND(AVERAGE(G26,I26),2)</f>
        <v>2475000</v>
      </c>
      <c r="M26" s="45">
        <f>+MAX(G26,I26)</f>
        <v>4000000</v>
      </c>
      <c r="N26" s="46">
        <f>+(M26/K26)-1</f>
        <v>3.2105263157894735</v>
      </c>
      <c r="O26" s="45">
        <f>+ROUND(AVERAGE(K26,L26),2)</f>
        <v>1712500</v>
      </c>
      <c r="P26" s="2"/>
      <c r="Q26" s="52">
        <f>+L26</f>
        <v>2475000</v>
      </c>
      <c r="R26" s="52">
        <f>ROUND(Q26*19%,2)</f>
        <v>470250</v>
      </c>
      <c r="S26" s="52">
        <f>+R26+Q26</f>
        <v>2945250</v>
      </c>
      <c r="T26" s="52">
        <f>+S26*E26</f>
        <v>5890500</v>
      </c>
    </row>
    <row r="27" spans="1:20" s="1" customFormat="1" ht="49.5" customHeight="1" x14ac:dyDescent="0.25">
      <c r="A27" s="7"/>
      <c r="B27" s="3"/>
      <c r="C27" s="3" t="s">
        <v>53</v>
      </c>
      <c r="D27" s="3"/>
      <c r="E27" s="3"/>
      <c r="G27" s="49"/>
      <c r="H27" s="2"/>
      <c r="I27" s="49"/>
      <c r="J27" s="2"/>
      <c r="K27" s="75"/>
      <c r="L27" s="75"/>
      <c r="M27" s="75"/>
      <c r="N27" s="76"/>
      <c r="O27" s="75"/>
      <c r="P27" s="2"/>
      <c r="Q27" s="59"/>
      <c r="R27" s="59"/>
      <c r="S27" s="59"/>
      <c r="T27" s="59"/>
    </row>
    <row r="28" spans="1:20" s="1" customFormat="1" ht="49.5" customHeight="1" x14ac:dyDescent="0.25">
      <c r="A28" s="7"/>
      <c r="B28" s="71">
        <v>16</v>
      </c>
      <c r="C28" s="72" t="s">
        <v>54</v>
      </c>
      <c r="D28" s="73" t="s">
        <v>11</v>
      </c>
      <c r="E28" s="73">
        <v>1</v>
      </c>
      <c r="G28" s="30">
        <v>5000000</v>
      </c>
      <c r="H28" s="2"/>
      <c r="I28" s="30">
        <v>950000</v>
      </c>
      <c r="J28" s="2"/>
      <c r="K28" s="45">
        <f>ROUND(MIN(G28,I28),2)</f>
        <v>950000</v>
      </c>
      <c r="L28" s="45">
        <f>ROUND(AVERAGE(G28,I28),2)</f>
        <v>2975000</v>
      </c>
      <c r="M28" s="45">
        <f>+MAX(G28,I28)</f>
        <v>5000000</v>
      </c>
      <c r="N28" s="46">
        <f>+(M28/K28)-1</f>
        <v>4.2631578947368425</v>
      </c>
      <c r="O28" s="45">
        <f>+ROUND(AVERAGE(K28,L28),2)</f>
        <v>1962500</v>
      </c>
      <c r="P28" s="2"/>
      <c r="Q28" s="52">
        <f>+L28</f>
        <v>2975000</v>
      </c>
      <c r="R28" s="52">
        <f t="shared" si="1"/>
        <v>565250</v>
      </c>
      <c r="S28" s="52">
        <f>+R28+Q28</f>
        <v>3540250</v>
      </c>
      <c r="T28" s="52">
        <f>+S28*E28</f>
        <v>3540250</v>
      </c>
    </row>
    <row r="29" spans="1:20" ht="29.25" customHeight="1" x14ac:dyDescent="0.3">
      <c r="A29" s="11"/>
      <c r="B29" s="105" t="s">
        <v>1</v>
      </c>
      <c r="C29" s="106"/>
      <c r="D29" s="106"/>
      <c r="E29" s="107"/>
      <c r="Q29" s="53"/>
      <c r="R29" s="53" t="s">
        <v>23</v>
      </c>
      <c r="S29" s="53"/>
      <c r="T29" s="54">
        <f>SUM(T7:T28)</f>
        <v>84043750</v>
      </c>
    </row>
    <row r="30" spans="1:20" ht="16.5" x14ac:dyDescent="0.3">
      <c r="A30" s="11"/>
      <c r="B30" s="13"/>
      <c r="C30" s="13"/>
      <c r="D30" s="13"/>
      <c r="E30" s="14"/>
      <c r="Q30" s="11"/>
      <c r="R30" s="11"/>
      <c r="S30" s="11"/>
      <c r="T30" s="11"/>
    </row>
    <row r="32" spans="1:20" ht="14.25" x14ac:dyDescent="0.2">
      <c r="B32" s="22" t="s">
        <v>14</v>
      </c>
      <c r="C32" s="22"/>
      <c r="D32" s="23"/>
      <c r="E32" s="23"/>
      <c r="F32" s="23"/>
      <c r="G32" s="23"/>
      <c r="H32" s="23"/>
      <c r="I32" s="23"/>
      <c r="J32" s="23"/>
      <c r="K32" s="23"/>
      <c r="L32" s="23"/>
      <c r="M32" s="23"/>
      <c r="N32" s="23"/>
      <c r="O32" s="23"/>
      <c r="P32" s="23"/>
      <c r="Q32" s="24"/>
    </row>
    <row r="33" spans="2:18" ht="18.75" customHeight="1" x14ac:dyDescent="0.2">
      <c r="B33" s="95" t="s">
        <v>56</v>
      </c>
      <c r="C33" s="95"/>
      <c r="D33" s="95"/>
      <c r="E33" s="95"/>
      <c r="F33" s="95"/>
      <c r="G33" s="95"/>
      <c r="H33" s="95"/>
      <c r="I33" s="95"/>
      <c r="J33" s="95"/>
      <c r="K33" s="43"/>
      <c r="L33" s="43"/>
      <c r="M33" s="43"/>
      <c r="N33" s="43"/>
      <c r="O33" s="43"/>
      <c r="P33" s="43"/>
      <c r="Q33" s="43"/>
    </row>
    <row r="34" spans="2:18" ht="18.75" customHeight="1" x14ac:dyDescent="0.2">
      <c r="B34" s="95"/>
      <c r="C34" s="95"/>
      <c r="D34" s="95"/>
      <c r="E34" s="95"/>
      <c r="F34" s="95"/>
      <c r="G34" s="95"/>
      <c r="H34" s="95"/>
      <c r="I34" s="95"/>
      <c r="J34" s="95"/>
      <c r="K34" s="43"/>
      <c r="L34" s="43"/>
      <c r="M34" s="43"/>
      <c r="N34" s="43"/>
      <c r="O34" s="43"/>
      <c r="P34" s="43"/>
      <c r="Q34" s="43"/>
    </row>
    <row r="35" spans="2:18" ht="18.75" customHeight="1" x14ac:dyDescent="0.2">
      <c r="B35" s="95" t="s">
        <v>62</v>
      </c>
      <c r="C35" s="95"/>
      <c r="D35" s="95"/>
      <c r="E35" s="95"/>
      <c r="F35" s="95"/>
      <c r="G35" s="95"/>
      <c r="H35" s="95"/>
      <c r="I35" s="95"/>
      <c r="J35" s="95"/>
      <c r="K35" s="43"/>
      <c r="L35" s="43"/>
      <c r="M35" s="43"/>
      <c r="N35" s="43"/>
      <c r="O35" s="43"/>
      <c r="P35" s="43"/>
      <c r="Q35" s="43"/>
    </row>
    <row r="36" spans="2:18" ht="18.75" customHeight="1" x14ac:dyDescent="0.2">
      <c r="B36" s="95"/>
      <c r="C36" s="95"/>
      <c r="D36" s="95"/>
      <c r="E36" s="95"/>
      <c r="F36" s="95"/>
      <c r="G36" s="95"/>
      <c r="H36" s="95"/>
      <c r="I36" s="95"/>
      <c r="J36" s="95"/>
      <c r="K36" s="43"/>
      <c r="L36" s="43"/>
      <c r="M36" s="43"/>
      <c r="N36" s="43"/>
      <c r="O36" s="43"/>
      <c r="P36" s="43"/>
      <c r="Q36" s="43"/>
    </row>
    <row r="37" spans="2:18" ht="45.75" customHeight="1" x14ac:dyDescent="0.2">
      <c r="B37" s="95" t="s">
        <v>31</v>
      </c>
      <c r="C37" s="95"/>
      <c r="D37" s="95"/>
      <c r="E37" s="95"/>
      <c r="F37" s="95"/>
      <c r="G37" s="95"/>
      <c r="H37" s="95"/>
      <c r="I37" s="95"/>
      <c r="J37" s="95"/>
      <c r="K37" s="43"/>
      <c r="L37" s="43"/>
      <c r="M37" s="43"/>
      <c r="N37" s="43"/>
      <c r="O37" s="43"/>
      <c r="P37" s="43"/>
      <c r="Q37" s="43"/>
      <c r="R37" s="43"/>
    </row>
    <row r="38" spans="2:18" ht="19.5" customHeight="1" x14ac:dyDescent="0.25">
      <c r="B38" s="104" t="s">
        <v>59</v>
      </c>
      <c r="C38" s="104"/>
      <c r="D38" s="104"/>
      <c r="E38" s="104"/>
      <c r="F38" s="23"/>
      <c r="G38" s="23"/>
      <c r="H38" s="23"/>
      <c r="I38" s="23"/>
      <c r="J38" s="23"/>
      <c r="K38" s="23"/>
      <c r="L38" s="23"/>
      <c r="M38" s="23"/>
      <c r="N38" s="23"/>
      <c r="O38" s="23"/>
      <c r="P38" s="23"/>
      <c r="Q38" s="24"/>
    </row>
    <row r="39" spans="2:18" x14ac:dyDescent="0.25">
      <c r="B39" s="96" t="s">
        <v>60</v>
      </c>
      <c r="C39" s="96"/>
      <c r="D39" s="25"/>
      <c r="E39" s="25"/>
      <c r="F39" s="23"/>
      <c r="G39" s="23"/>
      <c r="H39" s="23"/>
      <c r="I39" s="23"/>
      <c r="J39" s="23"/>
      <c r="K39" s="23"/>
      <c r="L39" s="23"/>
      <c r="M39" s="23"/>
      <c r="N39" s="23"/>
      <c r="O39" s="23"/>
      <c r="P39" s="23"/>
      <c r="Q39" s="24"/>
    </row>
    <row r="40" spans="2:18" x14ac:dyDescent="0.25">
      <c r="B40" s="26"/>
      <c r="C40" s="26"/>
      <c r="D40" s="26"/>
      <c r="E40" s="26"/>
      <c r="F40" s="27"/>
      <c r="G40" s="27"/>
      <c r="H40" s="27"/>
      <c r="I40" s="27"/>
      <c r="J40" s="27"/>
      <c r="K40" s="27"/>
      <c r="L40" s="27"/>
      <c r="M40" s="27"/>
      <c r="N40" s="27"/>
      <c r="O40" s="27"/>
      <c r="P40" s="27"/>
      <c r="Q40" s="28"/>
    </row>
    <row r="41" spans="2:18" x14ac:dyDescent="0.25">
      <c r="B41" s="26"/>
      <c r="C41" s="26"/>
      <c r="D41" s="26"/>
      <c r="E41" s="26"/>
      <c r="F41" s="27"/>
      <c r="G41" s="27"/>
      <c r="H41" s="27"/>
      <c r="I41" s="27"/>
      <c r="J41" s="27"/>
      <c r="K41" s="27"/>
      <c r="L41" s="27"/>
      <c r="M41" s="27"/>
      <c r="N41" s="27"/>
      <c r="O41" s="27"/>
      <c r="P41" s="27"/>
      <c r="Q41" s="28"/>
    </row>
    <row r="42" spans="2:18" x14ac:dyDescent="0.25">
      <c r="B42" s="26"/>
      <c r="C42" s="26"/>
      <c r="D42" s="26"/>
      <c r="E42" s="26"/>
      <c r="F42" s="27"/>
      <c r="G42" s="27"/>
      <c r="H42" s="27"/>
      <c r="I42" s="27"/>
      <c r="J42" s="27"/>
      <c r="K42" s="27"/>
      <c r="L42" s="27"/>
      <c r="M42" s="27"/>
      <c r="N42" s="27"/>
      <c r="O42" s="27"/>
      <c r="P42" s="27"/>
      <c r="Q42" s="28"/>
    </row>
    <row r="43" spans="2:18" x14ac:dyDescent="0.25">
      <c r="B43" s="26"/>
      <c r="C43" s="26"/>
      <c r="D43" s="26"/>
      <c r="E43" s="26"/>
      <c r="F43" s="27"/>
      <c r="G43" s="27"/>
      <c r="H43" s="27"/>
      <c r="I43" s="27"/>
      <c r="J43" s="27"/>
      <c r="K43" s="27"/>
      <c r="L43" s="27"/>
      <c r="M43" s="27"/>
      <c r="N43" s="27"/>
      <c r="O43" s="27"/>
      <c r="P43" s="27"/>
      <c r="Q43" s="28"/>
    </row>
    <row r="44" spans="2:18" x14ac:dyDescent="0.25">
      <c r="B44" s="26"/>
      <c r="C44" s="26"/>
      <c r="D44" s="26"/>
      <c r="E44" s="26"/>
      <c r="F44" s="27"/>
      <c r="G44" s="27"/>
      <c r="H44" s="27"/>
      <c r="I44" s="27"/>
      <c r="J44" s="27"/>
      <c r="K44" s="27"/>
      <c r="L44" s="27"/>
      <c r="M44" s="27"/>
      <c r="N44" s="27"/>
      <c r="O44" s="27"/>
      <c r="P44" s="27"/>
      <c r="Q44" s="28"/>
    </row>
    <row r="45" spans="2:18" x14ac:dyDescent="0.25">
      <c r="B45" s="29"/>
      <c r="C45" s="29"/>
      <c r="D45" s="18"/>
      <c r="E45" s="18"/>
      <c r="F45" s="28"/>
      <c r="G45" s="28"/>
      <c r="H45" s="28"/>
      <c r="I45" s="28"/>
      <c r="J45" s="28"/>
      <c r="K45" s="28"/>
      <c r="L45" s="28"/>
      <c r="M45" s="28"/>
      <c r="N45" s="28"/>
      <c r="O45" s="28"/>
      <c r="P45" s="28"/>
      <c r="Q45" s="28"/>
    </row>
    <row r="46" spans="2:18" x14ac:dyDescent="0.25">
      <c r="B46" s="29"/>
      <c r="C46" s="29"/>
      <c r="D46" s="18"/>
      <c r="E46" s="18"/>
      <c r="F46" s="28"/>
      <c r="G46" s="28"/>
      <c r="H46" s="28"/>
      <c r="I46" s="28"/>
      <c r="J46" s="28"/>
      <c r="K46" s="28"/>
      <c r="L46" s="28"/>
      <c r="M46" s="28"/>
      <c r="N46" s="28"/>
      <c r="O46" s="28"/>
      <c r="P46" s="28"/>
      <c r="Q46" s="28"/>
    </row>
    <row r="47" spans="2:18" x14ac:dyDescent="0.25">
      <c r="E47" s="15"/>
      <c r="F47" s="15"/>
      <c r="G47" s="16"/>
      <c r="I47" s="16"/>
    </row>
  </sheetData>
  <mergeCells count="14">
    <mergeCell ref="B35:J35"/>
    <mergeCell ref="B36:J36"/>
    <mergeCell ref="B37:J37"/>
    <mergeCell ref="B39:C39"/>
    <mergeCell ref="B1:T1"/>
    <mergeCell ref="B2:C2"/>
    <mergeCell ref="D2:T2"/>
    <mergeCell ref="B3:E3"/>
    <mergeCell ref="Q3:T3"/>
    <mergeCell ref="D38:E38"/>
    <mergeCell ref="B29:E29"/>
    <mergeCell ref="B38:C38"/>
    <mergeCell ref="B33:J33"/>
    <mergeCell ref="B34:J34"/>
  </mergeCells>
  <pageMargins left="0.7" right="0.7" top="0.75" bottom="0.75" header="0.3" footer="0.3"/>
  <pageSetup paperSize="5" scale="50" orientation="landscape" horizontalDpi="4294967293"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8"/>
  <sheetViews>
    <sheetView topLeftCell="A27" zoomScaleNormal="100" workbookViewId="0">
      <selection activeCell="Q7" sqref="Q7"/>
    </sheetView>
  </sheetViews>
  <sheetFormatPr baseColWidth="10" defaultColWidth="11.42578125" defaultRowHeight="15" x14ac:dyDescent="0.25"/>
  <cols>
    <col min="1" max="1" width="2.7109375" style="12" customWidth="1"/>
    <col min="2" max="2" width="7.5703125" style="15" customWidth="1"/>
    <col min="3" max="3" width="36" style="15" customWidth="1"/>
    <col min="4" max="4" width="14.85546875" style="15" customWidth="1"/>
    <col min="5" max="5" width="12.7109375" style="16" customWidth="1"/>
    <col min="6" max="6" width="2.7109375" style="12" customWidth="1"/>
    <col min="7" max="7" width="16.5703125" style="12" customWidth="1"/>
    <col min="8" max="8" width="2.7109375" style="12" customWidth="1"/>
    <col min="9" max="10" width="7.7109375" style="12" customWidth="1"/>
    <col min="11" max="11" width="2.7109375" style="12" customWidth="1"/>
    <col min="12" max="15" width="17" style="12" customWidth="1"/>
    <col min="16" max="16384" width="11.42578125" style="12"/>
  </cols>
  <sheetData>
    <row r="1" spans="1:16" s="6" customFormat="1" ht="28.5" customHeight="1" x14ac:dyDescent="0.25">
      <c r="A1" s="5"/>
      <c r="B1" s="97" t="s">
        <v>18</v>
      </c>
      <c r="C1" s="97"/>
      <c r="D1" s="97"/>
      <c r="E1" s="97"/>
      <c r="F1" s="97"/>
      <c r="G1" s="97"/>
      <c r="H1" s="97"/>
      <c r="I1" s="97"/>
      <c r="J1" s="97"/>
      <c r="K1" s="97"/>
      <c r="L1" s="97"/>
      <c r="M1" s="97"/>
      <c r="N1" s="97"/>
      <c r="O1" s="97"/>
    </row>
    <row r="2" spans="1:16" s="5" customFormat="1" ht="63.75" customHeight="1" x14ac:dyDescent="0.25">
      <c r="B2" s="98"/>
      <c r="C2" s="98"/>
      <c r="D2" s="99" t="s">
        <v>61</v>
      </c>
      <c r="E2" s="99"/>
      <c r="F2" s="99"/>
      <c r="G2" s="99"/>
      <c r="H2" s="99"/>
      <c r="I2" s="99"/>
      <c r="J2" s="99"/>
      <c r="K2" s="99"/>
      <c r="L2" s="99"/>
      <c r="M2" s="99"/>
      <c r="N2" s="99"/>
      <c r="O2" s="99"/>
    </row>
    <row r="3" spans="1:16" s="5" customFormat="1" ht="18.75" customHeight="1" x14ac:dyDescent="0.25">
      <c r="B3" s="100" t="s">
        <v>7</v>
      </c>
      <c r="C3" s="101"/>
      <c r="D3" s="101"/>
      <c r="E3" s="102"/>
      <c r="F3" s="17"/>
      <c r="G3" s="109"/>
      <c r="H3" s="18"/>
      <c r="I3" s="19"/>
      <c r="J3" s="19"/>
      <c r="K3" s="17"/>
      <c r="L3" s="121" t="s">
        <v>13</v>
      </c>
      <c r="M3" s="122"/>
      <c r="N3" s="122"/>
      <c r="O3" s="123"/>
    </row>
    <row r="4" spans="1:16" s="5" customFormat="1" ht="21.75" customHeight="1" x14ac:dyDescent="0.25">
      <c r="B4" s="115"/>
      <c r="C4" s="116"/>
      <c r="D4" s="116"/>
      <c r="E4" s="117"/>
      <c r="F4" s="17"/>
      <c r="G4" s="110"/>
      <c r="H4" s="18"/>
      <c r="I4" s="20"/>
      <c r="J4" s="20"/>
      <c r="K4" s="17"/>
      <c r="L4" s="124"/>
      <c r="M4" s="125"/>
      <c r="N4" s="125"/>
      <c r="O4" s="126"/>
    </row>
    <row r="5" spans="1:16" s="5" customFormat="1" ht="21.75" customHeight="1" x14ac:dyDescent="0.25">
      <c r="B5" s="115"/>
      <c r="C5" s="116"/>
      <c r="D5" s="116"/>
      <c r="E5" s="117"/>
      <c r="F5" s="17"/>
      <c r="G5" s="109" t="s">
        <v>57</v>
      </c>
      <c r="H5" s="18"/>
      <c r="I5" s="19">
        <v>45474</v>
      </c>
      <c r="J5" s="19">
        <v>45870</v>
      </c>
      <c r="K5" s="17"/>
      <c r="L5" s="124"/>
      <c r="M5" s="125"/>
      <c r="N5" s="125"/>
      <c r="O5" s="126"/>
    </row>
    <row r="6" spans="1:16" s="5" customFormat="1" ht="21.75" customHeight="1" x14ac:dyDescent="0.25">
      <c r="B6" s="118"/>
      <c r="C6" s="119"/>
      <c r="D6" s="119"/>
      <c r="E6" s="120"/>
      <c r="F6" s="17"/>
      <c r="G6" s="110"/>
      <c r="H6" s="18"/>
      <c r="I6" s="20">
        <v>1.4367000000000001</v>
      </c>
      <c r="J6" s="20">
        <v>1.5071000000000001</v>
      </c>
      <c r="K6" s="17"/>
      <c r="L6" s="127"/>
      <c r="M6" s="128"/>
      <c r="N6" s="128"/>
      <c r="O6" s="129"/>
    </row>
    <row r="7" spans="1:16" s="1" customFormat="1" ht="49.5" customHeight="1" x14ac:dyDescent="0.25">
      <c r="A7" s="7"/>
      <c r="B7" s="3" t="s">
        <v>2</v>
      </c>
      <c r="C7" s="3" t="s">
        <v>12</v>
      </c>
      <c r="D7" s="3" t="s">
        <v>3</v>
      </c>
      <c r="E7" s="3" t="s">
        <v>5</v>
      </c>
      <c r="F7" s="2"/>
      <c r="G7" s="21" t="s">
        <v>6</v>
      </c>
      <c r="H7" s="18"/>
      <c r="I7" s="108" t="s">
        <v>6</v>
      </c>
      <c r="J7" s="108"/>
      <c r="K7" s="2"/>
      <c r="L7" s="4" t="s">
        <v>6</v>
      </c>
      <c r="M7" s="4" t="s">
        <v>9</v>
      </c>
      <c r="N7" s="4" t="s">
        <v>10</v>
      </c>
      <c r="O7" s="4" t="s">
        <v>8</v>
      </c>
      <c r="P7" s="1" t="s">
        <v>4</v>
      </c>
    </row>
    <row r="8" spans="1:16" s="1" customFormat="1" ht="49.5" customHeight="1" x14ac:dyDescent="0.25">
      <c r="A8" s="7"/>
      <c r="B8" s="3"/>
      <c r="C8" s="3" t="str">
        <f>+'ANEXO 1 - COTIZACIONES'!C5</f>
        <v>SANTANDER</v>
      </c>
      <c r="D8" s="3"/>
      <c r="E8" s="3"/>
      <c r="F8" s="2"/>
      <c r="G8" s="51"/>
      <c r="H8" s="18"/>
      <c r="I8" s="79"/>
      <c r="J8" s="80"/>
      <c r="K8" s="2"/>
      <c r="L8" s="4"/>
      <c r="M8" s="4"/>
      <c r="N8" s="4"/>
      <c r="O8" s="4"/>
    </row>
    <row r="9" spans="1:16" s="1" customFormat="1" ht="49.5" customHeight="1" x14ac:dyDescent="0.25">
      <c r="A9" s="7"/>
      <c r="B9" s="3"/>
      <c r="C9" s="3" t="str">
        <f>+'ANEXO 1 - COTIZACIONES'!C6</f>
        <v>BUCARAMANGA (Edificio sede Principal)</v>
      </c>
      <c r="D9" s="3"/>
      <c r="E9" s="3"/>
      <c r="F9" s="2"/>
      <c r="G9" s="51"/>
      <c r="H9" s="18"/>
      <c r="I9" s="79"/>
      <c r="J9" s="80"/>
      <c r="K9" s="2"/>
      <c r="L9" s="4"/>
      <c r="M9" s="4"/>
      <c r="N9" s="4"/>
      <c r="O9" s="4"/>
    </row>
    <row r="10" spans="1:16" s="1" customFormat="1" ht="47.25" customHeight="1" x14ac:dyDescent="0.25">
      <c r="A10" s="7"/>
      <c r="B10" s="8">
        <f>+'ANEXO 1 - COTIZACIONES'!B7</f>
        <v>1</v>
      </c>
      <c r="C10" s="9" t="str">
        <f>+'ANEXO 1 - COTIZACIONES'!C7</f>
        <v xml:space="preserve">Mantenimiento Sistema de presión constante:
Incluye: Ver Ficha técnica
</v>
      </c>
      <c r="D10" s="8" t="str">
        <f>+'ANEXO 1 - COTIZACIONES'!D7</f>
        <v>UND</v>
      </c>
      <c r="E10" s="48">
        <f>+'ANEXO 1 - COTIZACIONES'!E7</f>
        <v>2</v>
      </c>
      <c r="G10" s="55">
        <v>950000</v>
      </c>
      <c r="H10" s="56"/>
      <c r="I10" s="111">
        <f>ROUND($J$6/$I$6*G10,2)</f>
        <v>996551.12</v>
      </c>
      <c r="J10" s="112"/>
      <c r="K10" s="57"/>
      <c r="L10" s="90">
        <f>+I10</f>
        <v>996551.12</v>
      </c>
      <c r="M10" s="90">
        <f>ROUND(L10*19%,2)</f>
        <v>189344.71</v>
      </c>
      <c r="N10" s="90">
        <f>+M10+L10</f>
        <v>1185895.83</v>
      </c>
      <c r="O10" s="90">
        <f>+N10*E10</f>
        <v>2371791.66</v>
      </c>
      <c r="P10" s="1" t="s">
        <v>4</v>
      </c>
    </row>
    <row r="11" spans="1:16" s="1" customFormat="1" ht="58.5" customHeight="1" x14ac:dyDescent="0.25">
      <c r="A11" s="7"/>
      <c r="B11" s="8">
        <f>+'ANEXO 1 - COTIZACIONES'!B8</f>
        <v>2</v>
      </c>
      <c r="C11" s="9" t="str">
        <f>+'ANEXO 1 - COTIZACIONES'!C8</f>
        <v xml:space="preserve">Mantenimiento Sistema de presión constante de emergencia:
Incluye: Ver ficha técnica
</v>
      </c>
      <c r="D11" s="8" t="str">
        <f>+'ANEXO 1 - COTIZACIONES'!D8</f>
        <v>UND</v>
      </c>
      <c r="E11" s="48">
        <f>+'ANEXO 1 - COTIZACIONES'!E8</f>
        <v>1</v>
      </c>
      <c r="G11" s="55">
        <v>1800000</v>
      </c>
      <c r="H11" s="56"/>
      <c r="I11" s="111">
        <f>ROUND($J$6/$I$6*G11,2)</f>
        <v>1888202.13</v>
      </c>
      <c r="J11" s="112"/>
      <c r="K11" s="57"/>
      <c r="L11" s="90">
        <f t="shared" ref="L11" si="0">+I11</f>
        <v>1888202.13</v>
      </c>
      <c r="M11" s="90">
        <f>ROUND(L11*19%,2)</f>
        <v>358758.40000000002</v>
      </c>
      <c r="N11" s="90">
        <f t="shared" ref="N11" si="1">+M11+L11</f>
        <v>2246960.5299999998</v>
      </c>
      <c r="O11" s="90">
        <f t="shared" ref="O11" si="2">+N11*E11</f>
        <v>2246960.5299999998</v>
      </c>
    </row>
    <row r="12" spans="1:16" s="1" customFormat="1" ht="47.25" customHeight="1" x14ac:dyDescent="0.25">
      <c r="A12" s="7"/>
      <c r="B12" s="8">
        <f>+'ANEXO 1 - COTIZACIONES'!B9</f>
        <v>3</v>
      </c>
      <c r="C12" s="9" t="str">
        <f>+'ANEXO 1 - COTIZACIONES'!C9</f>
        <v>Mantenimiento Sistema de Eyección 4 UND
Incluye: Ver ficha técnica</v>
      </c>
      <c r="D12" s="8" t="str">
        <f>+'ANEXO 1 - COTIZACIONES'!D9</f>
        <v>UND</v>
      </c>
      <c r="E12" s="48">
        <f>+'ANEXO 1 - COTIZACIONES'!E9</f>
        <v>4</v>
      </c>
      <c r="G12" s="55">
        <v>0</v>
      </c>
      <c r="H12" s="56"/>
      <c r="I12" s="111">
        <f>ROUND($J$6/$I$6*G12,2)</f>
        <v>0</v>
      </c>
      <c r="J12" s="112"/>
      <c r="K12" s="57"/>
      <c r="L12" s="90">
        <f>+I12</f>
        <v>0</v>
      </c>
      <c r="M12" s="90">
        <f>ROUND(L12*19%,2)</f>
        <v>0</v>
      </c>
      <c r="N12" s="90">
        <f>+M12+L12</f>
        <v>0</v>
      </c>
      <c r="O12" s="90">
        <f>+N12*E12</f>
        <v>0</v>
      </c>
    </row>
    <row r="13" spans="1:16" s="1" customFormat="1" ht="63" customHeight="1" x14ac:dyDescent="0.25">
      <c r="A13" s="7"/>
      <c r="B13" s="77"/>
      <c r="C13" s="84" t="str">
        <f>+'ANEXO 1 - COTIZACIONES'!C10</f>
        <v>SAN GIL</v>
      </c>
      <c r="D13" s="77"/>
      <c r="E13" s="78"/>
      <c r="G13" s="58"/>
      <c r="H13" s="56"/>
      <c r="I13" s="113"/>
      <c r="J13" s="114"/>
      <c r="K13" s="57"/>
      <c r="L13" s="91"/>
      <c r="M13" s="91"/>
      <c r="N13" s="91"/>
      <c r="O13" s="91"/>
    </row>
    <row r="14" spans="1:16" s="1" customFormat="1" ht="66.75" customHeight="1" x14ac:dyDescent="0.25">
      <c r="A14" s="7"/>
      <c r="B14" s="8">
        <f>+'ANEXO 1 - COTIZACIONES'!B11</f>
        <v>4</v>
      </c>
      <c r="C14" s="9" t="str">
        <f>+'ANEXO 1 - COTIZACIONES'!C11</f>
        <v xml:space="preserve">Mantenimiento general de una (1) bomba de eyección de aguas lluvias de 1/2 HP. 
Incluye: Ver ficha técnica
</v>
      </c>
      <c r="D14" s="8" t="str">
        <f>+'ANEXO 1 - COTIZACIONES'!D11</f>
        <v>UND</v>
      </c>
      <c r="E14" s="48">
        <f>+'ANEXO 1 - COTIZACIONES'!E11</f>
        <v>1</v>
      </c>
      <c r="G14" s="55">
        <v>950000</v>
      </c>
      <c r="H14" s="56"/>
      <c r="I14" s="111">
        <f>ROUND($J$6/$I$6*G14,2)</f>
        <v>996551.12</v>
      </c>
      <c r="J14" s="112"/>
      <c r="K14" s="57"/>
      <c r="L14" s="90">
        <f>+I14</f>
        <v>996551.12</v>
      </c>
      <c r="M14" s="90">
        <f>ROUND(L14*19%,2)</f>
        <v>189344.71</v>
      </c>
      <c r="N14" s="90">
        <f>+M14+L14</f>
        <v>1185895.83</v>
      </c>
      <c r="O14" s="90">
        <f>+N14*E14</f>
        <v>1185895.83</v>
      </c>
    </row>
    <row r="15" spans="1:16" s="1" customFormat="1" ht="47.25" customHeight="1" x14ac:dyDescent="0.25">
      <c r="A15" s="7"/>
      <c r="B15" s="77"/>
      <c r="C15" s="84" t="str">
        <f>+'ANEXO 1 - COTIZACIONES'!C12</f>
        <v>BARRANCABERMEJA (CTI)</v>
      </c>
      <c r="D15" s="77"/>
      <c r="E15" s="78"/>
      <c r="G15" s="58"/>
      <c r="H15" s="56"/>
      <c r="I15" s="88"/>
      <c r="J15" s="89"/>
      <c r="K15" s="57"/>
      <c r="L15" s="91"/>
      <c r="M15" s="91"/>
      <c r="N15" s="91"/>
      <c r="O15" s="91"/>
    </row>
    <row r="16" spans="1:16" s="1" customFormat="1" ht="63" customHeight="1" x14ac:dyDescent="0.25">
      <c r="A16" s="7"/>
      <c r="B16" s="8">
        <f>+'ANEXO 1 - COTIZACIONES'!B13</f>
        <v>5</v>
      </c>
      <c r="C16" s="9" t="str">
        <f>+'ANEXO 1 - COTIZACIONES'!C13</f>
        <v xml:space="preserve">Mantenimiento general de una (1) bomba de eyección de aguas lluvias de 1/2 HP. 
Incluye: Ver ficha técnica
</v>
      </c>
      <c r="D16" s="8" t="str">
        <f>+'ANEXO 1 - COTIZACIONES'!D13</f>
        <v>UND</v>
      </c>
      <c r="E16" s="48">
        <f>+'ANEXO 1 - COTIZACIONES'!E13</f>
        <v>1</v>
      </c>
      <c r="G16" s="81">
        <v>900000</v>
      </c>
      <c r="H16" s="82"/>
      <c r="I16" s="130">
        <f>ROUND($J$6/$I$6*G16,2)</f>
        <v>944101.06</v>
      </c>
      <c r="J16" s="131"/>
      <c r="K16" s="83"/>
      <c r="L16" s="92">
        <f>+I16</f>
        <v>944101.06</v>
      </c>
      <c r="M16" s="92">
        <f>ROUND(L16*19%,2)</f>
        <v>179379.20000000001</v>
      </c>
      <c r="N16" s="92">
        <f>+M16+L16</f>
        <v>1123480.26</v>
      </c>
      <c r="O16" s="92">
        <f>+N16*E16</f>
        <v>1123480.26</v>
      </c>
    </row>
    <row r="17" spans="1:15" s="1" customFormat="1" ht="47.25" customHeight="1" x14ac:dyDescent="0.25">
      <c r="A17" s="7"/>
      <c r="B17" s="77">
        <f>+'ANEXO 1 - COTIZACIONES'!B14</f>
        <v>0</v>
      </c>
      <c r="C17" s="84" t="str">
        <f>+'ANEXO 1 - COTIZACIONES'!C14</f>
        <v>NORTE DE SANTANDER</v>
      </c>
      <c r="D17" s="77"/>
      <c r="E17" s="78"/>
      <c r="G17" s="58"/>
      <c r="H17" s="56"/>
      <c r="I17" s="88"/>
      <c r="J17" s="89"/>
      <c r="K17" s="57"/>
      <c r="L17" s="91"/>
      <c r="M17" s="91"/>
      <c r="N17" s="91"/>
      <c r="O17" s="91"/>
    </row>
    <row r="18" spans="1:15" s="1" customFormat="1" ht="47.25" customHeight="1" x14ac:dyDescent="0.25">
      <c r="A18" s="7"/>
      <c r="B18" s="8">
        <f>+'ANEXO 1 - COTIZACIONES'!B15</f>
        <v>6</v>
      </c>
      <c r="C18" s="9" t="str">
        <f>+'ANEXO 1 - COTIZACIONES'!C15</f>
        <v xml:space="preserve">Mantenimiento del Sistema de suministro agua potable
Incluye: Ver ficha técnica
</v>
      </c>
      <c r="D18" s="8" t="str">
        <f>+'ANEXO 1 - COTIZACIONES'!D15</f>
        <v>GL</v>
      </c>
      <c r="E18" s="48">
        <f>+'ANEXO 1 - COTIZACIONES'!E15</f>
        <v>1</v>
      </c>
      <c r="G18" s="81">
        <v>3586000</v>
      </c>
      <c r="H18" s="82"/>
      <c r="I18" s="130">
        <f>ROUND($J$6/$I$6*G18,2)</f>
        <v>3761718.24</v>
      </c>
      <c r="J18" s="131"/>
      <c r="K18" s="83"/>
      <c r="L18" s="92">
        <f t="shared" ref="L18:L26" si="3">+I18</f>
        <v>3761718.24</v>
      </c>
      <c r="M18" s="92">
        <f t="shared" ref="M18:M26" si="4">ROUND(L18*19%,2)</f>
        <v>714726.47</v>
      </c>
      <c r="N18" s="92">
        <f t="shared" ref="N18:N26" si="5">+M18+L18</f>
        <v>4476444.71</v>
      </c>
      <c r="O18" s="92">
        <f t="shared" ref="O18:O26" si="6">+N18*E18</f>
        <v>4476444.71</v>
      </c>
    </row>
    <row r="19" spans="1:15" s="1" customFormat="1" ht="47.25" customHeight="1" x14ac:dyDescent="0.25">
      <c r="A19" s="7"/>
      <c r="B19" s="8">
        <f>+'ANEXO 1 - COTIZACIONES'!B16</f>
        <v>7</v>
      </c>
      <c r="C19" s="9" t="str">
        <f>+'ANEXO 1 - COTIZACIONES'!C16</f>
        <v xml:space="preserve">Mantenimiento del Sistema de red de desagües: 
Incluye: Ver ficha técnica
</v>
      </c>
      <c r="D19" s="8" t="str">
        <f>+'ANEXO 1 - COTIZACIONES'!D16</f>
        <v>GL</v>
      </c>
      <c r="E19" s="48">
        <f>+'ANEXO 1 - COTIZACIONES'!E16</f>
        <v>1</v>
      </c>
      <c r="G19" s="81">
        <v>4882000</v>
      </c>
      <c r="H19" s="82"/>
      <c r="I19" s="130">
        <f>ROUND($J$6/$I$6*G19,2)</f>
        <v>5121223.78</v>
      </c>
      <c r="J19" s="131"/>
      <c r="K19" s="83"/>
      <c r="L19" s="92">
        <f t="shared" si="3"/>
        <v>5121223.78</v>
      </c>
      <c r="M19" s="92">
        <f t="shared" si="4"/>
        <v>973032.52</v>
      </c>
      <c r="N19" s="92">
        <f t="shared" si="5"/>
        <v>6094256.3000000007</v>
      </c>
      <c r="O19" s="92">
        <f t="shared" si="6"/>
        <v>6094256.3000000007</v>
      </c>
    </row>
    <row r="20" spans="1:15" s="1" customFormat="1" ht="47.25" customHeight="1" x14ac:dyDescent="0.25">
      <c r="A20" s="7"/>
      <c r="B20" s="8">
        <f>+'ANEXO 1 - COTIZACIONES'!B17</f>
        <v>8</v>
      </c>
      <c r="C20" s="9" t="str">
        <f>+'ANEXO 1 - COTIZACIONES'!C17</f>
        <v>Mantenimiento del Sistema de planta de tratamiento 
Incluye: Ver ficha técnica</v>
      </c>
      <c r="D20" s="8" t="str">
        <f>+'ANEXO 1 - COTIZACIONES'!D17</f>
        <v>GL</v>
      </c>
      <c r="E20" s="48">
        <f>+'ANEXO 1 - COTIZACIONES'!E17</f>
        <v>1</v>
      </c>
      <c r="G20" s="81">
        <v>0</v>
      </c>
      <c r="H20" s="82"/>
      <c r="I20" s="130">
        <f>ROUND($J$6/$I$6*G20,2)</f>
        <v>0</v>
      </c>
      <c r="J20" s="131"/>
      <c r="K20" s="83"/>
      <c r="L20" s="92">
        <f t="shared" si="3"/>
        <v>0</v>
      </c>
      <c r="M20" s="92">
        <f t="shared" si="4"/>
        <v>0</v>
      </c>
      <c r="N20" s="92">
        <f t="shared" si="5"/>
        <v>0</v>
      </c>
      <c r="O20" s="92">
        <f t="shared" si="6"/>
        <v>0</v>
      </c>
    </row>
    <row r="21" spans="1:15" s="1" customFormat="1" ht="47.25" customHeight="1" x14ac:dyDescent="0.25">
      <c r="A21" s="7"/>
      <c r="B21" s="8">
        <f>+'ANEXO 1 - COTIZACIONES'!B18</f>
        <v>9</v>
      </c>
      <c r="C21" s="9" t="str">
        <f>+'ANEXO 1 - COTIZACIONES'!C18</f>
        <v xml:space="preserve">Mantenimiento del Sistema de red contra incendio 
Incluye: Ver ficha técnica
</v>
      </c>
      <c r="D21" s="8" t="str">
        <f>+'ANEXO 1 - COTIZACIONES'!D18</f>
        <v>GL</v>
      </c>
      <c r="E21" s="48">
        <f>+'ANEXO 1 - COTIZACIONES'!E18</f>
        <v>1</v>
      </c>
      <c r="G21" s="81">
        <v>0</v>
      </c>
      <c r="H21" s="82"/>
      <c r="I21" s="130">
        <f>ROUND($J$6/$I$6*G21,2)</f>
        <v>0</v>
      </c>
      <c r="J21" s="131"/>
      <c r="K21" s="83"/>
      <c r="L21" s="92">
        <f t="shared" si="3"/>
        <v>0</v>
      </c>
      <c r="M21" s="92">
        <f t="shared" si="4"/>
        <v>0</v>
      </c>
      <c r="N21" s="92">
        <f t="shared" si="5"/>
        <v>0</v>
      </c>
      <c r="O21" s="92">
        <f t="shared" si="6"/>
        <v>0</v>
      </c>
    </row>
    <row r="22" spans="1:15" s="1" customFormat="1" ht="47.25" customHeight="1" x14ac:dyDescent="0.25">
      <c r="A22" s="7"/>
      <c r="B22" s="8">
        <f>+'ANEXO 1 - COTIZACIONES'!B19</f>
        <v>10</v>
      </c>
      <c r="C22" s="9" t="str">
        <f>+'ANEXO 1 - COTIZACIONES'!C19</f>
        <v>Reparación de Detector de flujo de agua WFD40VN para sistema RCI
Incluye: Ver ficha técnica</v>
      </c>
      <c r="D22" s="8" t="str">
        <f>+'ANEXO 1 - COTIZACIONES'!D19</f>
        <v>UND</v>
      </c>
      <c r="E22" s="48">
        <f>+'ANEXO 1 - COTIZACIONES'!E19</f>
        <v>1</v>
      </c>
      <c r="G22" s="81">
        <v>0</v>
      </c>
      <c r="H22" s="82"/>
      <c r="I22" s="130">
        <f t="shared" ref="I22:I26" si="7">ROUND($J$6/$I$6*G22,2)</f>
        <v>0</v>
      </c>
      <c r="J22" s="131"/>
      <c r="K22" s="83"/>
      <c r="L22" s="92">
        <f t="shared" si="3"/>
        <v>0</v>
      </c>
      <c r="M22" s="92">
        <f t="shared" si="4"/>
        <v>0</v>
      </c>
      <c r="N22" s="92">
        <f t="shared" si="5"/>
        <v>0</v>
      </c>
      <c r="O22" s="92">
        <f t="shared" si="6"/>
        <v>0</v>
      </c>
    </row>
    <row r="23" spans="1:15" s="1" customFormat="1" ht="47.25" customHeight="1" x14ac:dyDescent="0.25">
      <c r="A23" s="7"/>
      <c r="B23" s="8">
        <f>+'ANEXO 1 - COTIZACIONES'!B20</f>
        <v>11</v>
      </c>
      <c r="C23" s="9" t="str">
        <f>+'ANEXO 1 - COTIZACIONES'!C20</f>
        <v>Reparación en tee Mecánica doble ramal de tubería de 1” para sistema RCI
Incluye: Ver ficha técnica</v>
      </c>
      <c r="D23" s="8" t="str">
        <f>+'ANEXO 1 - COTIZACIONES'!D20</f>
        <v>UND</v>
      </c>
      <c r="E23" s="48">
        <f>+'ANEXO 1 - COTIZACIONES'!E20</f>
        <v>1</v>
      </c>
      <c r="G23" s="81">
        <v>0</v>
      </c>
      <c r="H23" s="82"/>
      <c r="I23" s="130">
        <f t="shared" si="7"/>
        <v>0</v>
      </c>
      <c r="J23" s="131"/>
      <c r="K23" s="83"/>
      <c r="L23" s="92">
        <f t="shared" si="3"/>
        <v>0</v>
      </c>
      <c r="M23" s="92">
        <f t="shared" si="4"/>
        <v>0</v>
      </c>
      <c r="N23" s="92">
        <f t="shared" si="5"/>
        <v>0</v>
      </c>
      <c r="O23" s="92">
        <f t="shared" si="6"/>
        <v>0</v>
      </c>
    </row>
    <row r="24" spans="1:15" s="1" customFormat="1" ht="47.25" customHeight="1" x14ac:dyDescent="0.25">
      <c r="A24" s="7"/>
      <c r="B24" s="8">
        <f>+'ANEXO 1 - COTIZACIONES'!B21</f>
        <v>12</v>
      </c>
      <c r="C24" s="9" t="str">
        <f>+'ANEXO 1 - COTIZACIONES'!C21</f>
        <v>Reparación de acoplamiento de tubería VICTAULIC DE 4"/114.3-009N Firelock EZ
Incluye: Ver ficha técnica</v>
      </c>
      <c r="D24" s="8" t="str">
        <f>+'ANEXO 1 - COTIZACIONES'!D21</f>
        <v>UND</v>
      </c>
      <c r="E24" s="48">
        <f>+'ANEXO 1 - COTIZACIONES'!E21</f>
        <v>1</v>
      </c>
      <c r="G24" s="81">
        <v>0</v>
      </c>
      <c r="H24" s="82"/>
      <c r="I24" s="130">
        <f t="shared" si="7"/>
        <v>0</v>
      </c>
      <c r="J24" s="131"/>
      <c r="K24" s="83"/>
      <c r="L24" s="92">
        <f t="shared" si="3"/>
        <v>0</v>
      </c>
      <c r="M24" s="92">
        <f t="shared" si="4"/>
        <v>0</v>
      </c>
      <c r="N24" s="92">
        <f t="shared" si="5"/>
        <v>0</v>
      </c>
      <c r="O24" s="92">
        <f t="shared" si="6"/>
        <v>0</v>
      </c>
    </row>
    <row r="25" spans="1:15" s="1" customFormat="1" ht="47.25" customHeight="1" x14ac:dyDescent="0.25">
      <c r="A25" s="7"/>
      <c r="B25" s="8">
        <f>+'ANEXO 1 - COTIZACIONES'!B22</f>
        <v>13</v>
      </c>
      <c r="C25" s="9" t="str">
        <f>+'ANEXO 1 - COTIZACIONES'!C22</f>
        <v xml:space="preserve">PROGRAMA DE INSPECCIÓN COMPLETO DEL SISTEMA CONTRA INCENDIO BAJO NFPA 25.
Incluye: Ver ficha técnica
</v>
      </c>
      <c r="D25" s="8" t="str">
        <f>+'ANEXO 1 - COTIZACIONES'!D22</f>
        <v>GL</v>
      </c>
      <c r="E25" s="48">
        <f>+'ANEXO 1 - COTIZACIONES'!E22</f>
        <v>1</v>
      </c>
      <c r="G25" s="81">
        <v>0</v>
      </c>
      <c r="H25" s="82"/>
      <c r="I25" s="130">
        <f t="shared" si="7"/>
        <v>0</v>
      </c>
      <c r="J25" s="131"/>
      <c r="K25" s="83"/>
      <c r="L25" s="92">
        <f t="shared" si="3"/>
        <v>0</v>
      </c>
      <c r="M25" s="92">
        <f t="shared" si="4"/>
        <v>0</v>
      </c>
      <c r="N25" s="92">
        <f t="shared" si="5"/>
        <v>0</v>
      </c>
      <c r="O25" s="92">
        <f t="shared" si="6"/>
        <v>0</v>
      </c>
    </row>
    <row r="26" spans="1:15" s="1" customFormat="1" ht="47.25" customHeight="1" x14ac:dyDescent="0.25">
      <c r="A26" s="7"/>
      <c r="B26" s="8">
        <f>+'ANEXO 1 - COTIZACIONES'!B23</f>
        <v>14</v>
      </c>
      <c r="C26" s="9" t="str">
        <f>+'ANEXO 1 - COTIZACIONES'!C23</f>
        <v>Reparación de válvula cortina Roscada 206 de 3” Red White
Incluye: Ver ficha técnica</v>
      </c>
      <c r="D26" s="8" t="str">
        <f>+'ANEXO 1 - COTIZACIONES'!D23</f>
        <v>UND</v>
      </c>
      <c r="E26" s="48">
        <f>+'ANEXO 1 - COTIZACIONES'!E23</f>
        <v>1</v>
      </c>
      <c r="G26" s="81">
        <v>0</v>
      </c>
      <c r="H26" s="82"/>
      <c r="I26" s="130">
        <f t="shared" si="7"/>
        <v>0</v>
      </c>
      <c r="J26" s="131"/>
      <c r="K26" s="83"/>
      <c r="L26" s="92">
        <f t="shared" si="3"/>
        <v>0</v>
      </c>
      <c r="M26" s="92">
        <f t="shared" si="4"/>
        <v>0</v>
      </c>
      <c r="N26" s="92">
        <f t="shared" si="5"/>
        <v>0</v>
      </c>
      <c r="O26" s="92">
        <f t="shared" si="6"/>
        <v>0</v>
      </c>
    </row>
    <row r="27" spans="1:15" s="1" customFormat="1" ht="47.25" customHeight="1" x14ac:dyDescent="0.25">
      <c r="A27" s="7"/>
      <c r="B27" s="77"/>
      <c r="C27" s="84" t="str">
        <f>+'ANEXO 1 - COTIZACIONES'!C24</f>
        <v>ARAUCA</v>
      </c>
      <c r="D27" s="77"/>
      <c r="E27" s="78"/>
      <c r="G27" s="58"/>
      <c r="H27" s="56"/>
      <c r="I27" s="88"/>
      <c r="J27" s="89"/>
      <c r="K27" s="57"/>
      <c r="L27" s="91"/>
      <c r="M27" s="91"/>
      <c r="N27" s="91"/>
      <c r="O27" s="91"/>
    </row>
    <row r="28" spans="1:15" s="1" customFormat="1" ht="47.25" customHeight="1" x14ac:dyDescent="0.25">
      <c r="A28" s="7"/>
      <c r="B28" s="77"/>
      <c r="C28" s="84" t="str">
        <f>+'ANEXO 1 - COTIZACIONES'!C25</f>
        <v>SEDE PRINCIPAL</v>
      </c>
      <c r="D28" s="77"/>
      <c r="E28" s="78"/>
      <c r="G28" s="58"/>
      <c r="H28" s="56"/>
      <c r="I28" s="88"/>
      <c r="J28" s="89"/>
      <c r="K28" s="57"/>
      <c r="L28" s="91"/>
      <c r="M28" s="91"/>
      <c r="N28" s="91"/>
      <c r="O28" s="91"/>
    </row>
    <row r="29" spans="1:15" s="1" customFormat="1" ht="47.25" customHeight="1" x14ac:dyDescent="0.25">
      <c r="A29" s="7"/>
      <c r="B29" s="8">
        <f>+'ANEXO 1 - COTIZACIONES'!B26</f>
        <v>15</v>
      </c>
      <c r="C29" s="9" t="str">
        <f>+'ANEXO 1 - COTIZACIONES'!C26</f>
        <v xml:space="preserve">Mantenimiento general de (2) bombas centrífugas de 3.5 HP, 220V-440V, 60 Hz Sede Principal
Incluye: Ver ficha técnica
</v>
      </c>
      <c r="D29" s="8" t="str">
        <f>+'ANEXO 1 - COTIZACIONES'!D26</f>
        <v>UND</v>
      </c>
      <c r="E29" s="48">
        <f>+'ANEXO 1 - COTIZACIONES'!E26</f>
        <v>2</v>
      </c>
      <c r="G29" s="81">
        <v>900000</v>
      </c>
      <c r="H29" s="82"/>
      <c r="I29" s="130">
        <f>ROUND($J$6/$I$6*G29,2)</f>
        <v>944101.06</v>
      </c>
      <c r="J29" s="131"/>
      <c r="K29" s="83"/>
      <c r="L29" s="92">
        <f>+I29</f>
        <v>944101.06</v>
      </c>
      <c r="M29" s="92">
        <f>ROUND(L29*19%,2)</f>
        <v>179379.20000000001</v>
      </c>
      <c r="N29" s="92">
        <f>+M29+L29</f>
        <v>1123480.26</v>
      </c>
      <c r="O29" s="92">
        <f>+N29*E29</f>
        <v>2246960.52</v>
      </c>
    </row>
    <row r="30" spans="1:15" s="1" customFormat="1" ht="47.25" customHeight="1" x14ac:dyDescent="0.25">
      <c r="A30" s="7"/>
      <c r="B30" s="77">
        <f>+'ANEXO 1 - COTIZACIONES'!B27</f>
        <v>0</v>
      </c>
      <c r="C30" s="84" t="str">
        <f>+'ANEXO 1 - COTIZACIONES'!C27</f>
        <v>SEDE FORTALEZA</v>
      </c>
      <c r="D30" s="77"/>
      <c r="E30" s="78"/>
      <c r="G30" s="58"/>
      <c r="H30" s="56"/>
      <c r="I30" s="88"/>
      <c r="J30" s="89"/>
      <c r="K30" s="57"/>
      <c r="L30" s="91"/>
      <c r="M30" s="91"/>
      <c r="N30" s="91"/>
      <c r="O30" s="91"/>
    </row>
    <row r="31" spans="1:15" s="1" customFormat="1" ht="47.25" customHeight="1" x14ac:dyDescent="0.25">
      <c r="A31" s="7"/>
      <c r="B31" s="8">
        <f>+'ANEXO 1 - COTIZACIONES'!B28</f>
        <v>16</v>
      </c>
      <c r="C31" s="9" t="str">
        <f>+'ANEXO 1 - COTIZACIONES'!C28</f>
        <v xml:space="preserve">Mantenimiento general de una (1) bomba centrífuga de 3.5 HP, 220V-440V, 60 Hz  sede Fortaleza
Incluye: Ver ficha técnica
</v>
      </c>
      <c r="D31" s="8" t="str">
        <f>+'ANEXO 1 - COTIZACIONES'!D28</f>
        <v>UND</v>
      </c>
      <c r="E31" s="48">
        <f>+'ANEXO 1 - COTIZACIONES'!E28</f>
        <v>1</v>
      </c>
      <c r="G31" s="81">
        <v>0</v>
      </c>
      <c r="H31" s="82"/>
      <c r="I31" s="130">
        <f>ROUND($J$6/$I$6*G31,2)</f>
        <v>0</v>
      </c>
      <c r="J31" s="131"/>
      <c r="K31" s="83"/>
      <c r="L31" s="92">
        <f>+I31</f>
        <v>0</v>
      </c>
      <c r="M31" s="92">
        <f>ROUND(L31*19%,2)</f>
        <v>0</v>
      </c>
      <c r="N31" s="92">
        <f>+M31+L31</f>
        <v>0</v>
      </c>
      <c r="O31" s="92">
        <f>+N31*E31</f>
        <v>0</v>
      </c>
    </row>
    <row r="32" spans="1:15" ht="45" customHeight="1" x14ac:dyDescent="0.3">
      <c r="A32" s="11"/>
      <c r="B32" s="105" t="s">
        <v>1</v>
      </c>
      <c r="C32" s="106"/>
      <c r="D32" s="106"/>
      <c r="E32" s="107"/>
      <c r="G32" s="53"/>
      <c r="H32" s="53"/>
      <c r="I32" s="53"/>
      <c r="J32" s="53"/>
      <c r="K32" s="53"/>
      <c r="L32" s="53"/>
      <c r="M32" s="53"/>
      <c r="N32" s="53"/>
      <c r="O32" s="93">
        <f>SUM(O10:O31)</f>
        <v>19745789.809999999</v>
      </c>
    </row>
    <row r="33" spans="1:15" ht="16.5" x14ac:dyDescent="0.3">
      <c r="A33" s="11"/>
      <c r="B33" s="13"/>
      <c r="C33" s="13"/>
      <c r="D33" s="13"/>
      <c r="E33" s="14"/>
      <c r="L33" s="11"/>
      <c r="M33" s="11"/>
      <c r="N33" s="11"/>
      <c r="O33" s="11"/>
    </row>
    <row r="35" spans="1:15" ht="14.25" x14ac:dyDescent="0.2">
      <c r="B35" s="22" t="s">
        <v>14</v>
      </c>
      <c r="C35" s="22"/>
      <c r="D35" s="23"/>
      <c r="E35" s="23"/>
      <c r="F35" s="23"/>
      <c r="G35" s="23"/>
      <c r="H35" s="23"/>
      <c r="I35" s="23"/>
      <c r="J35" s="23"/>
      <c r="K35" s="24"/>
      <c r="L35" s="24"/>
    </row>
    <row r="36" spans="1:15" ht="29.25" customHeight="1" x14ac:dyDescent="0.2">
      <c r="B36" s="132" t="s">
        <v>15</v>
      </c>
      <c r="C36" s="132"/>
      <c r="D36" s="132"/>
      <c r="E36" s="132"/>
      <c r="F36" s="132"/>
      <c r="G36" s="132"/>
      <c r="H36" s="132"/>
      <c r="I36" s="132"/>
      <c r="J36" s="132"/>
      <c r="K36" s="132"/>
      <c r="L36" s="132"/>
    </row>
    <row r="37" spans="1:15" ht="34.5" customHeight="1" x14ac:dyDescent="0.2">
      <c r="B37" s="132" t="s">
        <v>16</v>
      </c>
      <c r="C37" s="132"/>
      <c r="D37" s="132"/>
      <c r="E37" s="132"/>
      <c r="F37" s="132"/>
      <c r="G37" s="132"/>
      <c r="H37" s="132"/>
      <c r="I37" s="132"/>
      <c r="J37" s="132"/>
      <c r="K37" s="132"/>
      <c r="L37" s="132"/>
    </row>
    <row r="38" spans="1:15" ht="39.75" customHeight="1" x14ac:dyDescent="0.2">
      <c r="B38" s="132" t="s">
        <v>31</v>
      </c>
      <c r="C38" s="132"/>
      <c r="D38" s="132"/>
      <c r="E38" s="132"/>
      <c r="F38" s="132"/>
      <c r="G38" s="132"/>
      <c r="H38" s="132"/>
      <c r="I38" s="132"/>
      <c r="J38" s="132"/>
      <c r="K38" s="132"/>
      <c r="L38" s="132"/>
    </row>
    <row r="39" spans="1:15" ht="15" customHeight="1" x14ac:dyDescent="0.25">
      <c r="B39" s="104" t="s">
        <v>59</v>
      </c>
      <c r="C39" s="104"/>
      <c r="D39" s="104"/>
      <c r="E39" s="104"/>
      <c r="F39" s="23"/>
      <c r="G39" s="23"/>
      <c r="H39" s="23"/>
      <c r="I39" s="23"/>
      <c r="J39" s="23"/>
      <c r="K39" s="24"/>
      <c r="L39" s="24"/>
    </row>
    <row r="40" spans="1:15" ht="15" customHeight="1" x14ac:dyDescent="0.25">
      <c r="B40" s="96" t="s">
        <v>60</v>
      </c>
      <c r="C40" s="96"/>
      <c r="D40" s="25"/>
      <c r="E40" s="25"/>
      <c r="F40" s="23"/>
      <c r="G40" s="23"/>
      <c r="H40" s="23"/>
      <c r="I40" s="23"/>
      <c r="J40" s="23"/>
      <c r="K40" s="24"/>
      <c r="L40" s="24"/>
    </row>
    <row r="41" spans="1:15" x14ac:dyDescent="0.25">
      <c r="B41" s="26"/>
      <c r="C41" s="26"/>
      <c r="D41" s="26"/>
      <c r="E41" s="26"/>
      <c r="F41" s="27"/>
      <c r="G41" s="27"/>
      <c r="H41" s="27"/>
      <c r="I41" s="27"/>
      <c r="J41" s="27"/>
      <c r="K41" s="28"/>
      <c r="L41" s="28"/>
    </row>
    <row r="42" spans="1:15" x14ac:dyDescent="0.25">
      <c r="B42" s="26"/>
      <c r="C42" s="26"/>
      <c r="D42" s="26"/>
      <c r="E42" s="26"/>
      <c r="F42" s="27"/>
      <c r="G42" s="27"/>
      <c r="H42" s="27"/>
      <c r="I42" s="27"/>
      <c r="J42" s="27"/>
      <c r="K42" s="28"/>
      <c r="L42" s="28"/>
    </row>
    <row r="43" spans="1:15" x14ac:dyDescent="0.25">
      <c r="B43" s="26"/>
      <c r="C43" s="26"/>
      <c r="D43" s="26"/>
      <c r="E43" s="26"/>
      <c r="F43" s="27"/>
      <c r="G43" s="27"/>
      <c r="H43" s="27"/>
      <c r="I43" s="27"/>
      <c r="J43" s="27"/>
      <c r="K43" s="28"/>
      <c r="L43" s="28"/>
    </row>
    <row r="44" spans="1:15" x14ac:dyDescent="0.25">
      <c r="B44" s="26"/>
      <c r="C44" s="26"/>
      <c r="D44" s="26"/>
      <c r="E44" s="26"/>
      <c r="F44" s="27"/>
      <c r="G44" s="27"/>
      <c r="H44" s="27"/>
      <c r="I44" s="27"/>
      <c r="J44" s="27"/>
      <c r="K44" s="28"/>
      <c r="L44" s="28"/>
    </row>
    <row r="45" spans="1:15" x14ac:dyDescent="0.25">
      <c r="B45" s="26"/>
      <c r="C45" s="26"/>
      <c r="D45" s="26"/>
      <c r="E45" s="26"/>
      <c r="F45" s="27"/>
      <c r="G45" s="27"/>
      <c r="H45" s="27"/>
      <c r="I45" s="27"/>
      <c r="J45" s="27"/>
      <c r="K45" s="28"/>
      <c r="L45" s="28"/>
    </row>
    <row r="46" spans="1:15" x14ac:dyDescent="0.25">
      <c r="B46" s="29"/>
      <c r="C46" s="29"/>
      <c r="D46" s="18"/>
      <c r="E46" s="18"/>
      <c r="F46" s="28"/>
      <c r="G46" s="28"/>
      <c r="H46" s="28"/>
      <c r="I46" s="28"/>
      <c r="J46" s="28"/>
      <c r="K46" s="28"/>
      <c r="L46" s="28"/>
    </row>
    <row r="47" spans="1:15" x14ac:dyDescent="0.25">
      <c r="B47" s="29"/>
      <c r="C47" s="29"/>
      <c r="D47" s="18"/>
      <c r="E47" s="18"/>
      <c r="F47" s="28"/>
      <c r="G47" s="28"/>
      <c r="H47" s="28"/>
      <c r="I47" s="28"/>
      <c r="J47" s="28"/>
      <c r="K47" s="28"/>
      <c r="L47" s="28"/>
    </row>
    <row r="48" spans="1:15" x14ac:dyDescent="0.25">
      <c r="E48" s="15"/>
      <c r="F48" s="15"/>
      <c r="G48" s="16"/>
    </row>
  </sheetData>
  <mergeCells count="32">
    <mergeCell ref="I19:J19"/>
    <mergeCell ref="I20:J20"/>
    <mergeCell ref="I21:J21"/>
    <mergeCell ref="I22:J22"/>
    <mergeCell ref="I31:J31"/>
    <mergeCell ref="I23:J23"/>
    <mergeCell ref="I24:J24"/>
    <mergeCell ref="I25:J25"/>
    <mergeCell ref="I26:J26"/>
    <mergeCell ref="I29:J29"/>
    <mergeCell ref="B40:C40"/>
    <mergeCell ref="B36:L36"/>
    <mergeCell ref="B37:L37"/>
    <mergeCell ref="B38:L38"/>
    <mergeCell ref="B39:C39"/>
    <mergeCell ref="D39:E39"/>
    <mergeCell ref="B1:O1"/>
    <mergeCell ref="B2:C2"/>
    <mergeCell ref="D2:O2"/>
    <mergeCell ref="B32:E32"/>
    <mergeCell ref="I7:J7"/>
    <mergeCell ref="G3:G4"/>
    <mergeCell ref="I10:J10"/>
    <mergeCell ref="I11:J11"/>
    <mergeCell ref="I12:J12"/>
    <mergeCell ref="I13:J13"/>
    <mergeCell ref="G5:G6"/>
    <mergeCell ref="B3:E6"/>
    <mergeCell ref="L3:O6"/>
    <mergeCell ref="I14:J14"/>
    <mergeCell ref="I16:J16"/>
    <mergeCell ref="I18:J18"/>
  </mergeCells>
  <pageMargins left="0.7" right="0.7" top="0.75" bottom="0.75" header="0.3" footer="0.3"/>
  <pageSetup paperSize="5" scale="50" orientation="landscape" horizontalDpi="4294967293"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topLeftCell="A27" zoomScaleNormal="100" workbookViewId="0">
      <selection activeCell="B35" sqref="B35:K35"/>
    </sheetView>
  </sheetViews>
  <sheetFormatPr baseColWidth="10" defaultColWidth="11.42578125" defaultRowHeight="15" x14ac:dyDescent="0.25"/>
  <cols>
    <col min="1" max="1" width="2.7109375" style="12" customWidth="1"/>
    <col min="2" max="2" width="7.5703125" style="15" customWidth="1"/>
    <col min="3" max="3" width="36" style="15" customWidth="1"/>
    <col min="4" max="4" width="14.85546875" style="15" customWidth="1"/>
    <col min="5" max="5" width="12.7109375" style="16" customWidth="1"/>
    <col min="6" max="6" width="2.7109375" style="12" customWidth="1"/>
    <col min="7" max="7" width="14.85546875" style="12" customWidth="1"/>
    <col min="8" max="8" width="2.7109375" style="12" customWidth="1"/>
    <col min="9" max="9" width="17.28515625" style="12" customWidth="1"/>
    <col min="10" max="10" width="2.7109375" style="12" customWidth="1"/>
    <col min="11" max="14" width="17" style="12" customWidth="1"/>
    <col min="15" max="16384" width="11.42578125" style="12"/>
  </cols>
  <sheetData>
    <row r="1" spans="1:15" s="6" customFormat="1" ht="28.5" customHeight="1" x14ac:dyDescent="0.25">
      <c r="A1" s="5"/>
      <c r="B1" s="97" t="s">
        <v>30</v>
      </c>
      <c r="C1" s="97"/>
      <c r="D1" s="97"/>
      <c r="E1" s="97"/>
      <c r="F1" s="97"/>
      <c r="G1" s="97"/>
      <c r="H1" s="97"/>
      <c r="I1" s="97"/>
      <c r="J1" s="97"/>
      <c r="K1" s="97"/>
      <c r="L1" s="97"/>
      <c r="M1" s="97"/>
      <c r="N1" s="97"/>
    </row>
    <row r="2" spans="1:15" s="5" customFormat="1" ht="66.75" customHeight="1" x14ac:dyDescent="0.25">
      <c r="B2" s="98"/>
      <c r="C2" s="98"/>
      <c r="D2" s="99" t="s">
        <v>61</v>
      </c>
      <c r="E2" s="99"/>
      <c r="F2" s="99"/>
      <c r="G2" s="99"/>
      <c r="H2" s="99"/>
      <c r="I2" s="99"/>
      <c r="J2" s="99"/>
      <c r="K2" s="99"/>
      <c r="L2" s="99"/>
      <c r="M2" s="99"/>
      <c r="N2" s="99"/>
    </row>
    <row r="3" spans="1:15" s="5" customFormat="1" ht="18.75" customHeight="1" x14ac:dyDescent="0.25">
      <c r="B3" s="100" t="s">
        <v>7</v>
      </c>
      <c r="C3" s="101"/>
      <c r="D3" s="101"/>
      <c r="E3" s="102"/>
      <c r="F3" s="17"/>
      <c r="G3" s="133" t="s">
        <v>20</v>
      </c>
      <c r="H3" s="18"/>
      <c r="I3" s="133" t="s">
        <v>21</v>
      </c>
      <c r="J3" s="17"/>
      <c r="K3" s="121" t="s">
        <v>58</v>
      </c>
      <c r="L3" s="122"/>
      <c r="M3" s="122"/>
      <c r="N3" s="123"/>
    </row>
    <row r="4" spans="1:15" s="5" customFormat="1" ht="21.75" customHeight="1" x14ac:dyDescent="0.25">
      <c r="B4" s="118"/>
      <c r="C4" s="119"/>
      <c r="D4" s="119"/>
      <c r="E4" s="120"/>
      <c r="F4" s="17"/>
      <c r="G4" s="134"/>
      <c r="H4" s="18"/>
      <c r="I4" s="134">
        <v>1.0508</v>
      </c>
      <c r="J4" s="17"/>
      <c r="K4" s="127"/>
      <c r="L4" s="128"/>
      <c r="M4" s="128"/>
      <c r="N4" s="129"/>
    </row>
    <row r="5" spans="1:15" s="1" customFormat="1" ht="39.75" customHeight="1" x14ac:dyDescent="0.25">
      <c r="A5" s="7"/>
      <c r="B5" s="3" t="s">
        <v>2</v>
      </c>
      <c r="C5" s="3" t="s">
        <v>12</v>
      </c>
      <c r="D5" s="3" t="s">
        <v>3</v>
      </c>
      <c r="E5" s="3" t="s">
        <v>5</v>
      </c>
      <c r="F5" s="2"/>
      <c r="G5" s="39" t="s">
        <v>6</v>
      </c>
      <c r="H5" s="18"/>
      <c r="I5" s="39" t="s">
        <v>6</v>
      </c>
      <c r="J5" s="2"/>
      <c r="K5" s="4" t="s">
        <v>6</v>
      </c>
      <c r="L5" s="4" t="s">
        <v>9</v>
      </c>
      <c r="M5" s="4" t="s">
        <v>10</v>
      </c>
      <c r="N5" s="4" t="s">
        <v>8</v>
      </c>
      <c r="O5" s="1" t="s">
        <v>4</v>
      </c>
    </row>
    <row r="6" spans="1:15" s="1" customFormat="1" ht="39.75" customHeight="1" x14ac:dyDescent="0.25">
      <c r="A6" s="7"/>
      <c r="B6" s="3"/>
      <c r="C6" s="3" t="str">
        <f>+'ANEXO 1 - COTIZACIONES'!C5</f>
        <v>SANTANDER</v>
      </c>
      <c r="D6" s="3"/>
      <c r="E6" s="3"/>
      <c r="F6" s="2"/>
      <c r="G6" s="51"/>
      <c r="H6" s="18"/>
      <c r="I6" s="51"/>
      <c r="J6" s="2"/>
      <c r="K6" s="4"/>
      <c r="L6" s="4"/>
      <c r="M6" s="4"/>
      <c r="N6" s="4"/>
    </row>
    <row r="7" spans="1:15" s="1" customFormat="1" ht="39.75" customHeight="1" x14ac:dyDescent="0.25">
      <c r="A7" s="7"/>
      <c r="B7" s="3"/>
      <c r="C7" s="3" t="str">
        <f>+'ANEXO 1 - COTIZACIONES'!C6</f>
        <v>BUCARAMANGA (Edificio sede Principal)</v>
      </c>
      <c r="D7" s="3"/>
      <c r="E7" s="3"/>
      <c r="F7" s="2"/>
      <c r="G7" s="51"/>
      <c r="H7" s="18"/>
      <c r="I7" s="51"/>
      <c r="J7" s="2"/>
      <c r="K7" s="4"/>
      <c r="L7" s="4"/>
      <c r="M7" s="4"/>
      <c r="N7" s="4"/>
    </row>
    <row r="8" spans="1:15" s="1" customFormat="1" ht="82.5" x14ac:dyDescent="0.25">
      <c r="A8" s="7"/>
      <c r="B8" s="8">
        <f>+'ANEXO 1 - COTIZACIONES'!B7</f>
        <v>1</v>
      </c>
      <c r="C8" s="9" t="str">
        <f>+'ANEXO 1 - COTIZACIONES'!C7</f>
        <v xml:space="preserve">Mantenimiento Sistema de presión constante:
Incluye: Ver Ficha técnica
</v>
      </c>
      <c r="D8" s="8" t="str">
        <f>+'ANEXO 1 - COTIZACIONES'!D7</f>
        <v>UND</v>
      </c>
      <c r="E8" s="48">
        <f>+'ANEXO 1 - COTIZACIONES'!E7</f>
        <v>2</v>
      </c>
      <c r="G8" s="30">
        <f>+'ANEXO 1 - COTIZACIONES'!Q7</f>
        <v>1975000</v>
      </c>
      <c r="H8" s="56"/>
      <c r="I8" s="30">
        <f>+'ANEXO 2 - HISTORICOS'!L10</f>
        <v>996551.12</v>
      </c>
      <c r="J8" s="57"/>
      <c r="K8" s="90">
        <f>+ROUND(AVERAGE(G8,I8),2)</f>
        <v>1485775.56</v>
      </c>
      <c r="L8" s="90">
        <f>ROUND(K8*19%,2)</f>
        <v>282297.36</v>
      </c>
      <c r="M8" s="90">
        <f>+L8+K8</f>
        <v>1768072.92</v>
      </c>
      <c r="N8" s="90">
        <f>+M8*E8</f>
        <v>3536145.84</v>
      </c>
      <c r="O8" s="1" t="s">
        <v>4</v>
      </c>
    </row>
    <row r="9" spans="1:15" s="1" customFormat="1" ht="66" x14ac:dyDescent="0.25">
      <c r="A9" s="7"/>
      <c r="B9" s="8">
        <f>+'ANEXO 1 - COTIZACIONES'!B8</f>
        <v>2</v>
      </c>
      <c r="C9" s="9" t="str">
        <f>+'ANEXO 1 - COTIZACIONES'!C8</f>
        <v xml:space="preserve">Mantenimiento Sistema de presión constante de emergencia:
Incluye: Ver ficha técnica
</v>
      </c>
      <c r="D9" s="8" t="str">
        <f>+'ANEXO 1 - COTIZACIONES'!D8</f>
        <v>UND</v>
      </c>
      <c r="E9" s="48">
        <f>+'ANEXO 1 - COTIZACIONES'!E8</f>
        <v>1</v>
      </c>
      <c r="G9" s="30">
        <f>+'ANEXO 1 - COTIZACIONES'!Q8</f>
        <v>1925000</v>
      </c>
      <c r="H9" s="56"/>
      <c r="I9" s="30">
        <f>+'ANEXO 2 - HISTORICOS'!L11</f>
        <v>1888202.13</v>
      </c>
      <c r="J9" s="57"/>
      <c r="K9" s="90">
        <f t="shared" ref="K9:K10" si="0">+ROUND(AVERAGE(G9,I9),2)</f>
        <v>1906601.07</v>
      </c>
      <c r="L9" s="90">
        <f t="shared" ref="L9:L10" si="1">ROUND(K9*19%,2)</f>
        <v>362254.2</v>
      </c>
      <c r="M9" s="90">
        <f t="shared" ref="M9:M10" si="2">+L9+K9</f>
        <v>2268855.27</v>
      </c>
      <c r="N9" s="90">
        <f t="shared" ref="N9:N10" si="3">+M9*E9</f>
        <v>2268855.27</v>
      </c>
    </row>
    <row r="10" spans="1:15" s="1" customFormat="1" ht="66" x14ac:dyDescent="0.25">
      <c r="A10" s="7"/>
      <c r="B10" s="8">
        <f>+'ANEXO 1 - COTIZACIONES'!B9</f>
        <v>3</v>
      </c>
      <c r="C10" s="9" t="str">
        <f>+'ANEXO 1 - COTIZACIONES'!C9</f>
        <v>Mantenimiento Sistema de Eyección 4 UND
Incluye: Ver ficha técnica</v>
      </c>
      <c r="D10" s="8" t="str">
        <f>+'ANEXO 1 - COTIZACIONES'!D9</f>
        <v>UND</v>
      </c>
      <c r="E10" s="48">
        <f>+'ANEXO 1 - COTIZACIONES'!E9</f>
        <v>4</v>
      </c>
      <c r="G10" s="30">
        <f>+'ANEXO 1 - COTIZACIONES'!Q9</f>
        <v>2525000</v>
      </c>
      <c r="H10" s="56"/>
      <c r="I10" s="30"/>
      <c r="J10" s="57"/>
      <c r="K10" s="90">
        <f t="shared" si="0"/>
        <v>2525000</v>
      </c>
      <c r="L10" s="90">
        <f t="shared" si="1"/>
        <v>479750</v>
      </c>
      <c r="M10" s="90">
        <f t="shared" si="2"/>
        <v>3004750</v>
      </c>
      <c r="N10" s="90">
        <f t="shared" si="3"/>
        <v>12019000</v>
      </c>
    </row>
    <row r="11" spans="1:15" s="1" customFormat="1" ht="16.5" x14ac:dyDescent="0.25">
      <c r="A11" s="7"/>
      <c r="B11" s="77"/>
      <c r="C11" s="84" t="str">
        <f>+'ANEXO 1 - COTIZACIONES'!C10</f>
        <v>SAN GIL</v>
      </c>
      <c r="D11" s="77"/>
      <c r="E11" s="78"/>
      <c r="G11" s="49"/>
      <c r="H11" s="56"/>
      <c r="I11" s="49"/>
      <c r="J11" s="57"/>
      <c r="K11" s="91"/>
      <c r="L11" s="91"/>
      <c r="M11" s="91"/>
      <c r="N11" s="91"/>
    </row>
    <row r="12" spans="1:15" s="1" customFormat="1" ht="66" x14ac:dyDescent="0.25">
      <c r="A12" s="7"/>
      <c r="B12" s="8">
        <f>+'ANEXO 1 - COTIZACIONES'!B11</f>
        <v>4</v>
      </c>
      <c r="C12" s="9" t="str">
        <f>+'ANEXO 1 - COTIZACIONES'!C11</f>
        <v xml:space="preserve">Mantenimiento general de una (1) bomba de eyección de aguas lluvias de 1/2 HP. 
Incluye: Ver ficha técnica
</v>
      </c>
      <c r="D12" s="8" t="str">
        <f>+'ANEXO 1 - COTIZACIONES'!D11</f>
        <v>UND</v>
      </c>
      <c r="E12" s="48">
        <f>+'ANEXO 1 - COTIZACIONES'!E11</f>
        <v>1</v>
      </c>
      <c r="G12" s="30">
        <f>+'ANEXO 1 - COTIZACIONES'!Q11</f>
        <v>1475000</v>
      </c>
      <c r="H12" s="56"/>
      <c r="I12" s="74">
        <f>+'ANEXO 2 - HISTORICOS'!L14</f>
        <v>996551.12</v>
      </c>
      <c r="J12" s="57"/>
      <c r="K12" s="90">
        <f t="shared" ref="K12:K29" si="4">+ROUND(AVERAGE(G12,I12),2)</f>
        <v>1235775.56</v>
      </c>
      <c r="L12" s="90">
        <f t="shared" ref="L12:L29" si="5">ROUND(K12*19%,2)</f>
        <v>234797.36</v>
      </c>
      <c r="M12" s="90">
        <f t="shared" ref="M12:M29" si="6">+L12+K12</f>
        <v>1470572.92</v>
      </c>
      <c r="N12" s="90">
        <f t="shared" ref="N12:N29" si="7">+M12*E12</f>
        <v>1470572.92</v>
      </c>
    </row>
    <row r="13" spans="1:15" s="1" customFormat="1" ht="16.5" x14ac:dyDescent="0.25">
      <c r="A13" s="7"/>
      <c r="B13" s="77"/>
      <c r="C13" s="84" t="str">
        <f>+'ANEXO 1 - COTIZACIONES'!C12</f>
        <v>BARRANCABERMEJA (CTI)</v>
      </c>
      <c r="D13" s="77"/>
      <c r="E13" s="78"/>
      <c r="G13" s="49"/>
      <c r="H13" s="56"/>
      <c r="I13" s="49"/>
      <c r="J13" s="57"/>
      <c r="K13" s="91"/>
      <c r="L13" s="91"/>
      <c r="M13" s="91"/>
      <c r="N13" s="91"/>
    </row>
    <row r="14" spans="1:15" s="1" customFormat="1" ht="66" x14ac:dyDescent="0.25">
      <c r="A14" s="7"/>
      <c r="B14" s="8">
        <f>+'ANEXO 1 - COTIZACIONES'!B13</f>
        <v>5</v>
      </c>
      <c r="C14" s="9" t="str">
        <f>+'ANEXO 1 - COTIZACIONES'!C13</f>
        <v xml:space="preserve">Mantenimiento general de una (1) bomba de eyección de aguas lluvias de 1/2 HP. 
Incluye: Ver ficha técnica
</v>
      </c>
      <c r="D14" s="8" t="str">
        <f>+'ANEXO 1 - COTIZACIONES'!D13</f>
        <v>UND</v>
      </c>
      <c r="E14" s="48">
        <f>+'ANEXO 1 - COTIZACIONES'!E13</f>
        <v>1</v>
      </c>
      <c r="G14" s="30">
        <f>+'ANEXO 1 - COTIZACIONES'!Q13</f>
        <v>1525000</v>
      </c>
      <c r="H14" s="56"/>
      <c r="I14" s="74">
        <f>+'ANEXO 2 - HISTORICOS'!L16</f>
        <v>944101.06</v>
      </c>
      <c r="J14" s="57"/>
      <c r="K14" s="90">
        <f t="shared" si="4"/>
        <v>1234550.53</v>
      </c>
      <c r="L14" s="90">
        <f t="shared" si="5"/>
        <v>234564.6</v>
      </c>
      <c r="M14" s="90">
        <f t="shared" si="6"/>
        <v>1469115.1300000001</v>
      </c>
      <c r="N14" s="90">
        <f t="shared" si="7"/>
        <v>1469115.1300000001</v>
      </c>
    </row>
    <row r="15" spans="1:15" s="1" customFormat="1" ht="16.5" x14ac:dyDescent="0.25">
      <c r="A15" s="7"/>
      <c r="B15" s="77"/>
      <c r="C15" s="84" t="str">
        <f>+'ANEXO 1 - COTIZACIONES'!C14</f>
        <v>NORTE DE SANTANDER</v>
      </c>
      <c r="D15" s="77"/>
      <c r="E15" s="78"/>
      <c r="G15" s="49"/>
      <c r="H15" s="56"/>
      <c r="I15" s="49"/>
      <c r="J15" s="57"/>
      <c r="K15" s="91"/>
      <c r="L15" s="91"/>
      <c r="M15" s="91"/>
      <c r="N15" s="91"/>
    </row>
    <row r="16" spans="1:15" s="1" customFormat="1" ht="99" x14ac:dyDescent="0.25">
      <c r="A16" s="7"/>
      <c r="B16" s="8">
        <f>+'ANEXO 1 - COTIZACIONES'!B15</f>
        <v>6</v>
      </c>
      <c r="C16" s="9" t="str">
        <f>+'ANEXO 1 - COTIZACIONES'!C15</f>
        <v xml:space="preserve">Mantenimiento del Sistema de suministro agua potable
Incluye: Ver ficha técnica
</v>
      </c>
      <c r="D16" s="8" t="str">
        <f>+'ANEXO 1 - COTIZACIONES'!D15</f>
        <v>GL</v>
      </c>
      <c r="E16" s="48">
        <f>+'ANEXO 1 - COTIZACIONES'!E15</f>
        <v>1</v>
      </c>
      <c r="G16" s="30">
        <f>+'ANEXO 1 - COTIZACIONES'!Q15</f>
        <v>6600000</v>
      </c>
      <c r="H16" s="56"/>
      <c r="I16" s="74">
        <f>+'ANEXO 2 - HISTORICOS'!L18</f>
        <v>3761718.24</v>
      </c>
      <c r="J16" s="57"/>
      <c r="K16" s="90">
        <f t="shared" si="4"/>
        <v>5180859.12</v>
      </c>
      <c r="L16" s="90">
        <f t="shared" si="5"/>
        <v>984363.23</v>
      </c>
      <c r="M16" s="90">
        <f t="shared" si="6"/>
        <v>6165222.3499999996</v>
      </c>
      <c r="N16" s="90">
        <f t="shared" si="7"/>
        <v>6165222.3499999996</v>
      </c>
    </row>
    <row r="17" spans="1:14" s="1" customFormat="1" ht="77.25" customHeight="1" x14ac:dyDescent="0.25">
      <c r="A17" s="7"/>
      <c r="B17" s="8">
        <f>+'ANEXO 1 - COTIZACIONES'!B16</f>
        <v>7</v>
      </c>
      <c r="C17" s="9" t="str">
        <f>+'ANEXO 1 - COTIZACIONES'!C16</f>
        <v xml:space="preserve">Mantenimiento del Sistema de red de desagües: 
Incluye: Ver ficha técnica
</v>
      </c>
      <c r="D17" s="8" t="str">
        <f>+'ANEXO 1 - COTIZACIONES'!D16</f>
        <v>GL</v>
      </c>
      <c r="E17" s="48">
        <f>+'ANEXO 1 - COTIZACIONES'!E16</f>
        <v>1</v>
      </c>
      <c r="G17" s="30">
        <f>+'ANEXO 1 - COTIZACIONES'!Q16</f>
        <v>7575000</v>
      </c>
      <c r="H17" s="56"/>
      <c r="I17" s="74">
        <f>+'ANEXO 2 - HISTORICOS'!L19</f>
        <v>5121223.78</v>
      </c>
      <c r="J17" s="57"/>
      <c r="K17" s="90">
        <f t="shared" si="4"/>
        <v>6348111.8899999997</v>
      </c>
      <c r="L17" s="90">
        <f t="shared" si="5"/>
        <v>1206141.26</v>
      </c>
      <c r="M17" s="90">
        <f t="shared" si="6"/>
        <v>7554253.1499999994</v>
      </c>
      <c r="N17" s="90">
        <f t="shared" si="7"/>
        <v>7554253.1499999994</v>
      </c>
    </row>
    <row r="18" spans="1:14" s="1" customFormat="1" ht="66" x14ac:dyDescent="0.25">
      <c r="A18" s="7"/>
      <c r="B18" s="8">
        <f>+'ANEXO 1 - COTIZACIONES'!B17</f>
        <v>8</v>
      </c>
      <c r="C18" s="9" t="str">
        <f>+'ANEXO 1 - COTIZACIONES'!C17</f>
        <v>Mantenimiento del Sistema de planta de tratamiento 
Incluye: Ver ficha técnica</v>
      </c>
      <c r="D18" s="8" t="str">
        <f>+'ANEXO 1 - COTIZACIONES'!D17</f>
        <v>GL</v>
      </c>
      <c r="E18" s="48">
        <f>+'ANEXO 1 - COTIZACIONES'!E17</f>
        <v>1</v>
      </c>
      <c r="G18" s="30">
        <f>+'ANEXO 1 - COTIZACIONES'!Q17</f>
        <v>8250000</v>
      </c>
      <c r="H18" s="56"/>
      <c r="I18" s="74"/>
      <c r="J18" s="57"/>
      <c r="K18" s="90">
        <f t="shared" si="4"/>
        <v>8250000</v>
      </c>
      <c r="L18" s="90">
        <f t="shared" si="5"/>
        <v>1567500</v>
      </c>
      <c r="M18" s="90">
        <f t="shared" si="6"/>
        <v>9817500</v>
      </c>
      <c r="N18" s="90">
        <f t="shared" si="7"/>
        <v>9817500</v>
      </c>
    </row>
    <row r="19" spans="1:14" s="1" customFormat="1" ht="115.5" x14ac:dyDescent="0.25">
      <c r="A19" s="7"/>
      <c r="B19" s="8">
        <f>+'ANEXO 1 - COTIZACIONES'!B18</f>
        <v>9</v>
      </c>
      <c r="C19" s="9" t="str">
        <f>+'ANEXO 1 - COTIZACIONES'!C18</f>
        <v xml:space="preserve">Mantenimiento del Sistema de red contra incendio 
Incluye: Ver ficha técnica
</v>
      </c>
      <c r="D19" s="8" t="str">
        <f>+'ANEXO 1 - COTIZACIONES'!D18</f>
        <v>GL</v>
      </c>
      <c r="E19" s="48">
        <f>+'ANEXO 1 - COTIZACIONES'!E18</f>
        <v>1</v>
      </c>
      <c r="G19" s="30">
        <f>+'ANEXO 1 - COTIZACIONES'!Q18</f>
        <v>7550000</v>
      </c>
      <c r="H19" s="56"/>
      <c r="I19" s="74"/>
      <c r="J19" s="57"/>
      <c r="K19" s="90">
        <f t="shared" si="4"/>
        <v>7550000</v>
      </c>
      <c r="L19" s="90">
        <f t="shared" si="5"/>
        <v>1434500</v>
      </c>
      <c r="M19" s="90">
        <f t="shared" si="6"/>
        <v>8984500</v>
      </c>
      <c r="N19" s="90">
        <f t="shared" si="7"/>
        <v>8984500</v>
      </c>
    </row>
    <row r="20" spans="1:14" s="1" customFormat="1" ht="66" x14ac:dyDescent="0.25">
      <c r="A20" s="7"/>
      <c r="B20" s="8">
        <f>+'ANEXO 1 - COTIZACIONES'!B19</f>
        <v>10</v>
      </c>
      <c r="C20" s="9" t="str">
        <f>+'ANEXO 1 - COTIZACIONES'!C19</f>
        <v>Reparación de Detector de flujo de agua WFD40VN para sistema RCI
Incluye: Ver ficha técnica</v>
      </c>
      <c r="D20" s="8" t="str">
        <f>+'ANEXO 1 - COTIZACIONES'!D19</f>
        <v>UND</v>
      </c>
      <c r="E20" s="48">
        <f>+'ANEXO 1 - COTIZACIONES'!E19</f>
        <v>1</v>
      </c>
      <c r="G20" s="30">
        <f>+'ANEXO 1 - COTIZACIONES'!Q19</f>
        <v>2000000</v>
      </c>
      <c r="H20" s="56"/>
      <c r="I20" s="74"/>
      <c r="J20" s="57"/>
      <c r="K20" s="90">
        <f t="shared" si="4"/>
        <v>2000000</v>
      </c>
      <c r="L20" s="90">
        <f t="shared" si="5"/>
        <v>380000</v>
      </c>
      <c r="M20" s="90">
        <f t="shared" si="6"/>
        <v>2380000</v>
      </c>
      <c r="N20" s="90">
        <f t="shared" si="7"/>
        <v>2380000</v>
      </c>
    </row>
    <row r="21" spans="1:14" s="1" customFormat="1" ht="66" x14ac:dyDescent="0.25">
      <c r="A21" s="7"/>
      <c r="B21" s="8">
        <f>+'ANEXO 1 - COTIZACIONES'!B20</f>
        <v>11</v>
      </c>
      <c r="C21" s="9" t="str">
        <f>+'ANEXO 1 - COTIZACIONES'!C20</f>
        <v>Reparación en tee Mecánica doble ramal de tubería de 1” para sistema RCI
Incluye: Ver ficha técnica</v>
      </c>
      <c r="D21" s="8" t="str">
        <f>+'ANEXO 1 - COTIZACIONES'!D20</f>
        <v>UND</v>
      </c>
      <c r="E21" s="48">
        <f>+'ANEXO 1 - COTIZACIONES'!E20</f>
        <v>1</v>
      </c>
      <c r="G21" s="30">
        <f>+'ANEXO 1 - COTIZACIONES'!Q20</f>
        <v>2000000</v>
      </c>
      <c r="H21" s="56"/>
      <c r="I21" s="74"/>
      <c r="J21" s="57"/>
      <c r="K21" s="90">
        <f t="shared" si="4"/>
        <v>2000000</v>
      </c>
      <c r="L21" s="90">
        <f t="shared" si="5"/>
        <v>380000</v>
      </c>
      <c r="M21" s="90">
        <f t="shared" si="6"/>
        <v>2380000</v>
      </c>
      <c r="N21" s="90">
        <f t="shared" si="7"/>
        <v>2380000</v>
      </c>
    </row>
    <row r="22" spans="1:14" s="1" customFormat="1" ht="66" x14ac:dyDescent="0.25">
      <c r="A22" s="7"/>
      <c r="B22" s="8">
        <f>+'ANEXO 1 - COTIZACIONES'!B21</f>
        <v>12</v>
      </c>
      <c r="C22" s="9" t="str">
        <f>+'ANEXO 1 - COTIZACIONES'!C21</f>
        <v>Reparación de acoplamiento de tubería VICTAULIC DE 4"/114.3-009N Firelock EZ
Incluye: Ver ficha técnica</v>
      </c>
      <c r="D22" s="8" t="str">
        <f>+'ANEXO 1 - COTIZACIONES'!D21</f>
        <v>UND</v>
      </c>
      <c r="E22" s="48">
        <f>+'ANEXO 1 - COTIZACIONES'!E21</f>
        <v>1</v>
      </c>
      <c r="G22" s="30">
        <f>+'ANEXO 1 - COTIZACIONES'!Q21</f>
        <v>2950000</v>
      </c>
      <c r="H22" s="56"/>
      <c r="I22" s="74"/>
      <c r="J22" s="57"/>
      <c r="K22" s="90">
        <f t="shared" si="4"/>
        <v>2950000</v>
      </c>
      <c r="L22" s="90">
        <f t="shared" si="5"/>
        <v>560500</v>
      </c>
      <c r="M22" s="90">
        <f t="shared" si="6"/>
        <v>3510500</v>
      </c>
      <c r="N22" s="90">
        <f t="shared" si="7"/>
        <v>3510500</v>
      </c>
    </row>
    <row r="23" spans="1:14" s="1" customFormat="1" ht="115.5" x14ac:dyDescent="0.25">
      <c r="A23" s="7"/>
      <c r="B23" s="8">
        <f>+'ANEXO 1 - COTIZACIONES'!B22</f>
        <v>13</v>
      </c>
      <c r="C23" s="9" t="str">
        <f>+'ANEXO 1 - COTIZACIONES'!C22</f>
        <v xml:space="preserve">PROGRAMA DE INSPECCIÓN COMPLETO DEL SISTEMA CONTRA INCENDIO BAJO NFPA 25.
Incluye: Ver ficha técnica
</v>
      </c>
      <c r="D23" s="8" t="str">
        <f>+'ANEXO 1 - COTIZACIONES'!D22</f>
        <v>GL</v>
      </c>
      <c r="E23" s="48">
        <f>+'ANEXO 1 - COTIZACIONES'!E22</f>
        <v>1</v>
      </c>
      <c r="G23" s="30">
        <f>+'ANEXO 1 - COTIZACIONES'!Q22</f>
        <v>5050000</v>
      </c>
      <c r="H23" s="56"/>
      <c r="I23" s="74"/>
      <c r="J23" s="57"/>
      <c r="K23" s="90">
        <f t="shared" si="4"/>
        <v>5050000</v>
      </c>
      <c r="L23" s="90">
        <f t="shared" si="5"/>
        <v>959500</v>
      </c>
      <c r="M23" s="90">
        <f t="shared" si="6"/>
        <v>6009500</v>
      </c>
      <c r="N23" s="90">
        <f t="shared" si="7"/>
        <v>6009500</v>
      </c>
    </row>
    <row r="24" spans="1:14" s="1" customFormat="1" ht="66" x14ac:dyDescent="0.25">
      <c r="A24" s="7"/>
      <c r="B24" s="8">
        <f>+'ANEXO 1 - COTIZACIONES'!B23</f>
        <v>14</v>
      </c>
      <c r="C24" s="9" t="str">
        <f>+'ANEXO 1 - COTIZACIONES'!C23</f>
        <v>Reparación de válvula cortina Roscada 206 de 3” Red White
Incluye: Ver ficha técnica</v>
      </c>
      <c r="D24" s="8" t="str">
        <f>+'ANEXO 1 - COTIZACIONES'!D23</f>
        <v>UND</v>
      </c>
      <c r="E24" s="48">
        <f>+'ANEXO 1 - COTIZACIONES'!E23</f>
        <v>1</v>
      </c>
      <c r="G24" s="30">
        <f>+'ANEXO 1 - COTIZACIONES'!Q23</f>
        <v>1750000</v>
      </c>
      <c r="H24" s="56"/>
      <c r="I24" s="74"/>
      <c r="J24" s="57"/>
      <c r="K24" s="90">
        <f t="shared" si="4"/>
        <v>1750000</v>
      </c>
      <c r="L24" s="90">
        <f t="shared" si="5"/>
        <v>332500</v>
      </c>
      <c r="M24" s="90">
        <f t="shared" si="6"/>
        <v>2082500</v>
      </c>
      <c r="N24" s="90">
        <f t="shared" si="7"/>
        <v>2082500</v>
      </c>
    </row>
    <row r="25" spans="1:14" s="1" customFormat="1" ht="16.5" x14ac:dyDescent="0.25">
      <c r="A25" s="7"/>
      <c r="B25" s="77"/>
      <c r="C25" s="84" t="str">
        <f>+'ANEXO 1 - COTIZACIONES'!C24</f>
        <v>ARAUCA</v>
      </c>
      <c r="D25" s="77"/>
      <c r="E25" s="78"/>
      <c r="G25" s="58"/>
      <c r="H25" s="56"/>
      <c r="I25" s="49"/>
      <c r="J25" s="57"/>
      <c r="K25" s="91"/>
      <c r="L25" s="91"/>
      <c r="M25" s="91"/>
      <c r="N25" s="91"/>
    </row>
    <row r="26" spans="1:14" s="1" customFormat="1" ht="16.5" x14ac:dyDescent="0.25">
      <c r="A26" s="7"/>
      <c r="B26" s="77"/>
      <c r="C26" s="84" t="str">
        <f>+'ANEXO 1 - COTIZACIONES'!C25</f>
        <v>SEDE PRINCIPAL</v>
      </c>
      <c r="D26" s="77"/>
      <c r="E26" s="78"/>
      <c r="G26" s="58"/>
      <c r="H26" s="56"/>
      <c r="I26" s="49"/>
      <c r="J26" s="57"/>
      <c r="K26" s="91"/>
      <c r="L26" s="91"/>
      <c r="M26" s="91"/>
      <c r="N26" s="91"/>
    </row>
    <row r="27" spans="1:14" s="1" customFormat="1" ht="99" x14ac:dyDescent="0.25">
      <c r="A27" s="7"/>
      <c r="B27" s="8">
        <f>+'ANEXO 1 - COTIZACIONES'!B26</f>
        <v>15</v>
      </c>
      <c r="C27" s="9" t="str">
        <f>+'ANEXO 1 - COTIZACIONES'!C26</f>
        <v xml:space="preserve">Mantenimiento general de (2) bombas centrífugas de 3.5 HP, 220V-440V, 60 Hz Sede Principal
Incluye: Ver ficha técnica
</v>
      </c>
      <c r="D27" s="8" t="str">
        <f>+'ANEXO 1 - COTIZACIONES'!D26</f>
        <v>UND</v>
      </c>
      <c r="E27" s="48">
        <f>+'ANEXO 1 - COTIZACIONES'!E26</f>
        <v>2</v>
      </c>
      <c r="G27" s="55">
        <f>+'ANEXO 1 - COTIZACIONES'!Q26</f>
        <v>2475000</v>
      </c>
      <c r="H27" s="56"/>
      <c r="I27" s="74">
        <f>+'ANEXO 2 - HISTORICOS'!L29</f>
        <v>944101.06</v>
      </c>
      <c r="J27" s="57"/>
      <c r="K27" s="90">
        <f t="shared" si="4"/>
        <v>1709550.53</v>
      </c>
      <c r="L27" s="90">
        <f t="shared" si="5"/>
        <v>324814.59999999998</v>
      </c>
      <c r="M27" s="90">
        <f t="shared" si="6"/>
        <v>2034365.13</v>
      </c>
      <c r="N27" s="90">
        <f t="shared" si="7"/>
        <v>4068730.26</v>
      </c>
    </row>
    <row r="28" spans="1:14" s="1" customFormat="1" ht="16.5" x14ac:dyDescent="0.25">
      <c r="A28" s="7"/>
      <c r="B28" s="77"/>
      <c r="C28" s="84" t="str">
        <f>+'ANEXO 1 - COTIZACIONES'!C27</f>
        <v>SEDE FORTALEZA</v>
      </c>
      <c r="D28" s="77"/>
      <c r="E28" s="78"/>
      <c r="G28" s="58"/>
      <c r="H28" s="56"/>
      <c r="I28" s="49"/>
      <c r="J28" s="57"/>
      <c r="K28" s="91"/>
      <c r="L28" s="91"/>
      <c r="M28" s="91"/>
      <c r="N28" s="91"/>
    </row>
    <row r="29" spans="1:14" s="1" customFormat="1" ht="99" x14ac:dyDescent="0.25">
      <c r="A29" s="7"/>
      <c r="B29" s="8">
        <f>+'ANEXO 1 - COTIZACIONES'!B28</f>
        <v>16</v>
      </c>
      <c r="C29" s="9" t="str">
        <f>+'ANEXO 1 - COTIZACIONES'!C28</f>
        <v xml:space="preserve">Mantenimiento general de una (1) bomba centrífuga de 3.5 HP, 220V-440V, 60 Hz  sede Fortaleza
Incluye: Ver ficha técnica
</v>
      </c>
      <c r="D29" s="8" t="str">
        <f>+'ANEXO 1 - COTIZACIONES'!D28</f>
        <v>UND</v>
      </c>
      <c r="E29" s="48">
        <f>+'ANEXO 1 - COTIZACIONES'!E28</f>
        <v>1</v>
      </c>
      <c r="G29" s="55">
        <f>+'ANEXO 1 - COTIZACIONES'!Q28</f>
        <v>2975000</v>
      </c>
      <c r="H29" s="56"/>
      <c r="I29" s="74"/>
      <c r="J29" s="57"/>
      <c r="K29" s="90">
        <f t="shared" si="4"/>
        <v>2975000</v>
      </c>
      <c r="L29" s="90">
        <f t="shared" si="5"/>
        <v>565250</v>
      </c>
      <c r="M29" s="90">
        <f t="shared" si="6"/>
        <v>3540250</v>
      </c>
      <c r="N29" s="90">
        <f t="shared" si="7"/>
        <v>3540250</v>
      </c>
    </row>
    <row r="30" spans="1:14" ht="32.25" customHeight="1" x14ac:dyDescent="0.3">
      <c r="A30" s="11"/>
      <c r="B30" s="105" t="s">
        <v>1</v>
      </c>
      <c r="C30" s="106"/>
      <c r="D30" s="106"/>
      <c r="E30" s="107"/>
      <c r="G30" s="53"/>
      <c r="H30" s="53"/>
      <c r="I30" s="53"/>
      <c r="J30" s="53"/>
      <c r="K30" s="53"/>
      <c r="L30" s="53"/>
      <c r="M30" s="53"/>
      <c r="N30" s="93">
        <f>SUM(N8:N29)</f>
        <v>77256644.920000002</v>
      </c>
    </row>
    <row r="31" spans="1:14" ht="16.5" x14ac:dyDescent="0.3">
      <c r="A31" s="11"/>
      <c r="B31" s="13"/>
      <c r="C31" s="13"/>
      <c r="D31" s="13"/>
      <c r="E31" s="14"/>
      <c r="K31" s="11"/>
      <c r="L31" s="11"/>
      <c r="M31" s="11"/>
      <c r="N31" s="11"/>
    </row>
    <row r="33" spans="2:11" ht="14.25" x14ac:dyDescent="0.2">
      <c r="B33" s="22" t="s">
        <v>14</v>
      </c>
      <c r="C33" s="22"/>
      <c r="D33" s="23"/>
      <c r="E33" s="23"/>
      <c r="F33" s="23"/>
      <c r="G33" s="23"/>
      <c r="H33" s="23"/>
      <c r="I33" s="23"/>
      <c r="J33" s="24"/>
      <c r="K33" s="24"/>
    </row>
    <row r="34" spans="2:11" ht="28.5" customHeight="1" x14ac:dyDescent="0.2">
      <c r="B34" s="132" t="s">
        <v>66</v>
      </c>
      <c r="C34" s="132"/>
      <c r="D34" s="132"/>
      <c r="E34" s="132"/>
      <c r="F34" s="132"/>
      <c r="G34" s="132"/>
      <c r="H34" s="132"/>
      <c r="I34" s="132"/>
      <c r="J34" s="132"/>
      <c r="K34" s="132"/>
    </row>
    <row r="35" spans="2:11" ht="28.5" customHeight="1" x14ac:dyDescent="0.2">
      <c r="B35" s="132" t="s">
        <v>65</v>
      </c>
      <c r="C35" s="132"/>
      <c r="D35" s="132"/>
      <c r="E35" s="132"/>
      <c r="F35" s="132"/>
      <c r="G35" s="132"/>
      <c r="H35" s="132"/>
      <c r="I35" s="132"/>
      <c r="J35" s="132"/>
      <c r="K35" s="132"/>
    </row>
    <row r="36" spans="2:11" ht="39.75" customHeight="1" x14ac:dyDescent="0.2">
      <c r="B36" s="132" t="s">
        <v>31</v>
      </c>
      <c r="C36" s="132"/>
      <c r="D36" s="132"/>
      <c r="E36" s="132"/>
      <c r="F36" s="132"/>
      <c r="G36" s="132"/>
      <c r="H36" s="132"/>
      <c r="I36" s="132"/>
      <c r="J36" s="132"/>
      <c r="K36" s="132"/>
    </row>
    <row r="37" spans="2:11" ht="15" customHeight="1" x14ac:dyDescent="0.25">
      <c r="B37" s="104" t="s">
        <v>59</v>
      </c>
      <c r="C37" s="104"/>
      <c r="D37" s="104"/>
      <c r="E37" s="104"/>
      <c r="F37" s="50"/>
      <c r="G37" s="50"/>
      <c r="H37" s="23"/>
      <c r="I37" s="23"/>
      <c r="J37" s="24"/>
      <c r="K37" s="24"/>
    </row>
    <row r="38" spans="2:11" ht="15" customHeight="1" x14ac:dyDescent="0.25">
      <c r="B38" s="96" t="s">
        <v>60</v>
      </c>
      <c r="C38" s="96"/>
      <c r="D38" s="25"/>
      <c r="E38" s="25"/>
      <c r="F38" s="23"/>
      <c r="G38" s="23"/>
      <c r="H38" s="23"/>
      <c r="I38" s="23"/>
      <c r="J38" s="24"/>
      <c r="K38" s="24"/>
    </row>
    <row r="39" spans="2:11" x14ac:dyDescent="0.25">
      <c r="B39" s="26"/>
      <c r="C39" s="26"/>
      <c r="D39" s="26"/>
      <c r="E39" s="26"/>
      <c r="F39" s="27"/>
      <c r="G39" s="27"/>
      <c r="H39" s="27"/>
      <c r="I39" s="27"/>
      <c r="J39" s="28"/>
      <c r="K39" s="28"/>
    </row>
    <row r="40" spans="2:11" x14ac:dyDescent="0.25">
      <c r="B40" s="26"/>
      <c r="C40" s="26"/>
      <c r="D40" s="26"/>
      <c r="E40" s="26"/>
      <c r="F40" s="27"/>
      <c r="G40" s="27"/>
      <c r="H40" s="27"/>
      <c r="I40" s="27"/>
      <c r="J40" s="28"/>
      <c r="K40" s="28"/>
    </row>
    <row r="41" spans="2:11" x14ac:dyDescent="0.25">
      <c r="B41" s="26"/>
      <c r="C41" s="26"/>
      <c r="D41" s="26"/>
      <c r="E41" s="26"/>
      <c r="F41" s="27"/>
      <c r="G41" s="27"/>
      <c r="H41" s="27"/>
      <c r="I41" s="27"/>
      <c r="J41" s="28"/>
      <c r="K41" s="28"/>
    </row>
    <row r="42" spans="2:11" x14ac:dyDescent="0.25">
      <c r="B42" s="26"/>
      <c r="C42" s="26"/>
      <c r="D42" s="26"/>
      <c r="E42" s="26"/>
      <c r="F42" s="27"/>
      <c r="G42" s="27"/>
      <c r="H42" s="27"/>
      <c r="I42" s="27"/>
      <c r="J42" s="28"/>
      <c r="K42" s="28"/>
    </row>
    <row r="43" spans="2:11" x14ac:dyDescent="0.25">
      <c r="B43" s="26"/>
      <c r="C43" s="26"/>
      <c r="D43" s="26"/>
      <c r="E43" s="26"/>
      <c r="F43" s="27"/>
      <c r="G43" s="27"/>
      <c r="H43" s="27"/>
      <c r="I43" s="27"/>
      <c r="J43" s="28"/>
      <c r="K43" s="28"/>
    </row>
    <row r="44" spans="2:11" x14ac:dyDescent="0.25">
      <c r="B44" s="29"/>
      <c r="C44" s="29"/>
      <c r="D44" s="18"/>
      <c r="E44" s="18"/>
      <c r="F44" s="28"/>
      <c r="G44" s="28"/>
      <c r="H44" s="28"/>
      <c r="I44" s="28"/>
      <c r="J44" s="28"/>
      <c r="K44" s="28"/>
    </row>
    <row r="45" spans="2:11" x14ac:dyDescent="0.25">
      <c r="B45" s="29"/>
      <c r="C45" s="29"/>
      <c r="D45" s="18"/>
      <c r="E45" s="18"/>
      <c r="F45" s="28"/>
      <c r="G45" s="28"/>
      <c r="H45" s="28"/>
      <c r="I45" s="28"/>
      <c r="J45" s="28"/>
      <c r="K45" s="28"/>
    </row>
    <row r="46" spans="2:11" x14ac:dyDescent="0.25">
      <c r="E46" s="15"/>
      <c r="F46" s="15"/>
      <c r="G46" s="16"/>
    </row>
  </sheetData>
  <mergeCells count="14">
    <mergeCell ref="B30:E30"/>
    <mergeCell ref="B36:K36"/>
    <mergeCell ref="B37:C37"/>
    <mergeCell ref="B38:C38"/>
    <mergeCell ref="B34:K34"/>
    <mergeCell ref="B35:K35"/>
    <mergeCell ref="D37:E37"/>
    <mergeCell ref="B1:N1"/>
    <mergeCell ref="B2:C2"/>
    <mergeCell ref="D2:N2"/>
    <mergeCell ref="B3:E4"/>
    <mergeCell ref="G3:G4"/>
    <mergeCell ref="K3:N4"/>
    <mergeCell ref="I3:I4"/>
  </mergeCells>
  <pageMargins left="0.7" right="0.7" top="0.75" bottom="0.75" header="0.3" footer="0.3"/>
  <pageSetup paperSize="5" scale="50" orientation="landscape" horizontalDpi="4294967293"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8"/>
  <sheetViews>
    <sheetView tabSelected="1" zoomScaleNormal="100" workbookViewId="0">
      <selection activeCell="H33" sqref="H33"/>
    </sheetView>
  </sheetViews>
  <sheetFormatPr baseColWidth="10" defaultColWidth="11.42578125" defaultRowHeight="15" x14ac:dyDescent="0.25"/>
  <cols>
    <col min="1" max="1" width="2.7109375" style="12" customWidth="1"/>
    <col min="2" max="2" width="7.5703125" style="15" customWidth="1"/>
    <col min="3" max="3" width="38" style="15" customWidth="1"/>
    <col min="4" max="4" width="14" style="15" customWidth="1"/>
    <col min="5" max="5" width="12.7109375" style="16" customWidth="1"/>
    <col min="6" max="6" width="2.7109375" style="12" customWidth="1"/>
    <col min="7" max="10" width="17" style="12" customWidth="1"/>
    <col min="11" max="16384" width="11.42578125" style="12"/>
  </cols>
  <sheetData>
    <row r="1" spans="1:11" s="6" customFormat="1" ht="28.5" customHeight="1" x14ac:dyDescent="0.25">
      <c r="A1" s="5"/>
      <c r="B1" s="97" t="s">
        <v>22</v>
      </c>
      <c r="C1" s="97"/>
      <c r="D1" s="97"/>
      <c r="E1" s="97"/>
      <c r="F1" s="97"/>
      <c r="G1" s="97"/>
      <c r="H1" s="97"/>
      <c r="I1" s="97"/>
      <c r="J1" s="97"/>
    </row>
    <row r="2" spans="1:11" s="5" customFormat="1" ht="102" customHeight="1" x14ac:dyDescent="0.25">
      <c r="B2" s="98"/>
      <c r="C2" s="98"/>
      <c r="D2" s="99" t="s">
        <v>61</v>
      </c>
      <c r="E2" s="99"/>
      <c r="F2" s="99"/>
      <c r="G2" s="99"/>
      <c r="H2" s="99"/>
      <c r="I2" s="99"/>
      <c r="J2" s="99"/>
    </row>
    <row r="3" spans="1:11" s="5" customFormat="1" ht="38.25" customHeight="1" x14ac:dyDescent="0.25">
      <c r="B3" s="100" t="s">
        <v>7</v>
      </c>
      <c r="C3" s="101"/>
      <c r="D3" s="101"/>
      <c r="E3" s="102"/>
      <c r="F3" s="17"/>
      <c r="G3" s="103" t="s">
        <v>17</v>
      </c>
      <c r="H3" s="103"/>
      <c r="I3" s="103"/>
      <c r="J3" s="103"/>
    </row>
    <row r="4" spans="1:11" s="1" customFormat="1" ht="49.5" customHeight="1" x14ac:dyDescent="0.25">
      <c r="A4" s="7"/>
      <c r="B4" s="3" t="s">
        <v>2</v>
      </c>
      <c r="C4" s="3" t="s">
        <v>12</v>
      </c>
      <c r="D4" s="3" t="s">
        <v>3</v>
      </c>
      <c r="E4" s="3" t="s">
        <v>5</v>
      </c>
      <c r="F4" s="2"/>
      <c r="G4" s="38" t="s">
        <v>6</v>
      </c>
      <c r="H4" s="38" t="s">
        <v>9</v>
      </c>
      <c r="I4" s="38" t="s">
        <v>10</v>
      </c>
      <c r="J4" s="38" t="s">
        <v>8</v>
      </c>
      <c r="K4" s="1" t="s">
        <v>4</v>
      </c>
    </row>
    <row r="5" spans="1:11" s="1" customFormat="1" ht="22.5" customHeight="1" x14ac:dyDescent="0.25">
      <c r="A5" s="7"/>
      <c r="B5" s="3"/>
      <c r="C5" s="3" t="str">
        <f>+'ANEXO 3 - PROY COSTOS'!C6</f>
        <v>SANTANDER</v>
      </c>
      <c r="D5" s="3"/>
      <c r="E5" s="3"/>
      <c r="F5" s="2"/>
      <c r="G5" s="38"/>
      <c r="H5" s="38"/>
      <c r="I5" s="38"/>
      <c r="J5" s="38"/>
    </row>
    <row r="6" spans="1:11" s="1" customFormat="1" ht="28.5" customHeight="1" x14ac:dyDescent="0.25">
      <c r="A6" s="7"/>
      <c r="B6" s="3"/>
      <c r="C6" s="3" t="str">
        <f>+'ANEXO 3 - PROY COSTOS'!C7</f>
        <v>BUCARAMANGA (Edificio sede Principal)</v>
      </c>
      <c r="D6" s="3"/>
      <c r="E6" s="3"/>
      <c r="F6" s="2"/>
      <c r="G6" s="38"/>
      <c r="H6" s="38"/>
      <c r="I6" s="38"/>
      <c r="J6" s="38"/>
    </row>
    <row r="7" spans="1:11" s="1" customFormat="1" ht="67.5" customHeight="1" x14ac:dyDescent="0.25">
      <c r="A7" s="7"/>
      <c r="B7" s="8">
        <f>+'ANEXO 3 - PROY COSTOS'!B8</f>
        <v>1</v>
      </c>
      <c r="C7" s="9" t="str">
        <f>+'ANEXO 3 - PROY COSTOS'!C8</f>
        <v xml:space="preserve">Mantenimiento Sistema de presión constante:
Incluye: Ver Ficha técnica
</v>
      </c>
      <c r="D7" s="8" t="str">
        <f>+'ANEXO 3 - PROY COSTOS'!D8</f>
        <v>UND</v>
      </c>
      <c r="E7" s="48">
        <f>+'ANEXO 3 - PROY COSTOS'!E8</f>
        <v>2</v>
      </c>
      <c r="G7" s="90">
        <f>+'ANEXO 3 - PROY COSTOS'!K8</f>
        <v>1485775.56</v>
      </c>
      <c r="H7" s="90">
        <f>ROUND(G7*19%,2)</f>
        <v>282297.36</v>
      </c>
      <c r="I7" s="90">
        <f>+H7+G7</f>
        <v>1768072.92</v>
      </c>
      <c r="J7" s="90">
        <f>+I7*E7</f>
        <v>3536145.84</v>
      </c>
      <c r="K7" s="1" t="s">
        <v>4</v>
      </c>
    </row>
    <row r="8" spans="1:11" s="1" customFormat="1" ht="63.75" customHeight="1" x14ac:dyDescent="0.25">
      <c r="A8" s="7"/>
      <c r="B8" s="8">
        <f>+'ANEXO 3 - PROY COSTOS'!B9</f>
        <v>2</v>
      </c>
      <c r="C8" s="9" t="str">
        <f>+'ANEXO 3 - PROY COSTOS'!C9</f>
        <v xml:space="preserve">Mantenimiento Sistema de presión constante de emergencia:
Incluye: Ver ficha técnica
</v>
      </c>
      <c r="D8" s="8" t="str">
        <f>+'ANEXO 3 - PROY COSTOS'!D9</f>
        <v>UND</v>
      </c>
      <c r="E8" s="48">
        <f>+'ANEXO 3 - PROY COSTOS'!E9</f>
        <v>1</v>
      </c>
      <c r="G8" s="90">
        <f>+'ANEXO 3 - PROY COSTOS'!K9</f>
        <v>1906601.07</v>
      </c>
      <c r="H8" s="90">
        <f t="shared" ref="H8:H9" si="0">ROUND(G8*19%,2)</f>
        <v>362254.2</v>
      </c>
      <c r="I8" s="90">
        <f t="shared" ref="I8:I9" si="1">+H8+G8</f>
        <v>2268855.27</v>
      </c>
      <c r="J8" s="90">
        <f t="shared" ref="J8:J9" si="2">+I8*E8</f>
        <v>2268855.27</v>
      </c>
    </row>
    <row r="9" spans="1:11" s="1" customFormat="1" ht="69.75" customHeight="1" x14ac:dyDescent="0.25">
      <c r="A9" s="7"/>
      <c r="B9" s="8">
        <f>+'ANEXO 3 - PROY COSTOS'!B10</f>
        <v>3</v>
      </c>
      <c r="C9" s="9" t="str">
        <f>+'ANEXO 3 - PROY COSTOS'!C10</f>
        <v>Mantenimiento Sistema de Eyección 4 UND
Incluye: Ver ficha técnica</v>
      </c>
      <c r="D9" s="8" t="str">
        <f>+'ANEXO 3 - PROY COSTOS'!D10</f>
        <v>UND</v>
      </c>
      <c r="E9" s="48">
        <f>+'ANEXO 3 - PROY COSTOS'!E10</f>
        <v>4</v>
      </c>
      <c r="G9" s="90">
        <f>+'ANEXO 3 - PROY COSTOS'!K10</f>
        <v>2525000</v>
      </c>
      <c r="H9" s="90">
        <f t="shared" si="0"/>
        <v>479750</v>
      </c>
      <c r="I9" s="90">
        <f t="shared" si="1"/>
        <v>3004750</v>
      </c>
      <c r="J9" s="90">
        <f t="shared" si="2"/>
        <v>12019000</v>
      </c>
    </row>
    <row r="10" spans="1:11" s="1" customFormat="1" ht="34.5" customHeight="1" x14ac:dyDescent="0.25">
      <c r="A10" s="7"/>
      <c r="B10" s="85"/>
      <c r="C10" s="87" t="str">
        <f>+'ANEXO 3 - PROY COSTOS'!C11</f>
        <v>SAN GIL</v>
      </c>
      <c r="D10" s="85"/>
      <c r="E10" s="86"/>
      <c r="G10" s="94"/>
      <c r="H10" s="94"/>
      <c r="I10" s="94"/>
      <c r="J10" s="94"/>
    </row>
    <row r="11" spans="1:11" s="1" customFormat="1" ht="57.75" customHeight="1" x14ac:dyDescent="0.25">
      <c r="A11" s="7"/>
      <c r="B11" s="8">
        <f>+'ANEXO 3 - PROY COSTOS'!B12</f>
        <v>4</v>
      </c>
      <c r="C11" s="9" t="str">
        <f>+'ANEXO 3 - PROY COSTOS'!C12</f>
        <v xml:space="preserve">Mantenimiento general de una (1) bomba de eyección de aguas lluvias de 1/2 HP. 
Incluye: Ver ficha técnica
</v>
      </c>
      <c r="D11" s="8" t="str">
        <f>+'ANEXO 3 - PROY COSTOS'!D12</f>
        <v>UND</v>
      </c>
      <c r="E11" s="48">
        <f>+'ANEXO 3 - PROY COSTOS'!E12</f>
        <v>1</v>
      </c>
      <c r="G11" s="90">
        <f>+'ANEXO 3 - PROY COSTOS'!K12</f>
        <v>1235775.56</v>
      </c>
      <c r="H11" s="90">
        <f t="shared" ref="H11:H28" si="3">ROUND(G11*19%,2)</f>
        <v>234797.36</v>
      </c>
      <c r="I11" s="90">
        <f t="shared" ref="I11:I28" si="4">+H11+G11</f>
        <v>1470572.92</v>
      </c>
      <c r="J11" s="90">
        <f t="shared" ref="J11:J28" si="5">+I11*E11</f>
        <v>1470572.92</v>
      </c>
    </row>
    <row r="12" spans="1:11" s="1" customFormat="1" ht="33.75" customHeight="1" x14ac:dyDescent="0.25">
      <c r="A12" s="7"/>
      <c r="B12" s="85">
        <f>+'ANEXO 3 - PROY COSTOS'!B13</f>
        <v>0</v>
      </c>
      <c r="C12" s="87" t="str">
        <f>+'ANEXO 3 - PROY COSTOS'!C13</f>
        <v>BARRANCABERMEJA (CTI)</v>
      </c>
      <c r="D12" s="85"/>
      <c r="E12" s="86"/>
      <c r="G12" s="94"/>
      <c r="H12" s="94"/>
      <c r="I12" s="94"/>
      <c r="J12" s="94"/>
    </row>
    <row r="13" spans="1:11" s="1" customFormat="1" ht="63.75" customHeight="1" x14ac:dyDescent="0.25">
      <c r="A13" s="7"/>
      <c r="B13" s="8">
        <f>+'ANEXO 3 - PROY COSTOS'!B14</f>
        <v>5</v>
      </c>
      <c r="C13" s="9" t="str">
        <f>+'ANEXO 3 - PROY COSTOS'!C14</f>
        <v xml:space="preserve">Mantenimiento general de una (1) bomba de eyección de aguas lluvias de 1/2 HP. 
Incluye: Ver ficha técnica
</v>
      </c>
      <c r="D13" s="8" t="str">
        <f>+'ANEXO 3 - PROY COSTOS'!D14</f>
        <v>UND</v>
      </c>
      <c r="E13" s="48">
        <f>+'ANEXO 3 - PROY COSTOS'!E14</f>
        <v>1</v>
      </c>
      <c r="G13" s="90">
        <f>+'ANEXO 3 - PROY COSTOS'!K14</f>
        <v>1234550.53</v>
      </c>
      <c r="H13" s="90">
        <f t="shared" si="3"/>
        <v>234564.6</v>
      </c>
      <c r="I13" s="90">
        <f t="shared" si="4"/>
        <v>1469115.1300000001</v>
      </c>
      <c r="J13" s="90">
        <f t="shared" si="5"/>
        <v>1469115.1300000001</v>
      </c>
    </row>
    <row r="14" spans="1:11" s="1" customFormat="1" ht="41.25" customHeight="1" x14ac:dyDescent="0.25">
      <c r="A14" s="7"/>
      <c r="B14" s="85"/>
      <c r="C14" s="87" t="str">
        <f>+'ANEXO 3 - PROY COSTOS'!C15</f>
        <v>NORTE DE SANTANDER</v>
      </c>
      <c r="D14" s="85"/>
      <c r="E14" s="86"/>
      <c r="G14" s="94"/>
      <c r="H14" s="94"/>
      <c r="I14" s="94"/>
      <c r="J14" s="94"/>
    </row>
    <row r="15" spans="1:11" s="1" customFormat="1" ht="48.75" customHeight="1" x14ac:dyDescent="0.25">
      <c r="A15" s="7"/>
      <c r="B15" s="8">
        <f>+'ANEXO 3 - PROY COSTOS'!B16</f>
        <v>6</v>
      </c>
      <c r="C15" s="9" t="str">
        <f>+'ANEXO 3 - PROY COSTOS'!C16</f>
        <v xml:space="preserve">Mantenimiento del Sistema de suministro agua potable
Incluye: Ver ficha técnica
</v>
      </c>
      <c r="D15" s="8" t="str">
        <f>+'ANEXO 3 - PROY COSTOS'!D16</f>
        <v>GL</v>
      </c>
      <c r="E15" s="48">
        <f>+'ANEXO 3 - PROY COSTOS'!E16</f>
        <v>1</v>
      </c>
      <c r="G15" s="90">
        <f>+'ANEXO 3 - PROY COSTOS'!K16</f>
        <v>5180859.12</v>
      </c>
      <c r="H15" s="90">
        <f t="shared" si="3"/>
        <v>984363.23</v>
      </c>
      <c r="I15" s="90">
        <f t="shared" si="4"/>
        <v>6165222.3499999996</v>
      </c>
      <c r="J15" s="90">
        <f t="shared" si="5"/>
        <v>6165222.3499999996</v>
      </c>
    </row>
    <row r="16" spans="1:11" s="1" customFormat="1" ht="48.75" customHeight="1" x14ac:dyDescent="0.25">
      <c r="A16" s="7"/>
      <c r="B16" s="8">
        <f>+'ANEXO 3 - PROY COSTOS'!B17</f>
        <v>7</v>
      </c>
      <c r="C16" s="9" t="str">
        <f>+'ANEXO 3 - PROY COSTOS'!C17</f>
        <v xml:space="preserve">Mantenimiento del Sistema de red de desagües: 
Incluye: Ver ficha técnica
</v>
      </c>
      <c r="D16" s="8" t="str">
        <f>+'ANEXO 3 - PROY COSTOS'!D17</f>
        <v>GL</v>
      </c>
      <c r="E16" s="48">
        <f>+'ANEXO 3 - PROY COSTOS'!E17</f>
        <v>1</v>
      </c>
      <c r="G16" s="90">
        <f>+'ANEXO 3 - PROY COSTOS'!K17</f>
        <v>6348111.8899999997</v>
      </c>
      <c r="H16" s="90">
        <f t="shared" si="3"/>
        <v>1206141.26</v>
      </c>
      <c r="I16" s="90">
        <f t="shared" si="4"/>
        <v>7554253.1499999994</v>
      </c>
      <c r="J16" s="90">
        <f t="shared" si="5"/>
        <v>7554253.1499999994</v>
      </c>
    </row>
    <row r="17" spans="1:10" s="1" customFormat="1" ht="48.75" customHeight="1" x14ac:dyDescent="0.25">
      <c r="A17" s="7"/>
      <c r="B17" s="8">
        <f>+'ANEXO 3 - PROY COSTOS'!B18</f>
        <v>8</v>
      </c>
      <c r="C17" s="9" t="str">
        <f>+'ANEXO 3 - PROY COSTOS'!C18</f>
        <v>Mantenimiento del Sistema de planta de tratamiento 
Incluye: Ver ficha técnica</v>
      </c>
      <c r="D17" s="8" t="str">
        <f>+'ANEXO 3 - PROY COSTOS'!D18</f>
        <v>GL</v>
      </c>
      <c r="E17" s="48">
        <f>+'ANEXO 3 - PROY COSTOS'!E18</f>
        <v>1</v>
      </c>
      <c r="G17" s="90">
        <f>+'ANEXO 3 - PROY COSTOS'!K18</f>
        <v>8250000</v>
      </c>
      <c r="H17" s="90">
        <f t="shared" si="3"/>
        <v>1567500</v>
      </c>
      <c r="I17" s="90">
        <f t="shared" si="4"/>
        <v>9817500</v>
      </c>
      <c r="J17" s="90">
        <f t="shared" si="5"/>
        <v>9817500</v>
      </c>
    </row>
    <row r="18" spans="1:10" s="1" customFormat="1" ht="48.75" customHeight="1" x14ac:dyDescent="0.25">
      <c r="A18" s="7"/>
      <c r="B18" s="8">
        <f>+'ANEXO 3 - PROY COSTOS'!B19</f>
        <v>9</v>
      </c>
      <c r="C18" s="9" t="str">
        <f>+'ANEXO 3 - PROY COSTOS'!C19</f>
        <v xml:space="preserve">Mantenimiento del Sistema de red contra incendio 
Incluye: Ver ficha técnica
</v>
      </c>
      <c r="D18" s="8" t="str">
        <f>+'ANEXO 3 - PROY COSTOS'!D19</f>
        <v>GL</v>
      </c>
      <c r="E18" s="48">
        <f>+'ANEXO 3 - PROY COSTOS'!E19</f>
        <v>1</v>
      </c>
      <c r="G18" s="90">
        <f>+'ANEXO 3 - PROY COSTOS'!K19</f>
        <v>7550000</v>
      </c>
      <c r="H18" s="90">
        <f t="shared" si="3"/>
        <v>1434500</v>
      </c>
      <c r="I18" s="90">
        <f t="shared" si="4"/>
        <v>8984500</v>
      </c>
      <c r="J18" s="90">
        <f t="shared" si="5"/>
        <v>8984500</v>
      </c>
    </row>
    <row r="19" spans="1:10" s="1" customFormat="1" ht="48.75" customHeight="1" x14ac:dyDescent="0.25">
      <c r="A19" s="7"/>
      <c r="B19" s="8">
        <f>+'ANEXO 3 - PROY COSTOS'!B20</f>
        <v>10</v>
      </c>
      <c r="C19" s="9" t="str">
        <f>+'ANEXO 3 - PROY COSTOS'!C20</f>
        <v>Reparación de Detector de flujo de agua WFD40VN para sistema RCI
Incluye: Ver ficha técnica</v>
      </c>
      <c r="D19" s="8" t="str">
        <f>+'ANEXO 3 - PROY COSTOS'!D20</f>
        <v>UND</v>
      </c>
      <c r="E19" s="48">
        <f>+'ANEXO 3 - PROY COSTOS'!E20</f>
        <v>1</v>
      </c>
      <c r="G19" s="90">
        <f>+'ANEXO 3 - PROY COSTOS'!K20</f>
        <v>2000000</v>
      </c>
      <c r="H19" s="90">
        <f t="shared" si="3"/>
        <v>380000</v>
      </c>
      <c r="I19" s="90">
        <f t="shared" si="4"/>
        <v>2380000</v>
      </c>
      <c r="J19" s="90">
        <f t="shared" si="5"/>
        <v>2380000</v>
      </c>
    </row>
    <row r="20" spans="1:10" s="1" customFormat="1" ht="48.75" customHeight="1" x14ac:dyDescent="0.25">
      <c r="A20" s="7"/>
      <c r="B20" s="8">
        <f>+'ANEXO 3 - PROY COSTOS'!B21</f>
        <v>11</v>
      </c>
      <c r="C20" s="9" t="str">
        <f>+'ANEXO 3 - PROY COSTOS'!C21</f>
        <v>Reparación en tee Mecánica doble ramal de tubería de 1” para sistema RCI
Incluye: Ver ficha técnica</v>
      </c>
      <c r="D20" s="8" t="str">
        <f>+'ANEXO 3 - PROY COSTOS'!D21</f>
        <v>UND</v>
      </c>
      <c r="E20" s="48">
        <f>+'ANEXO 3 - PROY COSTOS'!E21</f>
        <v>1</v>
      </c>
      <c r="G20" s="90">
        <f>+'ANEXO 3 - PROY COSTOS'!K21</f>
        <v>2000000</v>
      </c>
      <c r="H20" s="90">
        <f t="shared" si="3"/>
        <v>380000</v>
      </c>
      <c r="I20" s="90">
        <f t="shared" si="4"/>
        <v>2380000</v>
      </c>
      <c r="J20" s="90">
        <f t="shared" si="5"/>
        <v>2380000</v>
      </c>
    </row>
    <row r="21" spans="1:10" s="1" customFormat="1" ht="48.75" customHeight="1" x14ac:dyDescent="0.25">
      <c r="A21" s="7"/>
      <c r="B21" s="8">
        <f>+'ANEXO 3 - PROY COSTOS'!B22</f>
        <v>12</v>
      </c>
      <c r="C21" s="9" t="str">
        <f>+'ANEXO 3 - PROY COSTOS'!C22</f>
        <v>Reparación de acoplamiento de tubería VICTAULIC DE 4"/114.3-009N Firelock EZ
Incluye: Ver ficha técnica</v>
      </c>
      <c r="D21" s="8" t="str">
        <f>+'ANEXO 3 - PROY COSTOS'!D22</f>
        <v>UND</v>
      </c>
      <c r="E21" s="48">
        <f>+'ANEXO 3 - PROY COSTOS'!E22</f>
        <v>1</v>
      </c>
      <c r="G21" s="90">
        <f>+'ANEXO 3 - PROY COSTOS'!K22</f>
        <v>2950000</v>
      </c>
      <c r="H21" s="90">
        <f t="shared" si="3"/>
        <v>560500</v>
      </c>
      <c r="I21" s="90">
        <f t="shared" si="4"/>
        <v>3510500</v>
      </c>
      <c r="J21" s="90">
        <f t="shared" si="5"/>
        <v>3510500</v>
      </c>
    </row>
    <row r="22" spans="1:10" s="1" customFormat="1" ht="48.75" customHeight="1" x14ac:dyDescent="0.25">
      <c r="A22" s="7"/>
      <c r="B22" s="8">
        <f>+'ANEXO 3 - PROY COSTOS'!B23</f>
        <v>13</v>
      </c>
      <c r="C22" s="9" t="str">
        <f>+'ANEXO 3 - PROY COSTOS'!C23</f>
        <v xml:space="preserve">PROGRAMA DE INSPECCIÓN COMPLETO DEL SISTEMA CONTRA INCENDIO BAJO NFPA 25.
Incluye: Ver ficha técnica
</v>
      </c>
      <c r="D22" s="8" t="str">
        <f>+'ANEXO 3 - PROY COSTOS'!D23</f>
        <v>GL</v>
      </c>
      <c r="E22" s="48">
        <f>+'ANEXO 3 - PROY COSTOS'!E23</f>
        <v>1</v>
      </c>
      <c r="G22" s="90">
        <f>+'ANEXO 3 - PROY COSTOS'!K23</f>
        <v>5050000</v>
      </c>
      <c r="H22" s="90">
        <f t="shared" si="3"/>
        <v>959500</v>
      </c>
      <c r="I22" s="90">
        <f t="shared" si="4"/>
        <v>6009500</v>
      </c>
      <c r="J22" s="90">
        <f t="shared" si="5"/>
        <v>6009500</v>
      </c>
    </row>
    <row r="23" spans="1:10" s="1" customFormat="1" ht="48.75" customHeight="1" x14ac:dyDescent="0.25">
      <c r="A23" s="7"/>
      <c r="B23" s="8">
        <f>+'ANEXO 3 - PROY COSTOS'!B24</f>
        <v>14</v>
      </c>
      <c r="C23" s="9" t="str">
        <f>+'ANEXO 3 - PROY COSTOS'!C24</f>
        <v>Reparación de válvula cortina Roscada 206 de 3” Red White
Incluye: Ver ficha técnica</v>
      </c>
      <c r="D23" s="8" t="str">
        <f>+'ANEXO 3 - PROY COSTOS'!D24</f>
        <v>UND</v>
      </c>
      <c r="E23" s="48">
        <f>+'ANEXO 3 - PROY COSTOS'!E24</f>
        <v>1</v>
      </c>
      <c r="G23" s="90">
        <f>+'ANEXO 3 - PROY COSTOS'!K24</f>
        <v>1750000</v>
      </c>
      <c r="H23" s="90">
        <f t="shared" si="3"/>
        <v>332500</v>
      </c>
      <c r="I23" s="90">
        <f t="shared" si="4"/>
        <v>2082500</v>
      </c>
      <c r="J23" s="90">
        <f t="shared" si="5"/>
        <v>2082500</v>
      </c>
    </row>
    <row r="24" spans="1:10" s="1" customFormat="1" ht="34.5" customHeight="1" x14ac:dyDescent="0.25">
      <c r="A24" s="7"/>
      <c r="B24" s="85"/>
      <c r="C24" s="87" t="str">
        <f>+'ANEXO 3 - PROY COSTOS'!C25</f>
        <v>ARAUCA</v>
      </c>
      <c r="D24" s="85"/>
      <c r="E24" s="86"/>
      <c r="G24" s="94"/>
      <c r="H24" s="94"/>
      <c r="I24" s="94"/>
      <c r="J24" s="94"/>
    </row>
    <row r="25" spans="1:10" s="1" customFormat="1" ht="25.5" customHeight="1" x14ac:dyDescent="0.25">
      <c r="A25" s="7"/>
      <c r="B25" s="85"/>
      <c r="C25" s="87" t="str">
        <f>+'ANEXO 3 - PROY COSTOS'!C26</f>
        <v>SEDE PRINCIPAL</v>
      </c>
      <c r="D25" s="85"/>
      <c r="E25" s="86"/>
      <c r="G25" s="94"/>
      <c r="H25" s="94"/>
      <c r="I25" s="94"/>
      <c r="J25" s="94"/>
    </row>
    <row r="26" spans="1:10" s="1" customFormat="1" ht="48.75" customHeight="1" x14ac:dyDescent="0.25">
      <c r="A26" s="7"/>
      <c r="B26" s="8">
        <f>+'ANEXO 3 - PROY COSTOS'!B27</f>
        <v>15</v>
      </c>
      <c r="C26" s="9" t="str">
        <f>+'ANEXO 3 - PROY COSTOS'!C27</f>
        <v xml:space="preserve">Mantenimiento general de (2) bombas centrífugas de 3.5 HP, 220V-440V, 60 Hz Sede Principal
Incluye: Ver ficha técnica
</v>
      </c>
      <c r="D26" s="8" t="str">
        <f>+'ANEXO 3 - PROY COSTOS'!D27</f>
        <v>UND</v>
      </c>
      <c r="E26" s="48">
        <f>+'ANEXO 3 - PROY COSTOS'!E27</f>
        <v>2</v>
      </c>
      <c r="G26" s="90">
        <f>+'ANEXO 3 - PROY COSTOS'!K27</f>
        <v>1709550.53</v>
      </c>
      <c r="H26" s="90">
        <f t="shared" si="3"/>
        <v>324814.59999999998</v>
      </c>
      <c r="I26" s="90">
        <f t="shared" si="4"/>
        <v>2034365.13</v>
      </c>
      <c r="J26" s="90">
        <f t="shared" si="5"/>
        <v>4068730.26</v>
      </c>
    </row>
    <row r="27" spans="1:10" s="1" customFormat="1" ht="33.75" customHeight="1" x14ac:dyDescent="0.25">
      <c r="A27" s="7"/>
      <c r="B27" s="85"/>
      <c r="C27" s="87" t="str">
        <f>+'ANEXO 3 - PROY COSTOS'!C28</f>
        <v>SEDE FORTALEZA</v>
      </c>
      <c r="D27" s="85"/>
      <c r="E27" s="86"/>
      <c r="G27" s="94"/>
      <c r="H27" s="94"/>
      <c r="I27" s="94"/>
      <c r="J27" s="94"/>
    </row>
    <row r="28" spans="1:10" s="1" customFormat="1" ht="48.75" customHeight="1" x14ac:dyDescent="0.25">
      <c r="A28" s="7"/>
      <c r="B28" s="136">
        <f>+'ANEXO 3 - PROY COSTOS'!B29</f>
        <v>16</v>
      </c>
      <c r="C28" s="137" t="str">
        <f>+'ANEXO 3 - PROY COSTOS'!C29</f>
        <v xml:space="preserve">Mantenimiento general de una (1) bomba centrífuga de 3.5 HP, 220V-440V, 60 Hz  sede Fortaleza
Incluye: Ver ficha técnica
</v>
      </c>
      <c r="D28" s="136" t="str">
        <f>+'ANEXO 3 - PROY COSTOS'!D29</f>
        <v>UND</v>
      </c>
      <c r="E28" s="138">
        <f>+'ANEXO 3 - PROY COSTOS'!E29</f>
        <v>1</v>
      </c>
      <c r="G28" s="139">
        <f>+'ANEXO 3 - PROY COSTOS'!K29</f>
        <v>2975000</v>
      </c>
      <c r="H28" s="139">
        <f t="shared" si="3"/>
        <v>565250</v>
      </c>
      <c r="I28" s="139">
        <f t="shared" si="4"/>
        <v>3540250</v>
      </c>
      <c r="J28" s="90">
        <f t="shared" si="5"/>
        <v>3540250</v>
      </c>
    </row>
    <row r="29" spans="1:10" ht="26.25" customHeight="1" x14ac:dyDescent="0.3">
      <c r="A29" s="11"/>
      <c r="B29" s="140" t="s">
        <v>1</v>
      </c>
      <c r="C29" s="140"/>
      <c r="D29" s="140"/>
      <c r="E29" s="140"/>
      <c r="F29" s="140"/>
      <c r="G29" s="140"/>
      <c r="H29" s="140"/>
      <c r="I29" s="140"/>
      <c r="J29" s="93">
        <f>SUM(J7:J28)</f>
        <v>77256644.920000002</v>
      </c>
    </row>
    <row r="30" spans="1:10" ht="26.25" customHeight="1" x14ac:dyDescent="0.3">
      <c r="A30" s="11"/>
      <c r="B30" s="135" t="s">
        <v>68</v>
      </c>
      <c r="C30" s="135"/>
      <c r="D30" s="135"/>
      <c r="E30" s="135"/>
      <c r="F30" s="135"/>
      <c r="G30" s="135"/>
      <c r="H30" s="135"/>
      <c r="I30" s="135"/>
      <c r="J30" s="93">
        <v>5243355</v>
      </c>
    </row>
    <row r="31" spans="1:10" ht="26.25" customHeight="1" x14ac:dyDescent="0.3">
      <c r="A31" s="11"/>
      <c r="B31" s="135" t="s">
        <v>67</v>
      </c>
      <c r="C31" s="135"/>
      <c r="D31" s="135"/>
      <c r="E31" s="135"/>
      <c r="F31" s="135"/>
      <c r="G31" s="135"/>
      <c r="H31" s="135"/>
      <c r="I31" s="135"/>
      <c r="J31" s="93">
        <f>SUM(J29:J30)</f>
        <v>82499999.920000002</v>
      </c>
    </row>
    <row r="32" spans="1:10" ht="16.5" x14ac:dyDescent="0.3">
      <c r="A32" s="11"/>
      <c r="B32" s="13"/>
      <c r="C32" s="13"/>
      <c r="D32" s="13"/>
      <c r="E32" s="14"/>
      <c r="G32" s="47"/>
      <c r="H32" s="47"/>
      <c r="I32" s="47"/>
      <c r="J32" s="47"/>
    </row>
    <row r="34" spans="2:11" ht="14.25" x14ac:dyDescent="0.2">
      <c r="B34" s="31" t="s">
        <v>14</v>
      </c>
      <c r="C34" s="31"/>
      <c r="D34" s="31"/>
      <c r="E34" s="32" t="s">
        <v>4</v>
      </c>
      <c r="F34" s="32"/>
      <c r="G34" s="32"/>
      <c r="H34" s="32"/>
      <c r="I34" s="32"/>
    </row>
    <row r="35" spans="2:11" ht="24" customHeight="1" x14ac:dyDescent="0.2">
      <c r="B35" s="132" t="s">
        <v>66</v>
      </c>
      <c r="C35" s="132"/>
      <c r="D35" s="132"/>
      <c r="E35" s="132"/>
      <c r="F35" s="132"/>
      <c r="G35" s="132"/>
      <c r="H35" s="132"/>
      <c r="I35" s="132"/>
      <c r="J35" s="132"/>
      <c r="K35" s="132"/>
    </row>
    <row r="36" spans="2:11" ht="24" customHeight="1" x14ac:dyDescent="0.2">
      <c r="B36" s="132" t="s">
        <v>65</v>
      </c>
      <c r="C36" s="132"/>
      <c r="D36" s="132"/>
      <c r="E36" s="132"/>
      <c r="F36" s="132"/>
      <c r="G36" s="132"/>
      <c r="H36" s="132"/>
      <c r="I36" s="132"/>
      <c r="J36" s="132"/>
      <c r="K36" s="132"/>
    </row>
    <row r="37" spans="2:11" ht="39.75" customHeight="1" x14ac:dyDescent="0.2">
      <c r="B37" s="95" t="s">
        <v>31</v>
      </c>
      <c r="C37" s="95"/>
      <c r="D37" s="95"/>
      <c r="E37" s="95"/>
      <c r="F37" s="95"/>
      <c r="G37" s="95"/>
      <c r="H37" s="95"/>
      <c r="I37" s="95"/>
      <c r="J37" s="95"/>
      <c r="K37" s="43"/>
    </row>
    <row r="38" spans="2:11" ht="15.75" customHeight="1" x14ac:dyDescent="0.2">
      <c r="B38" s="33"/>
      <c r="C38" s="33"/>
      <c r="D38" s="33"/>
      <c r="E38" s="33"/>
      <c r="F38" s="33"/>
      <c r="G38" s="33"/>
      <c r="H38" s="33"/>
      <c r="I38" s="33"/>
    </row>
    <row r="39" spans="2:11" ht="15" customHeight="1" x14ac:dyDescent="0.25">
      <c r="B39" s="104" t="s">
        <v>59</v>
      </c>
      <c r="C39" s="104"/>
      <c r="D39" s="104"/>
      <c r="E39" s="104"/>
      <c r="F39" s="34"/>
      <c r="G39" s="34"/>
      <c r="H39" s="34"/>
      <c r="I39" s="34"/>
    </row>
    <row r="40" spans="2:11" ht="15" customHeight="1" x14ac:dyDescent="0.2">
      <c r="B40" s="96" t="s">
        <v>60</v>
      </c>
      <c r="C40" s="96"/>
      <c r="D40" s="35"/>
      <c r="E40" s="33"/>
      <c r="F40" s="34"/>
      <c r="G40" s="34"/>
      <c r="H40" s="34"/>
      <c r="I40" s="34"/>
    </row>
    <row r="41" spans="2:11" ht="14.25" x14ac:dyDescent="0.2">
      <c r="B41" s="36"/>
      <c r="C41" s="36"/>
      <c r="D41" s="36"/>
      <c r="E41" s="36"/>
      <c r="F41" s="36"/>
      <c r="G41" s="36"/>
      <c r="H41" s="36"/>
      <c r="I41" s="36"/>
    </row>
    <row r="42" spans="2:11" ht="14.25" x14ac:dyDescent="0.2">
      <c r="B42" s="37"/>
      <c r="C42" s="37"/>
      <c r="D42" s="37"/>
      <c r="E42" s="37"/>
      <c r="F42" s="37"/>
      <c r="G42" s="37"/>
      <c r="H42" s="37"/>
      <c r="I42" s="37"/>
    </row>
    <row r="43" spans="2:11" ht="14.25" x14ac:dyDescent="0.2">
      <c r="B43" s="37"/>
      <c r="C43" s="37"/>
      <c r="D43" s="37"/>
      <c r="E43" s="37"/>
      <c r="F43" s="37"/>
      <c r="G43" s="37"/>
      <c r="H43" s="37"/>
      <c r="I43" s="37"/>
    </row>
    <row r="44" spans="2:11" ht="14.25" x14ac:dyDescent="0.2">
      <c r="B44" s="37"/>
      <c r="C44" s="37"/>
      <c r="D44" s="37"/>
      <c r="E44" s="37"/>
      <c r="F44" s="37"/>
      <c r="G44" s="37"/>
      <c r="H44" s="37"/>
      <c r="I44" s="37"/>
    </row>
    <row r="45" spans="2:11" ht="14.25" x14ac:dyDescent="0.2">
      <c r="B45" s="37"/>
      <c r="C45" s="37"/>
      <c r="D45" s="37"/>
      <c r="E45" s="37"/>
      <c r="F45" s="37"/>
      <c r="G45" s="37"/>
      <c r="H45" s="37"/>
      <c r="I45" s="37"/>
    </row>
    <row r="46" spans="2:11" x14ac:dyDescent="0.25">
      <c r="B46" s="29"/>
      <c r="C46" s="29"/>
      <c r="D46" s="18"/>
      <c r="E46" s="18"/>
      <c r="F46" s="28"/>
      <c r="G46" s="28"/>
    </row>
    <row r="47" spans="2:11" x14ac:dyDescent="0.25">
      <c r="B47" s="29"/>
      <c r="C47" s="29"/>
      <c r="D47" s="18"/>
      <c r="E47" s="18"/>
      <c r="F47" s="28"/>
      <c r="G47" s="28"/>
    </row>
    <row r="48" spans="2:11" x14ac:dyDescent="0.25">
      <c r="E48" s="15"/>
      <c r="F48" s="15"/>
    </row>
  </sheetData>
  <mergeCells count="14">
    <mergeCell ref="B39:C39"/>
    <mergeCell ref="B40:C40"/>
    <mergeCell ref="D39:E39"/>
    <mergeCell ref="B37:J37"/>
    <mergeCell ref="B35:K35"/>
    <mergeCell ref="B36:K36"/>
    <mergeCell ref="B29:I29"/>
    <mergeCell ref="B30:I30"/>
    <mergeCell ref="B31:I31"/>
    <mergeCell ref="B1:J1"/>
    <mergeCell ref="B2:C2"/>
    <mergeCell ref="D2:J2"/>
    <mergeCell ref="B3:E3"/>
    <mergeCell ref="G3:J3"/>
  </mergeCells>
  <pageMargins left="0.7" right="0.7" top="0.75" bottom="0.75" header="0.3" footer="0.3"/>
  <pageSetup paperSize="5" scale="50" orientation="landscape"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ANEXO 1 - COTIZACIONES</vt:lpstr>
      <vt:lpstr>ANEXO 2 - HISTORICOS</vt:lpstr>
      <vt:lpstr>ANEXO 3 - PROY COSTOS</vt:lpstr>
      <vt:lpstr>ANEXO 4 - EST SECTOR</vt:lpstr>
      <vt:lpstr>'ANEXO 1 - COTIZACIONES'!Área_de_impresión</vt:lpstr>
      <vt:lpstr>'ANEXO 2 - HISTORICOS'!Área_de_impresión</vt:lpstr>
      <vt:lpstr>'ANEXO 3 - PROY COSTOS'!Área_de_impresión</vt:lpstr>
      <vt:lpstr>'ANEXO 4 - EST SECTOR'!Área_de_impresión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Ludy Mayerly Silva Alvarez</cp:lastModifiedBy>
  <cp:lastPrinted>2022-04-08T15:49:26Z</cp:lastPrinted>
  <dcterms:created xsi:type="dcterms:W3CDTF">2017-01-13T15:55:25Z</dcterms:created>
  <dcterms:modified xsi:type="dcterms:W3CDTF">2025-09-08T19:52:45Z</dcterms:modified>
</cp:coreProperties>
</file>