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Yesica Suarez\Desktop\AÑO 2025\BIENES Y SERVICIOS\UPS\UPS\"/>
    </mc:Choice>
  </mc:AlternateContent>
  <xr:revisionPtr revIDLastSave="0" documentId="13_ncr:1_{6E8822B8-3CAC-4276-A592-C65A7843E18E}" xr6:coauthVersionLast="47" xr6:coauthVersionMax="47" xr10:uidLastSave="{00000000-0000-0000-0000-000000000000}"/>
  <bookViews>
    <workbookView xWindow="-120" yWindow="-120" windowWidth="29040" windowHeight="15840" firstSheet="1" activeTab="1" xr2:uid="{4A1343CA-0F00-40C9-9518-55691066AAD5}"/>
  </bookViews>
  <sheets>
    <sheet name="Estudio de mercado" sheetId="1" r:id="rId1"/>
    <sheet name="Estudio de mercado para word" sheetId="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8" l="1"/>
  <c r="X5" i="8" s="1"/>
  <c r="V5" i="8"/>
  <c r="O5" i="8"/>
  <c r="M5" i="8"/>
  <c r="W4" i="8"/>
  <c r="M4" i="8" s="1"/>
  <c r="V4" i="8"/>
  <c r="Y5" i="1"/>
  <c r="Y4" i="1"/>
  <c r="O4" i="8" l="1"/>
  <c r="Q4" i="8"/>
  <c r="S4" i="8"/>
  <c r="S5" i="8"/>
  <c r="I4" i="8"/>
  <c r="Q5" i="8"/>
  <c r="K4" i="8"/>
  <c r="X4" i="8"/>
  <c r="X6" i="8" s="1"/>
  <c r="I5" i="8"/>
  <c r="K5" i="8"/>
  <c r="W4" i="1"/>
  <c r="W5" i="1" l="1"/>
  <c r="V5" i="1"/>
  <c r="M4" i="1"/>
  <c r="V4" i="1"/>
  <c r="S4" i="1"/>
  <c r="S5" i="1" l="1"/>
  <c r="Q5" i="1"/>
  <c r="Q4" i="1"/>
  <c r="I4" i="1"/>
  <c r="O4" i="1"/>
  <c r="K4" i="1"/>
  <c r="M5" i="1"/>
  <c r="O5" i="1"/>
  <c r="I5" i="1"/>
  <c r="K5" i="1"/>
  <c r="X4" i="1" l="1"/>
  <c r="Y6" i="1"/>
  <c r="X5" i="1"/>
</calcChain>
</file>

<file path=xl/sharedStrings.xml><?xml version="1.0" encoding="utf-8"?>
<sst xmlns="http://schemas.openxmlformats.org/spreadsheetml/2006/main" count="73" uniqueCount="43">
  <si>
    <t xml:space="preserve">ESTUDIO DE MERCADO: CONTRATAR LA ADQUISICIÓN, INSTALACIÓN Y PUESTA EN FUNCIONAMIENTO, DE LOS EQUIPOS NECESARIOS PARA EL SERVICIO DE ENERGÍA ELÉCTRICA REGULADA EN EL MARCO DEL PROYECTO RESTAURACIÓN Y FORTALECIMIENTO DEL SISTEMA DE ENERGÍA ELÉCTRICA REGULADA EN SEDES DEL SENA REGIONAL CAQUETA  </t>
  </si>
  <si>
    <t>N°</t>
  </si>
  <si>
    <t xml:space="preserve">UBICACIÓN </t>
  </si>
  <si>
    <t>DIRECCION DE LOS SERVICIOS</t>
  </si>
  <si>
    <t>DESCRIPCIÓN</t>
  </si>
  <si>
    <t xml:space="preserve"> UNSPSC</t>
  </si>
  <si>
    <t xml:space="preserve">CANTIDAD </t>
  </si>
  <si>
    <t>UNIDAD DE MEDIDA</t>
  </si>
  <si>
    <t>COTIZACIÓN 1 ENETEL S.A.S</t>
  </si>
  <si>
    <t>DESVIACIÓN COT.1</t>
  </si>
  <si>
    <t>COTIZACIÓN 2 UPSISTEMAS</t>
  </si>
  <si>
    <t>DESVIACIÓN COT.2</t>
  </si>
  <si>
    <t>COTIZACIÓN 3 EPM</t>
  </si>
  <si>
    <t>DESVIACIÓN COT 3.</t>
  </si>
  <si>
    <t>COTIZACIÓN 4 COMPUTEL</t>
  </si>
  <si>
    <t>DESVIACIÓN COT4.</t>
  </si>
  <si>
    <t>COTIZACIÓN 5 INTERNEXA</t>
  </si>
  <si>
    <t>DESVIACIÓN COT.5</t>
  </si>
  <si>
    <t>COTIZACIÓN 6 INTEGRA TECHNOLOGIES COLOMBIA S.A.S</t>
  </si>
  <si>
    <t>DESVIACIÓN COT.6</t>
  </si>
  <si>
    <t>COTIZACIÓN 7</t>
  </si>
  <si>
    <t>COTIZACIÓN 8</t>
  </si>
  <si>
    <t>DESVIACIÓN COT.8</t>
  </si>
  <si>
    <t xml:space="preserve">PROMEDIO </t>
  </si>
  <si>
    <t>CANTIDAD DE COTIZACIONES</t>
  </si>
  <si>
    <t>VALOR TOTAL</t>
  </si>
  <si>
    <t>San Vicente del Caguán</t>
  </si>
  <si>
    <t>Calle 4 No. 3 - 12</t>
  </si>
  <si>
    <t>Sistemas de Alimentación Ininterrumpida compuesto por: UPS 3 KVA MONOFASICA y  UPS 15 KVA TRIFASICA</t>
  </si>
  <si>
    <t>39121635
39121011</t>
  </si>
  <si>
    <t>Unidad</t>
  </si>
  <si>
    <t>Florencia</t>
  </si>
  <si>
    <t>Kilómetro 3 Vía Aeropuerto</t>
  </si>
  <si>
    <t>Sistemas de Alimentación Ininterrumpida compuesto por: una UPS 6KVA BIFASICA y una  UPS 40 KVA TRIFASICA</t>
  </si>
  <si>
    <t>TOTAL</t>
  </si>
  <si>
    <t>Cant.</t>
  </si>
  <si>
    <t>Unidad de medida</t>
  </si>
  <si>
    <t>DESVIAC. COT.1</t>
  </si>
  <si>
    <t>DESVIAC.COT.2</t>
  </si>
  <si>
    <t>DESVIAC. COT 3.</t>
  </si>
  <si>
    <t>DESVIAC. COT4.</t>
  </si>
  <si>
    <t>DESVIAC. COT.5</t>
  </si>
  <si>
    <t>DESVIAC COT.6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</si>
</sst>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&quot;$&quot;\ #,##0.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b/>
      <sz val="6"/>
      <color theme="1"/>
      <name val="Aptos Narrow"/>
      <family val="2"/>
      <scheme val="minor"/>
    </font>
    <font>
      <sz val="10"/>
      <name val="Arial"/>
      <family val="2"/>
    </font>
    <font>
      <sz val="10"/>
      <name val="Aptos Narrow"/>
      <family val="2"/>
      <scheme val="minor"/>
    </font>
    <font>
      <sz val="9"/>
      <color theme="1"/>
      <name val="Arial Narrow"/>
      <family val="2"/>
    </font>
    <font>
      <b/>
      <sz val="9"/>
      <color theme="1" tint="4.9989318521683403E-2"/>
      <name val="Aptos Narrow"/>
      <family val="2"/>
      <scheme val="minor"/>
    </font>
    <font>
      <sz val="9"/>
      <color rgb="FFFF0000"/>
      <name val="Aptos Narrow"/>
      <family val="2"/>
      <scheme val="minor"/>
    </font>
    <font>
      <b/>
      <sz val="6.5"/>
      <color theme="1"/>
      <name val="Aptos Narrow"/>
      <family val="2"/>
      <scheme val="minor"/>
    </font>
    <font>
      <sz val="6.5"/>
      <color theme="1"/>
      <name val="Aptos Narrow"/>
      <family val="2"/>
      <scheme val="minor"/>
    </font>
    <font>
      <sz val="6.5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theme="1"/>
      <name val="Aptos Narrow"/>
      <family val="2"/>
    </font>
    <font>
      <b/>
      <sz val="6"/>
      <color theme="0"/>
      <name val="Aptos Narrow"/>
      <family val="2"/>
      <scheme val="minor"/>
    </font>
    <font>
      <b/>
      <sz val="6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6"/>
      <color rgb="FF000000"/>
      <name val="Aptos Narrow"/>
      <family val="2"/>
      <scheme val="minor"/>
    </font>
    <font>
      <sz val="6"/>
      <color theme="1"/>
      <name val="Aptos Narrow"/>
      <family val="2"/>
    </font>
    <font>
      <sz val="6"/>
      <name val="Aptos Narrow"/>
      <family val="2"/>
      <scheme val="minor"/>
    </font>
    <font>
      <sz val="6"/>
      <color theme="1"/>
      <name val="Arial Narrow"/>
      <family val="2"/>
    </font>
    <font>
      <b/>
      <sz val="6"/>
      <color theme="1" tint="4.9989318521683403E-2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82">
    <xf numFmtId="0" fontId="0" fillId="0" borderId="0" xfId="0"/>
    <xf numFmtId="0" fontId="3" fillId="0" borderId="0" xfId="0" applyFont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/>
    </xf>
    <xf numFmtId="10" fontId="2" fillId="0" borderId="4" xfId="2" applyNumberFormat="1" applyFont="1" applyBorder="1" applyAlignment="1" applyProtection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10" fontId="2" fillId="0" borderId="1" xfId="2" applyNumberFormat="1" applyFont="1" applyBorder="1" applyAlignment="1" applyProtection="1">
      <alignment horizontal="center" vertical="center" wrapText="1"/>
    </xf>
    <xf numFmtId="165" fontId="8" fillId="5" borderId="4" xfId="0" applyNumberFormat="1" applyFont="1" applyFill="1" applyBorder="1" applyAlignment="1">
      <alignment horizontal="center" vertical="center" wrapText="1"/>
    </xf>
    <xf numFmtId="10" fontId="2" fillId="0" borderId="3" xfId="2" applyNumberFormat="1" applyFont="1" applyBorder="1" applyAlignment="1" applyProtection="1">
      <alignment horizontal="center" vertical="center" wrapText="1"/>
    </xf>
    <xf numFmtId="6" fontId="3" fillId="0" borderId="4" xfId="1" applyNumberFormat="1" applyFont="1" applyBorder="1" applyAlignment="1" applyProtection="1">
      <alignment horizontal="center" vertical="center" wrapText="1"/>
    </xf>
    <xf numFmtId="6" fontId="2" fillId="0" borderId="4" xfId="1" applyNumberFormat="1" applyFont="1" applyBorder="1" applyAlignment="1" applyProtection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6" fontId="3" fillId="0" borderId="4" xfId="0" applyNumberFormat="1" applyFont="1" applyBorder="1" applyAlignment="1">
      <alignment vertical="center" wrapText="1"/>
    </xf>
    <xf numFmtId="6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6" fontId="8" fillId="6" borderId="4" xfId="0" applyNumberFormat="1" applyFont="1" applyFill="1" applyBorder="1" applyAlignment="1">
      <alignment horizontal="center" vertical="center" wrapText="1"/>
    </xf>
    <xf numFmtId="166" fontId="8" fillId="6" borderId="4" xfId="0" applyNumberFormat="1" applyFont="1" applyFill="1" applyBorder="1" applyAlignment="1">
      <alignment horizontal="right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166" fontId="8" fillId="6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7" xfId="3" applyFont="1" applyBorder="1" applyAlignment="1">
      <alignment horizontal="center" vertical="center" wrapText="1"/>
    </xf>
    <xf numFmtId="0" fontId="15" fillId="0" borderId="8" xfId="3" applyFont="1" applyBorder="1" applyAlignment="1">
      <alignment horizontal="center" vertical="center" wrapText="1"/>
    </xf>
    <xf numFmtId="43" fontId="3" fillId="0" borderId="0" xfId="0" applyNumberFormat="1" applyFont="1" applyAlignment="1">
      <alignment horizontal="right" vertical="center" wrapText="1"/>
    </xf>
    <xf numFmtId="43" fontId="3" fillId="0" borderId="0" xfId="0" applyNumberFormat="1" applyFont="1" applyAlignment="1">
      <alignment vertical="center" wrapText="1"/>
    </xf>
    <xf numFmtId="43" fontId="3" fillId="0" borderId="0" xfId="0" applyNumberFormat="1" applyFont="1" applyAlignment="1">
      <alignment horizontal="center" vertical="center" wrapText="1"/>
    </xf>
    <xf numFmtId="8" fontId="9" fillId="0" borderId="6" xfId="0" applyNumberFormat="1" applyFont="1" applyBorder="1" applyAlignment="1">
      <alignment horizontal="center" vertical="center" wrapText="1"/>
    </xf>
    <xf numFmtId="8" fontId="3" fillId="0" borderId="0" xfId="0" applyNumberFormat="1" applyFont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3" fontId="8" fillId="0" borderId="4" xfId="0" applyNumberFormat="1" applyFont="1" applyBorder="1" applyAlignment="1">
      <alignment horizontal="right" vertical="center" wrapText="1"/>
    </xf>
    <xf numFmtId="165" fontId="11" fillId="0" borderId="0" xfId="0" applyNumberFormat="1" applyFont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20" fillId="0" borderId="7" xfId="3" applyFont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center" vertical="center" wrapText="1"/>
    </xf>
    <xf numFmtId="0" fontId="21" fillId="0" borderId="4" xfId="3" applyFont="1" applyBorder="1" applyAlignment="1">
      <alignment horizontal="center" vertical="center"/>
    </xf>
    <xf numFmtId="3" fontId="22" fillId="0" borderId="4" xfId="0" applyNumberFormat="1" applyFont="1" applyBorder="1" applyAlignment="1">
      <alignment horizontal="right" vertical="center" wrapText="1"/>
    </xf>
    <xf numFmtId="10" fontId="5" fillId="0" borderId="4" xfId="2" applyNumberFormat="1" applyFont="1" applyBorder="1" applyAlignment="1" applyProtection="1">
      <alignment horizontal="center" vertical="center" wrapText="1"/>
    </xf>
    <xf numFmtId="164" fontId="22" fillId="0" borderId="4" xfId="0" applyNumberFormat="1" applyFont="1" applyBorder="1" applyAlignment="1">
      <alignment horizontal="center" vertical="center" wrapText="1"/>
    </xf>
    <xf numFmtId="10" fontId="5" fillId="0" borderId="1" xfId="2" applyNumberFormat="1" applyFont="1" applyBorder="1" applyAlignment="1" applyProtection="1">
      <alignment horizontal="center" vertical="center" wrapText="1"/>
    </xf>
    <xf numFmtId="165" fontId="22" fillId="5" borderId="4" xfId="0" applyNumberFormat="1" applyFont="1" applyFill="1" applyBorder="1" applyAlignment="1">
      <alignment horizontal="center" vertical="center" wrapText="1"/>
    </xf>
    <xf numFmtId="10" fontId="5" fillId="0" borderId="3" xfId="2" applyNumberFormat="1" applyFont="1" applyBorder="1" applyAlignment="1" applyProtection="1">
      <alignment horizontal="center" vertical="center" wrapText="1"/>
    </xf>
    <xf numFmtId="6" fontId="18" fillId="0" borderId="4" xfId="1" applyNumberFormat="1" applyFont="1" applyBorder="1" applyAlignment="1" applyProtection="1">
      <alignment horizontal="center" vertical="center" wrapText="1"/>
    </xf>
    <xf numFmtId="6" fontId="5" fillId="0" borderId="4" xfId="1" applyNumberFormat="1" applyFont="1" applyBorder="1" applyAlignment="1" applyProtection="1">
      <alignment horizontal="center" vertical="center" wrapText="1"/>
    </xf>
    <xf numFmtId="6" fontId="18" fillId="0" borderId="4" xfId="0" applyNumberFormat="1" applyFont="1" applyBorder="1" applyAlignment="1">
      <alignment vertical="center" wrapText="1"/>
    </xf>
    <xf numFmtId="6" fontId="18" fillId="0" borderId="0" xfId="0" applyNumberFormat="1" applyFont="1" applyAlignment="1">
      <alignment vertical="center" wrapText="1"/>
    </xf>
    <xf numFmtId="164" fontId="18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20" fillId="0" borderId="8" xfId="3" applyFont="1" applyBorder="1" applyAlignment="1">
      <alignment horizontal="center" vertical="center" wrapText="1"/>
    </xf>
    <xf numFmtId="166" fontId="22" fillId="6" borderId="4" xfId="0" applyNumberFormat="1" applyFont="1" applyFill="1" applyBorder="1" applyAlignment="1">
      <alignment horizontal="center" vertical="center" wrapText="1"/>
    </xf>
    <xf numFmtId="166" fontId="22" fillId="6" borderId="4" xfId="0" applyNumberFormat="1" applyFont="1" applyFill="1" applyBorder="1" applyAlignment="1">
      <alignment horizontal="right" vertical="center" wrapText="1"/>
    </xf>
    <xf numFmtId="166" fontId="22" fillId="6" borderId="1" xfId="0" applyNumberFormat="1" applyFont="1" applyFill="1" applyBorder="1" applyAlignment="1">
      <alignment horizontal="center" vertical="center" wrapText="1"/>
    </xf>
    <xf numFmtId="166" fontId="22" fillId="6" borderId="3" xfId="0" applyNumberFormat="1" applyFont="1" applyFill="1" applyBorder="1" applyAlignment="1">
      <alignment horizontal="center" vertical="center" wrapText="1"/>
    </xf>
    <xf numFmtId="6" fontId="23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499A4F61-C49E-4F69-9F92-21522B81BB0A}"/>
    <cellStyle name="Porcentaje" xfId="2" builtinId="5"/>
  </cellStyles>
  <dxfs count="88"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auto="1"/>
        <name val="Aptos Narrow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rgb="FF000000"/>
        <name val="Arial Narrow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6"/>
        <color rgb="FF000000"/>
        <name val="Arial Narrow"/>
        <family val="2"/>
        <scheme val="none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6"/>
        <color rgb="FF000000"/>
        <name val="Aptos Narrow"/>
        <family val="2"/>
        <scheme val="minor"/>
      </font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6"/>
        <color rgb="FF000000"/>
        <name val="Aptos Narrow"/>
        <family val="2"/>
        <scheme val="none"/>
      </font>
      <alignment horizontal="general" vertical="center" textRotation="0" wrapText="1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9C5700"/>
      </font>
      <fill>
        <patternFill>
          <bgColor rgb="FFFFEB9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FCCCC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auto="1"/>
        <name val="Aptos Narrow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rial Narrow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9"/>
        <color rgb="FF000000"/>
        <name val="Arial Narrow"/>
        <family val="2"/>
        <scheme val="none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ptos Narrow"/>
        <family val="2"/>
        <scheme val="minor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general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BF9C2FC4-E73A-4495-B8E7-785EF35222C7}"/>
            </a:ext>
          </a:extLst>
        </xdr:cNvPr>
        <xdr:cNvSpPr>
          <a:spLocks noChangeAspect="1" noChangeArrowheads="1"/>
        </xdr:cNvSpPr>
      </xdr:nvSpPr>
      <xdr:spPr bwMode="auto">
        <a:xfrm>
          <a:off x="419100" y="248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8B212454-DD8B-431A-B73C-5286BAB98BEA}"/>
            </a:ext>
          </a:extLst>
        </xdr:cNvPr>
        <xdr:cNvSpPr>
          <a:spLocks noChangeAspect="1" noChangeArrowheads="1"/>
        </xdr:cNvSpPr>
      </xdr:nvSpPr>
      <xdr:spPr bwMode="auto">
        <a:xfrm>
          <a:off x="419100" y="248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25677241-A5CB-43A0-A939-C21BEED368A1}"/>
            </a:ext>
          </a:extLst>
        </xdr:cNvPr>
        <xdr:cNvSpPr>
          <a:spLocks noChangeAspect="1" noChangeArrowheads="1"/>
        </xdr:cNvSpPr>
      </xdr:nvSpPr>
      <xdr:spPr bwMode="auto">
        <a:xfrm>
          <a:off x="419100" y="248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471191B5-BE6E-40DB-A2EF-8876A3DFEFF7}"/>
            </a:ext>
          </a:extLst>
        </xdr:cNvPr>
        <xdr:cNvSpPr>
          <a:spLocks noChangeAspect="1" noChangeArrowheads="1"/>
        </xdr:cNvSpPr>
      </xdr:nvSpPr>
      <xdr:spPr bwMode="auto">
        <a:xfrm>
          <a:off x="419100" y="2486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E0E712A-3FA6-4310-8B3E-F11E7C67BF7E}"/>
            </a:ext>
          </a:extLst>
        </xdr:cNvPr>
        <xdr:cNvSpPr>
          <a:spLocks noChangeAspect="1" noChangeArrowheads="1"/>
        </xdr:cNvSpPr>
      </xdr:nvSpPr>
      <xdr:spPr bwMode="auto">
        <a:xfrm>
          <a:off x="235565" y="131096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8E412959-6F26-48C9-96FB-FEA9E3BE3068}"/>
            </a:ext>
          </a:extLst>
        </xdr:cNvPr>
        <xdr:cNvSpPr>
          <a:spLocks noChangeAspect="1" noChangeArrowheads="1"/>
        </xdr:cNvSpPr>
      </xdr:nvSpPr>
      <xdr:spPr bwMode="auto">
        <a:xfrm>
          <a:off x="235565" y="131096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986179E5-BB31-44F1-A180-A8C8F60B47B8}"/>
            </a:ext>
          </a:extLst>
        </xdr:cNvPr>
        <xdr:cNvSpPr>
          <a:spLocks noChangeAspect="1" noChangeArrowheads="1"/>
        </xdr:cNvSpPr>
      </xdr:nvSpPr>
      <xdr:spPr bwMode="auto">
        <a:xfrm>
          <a:off x="235565" y="131096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197689</xdr:colOff>
      <xdr:row>4</xdr:row>
      <xdr:rowOff>71887</xdr:rowOff>
    </xdr:from>
    <xdr:ext cx="304800" cy="304800"/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19B158C7-BDA8-414C-AFB5-A8513F58C753}"/>
            </a:ext>
          </a:extLst>
        </xdr:cNvPr>
        <xdr:cNvSpPr>
          <a:spLocks noChangeAspect="1" noChangeArrowheads="1"/>
        </xdr:cNvSpPr>
      </xdr:nvSpPr>
      <xdr:spPr bwMode="auto">
        <a:xfrm>
          <a:off x="1482665" y="198587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1072CE30-5368-4563-9533-92CCD6A8DEE7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E4B85E59-348F-4D0C-BBC4-7D50E159D91C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4646C78A-FAE8-476E-810B-BB047EEB4FC4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A2232144-9700-4F64-A0E2-7F3438AC5F83}"/>
            </a:ext>
          </a:extLst>
        </xdr:cNvPr>
        <xdr:cNvSpPr>
          <a:spLocks noChangeAspect="1" noChangeArrowheads="1"/>
        </xdr:cNvSpPr>
      </xdr:nvSpPr>
      <xdr:spPr bwMode="auto">
        <a:xfrm>
          <a:off x="238125" y="1304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E2A88949-6913-4E2C-A5EC-078D1CEAB97F}"/>
            </a:ext>
          </a:extLst>
        </xdr:cNvPr>
        <xdr:cNvSpPr>
          <a:spLocks noChangeAspect="1" noChangeArrowheads="1"/>
        </xdr:cNvSpPr>
      </xdr:nvSpPr>
      <xdr:spPr bwMode="auto">
        <a:xfrm>
          <a:off x="238125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7D7C7340-27CE-4267-9820-8779D9603E4C}"/>
            </a:ext>
          </a:extLst>
        </xdr:cNvPr>
        <xdr:cNvSpPr>
          <a:spLocks noChangeAspect="1" noChangeArrowheads="1"/>
        </xdr:cNvSpPr>
      </xdr:nvSpPr>
      <xdr:spPr bwMode="auto">
        <a:xfrm>
          <a:off x="238125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8F4D828E-633E-496C-B7E8-A96483B9709F}"/>
            </a:ext>
          </a:extLst>
        </xdr:cNvPr>
        <xdr:cNvSpPr>
          <a:spLocks noChangeAspect="1" noChangeArrowheads="1"/>
        </xdr:cNvSpPr>
      </xdr:nvSpPr>
      <xdr:spPr bwMode="auto">
        <a:xfrm>
          <a:off x="238125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197689</xdr:colOff>
      <xdr:row>4</xdr:row>
      <xdr:rowOff>71887</xdr:rowOff>
    </xdr:from>
    <xdr:ext cx="304800" cy="304800"/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7FAAFE0B-9AAC-49FB-8DFF-A65AB75D188B}"/>
            </a:ext>
          </a:extLst>
        </xdr:cNvPr>
        <xdr:cNvSpPr>
          <a:spLocks noChangeAspect="1" noChangeArrowheads="1"/>
        </xdr:cNvSpPr>
      </xdr:nvSpPr>
      <xdr:spPr bwMode="auto">
        <a:xfrm>
          <a:off x="1474039" y="1986412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35D710-E0B7-429F-9DF8-87FBEFF84C98}" name="Tabla1" displayName="Tabla1" ref="A3:Y5" totalsRowShown="0" headerRowDxfId="72" dataDxfId="70" headerRowBorderDxfId="71" tableBorderDxfId="69" totalsRowBorderDxfId="68">
  <autoFilter ref="A3:Y5" xr:uid="{00000000-0009-0000-0100-000001000000}"/>
  <tableColumns count="25">
    <tableColumn id="1" xr3:uid="{1E6CA064-4AFC-41BE-B599-B2852D98A0FC}" name="N°" dataDxfId="67"/>
    <tableColumn id="25" xr3:uid="{A1EA2D0E-6FFB-41F5-8848-F80888DE1835}" name="UBICACIÓN " dataDxfId="66"/>
    <tableColumn id="23" xr3:uid="{A026EAB6-C8E1-49A3-AEF4-4E6F5FC69180}" name="DIRECCION DE LOS SERVICIOS" dataDxfId="65" dataCellStyle="Normal 2"/>
    <tableColumn id="2" xr3:uid="{701417E5-DDF0-403A-8987-91BA1080206E}" name="DESCRIPCIÓN" dataDxfId="64"/>
    <tableColumn id="3" xr3:uid="{F2A89F72-9655-4810-A165-956F34B3761F}" name=" UNSPSC" dataDxfId="63"/>
    <tableColumn id="14" xr3:uid="{7DD18E8B-D48D-430B-A4D3-769B8FBE3B70}" name="CANTIDAD " dataDxfId="62"/>
    <tableColumn id="4" xr3:uid="{CCEFFBDA-8D56-4D0F-AD59-D719277B744F}" name="UNIDAD DE MEDIDA" dataDxfId="61"/>
    <tableColumn id="5" xr3:uid="{7B0B2D31-22E7-4B64-8BAD-134EDB46B053}" name="COTIZACIÓN 1 ENETEL S.A.S" dataDxfId="60"/>
    <tableColumn id="17" xr3:uid="{047CDCB2-9775-4259-B010-D79FCD6F5A63}" name="DESVIACIÓN COT.1" dataDxfId="59" dataCellStyle="Porcentaje">
      <calculatedColumnFormula>IF(Tabla1[[#This Row],[COTIZACIÓN 1 ENETEL S.A.S]]&gt;0,ABS(1-Tabla1[[#This Row],[COTIZACIÓN 1 ENETEL S.A.S]]/Tabla1[[#This Row],[PROMEDIO ]]),"")</calculatedColumnFormula>
    </tableColumn>
    <tableColumn id="6" xr3:uid="{CD7DA463-F5E7-49D4-8AA1-815C465DAA36}" name="COTIZACIÓN 2 UPSISTEMAS" dataDxfId="58"/>
    <tableColumn id="18" xr3:uid="{8EE4CBE1-0B48-4D27-AE38-72FDFE190F05}" name="DESVIACIÓN COT.2" dataDxfId="57" dataCellStyle="Porcentaje">
      <calculatedColumnFormula>IF(Tabla1[[#This Row],[COTIZACIÓN 2 UPSISTEMAS]]&gt;0,ABS(1-Tabla1[[#This Row],[COTIZACIÓN 2 UPSISTEMAS]]/Tabla1[[#This Row],[PROMEDIO ]]),"")</calculatedColumnFormula>
    </tableColumn>
    <tableColumn id="7" xr3:uid="{3253A136-2108-4390-810C-659BC495AB4D}" name="COTIZACIÓN 3 EPM" dataDxfId="56"/>
    <tableColumn id="19" xr3:uid="{D08C7E72-6C73-45E6-8F36-D9A073A339F0}" name="DESVIACIÓN COT 3." dataDxfId="55" dataCellStyle="Porcentaje">
      <calculatedColumnFormula>IF(Tabla1[[#This Row],[COTIZACIÓN 3 EPM]]&gt;0,ABS(1-Tabla1[[#This Row],[COTIZACIÓN 3 EPM]]/Tabla1[[#This Row],[PROMEDIO ]]),"")</calculatedColumnFormula>
    </tableColumn>
    <tableColumn id="8" xr3:uid="{A475F7AC-3D2E-4E9F-AFB7-BCD5DC9B0764}" name="COTIZACIÓN 4 COMPUTEL" dataDxfId="54" dataCellStyle="Moneda"/>
    <tableColumn id="20" xr3:uid="{C0979915-EAF3-44EB-ACDA-20D26B214BFA}" name="DESVIACIÓN COT4." dataDxfId="53" dataCellStyle="Porcentaje">
      <calculatedColumnFormula>IF(Tabla1[[#This Row],[COTIZACIÓN 4 COMPUTEL]]&gt;0,ABS(1-Tabla1[[#This Row],[COTIZACIÓN 4 COMPUTEL]]/Tabla1[[#This Row],[PROMEDIO ]]),"")</calculatedColumnFormula>
    </tableColumn>
    <tableColumn id="9" xr3:uid="{E7993BD2-7023-4B07-996A-D9284C80D76D}" name="COTIZACIÓN 5 INTERNEXA" dataDxfId="52" dataCellStyle="Moneda"/>
    <tableColumn id="21" xr3:uid="{88BA86C1-27C6-4161-8882-C28C56FC6051}" name="DESVIACIÓN COT.5" dataDxfId="51" dataCellStyle="Porcentaje">
      <calculatedColumnFormula>IF(Tabla1[[#This Row],[COTIZACIÓN 5 INTERNEXA]]&gt;0,ABS(1-Tabla1[[#This Row],[COTIZACIÓN 5 INTERNEXA]]/Tabla1[[#This Row],[PROMEDIO ]]),"")</calculatedColumnFormula>
    </tableColumn>
    <tableColumn id="10" xr3:uid="{8FD26CFD-0A2C-43E0-B039-F9235B7C756C}" name="COTIZACIÓN 6 INTEGRA TECHNOLOGIES COLOMBIA S.A.S" dataDxfId="50" dataCellStyle="Moneda"/>
    <tableColumn id="22" xr3:uid="{564DFFBD-3D1D-40DF-99CF-58CB57202386}" name="DESVIACIÓN COT.6" dataDxfId="49" dataCellStyle="Porcentaje">
      <calculatedColumnFormula>IF(Tabla1[[#This Row],[COTIZACIÓN 6 INTEGRA TECHNOLOGIES COLOMBIA S.A.S]]&gt;0,ABS(1-Tabla1[[#This Row],[COTIZACIÓN 6 INTEGRA TECHNOLOGIES COLOMBIA S.A.S]]/Tabla1[[#This Row],[PROMEDIO ]]),"")</calculatedColumnFormula>
    </tableColumn>
    <tableColumn id="11" xr3:uid="{33F08879-31F5-4AEA-9A26-2934B112DFA7}" name="COTIZACIÓN 7" dataDxfId="48" dataCellStyle="Moneda"/>
    <tableColumn id="12" xr3:uid="{877EE4F3-FB48-40B8-B996-3E41A1CDA546}" name="COTIZACIÓN 8" dataDxfId="47" dataCellStyle="Moneda"/>
    <tableColumn id="24" xr3:uid="{3CE2AE7C-9430-4A80-AAEB-AF20E360E37F}" name="DESVIACIÓN COT.8" dataDxfId="46" dataCellStyle="Porcentaje">
      <calculatedColumnFormula>IF(Tabla1[[#This Row],[COTIZACIÓN 8]]&gt;0,ABS(1-Tabla1[[#This Row],[COTIZACIÓN 8]]/Tabla1[[#This Row],[PROMEDIO ]]),"")</calculatedColumnFormula>
    </tableColumn>
    <tableColumn id="15" xr3:uid="{92D54EAC-F647-47C5-992A-E0A87E26D174}" name="PROMEDIO " dataDxfId="45" dataCellStyle="Moneda">
      <calculatedColumnFormula>IF(SUM(Tabla1[[#This Row],[COTIZACIÓN 1 ENETEL S.A.S]],Tabla1[[#This Row],[COTIZACIÓN 2 UPSISTEMAS]],Tabla1[[#This Row],[COTIZACIÓN 3 EPM]],Tabla1[[#This Row],[COTIZACIÓN 4 COMPUTEL]],Tabla1[[#This Row],[COTIZACIÓN 5 INTERNEXA]],Tabla1[[#This Row],[COTIZACIÓN 6 INTEGRA TECHNOLOGIES COLOMBIA S.A.S]],Tabla1[[#This Row],[COTIZACIÓN 7]],Tabla1[[#This Row],[COTIZACIÓN 8]])&gt;0,TRUNC(AVERAGE(Tabla1[[#This Row],[COTIZACIÓN 1 ENETEL S.A.S]],Tabla1[[#This Row],[COTIZACIÓN 2 UPSISTEMAS]],Tabla1[[#This Row],[COTIZACIÓN 3 EPM]],Tabla1[[#This Row],[COTIZACIÓN 4 COMPUTEL]],Tabla1[[#This Row],[COTIZACIÓN 5 INTERNEXA]],Tabla1[[#This Row],[COTIZACIÓN 6 INTEGRA TECHNOLOGIES COLOMBIA S.A.S]],Tabla1[[#This Row],[COTIZACIÓN 7]],Tabla1[[#This Row],[COTIZACIÓN 8]])),"SIN DATOS")</calculatedColumnFormula>
    </tableColumn>
    <tableColumn id="13" xr3:uid="{F275BF10-1D03-452C-9613-A933F6B9A606}" name="CANTIDAD DE COTIZACIONES" dataDxfId="44">
      <calculatedColumnFormula>COUNT(Tabla1[[#This Row],[COTIZACIÓN 1 ENETEL S.A.S]:[DESVIACIÓN COT.8]])/2</calculatedColumnFormula>
    </tableColumn>
    <tableColumn id="16" xr3:uid="{8F5131F4-DD7C-4D5C-A960-406271E85B56}" name="VALOR TOTAL" dataDxfId="43">
      <calculatedColumnFormula>Tabla1[[#This Row],[PROMEDIO ]]*Tabla1[[#This Row],[CANTIDAD ]]+0.38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69980C-C84A-43F4-B4C0-A2A010B16A9D}" name="Tabla13" displayName="Tabla13" ref="A3:X5" totalsRowShown="0" headerRowDxfId="28" dataDxfId="26" headerRowBorderDxfId="27" tableBorderDxfId="25" totalsRowBorderDxfId="24">
  <autoFilter ref="A3:X5" xr:uid="{00000000-0009-0000-0100-000001000000}"/>
  <tableColumns count="24">
    <tableColumn id="1" xr3:uid="{42D3C9A3-95FC-4CD4-9E11-68031CF7DA14}" name="N°" dataDxfId="23"/>
    <tableColumn id="25" xr3:uid="{41B41E03-859C-4D19-BBB9-78C2FB096CFE}" name="UBICACIÓN " dataDxfId="22"/>
    <tableColumn id="23" xr3:uid="{3E561374-513D-4A4B-BCB4-4D0DF9274B08}" name="DIRECCION DE LOS SERVICIOS" dataDxfId="21" dataCellStyle="Normal 2"/>
    <tableColumn id="2" xr3:uid="{19AEB51F-EBAC-490E-8250-B92F6EA669EC}" name="DESCRIPCIÓN" dataDxfId="20"/>
    <tableColumn id="3" xr3:uid="{12980FE3-490D-473E-80AD-4FC276898E68}" name=" UNSPSC" dataDxfId="19"/>
    <tableColumn id="14" xr3:uid="{270E507C-DAF8-4626-A8AD-1AB4B7006D06}" name="Cant." dataDxfId="18"/>
    <tableColumn id="4" xr3:uid="{6B5EE7F3-94A4-4691-BD40-22268BBDCB02}" name="Unidad de medida" dataDxfId="17"/>
    <tableColumn id="5" xr3:uid="{7FECF4A3-EF41-4DB8-9254-B034AE7B7DF0}" name="COTIZACIÓN 1 ENETEL S.A.S" dataDxfId="16"/>
    <tableColumn id="17" xr3:uid="{118FE68A-DC50-4285-B22D-CB7C1453F686}" name="DESVIAC. COT.1" dataDxfId="15" dataCellStyle="Porcentaje">
      <calculatedColumnFormula>IF(Tabla13[[#This Row],[COTIZACIÓN 1 ENETEL S.A.S]]&gt;0,ABS(1-Tabla13[[#This Row],[COTIZACIÓN 1 ENETEL S.A.S]]/Tabla13[[#This Row],[PROMEDIO ]]),"")</calculatedColumnFormula>
    </tableColumn>
    <tableColumn id="6" xr3:uid="{DE31EC11-CC9D-427D-930A-D7C581C8797C}" name="COTIZACIÓN 2 UPSISTEMAS" dataDxfId="14"/>
    <tableColumn id="18" xr3:uid="{8FDC1740-D394-42BE-9AE3-FEF627425861}" name="DESVIAC.COT.2" dataDxfId="13" dataCellStyle="Porcentaje">
      <calculatedColumnFormula>IF(Tabla13[[#This Row],[COTIZACIÓN 2 UPSISTEMAS]]&gt;0,ABS(1-Tabla13[[#This Row],[COTIZACIÓN 2 UPSISTEMAS]]/Tabla13[[#This Row],[PROMEDIO ]]),"")</calculatedColumnFormula>
    </tableColumn>
    <tableColumn id="7" xr3:uid="{83342FFD-1DB7-4FCA-B3EE-D8E21531D4DD}" name="COTIZACIÓN 3 EPM" dataDxfId="12"/>
    <tableColumn id="19" xr3:uid="{AFE5D2BA-1978-4A18-A4C3-5F0FCFC49886}" name="DESVIAC. COT 3." dataDxfId="11" dataCellStyle="Porcentaje">
      <calculatedColumnFormula>IF(Tabla13[[#This Row],[COTIZACIÓN 3 EPM]]&gt;0,ABS(1-Tabla13[[#This Row],[COTIZACIÓN 3 EPM]]/Tabla13[[#This Row],[PROMEDIO ]]),"")</calculatedColumnFormula>
    </tableColumn>
    <tableColumn id="8" xr3:uid="{DC2575ED-D170-4836-AD71-2FE3BD135B44}" name="COTIZACIÓN 4 COMPUTEL" dataDxfId="10" dataCellStyle="Moneda"/>
    <tableColumn id="20" xr3:uid="{B12DD3B5-DB50-4FD1-94D9-8D8C9F557104}" name="DESVIAC. COT4." dataDxfId="9" dataCellStyle="Porcentaje">
      <calculatedColumnFormula>IF(Tabla13[[#This Row],[COTIZACIÓN 4 COMPUTEL]]&gt;0,ABS(1-Tabla13[[#This Row],[COTIZACIÓN 4 COMPUTEL]]/Tabla13[[#This Row],[PROMEDIO ]]),"")</calculatedColumnFormula>
    </tableColumn>
    <tableColumn id="9" xr3:uid="{539B189A-2D3D-4733-8B8C-EF03B3394052}" name="COTIZACIÓN 5 INTERNEXA" dataDxfId="8" dataCellStyle="Moneda"/>
    <tableColumn id="21" xr3:uid="{785F09D1-C929-4754-958C-9E65CB08D2C0}" name="DESVIAC. COT.5" dataDxfId="7" dataCellStyle="Porcentaje">
      <calculatedColumnFormula>IF(Tabla13[[#This Row],[COTIZACIÓN 5 INTERNEXA]]&gt;0,ABS(1-Tabla13[[#This Row],[COTIZACIÓN 5 INTERNEXA]]/Tabla13[[#This Row],[PROMEDIO ]]),"")</calculatedColumnFormula>
    </tableColumn>
    <tableColumn id="10" xr3:uid="{4540C6C2-A3F7-4AAF-A7A5-9F3AB3F463F0}" name="COTIZACIÓN 6 INTEGRA TECHNOLOGIES COLOMBIA S.A.S" dataDxfId="6" dataCellStyle="Moneda"/>
    <tableColumn id="22" xr3:uid="{0B44EBD9-1148-49BA-AF03-0A71EA25C48D}" name="DESVIAC COT.6" dataDxfId="5" dataCellStyle="Porcentaje">
      <calculatedColumnFormula>IF(Tabla13[[#This Row],[COTIZACIÓN 6 INTEGRA TECHNOLOGIES COLOMBIA S.A.S]]&gt;0,ABS(1-Tabla13[[#This Row],[COTIZACIÓN 6 INTEGRA TECHNOLOGIES COLOMBIA S.A.S]]/Tabla13[[#This Row],[PROMEDIO ]]),"")</calculatedColumnFormula>
    </tableColumn>
    <tableColumn id="11" xr3:uid="{AC42B09C-98A2-4428-AE34-F70C5F256694}" name="COTIZACIÓN 7" dataDxfId="4" dataCellStyle="Moneda"/>
    <tableColumn id="12" xr3:uid="{E7B0D0E6-FE4E-4715-BF47-51E4DE5C9E29}" name="COTIZACIÓN 8" dataDxfId="3" dataCellStyle="Moneda"/>
    <tableColumn id="24" xr3:uid="{CDE50FE6-0C27-4C22-BC99-3A74170C269B}" name="DESVIACIÓN COT.8" dataDxfId="2" dataCellStyle="Porcentaje">
      <calculatedColumnFormula>IF(Tabla13[[#This Row],[COTIZACIÓN 8]]&gt;0,ABS(1-Tabla13[[#This Row],[COTIZACIÓN 8]]/Tabla13[[#This Row],[PROMEDIO ]]),"")</calculatedColumnFormula>
    </tableColumn>
    <tableColumn id="15" xr3:uid="{42FA2ADA-CBF1-4E86-BB9F-0A71267E0396}" name="PROMEDIO " dataDxfId="1" dataCellStyle="Moneda">
      <calculatedColumnFormula>IF(SUM(Tabla13[[#This Row],[COTIZACIÓN 1 ENETEL S.A.S]],Tabla13[[#This Row],[COTIZACIÓN 2 UPSISTEMAS]],Tabla13[[#This Row],[COTIZACIÓN 3 EPM]],Tabla13[[#This Row],[COTIZACIÓN 4 COMPUTEL]],Tabla13[[#This Row],[COTIZACIÓN 5 INTERNEXA]],Tabla13[[#This Row],[COTIZACIÓN 6 INTEGRA TECHNOLOGIES COLOMBIA S.A.S]],Tabla13[[#This Row],[COTIZACIÓN 7]],Tabla13[[#This Row],[COTIZACIÓN 8]])&gt;0,TRUNC(AVERAGE(Tabla13[[#This Row],[COTIZACIÓN 1 ENETEL S.A.S]],Tabla13[[#This Row],[COTIZACIÓN 2 UPSISTEMAS]],Tabla13[[#This Row],[COTIZACIÓN 3 EPM]],Tabla13[[#This Row],[COTIZACIÓN 4 COMPUTEL]],Tabla13[[#This Row],[COTIZACIÓN 5 INTERNEXA]],Tabla13[[#This Row],[COTIZACIÓN 6 INTEGRA TECHNOLOGIES COLOMBIA S.A.S]],Tabla13[[#This Row],[COTIZACIÓN 7]],Tabla13[[#This Row],[COTIZACIÓN 8]])),"SIN DATOS")</calculatedColumnFormula>
    </tableColumn>
    <tableColumn id="16" xr3:uid="{F996F0FD-E8C2-40A2-8D01-97C96BA96FDB}" name="VALOR TOTAL" dataDxfId="0">
      <calculatedColumnFormula>Tabla13[[#This Row],[PROMEDIO ]]*Tabla13[[#This Row],[Cant.]]+0.38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CD05C-BF60-4418-990B-11520AE01B25}">
  <dimension ref="A1:AA9"/>
  <sheetViews>
    <sheetView zoomScale="106" zoomScaleNormal="106" workbookViewId="0">
      <pane ySplit="3" topLeftCell="A4" activePane="bottomLeft" state="frozen"/>
      <selection pane="bottomLeft" activeCell="P22" sqref="P22"/>
    </sheetView>
  </sheetViews>
  <sheetFormatPr baseColWidth="10" defaultColWidth="9.140625" defaultRowHeight="12" x14ac:dyDescent="0.25"/>
  <cols>
    <col min="1" max="1" width="3.5703125" style="27" customWidth="1"/>
    <col min="2" max="2" width="15.5703125" style="27" customWidth="1"/>
    <col min="3" max="3" width="13.85546875" style="27" customWidth="1"/>
    <col min="4" max="4" width="38" style="1" customWidth="1"/>
    <col min="5" max="5" width="9.42578125" style="27" customWidth="1"/>
    <col min="6" max="6" width="8.7109375" style="27" customWidth="1"/>
    <col min="7" max="7" width="7.7109375" style="27" customWidth="1"/>
    <col min="8" max="8" width="11.5703125" style="28" customWidth="1"/>
    <col min="9" max="9" width="10" style="1" customWidth="1"/>
    <col min="10" max="10" width="11.7109375" style="1" customWidth="1"/>
    <col min="11" max="11" width="10.42578125" style="1" customWidth="1"/>
    <col min="12" max="12" width="10.85546875" style="29" customWidth="1"/>
    <col min="13" max="13" width="9.7109375" style="1" customWidth="1"/>
    <col min="14" max="14" width="11.42578125" style="1" customWidth="1"/>
    <col min="15" max="15" width="10.42578125" style="1" customWidth="1"/>
    <col min="16" max="16" width="11.7109375" style="1" customWidth="1"/>
    <col min="17" max="17" width="9.7109375" style="1" customWidth="1"/>
    <col min="18" max="18" width="12" style="1" customWidth="1"/>
    <col min="19" max="19" width="10.5703125" style="1" customWidth="1"/>
    <col min="20" max="20" width="0.140625" style="1" customWidth="1"/>
    <col min="21" max="21" width="9.140625" style="1" hidden="1" customWidth="1"/>
    <col min="22" max="22" width="10" style="1" hidden="1" customWidth="1"/>
    <col min="23" max="23" width="13.42578125" style="1" customWidth="1"/>
    <col min="24" max="24" width="11" style="1" customWidth="1"/>
    <col min="25" max="25" width="16.140625" style="1" customWidth="1"/>
    <col min="26" max="26" width="10.42578125" style="1" customWidth="1"/>
    <col min="27" max="27" width="11.7109375" style="1" bestFit="1" customWidth="1"/>
    <col min="28" max="16384" width="9.140625" style="1"/>
  </cols>
  <sheetData>
    <row r="1" spans="1:27" ht="15.75" customHeight="1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8"/>
    </row>
    <row r="2" spans="1:27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1"/>
    </row>
    <row r="3" spans="1:27" s="8" customFormat="1" ht="7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3" t="s">
        <v>8</v>
      </c>
      <c r="I3" s="3" t="s">
        <v>9</v>
      </c>
      <c r="J3" s="4" t="s">
        <v>10</v>
      </c>
      <c r="K3" s="4" t="s">
        <v>11</v>
      </c>
      <c r="L3" s="5" t="s">
        <v>12</v>
      </c>
      <c r="M3" s="3" t="s">
        <v>13</v>
      </c>
      <c r="N3" s="4" t="s">
        <v>14</v>
      </c>
      <c r="O3" s="4" t="s">
        <v>15</v>
      </c>
      <c r="P3" s="3" t="s">
        <v>16</v>
      </c>
      <c r="Q3" s="3" t="s">
        <v>17</v>
      </c>
      <c r="R3" s="4" t="s">
        <v>18</v>
      </c>
      <c r="S3" s="4" t="s">
        <v>19</v>
      </c>
      <c r="T3" s="3" t="s">
        <v>20</v>
      </c>
      <c r="U3" s="4" t="s">
        <v>21</v>
      </c>
      <c r="V3" s="4" t="s">
        <v>22</v>
      </c>
      <c r="W3" s="2" t="s">
        <v>23</v>
      </c>
      <c r="X3" s="6" t="s">
        <v>24</v>
      </c>
      <c r="Y3" s="7" t="s">
        <v>25</v>
      </c>
    </row>
    <row r="4" spans="1:27" ht="48" customHeight="1" x14ac:dyDescent="0.25">
      <c r="A4" s="9">
        <v>1</v>
      </c>
      <c r="B4" s="35" t="s">
        <v>26</v>
      </c>
      <c r="C4" s="36" t="s">
        <v>27</v>
      </c>
      <c r="D4" s="34" t="s">
        <v>28</v>
      </c>
      <c r="E4" s="10" t="s">
        <v>29</v>
      </c>
      <c r="F4" s="11">
        <v>1</v>
      </c>
      <c r="G4" s="10" t="s">
        <v>30</v>
      </c>
      <c r="H4" s="44">
        <v>98777331.590000004</v>
      </c>
      <c r="I4" s="12">
        <f>IF(Tabla1[[#This Row],[COTIZACIÓN 1 ENETEL S.A.S]]&gt;0,ABS(1-Tabla1[[#This Row],[COTIZACIÓN 1 ENETEL S.A.S]]/Tabla1[[#This Row],[PROMEDIO ]]),"")</f>
        <v>9.3820249772289532E-3</v>
      </c>
      <c r="J4" s="13">
        <v>73829961.560000002</v>
      </c>
      <c r="K4" s="14">
        <f>IF(Tabla1[[#This Row],[COTIZACIÓN 2 UPSISTEMAS]]&gt;0,ABS(1-Tabla1[[#This Row],[COTIZACIÓN 2 UPSISTEMAS]]/Tabla1[[#This Row],[PROMEDIO ]]),"")</f>
        <v>0.24554920745633613</v>
      </c>
      <c r="L4" s="15">
        <v>95505137.420000002</v>
      </c>
      <c r="M4" s="16">
        <f>IF(Tabla1[[#This Row],[COTIZACIÓN 3 EPM]]&gt;0,ABS(1-Tabla1[[#This Row],[COTIZACIÓN 3 EPM]]/Tabla1[[#This Row],[PROMEDIO ]]),"")</f>
        <v>2.4055747882871792E-2</v>
      </c>
      <c r="N4" s="17">
        <v>67787160</v>
      </c>
      <c r="O4" s="12">
        <f>IF(Tabla1[[#This Row],[COTIZACIÓN 4 COMPUTEL]]&gt;0,ABS(1-Tabla1[[#This Row],[COTIZACIÓN 4 COMPUTEL]]/Tabla1[[#This Row],[PROMEDIO ]]),"")</f>
        <v>0.30729915733841884</v>
      </c>
      <c r="P4" s="17">
        <v>91657126.359999999</v>
      </c>
      <c r="Q4" s="12">
        <f>IF(Tabla1[[#This Row],[COTIZACIÓN 5 INTERNEXA]]&gt;0,ABS(1-Tabla1[[#This Row],[COTIZACIÓN 5 INTERNEXA]]/Tabla1[[#This Row],[PROMEDIO ]]),"")</f>
        <v>6.3377656395237403E-2</v>
      </c>
      <c r="R4" s="17">
        <v>159598569.50999999</v>
      </c>
      <c r="S4" s="12">
        <f>IF(Tabla1[[#This Row],[COTIZACIÓN 6 INTEGRA TECHNOLOGIES COLOMBIA S.A.S]]&gt;0,ABS(1-Tabla1[[#This Row],[COTIZACIÓN 6 INTEGRA TECHNOLOGIES COLOMBIA S.A.S]]/Tabla1[[#This Row],[PROMEDIO ]]),"")</f>
        <v>0.63089976902941403</v>
      </c>
      <c r="T4" s="17"/>
      <c r="U4" s="17"/>
      <c r="V4" s="12" t="str">
        <f>IF(Tabla1[[#This Row],[COTIZACIÓN 8]]&gt;0,ABS(1-Tabla1[[#This Row],[COTIZACIÓN 8]]/Tabla1[[#This Row],[PROMEDIO ]]),"")</f>
        <v/>
      </c>
      <c r="W4" s="18">
        <f>IF(SUM(Tabla1[[#This Row],[COTIZACIÓN 1 ENETEL S.A.S]],Tabla1[[#This Row],[COTIZACIÓN 2 UPSISTEMAS]],Tabla1[[#This Row],[COTIZACIÓN 3 EPM]],Tabla1[[#This Row],[COTIZACIÓN 4 COMPUTEL]],Tabla1[[#This Row],[COTIZACIÓN 5 INTERNEXA]],Tabla1[[#This Row],[COTIZACIÓN 6 INTEGRA TECHNOLOGIES COLOMBIA S.A.S]],Tabla1[[#This Row],[COTIZACIÓN 7]],Tabla1[[#This Row],[COTIZACIÓN 8]])&gt;0,TRUNC(AVERAGE(Tabla1[[#This Row],[COTIZACIÓN 1 ENETEL S.A.S]],Tabla1[[#This Row],[COTIZACIÓN 2 UPSISTEMAS]],Tabla1[[#This Row],[COTIZACIÓN 3 EPM]],Tabla1[[#This Row],[COTIZACIÓN 4 COMPUTEL]],Tabla1[[#This Row],[COTIZACIÓN 5 INTERNEXA]],Tabla1[[#This Row],[COTIZACIÓN 6 INTEGRA TECHNOLOGIES COLOMBIA S.A.S]],Tabla1[[#This Row],[COTIZACIÓN 7]],Tabla1[[#This Row],[COTIZACIÓN 8]])),"SIN DATOS")</f>
        <v>97859214</v>
      </c>
      <c r="X4" s="19">
        <f>COUNT(Tabla1[[#This Row],[COTIZACIÓN 1 ENETEL S.A.S]:[DESVIACIÓN COT.8]])/2</f>
        <v>6</v>
      </c>
      <c r="Y4" s="20">
        <f>Tabla1[[#This Row],[PROMEDIO ]]*Tabla1[[#This Row],[CANTIDAD ]]+0.38</f>
        <v>97859214.379999995</v>
      </c>
      <c r="Z4" s="21"/>
      <c r="AA4" s="22"/>
    </row>
    <row r="5" spans="1:27" ht="48" customHeight="1" thickBot="1" x14ac:dyDescent="0.3">
      <c r="A5" s="9">
        <v>2</v>
      </c>
      <c r="B5" s="35" t="s">
        <v>31</v>
      </c>
      <c r="C5" s="37" t="s">
        <v>32</v>
      </c>
      <c r="D5" s="34" t="s">
        <v>33</v>
      </c>
      <c r="E5" s="10" t="s">
        <v>29</v>
      </c>
      <c r="F5" s="11">
        <v>1</v>
      </c>
      <c r="G5" s="10" t="s">
        <v>30</v>
      </c>
      <c r="H5" s="44">
        <v>271898004.42000002</v>
      </c>
      <c r="I5" s="12">
        <f>IF(Tabla1[[#This Row],[COTIZACIÓN 1 ENETEL S.A.S]]&gt;0,ABS(1-Tabla1[[#This Row],[COTIZACIÓN 1 ENETEL S.A.S]]/Tabla1[[#This Row],[PROMEDIO ]]),"")</f>
        <v>0.10293551390517597</v>
      </c>
      <c r="J5" s="13">
        <v>192232834.58000001</v>
      </c>
      <c r="K5" s="14">
        <f>IF(Tabla1[[#This Row],[COTIZACIÓN 2 UPSISTEMAS]]&gt;0,ABS(1-Tabla1[[#This Row],[COTIZACIÓN 2 UPSISTEMAS]]/Tabla1[[#This Row],[PROMEDIO ]]),"")</f>
        <v>0.22022075649575668</v>
      </c>
      <c r="L5" s="15">
        <v>260942637.13</v>
      </c>
      <c r="M5" s="16">
        <f>IF(Tabla1[[#This Row],[COTIZACIÓN 3 EPM]]&gt;0,ABS(1-Tabla1[[#This Row],[COTIZACIÓN 3 EPM]]/Tabla1[[#This Row],[PROMEDIO ]]),"")</f>
        <v>5.8495821610298204E-2</v>
      </c>
      <c r="N5" s="17">
        <v>240325260</v>
      </c>
      <c r="O5" s="12">
        <f>IF(Tabla1[[#This Row],[COTIZACIÓN 4 COMPUTEL]]&gt;0,ABS(1-Tabla1[[#This Row],[COTIZACIÓN 4 COMPUTEL]]/Tabla1[[#This Row],[PROMEDIO ]]),"")</f>
        <v>2.5137147630356904E-2</v>
      </c>
      <c r="P5" s="17">
        <v>155091381.63999999</v>
      </c>
      <c r="Q5" s="12">
        <f>IF(Tabla1[[#This Row],[COTIZACIÓN 5 INTERNEXA]]&gt;0,ABS(1-Tabla1[[#This Row],[COTIZACIÓN 5 INTERNEXA]]/Tabla1[[#This Row],[PROMEDIO ]]),"")</f>
        <v>0.37088250031012437</v>
      </c>
      <c r="R5" s="17">
        <v>358642624.25999999</v>
      </c>
      <c r="S5" s="12">
        <f>IF(Tabla1[[#This Row],[COTIZACIÓN 6 INTEGRA TECHNOLOGIES COLOMBIA S.A.S]]&gt;0,ABS(1-Tabla1[[#This Row],[COTIZACIÓN 6 INTEGRA TECHNOLOGIES COLOMBIA S.A.S]]/Tabla1[[#This Row],[PROMEDIO ]]),"")</f>
        <v>0.45480908526818098</v>
      </c>
      <c r="T5" s="17"/>
      <c r="U5" s="17"/>
      <c r="V5" s="12" t="str">
        <f>IF(Tabla1[[#This Row],[COTIZACIÓN 8]]&gt;0,ABS(1-Tabla1[[#This Row],[COTIZACIÓN 8]]/Tabla1[[#This Row],[PROMEDIO ]]),"")</f>
        <v/>
      </c>
      <c r="W5" s="18">
        <f>IF(SUM(Tabla1[[#This Row],[COTIZACIÓN 1 ENETEL S.A.S]],Tabla1[[#This Row],[COTIZACIÓN 2 UPSISTEMAS]],Tabla1[[#This Row],[COTIZACIÓN 3 EPM]],Tabla1[[#This Row],[COTIZACIÓN 4 COMPUTEL]],Tabla1[[#This Row],[COTIZACIÓN 5 INTERNEXA]],Tabla1[[#This Row],[COTIZACIÓN 6 INTEGRA TECHNOLOGIES COLOMBIA S.A.S]],Tabla1[[#This Row],[COTIZACIÓN 7]],Tabla1[[#This Row],[COTIZACIÓN 8]])&gt;0,TRUNC(AVERAGE(Tabla1[[#This Row],[COTIZACIÓN 1 ENETEL S.A.S]],Tabla1[[#This Row],[COTIZACIÓN 2 UPSISTEMAS]],Tabla1[[#This Row],[COTIZACIÓN 3 EPM]],Tabla1[[#This Row],[COTIZACIÓN 4 COMPUTEL]],Tabla1[[#This Row],[COTIZACIÓN 5 INTERNEXA]],Tabla1[[#This Row],[COTIZACIÓN 6 INTEGRA TECHNOLOGIES COLOMBIA S.A.S]],Tabla1[[#This Row],[COTIZACIÓN 7]],Tabla1[[#This Row],[COTIZACIÓN 8]])),"SIN DATOS")</f>
        <v>246522123</v>
      </c>
      <c r="X5" s="19">
        <f>COUNT(Tabla1[[#This Row],[COTIZACIÓN 1 ENETEL S.A.S]:[DESVIACIÓN COT.8]])/2</f>
        <v>6</v>
      </c>
      <c r="Y5" s="20">
        <f>Tabla1[[#This Row],[PROMEDIO ]]*Tabla1[[#This Row],[CANTIDAD ]]+0.38</f>
        <v>246522123.38</v>
      </c>
      <c r="Z5" s="21"/>
      <c r="AA5" s="22"/>
    </row>
    <row r="6" spans="1:27" ht="14.25" customHeight="1" thickBot="1" x14ac:dyDescent="0.3">
      <c r="A6" s="23" t="s">
        <v>34</v>
      </c>
      <c r="B6" s="23"/>
      <c r="C6" s="23"/>
      <c r="D6" s="23"/>
      <c r="E6" s="23"/>
      <c r="F6" s="23"/>
      <c r="G6" s="23"/>
      <c r="H6" s="24"/>
      <c r="I6" s="23"/>
      <c r="J6" s="23"/>
      <c r="K6" s="25"/>
      <c r="L6" s="23"/>
      <c r="M6" s="26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41">
        <f>SUM(Tabla1[VALOR TOTAL])</f>
        <v>344381337.75999999</v>
      </c>
      <c r="AA6" s="22"/>
    </row>
    <row r="7" spans="1:27" x14ac:dyDescent="0.25">
      <c r="Y7" s="43">
        <v>344381337.75</v>
      </c>
    </row>
    <row r="8" spans="1:27" x14ac:dyDescent="0.25">
      <c r="H8" s="38"/>
      <c r="I8" s="39"/>
      <c r="J8" s="39"/>
      <c r="K8" s="39"/>
      <c r="L8" s="40"/>
      <c r="M8" s="40"/>
      <c r="N8" s="40"/>
      <c r="O8" s="40"/>
      <c r="P8" s="40"/>
      <c r="Q8" s="40"/>
      <c r="R8" s="40"/>
      <c r="S8" s="39"/>
      <c r="T8" s="39"/>
      <c r="U8" s="39"/>
      <c r="V8" s="39"/>
      <c r="W8" s="39"/>
      <c r="X8" s="39"/>
      <c r="Y8" s="21"/>
    </row>
    <row r="9" spans="1:27" x14ac:dyDescent="0.25">
      <c r="W9" s="42"/>
    </row>
  </sheetData>
  <sheetProtection selectLockedCells="1"/>
  <mergeCells count="2">
    <mergeCell ref="A1:Y1"/>
    <mergeCell ref="A2:Y2"/>
  </mergeCells>
  <conditionalFormatting sqref="A6:X6">
    <cfRule type="expression" dxfId="87" priority="3">
      <formula>AND($I6&gt;0.3,$I6&lt;&gt;"")</formula>
    </cfRule>
    <cfRule type="expression" dxfId="86" priority="4">
      <formula>AND(A6=0,A6&lt;&gt;"")</formula>
    </cfRule>
    <cfRule type="expression" dxfId="85" priority="5">
      <formula>AND($K6&gt;0.3,$K6&lt;&gt;"")</formula>
    </cfRule>
  </conditionalFormatting>
  <conditionalFormatting sqref="H4:H5">
    <cfRule type="expression" dxfId="84" priority="17">
      <formula>AND($I4&gt;0.3,$I4&lt;&gt;"")</formula>
    </cfRule>
  </conditionalFormatting>
  <conditionalFormatting sqref="I4:I5 K4:K5 O4:O5 Q4:Q5 S4:S5 V4:V5">
    <cfRule type="expression" dxfId="83" priority="9">
      <formula>AND(I4&gt;0.3,I4&lt;&gt;"")</formula>
    </cfRule>
  </conditionalFormatting>
  <conditionalFormatting sqref="J4:J5 L4:L5">
    <cfRule type="expression" dxfId="82" priority="16">
      <formula>AND($K4&gt;0.3,$K4&lt;&gt;"")</formula>
    </cfRule>
  </conditionalFormatting>
  <conditionalFormatting sqref="L4:L5">
    <cfRule type="expression" dxfId="81" priority="15">
      <formula>AND($M4&gt;0.3,$M4&lt;&gt;"")</formula>
    </cfRule>
  </conditionalFormatting>
  <conditionalFormatting sqref="N4:N5 H4:H5 J4:J5 L4:L5 P4:P5 R4:R5 T4:U5">
    <cfRule type="expression" dxfId="80" priority="8">
      <formula>AND(H4=0,H4&lt;&gt;"")</formula>
    </cfRule>
  </conditionalFormatting>
  <conditionalFormatting sqref="N4:N5">
    <cfRule type="expression" dxfId="79" priority="2">
      <formula>AND($O4&gt;0.3,$O4&lt;&gt;"")</formula>
    </cfRule>
  </conditionalFormatting>
  <conditionalFormatting sqref="P4:P5">
    <cfRule type="expression" dxfId="78" priority="14">
      <formula>AND($Q4&gt;0.3,$Q4&lt;&gt;"")</formula>
    </cfRule>
  </conditionalFormatting>
  <conditionalFormatting sqref="R4:R5">
    <cfRule type="expression" dxfId="77" priority="13">
      <formula>AND($S4&gt;0.3,$S4&lt;&gt;"")</formula>
    </cfRule>
  </conditionalFormatting>
  <conditionalFormatting sqref="T4:T5">
    <cfRule type="expression" dxfId="76" priority="24">
      <formula>AND(#REF!&gt;0.3,#REF!&lt;&gt;"")</formula>
    </cfRule>
  </conditionalFormatting>
  <conditionalFormatting sqref="U4:U5">
    <cfRule type="expression" dxfId="75" priority="11">
      <formula>AND($V4&gt;0.3,$V4&lt;&gt;"")</formula>
    </cfRule>
  </conditionalFormatting>
  <conditionalFormatting sqref="W4:W5">
    <cfRule type="containsText" dxfId="74" priority="7" operator="containsText" text="SIN DATOS">
      <formula>NOT(ISERROR(SEARCH("SIN DATOS",W4)))</formula>
    </cfRule>
  </conditionalFormatting>
  <conditionalFormatting sqref="X4:X5">
    <cfRule type="cellIs" dxfId="73" priority="10" operator="lessThan">
      <formula>3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FC5D-77C3-4454-911B-AD3A89AEDB19}">
  <dimension ref="A1:Z9"/>
  <sheetViews>
    <sheetView tabSelected="1" zoomScale="130" zoomScaleNormal="130" workbookViewId="0">
      <pane ySplit="3" topLeftCell="A4" activePane="bottomLeft" state="frozen"/>
      <selection pane="bottomLeft" activeCell="I15" sqref="I15"/>
    </sheetView>
  </sheetViews>
  <sheetFormatPr baseColWidth="10" defaultColWidth="9.140625" defaultRowHeight="12" x14ac:dyDescent="0.25"/>
  <cols>
    <col min="1" max="1" width="4.85546875" style="27" customWidth="1"/>
    <col min="2" max="2" width="8.85546875" style="27" customWidth="1"/>
    <col min="3" max="3" width="8.140625" style="27" customWidth="1"/>
    <col min="4" max="4" width="16" style="1" customWidth="1"/>
    <col min="5" max="5" width="7.85546875" style="27" customWidth="1"/>
    <col min="6" max="6" width="5.28515625" style="27" customWidth="1"/>
    <col min="7" max="7" width="5.85546875" style="27" customWidth="1"/>
    <col min="8" max="8" width="9" style="28" customWidth="1"/>
    <col min="9" max="9" width="6.85546875" style="1" customWidth="1"/>
    <col min="10" max="10" width="9.5703125" style="1" customWidth="1"/>
    <col min="11" max="11" width="7.28515625" style="1" customWidth="1"/>
    <col min="12" max="12" width="9.28515625" style="29" customWidth="1"/>
    <col min="13" max="13" width="7.140625" style="1" customWidth="1"/>
    <col min="14" max="14" width="9.42578125" style="1" customWidth="1"/>
    <col min="15" max="15" width="7.42578125" style="1" customWidth="1"/>
    <col min="16" max="16" width="9.28515625" style="1" customWidth="1"/>
    <col min="17" max="17" width="6.85546875" style="1" customWidth="1"/>
    <col min="18" max="18" width="12" style="1" customWidth="1"/>
    <col min="19" max="19" width="7.7109375" style="1" customWidth="1"/>
    <col min="20" max="20" width="0.140625" style="1" customWidth="1"/>
    <col min="21" max="21" width="9.140625" style="1" hidden="1" customWidth="1"/>
    <col min="22" max="22" width="10" style="1" hidden="1" customWidth="1"/>
    <col min="23" max="23" width="11" style="1" customWidth="1"/>
    <col min="24" max="24" width="12.42578125" style="1" customWidth="1"/>
    <col min="25" max="25" width="10.42578125" style="1" customWidth="1"/>
    <col min="26" max="26" width="11.7109375" style="1" bestFit="1" customWidth="1"/>
    <col min="27" max="16384" width="9.140625" style="1"/>
  </cols>
  <sheetData>
    <row r="1" spans="1:26" ht="27.75" customHeight="1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8"/>
    </row>
    <row r="2" spans="1:26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1"/>
    </row>
    <row r="3" spans="1:26" s="51" customFormat="1" ht="75" customHeight="1" x14ac:dyDescent="0.25">
      <c r="A3" s="46" t="s">
        <v>1</v>
      </c>
      <c r="B3" s="46" t="s">
        <v>2</v>
      </c>
      <c r="C3" s="46" t="s">
        <v>3</v>
      </c>
      <c r="D3" s="46" t="s">
        <v>4</v>
      </c>
      <c r="E3" s="46" t="s">
        <v>5</v>
      </c>
      <c r="F3" s="46" t="s">
        <v>35</v>
      </c>
      <c r="G3" s="46" t="s">
        <v>36</v>
      </c>
      <c r="H3" s="47" t="s">
        <v>8</v>
      </c>
      <c r="I3" s="47" t="s">
        <v>37</v>
      </c>
      <c r="J3" s="48" t="s">
        <v>10</v>
      </c>
      <c r="K3" s="48" t="s">
        <v>38</v>
      </c>
      <c r="L3" s="49" t="s">
        <v>12</v>
      </c>
      <c r="M3" s="47" t="s">
        <v>39</v>
      </c>
      <c r="N3" s="48" t="s">
        <v>14</v>
      </c>
      <c r="O3" s="48" t="s">
        <v>40</v>
      </c>
      <c r="P3" s="47" t="s">
        <v>16</v>
      </c>
      <c r="Q3" s="47" t="s">
        <v>41</v>
      </c>
      <c r="R3" s="48" t="s">
        <v>18</v>
      </c>
      <c r="S3" s="48" t="s">
        <v>42</v>
      </c>
      <c r="T3" s="47" t="s">
        <v>20</v>
      </c>
      <c r="U3" s="48" t="s">
        <v>21</v>
      </c>
      <c r="V3" s="48" t="s">
        <v>22</v>
      </c>
      <c r="W3" s="6" t="s">
        <v>23</v>
      </c>
      <c r="X3" s="50" t="s">
        <v>25</v>
      </c>
    </row>
    <row r="4" spans="1:26" s="69" customFormat="1" ht="77.25" customHeight="1" x14ac:dyDescent="0.25">
      <c r="A4" s="52">
        <v>1</v>
      </c>
      <c r="B4" s="53" t="s">
        <v>26</v>
      </c>
      <c r="C4" s="54" t="s">
        <v>27</v>
      </c>
      <c r="D4" s="55" t="s">
        <v>28</v>
      </c>
      <c r="E4" s="56" t="s">
        <v>29</v>
      </c>
      <c r="F4" s="57">
        <v>1</v>
      </c>
      <c r="G4" s="56" t="s">
        <v>30</v>
      </c>
      <c r="H4" s="58">
        <v>98777331.590000004</v>
      </c>
      <c r="I4" s="59">
        <f>IF(Tabla13[[#This Row],[COTIZACIÓN 1 ENETEL S.A.S]]&gt;0,ABS(1-Tabla13[[#This Row],[COTIZACIÓN 1 ENETEL S.A.S]]/Tabla13[[#This Row],[PROMEDIO ]]),"")</f>
        <v>9.3820249772289532E-3</v>
      </c>
      <c r="J4" s="60">
        <v>73829961.560000002</v>
      </c>
      <c r="K4" s="61">
        <f>IF(Tabla13[[#This Row],[COTIZACIÓN 2 UPSISTEMAS]]&gt;0,ABS(1-Tabla13[[#This Row],[COTIZACIÓN 2 UPSISTEMAS]]/Tabla13[[#This Row],[PROMEDIO ]]),"")</f>
        <v>0.24554920745633613</v>
      </c>
      <c r="L4" s="62">
        <v>95505137.420000002</v>
      </c>
      <c r="M4" s="63">
        <f>IF(Tabla13[[#This Row],[COTIZACIÓN 3 EPM]]&gt;0,ABS(1-Tabla13[[#This Row],[COTIZACIÓN 3 EPM]]/Tabla13[[#This Row],[PROMEDIO ]]),"")</f>
        <v>2.4055747882871792E-2</v>
      </c>
      <c r="N4" s="64">
        <v>67787160</v>
      </c>
      <c r="O4" s="59">
        <f>IF(Tabla13[[#This Row],[COTIZACIÓN 4 COMPUTEL]]&gt;0,ABS(1-Tabla13[[#This Row],[COTIZACIÓN 4 COMPUTEL]]/Tabla13[[#This Row],[PROMEDIO ]]),"")</f>
        <v>0.30729915733841884</v>
      </c>
      <c r="P4" s="64">
        <v>91657126.359999999</v>
      </c>
      <c r="Q4" s="59">
        <f>IF(Tabla13[[#This Row],[COTIZACIÓN 5 INTERNEXA]]&gt;0,ABS(1-Tabla13[[#This Row],[COTIZACIÓN 5 INTERNEXA]]/Tabla13[[#This Row],[PROMEDIO ]]),"")</f>
        <v>6.3377656395237403E-2</v>
      </c>
      <c r="R4" s="64">
        <v>159598569.50999999</v>
      </c>
      <c r="S4" s="59">
        <f>IF(Tabla13[[#This Row],[COTIZACIÓN 6 INTEGRA TECHNOLOGIES COLOMBIA S.A.S]]&gt;0,ABS(1-Tabla13[[#This Row],[COTIZACIÓN 6 INTEGRA TECHNOLOGIES COLOMBIA S.A.S]]/Tabla13[[#This Row],[PROMEDIO ]]),"")</f>
        <v>0.63089976902941403</v>
      </c>
      <c r="T4" s="64"/>
      <c r="U4" s="64"/>
      <c r="V4" s="59" t="str">
        <f>IF(Tabla13[[#This Row],[COTIZACIÓN 8]]&gt;0,ABS(1-Tabla13[[#This Row],[COTIZACIÓN 8]]/Tabla13[[#This Row],[PROMEDIO ]]),"")</f>
        <v/>
      </c>
      <c r="W4" s="65">
        <f>IF(SUM(Tabla13[[#This Row],[COTIZACIÓN 1 ENETEL S.A.S]],Tabla13[[#This Row],[COTIZACIÓN 2 UPSISTEMAS]],Tabla13[[#This Row],[COTIZACIÓN 3 EPM]],Tabla13[[#This Row],[COTIZACIÓN 4 COMPUTEL]],Tabla13[[#This Row],[COTIZACIÓN 5 INTERNEXA]],Tabla13[[#This Row],[COTIZACIÓN 6 INTEGRA TECHNOLOGIES COLOMBIA S.A.S]],Tabla13[[#This Row],[COTIZACIÓN 7]],Tabla13[[#This Row],[COTIZACIÓN 8]])&gt;0,TRUNC(AVERAGE(Tabla13[[#This Row],[COTIZACIÓN 1 ENETEL S.A.S]],Tabla13[[#This Row],[COTIZACIÓN 2 UPSISTEMAS]],Tabla13[[#This Row],[COTIZACIÓN 3 EPM]],Tabla13[[#This Row],[COTIZACIÓN 4 COMPUTEL]],Tabla13[[#This Row],[COTIZACIÓN 5 INTERNEXA]],Tabla13[[#This Row],[COTIZACIÓN 6 INTEGRA TECHNOLOGIES COLOMBIA S.A.S]],Tabla13[[#This Row],[COTIZACIÓN 7]],Tabla13[[#This Row],[COTIZACIÓN 8]])),"SIN DATOS")</f>
        <v>97859214</v>
      </c>
      <c r="X4" s="66">
        <f>Tabla13[[#This Row],[PROMEDIO ]]*Tabla13[[#This Row],[Cant.]]+0.38</f>
        <v>97859214.379999995</v>
      </c>
      <c r="Y4" s="67"/>
      <c r="Z4" s="68"/>
    </row>
    <row r="5" spans="1:26" s="69" customFormat="1" ht="77.25" customHeight="1" thickBot="1" x14ac:dyDescent="0.3">
      <c r="A5" s="52">
        <v>2</v>
      </c>
      <c r="B5" s="53" t="s">
        <v>31</v>
      </c>
      <c r="C5" s="70" t="s">
        <v>32</v>
      </c>
      <c r="D5" s="55" t="s">
        <v>33</v>
      </c>
      <c r="E5" s="56" t="s">
        <v>29</v>
      </c>
      <c r="F5" s="57">
        <v>1</v>
      </c>
      <c r="G5" s="56" t="s">
        <v>30</v>
      </c>
      <c r="H5" s="58">
        <v>271898004.42000002</v>
      </c>
      <c r="I5" s="59">
        <f>IF(Tabla13[[#This Row],[COTIZACIÓN 1 ENETEL S.A.S]]&gt;0,ABS(1-Tabla13[[#This Row],[COTIZACIÓN 1 ENETEL S.A.S]]/Tabla13[[#This Row],[PROMEDIO ]]),"")</f>
        <v>0.10293551390517597</v>
      </c>
      <c r="J5" s="60">
        <v>192232834.58000001</v>
      </c>
      <c r="K5" s="61">
        <f>IF(Tabla13[[#This Row],[COTIZACIÓN 2 UPSISTEMAS]]&gt;0,ABS(1-Tabla13[[#This Row],[COTIZACIÓN 2 UPSISTEMAS]]/Tabla13[[#This Row],[PROMEDIO ]]),"")</f>
        <v>0.22022075649575668</v>
      </c>
      <c r="L5" s="62">
        <v>260942637.13</v>
      </c>
      <c r="M5" s="63">
        <f>IF(Tabla13[[#This Row],[COTIZACIÓN 3 EPM]]&gt;0,ABS(1-Tabla13[[#This Row],[COTIZACIÓN 3 EPM]]/Tabla13[[#This Row],[PROMEDIO ]]),"")</f>
        <v>5.8495821610298204E-2</v>
      </c>
      <c r="N5" s="64">
        <v>240325260</v>
      </c>
      <c r="O5" s="59">
        <f>IF(Tabla13[[#This Row],[COTIZACIÓN 4 COMPUTEL]]&gt;0,ABS(1-Tabla13[[#This Row],[COTIZACIÓN 4 COMPUTEL]]/Tabla13[[#This Row],[PROMEDIO ]]),"")</f>
        <v>2.5137147630356904E-2</v>
      </c>
      <c r="P5" s="64">
        <v>155091381.63999999</v>
      </c>
      <c r="Q5" s="59">
        <f>IF(Tabla13[[#This Row],[COTIZACIÓN 5 INTERNEXA]]&gt;0,ABS(1-Tabla13[[#This Row],[COTIZACIÓN 5 INTERNEXA]]/Tabla13[[#This Row],[PROMEDIO ]]),"")</f>
        <v>0.37088250031012437</v>
      </c>
      <c r="R5" s="64">
        <v>358642624.25999999</v>
      </c>
      <c r="S5" s="59">
        <f>IF(Tabla13[[#This Row],[COTIZACIÓN 6 INTEGRA TECHNOLOGIES COLOMBIA S.A.S]]&gt;0,ABS(1-Tabla13[[#This Row],[COTIZACIÓN 6 INTEGRA TECHNOLOGIES COLOMBIA S.A.S]]/Tabla13[[#This Row],[PROMEDIO ]]),"")</f>
        <v>0.45480908526818098</v>
      </c>
      <c r="T5" s="64"/>
      <c r="U5" s="64"/>
      <c r="V5" s="59" t="str">
        <f>IF(Tabla13[[#This Row],[COTIZACIÓN 8]]&gt;0,ABS(1-Tabla13[[#This Row],[COTIZACIÓN 8]]/Tabla13[[#This Row],[PROMEDIO ]]),"")</f>
        <v/>
      </c>
      <c r="W5" s="65">
        <f>IF(SUM(Tabla13[[#This Row],[COTIZACIÓN 1 ENETEL S.A.S]],Tabla13[[#This Row],[COTIZACIÓN 2 UPSISTEMAS]],Tabla13[[#This Row],[COTIZACIÓN 3 EPM]],Tabla13[[#This Row],[COTIZACIÓN 4 COMPUTEL]],Tabla13[[#This Row],[COTIZACIÓN 5 INTERNEXA]],Tabla13[[#This Row],[COTIZACIÓN 6 INTEGRA TECHNOLOGIES COLOMBIA S.A.S]],Tabla13[[#This Row],[COTIZACIÓN 7]],Tabla13[[#This Row],[COTIZACIÓN 8]])&gt;0,TRUNC(AVERAGE(Tabla13[[#This Row],[COTIZACIÓN 1 ENETEL S.A.S]],Tabla13[[#This Row],[COTIZACIÓN 2 UPSISTEMAS]],Tabla13[[#This Row],[COTIZACIÓN 3 EPM]],Tabla13[[#This Row],[COTIZACIÓN 4 COMPUTEL]],Tabla13[[#This Row],[COTIZACIÓN 5 INTERNEXA]],Tabla13[[#This Row],[COTIZACIÓN 6 INTEGRA TECHNOLOGIES COLOMBIA S.A.S]],Tabla13[[#This Row],[COTIZACIÓN 7]],Tabla13[[#This Row],[COTIZACIÓN 8]])),"SIN DATOS")</f>
        <v>246522123</v>
      </c>
      <c r="X5" s="66">
        <f>Tabla13[[#This Row],[PROMEDIO ]]*Tabla13[[#This Row],[Cant.]]+0.38</f>
        <v>246522123.38</v>
      </c>
      <c r="Y5" s="67"/>
      <c r="Z5" s="68"/>
    </row>
    <row r="6" spans="1:26" s="69" customFormat="1" ht="14.25" customHeight="1" thickBot="1" x14ac:dyDescent="0.3">
      <c r="A6" s="71" t="s">
        <v>34</v>
      </c>
      <c r="B6" s="71"/>
      <c r="C6" s="71"/>
      <c r="D6" s="71"/>
      <c r="E6" s="71"/>
      <c r="F6" s="71"/>
      <c r="G6" s="71"/>
      <c r="H6" s="72"/>
      <c r="I6" s="71"/>
      <c r="J6" s="71"/>
      <c r="K6" s="73"/>
      <c r="L6" s="71"/>
      <c r="M6" s="74"/>
      <c r="N6" s="71"/>
      <c r="O6" s="71"/>
      <c r="P6" s="71"/>
      <c r="Q6" s="71"/>
      <c r="R6" s="71"/>
      <c r="S6" s="71"/>
      <c r="T6" s="71"/>
      <c r="U6" s="71"/>
      <c r="V6" s="71"/>
      <c r="W6" s="71"/>
      <c r="X6" s="75">
        <f>SUM(Tabla13[VALOR TOTAL])</f>
        <v>344381337.75999999</v>
      </c>
      <c r="Z6" s="68"/>
    </row>
    <row r="7" spans="1:26" x14ac:dyDescent="0.25">
      <c r="A7" s="31"/>
      <c r="B7" s="31"/>
      <c r="C7" s="31"/>
      <c r="D7" s="30"/>
      <c r="E7" s="31"/>
      <c r="F7" s="31"/>
      <c r="G7" s="31"/>
      <c r="H7" s="32"/>
      <c r="I7" s="30"/>
      <c r="J7" s="30"/>
      <c r="K7" s="30"/>
      <c r="L7" s="33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45">
        <v>344381337.75</v>
      </c>
    </row>
    <row r="8" spans="1:26" x14ac:dyDescent="0.25">
      <c r="H8" s="38"/>
      <c r="I8" s="39"/>
      <c r="J8" s="39"/>
      <c r="K8" s="39"/>
      <c r="L8" s="40"/>
      <c r="M8" s="40"/>
      <c r="N8" s="40"/>
      <c r="O8" s="40"/>
      <c r="P8" s="40"/>
      <c r="Q8" s="40"/>
      <c r="R8" s="40"/>
      <c r="S8" s="39"/>
      <c r="T8" s="39"/>
      <c r="U8" s="39"/>
      <c r="V8" s="39"/>
      <c r="W8" s="39"/>
      <c r="X8" s="21"/>
    </row>
    <row r="9" spans="1:26" x14ac:dyDescent="0.25">
      <c r="W9" s="42"/>
    </row>
  </sheetData>
  <sheetProtection selectLockedCells="1"/>
  <mergeCells count="2">
    <mergeCell ref="A1:X1"/>
    <mergeCell ref="A2:X2"/>
  </mergeCells>
  <conditionalFormatting sqref="A6:W6">
    <cfRule type="expression" dxfId="42" priority="2">
      <formula>AND($I6&gt;0.3,$I6&lt;&gt;"")</formula>
    </cfRule>
    <cfRule type="expression" dxfId="41" priority="3">
      <formula>AND(A6=0,A6&lt;&gt;"")</formula>
    </cfRule>
    <cfRule type="expression" dxfId="40" priority="4">
      <formula>AND($K6&gt;0.3,$K6&lt;&gt;"")</formula>
    </cfRule>
  </conditionalFormatting>
  <conditionalFormatting sqref="H4:H5">
    <cfRule type="expression" dxfId="39" priority="14">
      <formula>AND($I4&gt;0.3,$I4&lt;&gt;"")</formula>
    </cfRule>
  </conditionalFormatting>
  <conditionalFormatting sqref="I4:I5 K4:K5 O4:O5 Q4:Q5 S4:S5 V4:V5">
    <cfRule type="expression" dxfId="38" priority="7">
      <formula>AND(I4&gt;0.3,I4&lt;&gt;"")</formula>
    </cfRule>
  </conditionalFormatting>
  <conditionalFormatting sqref="J4:J5 L4:L5">
    <cfRule type="expression" dxfId="37" priority="13">
      <formula>AND($K4&gt;0.3,$K4&lt;&gt;"")</formula>
    </cfRule>
  </conditionalFormatting>
  <conditionalFormatting sqref="L4:L5">
    <cfRule type="expression" dxfId="36" priority="12">
      <formula>AND($M4&gt;0.3,$M4&lt;&gt;"")</formula>
    </cfRule>
  </conditionalFormatting>
  <conditionalFormatting sqref="N4:N5 H4:H5 J4:J5 L4:L5 P4:P5 R4:R5 T4:U5">
    <cfRule type="expression" dxfId="35" priority="6">
      <formula>AND(H4=0,H4&lt;&gt;"")</formula>
    </cfRule>
  </conditionalFormatting>
  <conditionalFormatting sqref="N4:N5">
    <cfRule type="expression" dxfId="34" priority="1">
      <formula>AND($O4&gt;0.3,$O4&lt;&gt;"")</formula>
    </cfRule>
  </conditionalFormatting>
  <conditionalFormatting sqref="P4:P5">
    <cfRule type="expression" dxfId="33" priority="11">
      <formula>AND($Q4&gt;0.3,$Q4&lt;&gt;"")</formula>
    </cfRule>
  </conditionalFormatting>
  <conditionalFormatting sqref="R4:R5">
    <cfRule type="expression" dxfId="32" priority="10">
      <formula>AND($S4&gt;0.3,$S4&lt;&gt;"")</formula>
    </cfRule>
  </conditionalFormatting>
  <conditionalFormatting sqref="T4:T5">
    <cfRule type="expression" dxfId="31" priority="15">
      <formula>AND(#REF!&gt;0.3,#REF!&lt;&gt;"")</formula>
    </cfRule>
  </conditionalFormatting>
  <conditionalFormatting sqref="U4:U5">
    <cfRule type="expression" dxfId="30" priority="9">
      <formula>AND($V4&gt;0.3,$V4&lt;&gt;"")</formula>
    </cfRule>
  </conditionalFormatting>
  <conditionalFormatting sqref="W4:W5">
    <cfRule type="containsText" dxfId="29" priority="5" operator="containsText" text="SIN DATOS">
      <formula>NOT(ISERROR(SEARCH("SIN DATOS",W4)))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0DA1DD-8E70-4607-B480-FA2A7B3F3B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E515AA-0920-4D3B-8005-2EFD3DB0735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73868AD3-CC43-4B1A-9588-769DF52EE5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Estudio de mercado para word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Yesica Suarez</cp:lastModifiedBy>
  <cp:revision/>
  <dcterms:created xsi:type="dcterms:W3CDTF">2025-07-28T22:45:04Z</dcterms:created>
  <dcterms:modified xsi:type="dcterms:W3CDTF">2025-09-09T15:30:23Z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</Properties>
</file>