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ammartinez_registraduria_gov_co/Documents/Escritorio/ESTUDIOS ECONOMICOS Y FINANCIEROS/TUNJA-BOYACA/"/>
    </mc:Choice>
  </mc:AlternateContent>
  <xr:revisionPtr revIDLastSave="0" documentId="8_{486C1F0A-8C42-4C7B-AD46-1BF41C4B7692}" xr6:coauthVersionLast="47" xr6:coauthVersionMax="47" xr10:uidLastSave="{00000000-0000-0000-0000-000000000000}"/>
  <bookViews>
    <workbookView xWindow="-120" yWindow="-120" windowWidth="29040" windowHeight="15720" xr2:uid="{4E52A1F7-BA5E-47E8-8CFA-791BDFF5BB6E}"/>
  </bookViews>
  <sheets>
    <sheet name="ANEXO 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3" i="1"/>
  <c r="A1" i="1"/>
  <c r="W159" i="1" l="1"/>
  <c r="V159" i="1"/>
  <c r="T159" i="1"/>
  <c r="S159" i="1"/>
  <c r="Q159" i="1"/>
  <c r="P159" i="1"/>
  <c r="N159" i="1"/>
  <c r="M159" i="1"/>
  <c r="K159" i="1"/>
  <c r="J159" i="1"/>
  <c r="H159" i="1"/>
  <c r="G159" i="1"/>
  <c r="W158" i="1"/>
  <c r="V158" i="1"/>
  <c r="T158" i="1"/>
  <c r="S158" i="1"/>
  <c r="Q158" i="1"/>
  <c r="P158" i="1"/>
  <c r="N158" i="1"/>
  <c r="M158" i="1"/>
  <c r="K158" i="1"/>
  <c r="J158" i="1"/>
  <c r="H158" i="1"/>
  <c r="G158" i="1"/>
  <c r="W157" i="1"/>
  <c r="V157" i="1"/>
  <c r="T157" i="1"/>
  <c r="S157" i="1"/>
  <c r="Q157" i="1"/>
  <c r="P157" i="1"/>
  <c r="N157" i="1"/>
  <c r="M157" i="1"/>
  <c r="K157" i="1"/>
  <c r="J157" i="1"/>
  <c r="H157" i="1"/>
  <c r="G157" i="1"/>
  <c r="W156" i="1"/>
  <c r="V156" i="1"/>
  <c r="T156" i="1"/>
  <c r="S156" i="1"/>
  <c r="Q156" i="1"/>
  <c r="P156" i="1"/>
  <c r="N156" i="1"/>
  <c r="M156" i="1"/>
  <c r="K156" i="1"/>
  <c r="J156" i="1"/>
  <c r="H156" i="1"/>
  <c r="G156" i="1"/>
  <c r="W155" i="1"/>
  <c r="V155" i="1"/>
  <c r="T155" i="1"/>
  <c r="S155" i="1"/>
  <c r="Q155" i="1"/>
  <c r="P155" i="1"/>
  <c r="P160" i="1" s="1"/>
  <c r="N155" i="1"/>
  <c r="M155" i="1"/>
  <c r="M160" i="1" s="1"/>
  <c r="K155" i="1"/>
  <c r="J155" i="1"/>
  <c r="H155" i="1"/>
  <c r="G155" i="1"/>
  <c r="W154" i="1"/>
  <c r="V154" i="1"/>
  <c r="T154" i="1"/>
  <c r="S154" i="1"/>
  <c r="Q154" i="1"/>
  <c r="P154" i="1"/>
  <c r="N154" i="1"/>
  <c r="M154" i="1"/>
  <c r="K154" i="1"/>
  <c r="J154" i="1"/>
  <c r="H154" i="1"/>
  <c r="G154" i="1"/>
  <c r="W153" i="1"/>
  <c r="V153" i="1"/>
  <c r="T153" i="1"/>
  <c r="S153" i="1"/>
  <c r="Q153" i="1"/>
  <c r="P153" i="1"/>
  <c r="N153" i="1"/>
  <c r="M153" i="1"/>
  <c r="K153" i="1"/>
  <c r="J153" i="1"/>
  <c r="J160" i="1" s="1"/>
  <c r="H153" i="1"/>
  <c r="G153" i="1"/>
  <c r="G160" i="1" s="1"/>
  <c r="W150" i="1"/>
  <c r="V150" i="1"/>
  <c r="T150" i="1"/>
  <c r="S150" i="1"/>
  <c r="Q150" i="1"/>
  <c r="P150" i="1"/>
  <c r="N150" i="1"/>
  <c r="M150" i="1"/>
  <c r="K150" i="1"/>
  <c r="J150" i="1"/>
  <c r="H150" i="1"/>
  <c r="G150" i="1"/>
  <c r="W149" i="1"/>
  <c r="V149" i="1"/>
  <c r="T149" i="1"/>
  <c r="S149" i="1"/>
  <c r="Q149" i="1"/>
  <c r="P149" i="1"/>
  <c r="N149" i="1"/>
  <c r="M149" i="1"/>
  <c r="K149" i="1"/>
  <c r="J149" i="1"/>
  <c r="H149" i="1"/>
  <c r="G149" i="1"/>
  <c r="W148" i="1"/>
  <c r="V148" i="1"/>
  <c r="V151" i="1" s="1"/>
  <c r="T148" i="1"/>
  <c r="S148" i="1"/>
  <c r="Q148" i="1"/>
  <c r="P148" i="1"/>
  <c r="N148" i="1"/>
  <c r="M148" i="1"/>
  <c r="K148" i="1"/>
  <c r="J148" i="1"/>
  <c r="H148" i="1"/>
  <c r="G148" i="1"/>
  <c r="W147" i="1"/>
  <c r="V147" i="1"/>
  <c r="T147" i="1"/>
  <c r="S147" i="1"/>
  <c r="Q147" i="1"/>
  <c r="P147" i="1"/>
  <c r="N147" i="1"/>
  <c r="M147" i="1"/>
  <c r="K147" i="1"/>
  <c r="J147" i="1"/>
  <c r="H147" i="1"/>
  <c r="G147" i="1"/>
  <c r="W146" i="1"/>
  <c r="V146" i="1"/>
  <c r="T146" i="1"/>
  <c r="S146" i="1"/>
  <c r="Q146" i="1"/>
  <c r="P146" i="1"/>
  <c r="P151" i="1" s="1"/>
  <c r="N146" i="1"/>
  <c r="M146" i="1"/>
  <c r="K146" i="1"/>
  <c r="J146" i="1"/>
  <c r="H146" i="1"/>
  <c r="G146" i="1"/>
  <c r="W145" i="1"/>
  <c r="V145" i="1"/>
  <c r="T145" i="1"/>
  <c r="S145" i="1"/>
  <c r="Q145" i="1"/>
  <c r="P145" i="1"/>
  <c r="N145" i="1"/>
  <c r="M145" i="1"/>
  <c r="K145" i="1"/>
  <c r="J145" i="1"/>
  <c r="H145" i="1"/>
  <c r="G145" i="1"/>
  <c r="W144" i="1"/>
  <c r="V144" i="1"/>
  <c r="T144" i="1"/>
  <c r="S144" i="1"/>
  <c r="Q144" i="1"/>
  <c r="P144" i="1"/>
  <c r="N144" i="1"/>
  <c r="M144" i="1"/>
  <c r="K144" i="1"/>
  <c r="J144" i="1"/>
  <c r="H144" i="1"/>
  <c r="G144" i="1"/>
  <c r="W143" i="1"/>
  <c r="V143" i="1"/>
  <c r="T143" i="1"/>
  <c r="S143" i="1"/>
  <c r="Q143" i="1"/>
  <c r="P143" i="1"/>
  <c r="N143" i="1"/>
  <c r="M143" i="1"/>
  <c r="K143" i="1"/>
  <c r="J143" i="1"/>
  <c r="H143" i="1"/>
  <c r="G143" i="1"/>
  <c r="W140" i="1"/>
  <c r="V140" i="1"/>
  <c r="T140" i="1"/>
  <c r="S140" i="1"/>
  <c r="Q140" i="1"/>
  <c r="P140" i="1"/>
  <c r="N140" i="1"/>
  <c r="M140" i="1"/>
  <c r="K140" i="1"/>
  <c r="J140" i="1"/>
  <c r="H140" i="1"/>
  <c r="G140" i="1"/>
  <c r="W139" i="1"/>
  <c r="V139" i="1"/>
  <c r="T139" i="1"/>
  <c r="S139" i="1"/>
  <c r="Q139" i="1"/>
  <c r="P139" i="1"/>
  <c r="N139" i="1"/>
  <c r="M139" i="1"/>
  <c r="K139" i="1"/>
  <c r="J139" i="1"/>
  <c r="H139" i="1"/>
  <c r="G139" i="1"/>
  <c r="W138" i="1"/>
  <c r="V138" i="1"/>
  <c r="T138" i="1"/>
  <c r="S138" i="1"/>
  <c r="Q138" i="1"/>
  <c r="P138" i="1"/>
  <c r="N138" i="1"/>
  <c r="M138" i="1"/>
  <c r="K138" i="1"/>
  <c r="J138" i="1"/>
  <c r="H138" i="1"/>
  <c r="G138" i="1"/>
  <c r="W137" i="1"/>
  <c r="V137" i="1"/>
  <c r="T137" i="1"/>
  <c r="S137" i="1"/>
  <c r="Q137" i="1"/>
  <c r="P137" i="1"/>
  <c r="N137" i="1"/>
  <c r="M137" i="1"/>
  <c r="K137" i="1"/>
  <c r="J137" i="1"/>
  <c r="H137" i="1"/>
  <c r="G137" i="1"/>
  <c r="W134" i="1"/>
  <c r="V134" i="1"/>
  <c r="V135" i="1" s="1"/>
  <c r="T134" i="1"/>
  <c r="S134" i="1"/>
  <c r="S135" i="1" s="1"/>
  <c r="Q134" i="1"/>
  <c r="P134" i="1"/>
  <c r="P135" i="1" s="1"/>
  <c r="N134" i="1"/>
  <c r="M134" i="1"/>
  <c r="M135" i="1" s="1"/>
  <c r="K134" i="1"/>
  <c r="J134" i="1"/>
  <c r="J135" i="1" s="1"/>
  <c r="H134" i="1"/>
  <c r="G134" i="1"/>
  <c r="G135" i="1" s="1"/>
  <c r="W131" i="1"/>
  <c r="V131" i="1"/>
  <c r="T131" i="1"/>
  <c r="S131" i="1"/>
  <c r="Q131" i="1"/>
  <c r="P131" i="1"/>
  <c r="N131" i="1"/>
  <c r="M131" i="1"/>
  <c r="K131" i="1"/>
  <c r="J131" i="1"/>
  <c r="H131" i="1"/>
  <c r="G131" i="1"/>
  <c r="W130" i="1"/>
  <c r="V130" i="1"/>
  <c r="T130" i="1"/>
  <c r="S130" i="1"/>
  <c r="Q130" i="1"/>
  <c r="P130" i="1"/>
  <c r="N130" i="1"/>
  <c r="M130" i="1"/>
  <c r="K130" i="1"/>
  <c r="J130" i="1"/>
  <c r="H130" i="1"/>
  <c r="G130" i="1"/>
  <c r="W129" i="1"/>
  <c r="V129" i="1"/>
  <c r="T129" i="1"/>
  <c r="S129" i="1"/>
  <c r="Q129" i="1"/>
  <c r="P129" i="1"/>
  <c r="N129" i="1"/>
  <c r="M129" i="1"/>
  <c r="K129" i="1"/>
  <c r="J129" i="1"/>
  <c r="H129" i="1"/>
  <c r="G129" i="1"/>
  <c r="J127" i="1"/>
  <c r="G127" i="1"/>
  <c r="W126" i="1"/>
  <c r="V126" i="1"/>
  <c r="V127" i="1" s="1"/>
  <c r="T126" i="1"/>
  <c r="S126" i="1"/>
  <c r="S127" i="1" s="1"/>
  <c r="Q126" i="1"/>
  <c r="P126" i="1"/>
  <c r="P127" i="1" s="1"/>
  <c r="N126" i="1"/>
  <c r="M126" i="1"/>
  <c r="M127" i="1" s="1"/>
  <c r="K126" i="1"/>
  <c r="J126" i="1"/>
  <c r="H126" i="1"/>
  <c r="G126" i="1"/>
  <c r="W123" i="1"/>
  <c r="V123" i="1"/>
  <c r="V124" i="1" s="1"/>
  <c r="T123" i="1"/>
  <c r="S123" i="1"/>
  <c r="S124" i="1" s="1"/>
  <c r="Q123" i="1"/>
  <c r="P123" i="1"/>
  <c r="P124" i="1" s="1"/>
  <c r="N123" i="1"/>
  <c r="M123" i="1"/>
  <c r="M124" i="1" s="1"/>
  <c r="K123" i="1"/>
  <c r="J123" i="1"/>
  <c r="J124" i="1" s="1"/>
  <c r="H123" i="1"/>
  <c r="G123" i="1"/>
  <c r="G124" i="1" s="1"/>
  <c r="V121" i="1"/>
  <c r="S121" i="1"/>
  <c r="P121" i="1"/>
  <c r="M121" i="1"/>
  <c r="J121" i="1"/>
  <c r="W120" i="1"/>
  <c r="V120" i="1"/>
  <c r="T120" i="1"/>
  <c r="S120" i="1"/>
  <c r="Q120" i="1"/>
  <c r="P120" i="1"/>
  <c r="N120" i="1"/>
  <c r="M120" i="1"/>
  <c r="K120" i="1"/>
  <c r="J120" i="1"/>
  <c r="H120" i="1"/>
  <c r="G120" i="1"/>
  <c r="G121" i="1" s="1"/>
  <c r="W117" i="1"/>
  <c r="V117" i="1"/>
  <c r="V118" i="1" s="1"/>
  <c r="T117" i="1"/>
  <c r="S117" i="1"/>
  <c r="S118" i="1" s="1"/>
  <c r="Q117" i="1"/>
  <c r="P117" i="1"/>
  <c r="P118" i="1" s="1"/>
  <c r="N117" i="1"/>
  <c r="M117" i="1"/>
  <c r="M118" i="1" s="1"/>
  <c r="K117" i="1"/>
  <c r="J117" i="1"/>
  <c r="J118" i="1" s="1"/>
  <c r="H117" i="1"/>
  <c r="G117" i="1"/>
  <c r="G118" i="1" s="1"/>
  <c r="W114" i="1"/>
  <c r="V114" i="1"/>
  <c r="T114" i="1"/>
  <c r="S114" i="1"/>
  <c r="Q114" i="1"/>
  <c r="P114" i="1"/>
  <c r="N114" i="1"/>
  <c r="M114" i="1"/>
  <c r="K114" i="1"/>
  <c r="J114" i="1"/>
  <c r="H114" i="1"/>
  <c r="G114" i="1"/>
  <c r="W113" i="1"/>
  <c r="V113" i="1"/>
  <c r="T113" i="1"/>
  <c r="S113" i="1"/>
  <c r="Q113" i="1"/>
  <c r="P113" i="1"/>
  <c r="P115" i="1" s="1"/>
  <c r="N113" i="1"/>
  <c r="M113" i="1"/>
  <c r="M115" i="1" s="1"/>
  <c r="K113" i="1"/>
  <c r="J113" i="1"/>
  <c r="J115" i="1" s="1"/>
  <c r="H113" i="1"/>
  <c r="G113" i="1"/>
  <c r="W110" i="1"/>
  <c r="V110" i="1"/>
  <c r="T110" i="1"/>
  <c r="S110" i="1"/>
  <c r="Q110" i="1"/>
  <c r="P110" i="1"/>
  <c r="N110" i="1"/>
  <c r="M110" i="1"/>
  <c r="K110" i="1"/>
  <c r="J110" i="1"/>
  <c r="H110" i="1"/>
  <c r="G110" i="1"/>
  <c r="W109" i="1"/>
  <c r="V109" i="1"/>
  <c r="T109" i="1"/>
  <c r="S109" i="1"/>
  <c r="Q109" i="1"/>
  <c r="P109" i="1"/>
  <c r="N109" i="1"/>
  <c r="M109" i="1"/>
  <c r="K109" i="1"/>
  <c r="J109" i="1"/>
  <c r="H109" i="1"/>
  <c r="G109" i="1"/>
  <c r="W108" i="1"/>
  <c r="V108" i="1"/>
  <c r="T108" i="1"/>
  <c r="S108" i="1"/>
  <c r="Q108" i="1"/>
  <c r="P108" i="1"/>
  <c r="N108" i="1"/>
  <c r="M108" i="1"/>
  <c r="K108" i="1"/>
  <c r="J108" i="1"/>
  <c r="H108" i="1"/>
  <c r="G108" i="1"/>
  <c r="W107" i="1"/>
  <c r="V107" i="1"/>
  <c r="T107" i="1"/>
  <c r="S107" i="1"/>
  <c r="Q107" i="1"/>
  <c r="P107" i="1"/>
  <c r="N107" i="1"/>
  <c r="M107" i="1"/>
  <c r="K107" i="1"/>
  <c r="J107" i="1"/>
  <c r="H107" i="1"/>
  <c r="G107" i="1"/>
  <c r="W106" i="1"/>
  <c r="V106" i="1"/>
  <c r="T106" i="1"/>
  <c r="S106" i="1"/>
  <c r="Q106" i="1"/>
  <c r="P106" i="1"/>
  <c r="N106" i="1"/>
  <c r="M106" i="1"/>
  <c r="K106" i="1"/>
  <c r="J106" i="1"/>
  <c r="H106" i="1"/>
  <c r="G106" i="1"/>
  <c r="W105" i="1"/>
  <c r="V105" i="1"/>
  <c r="T105" i="1"/>
  <c r="S105" i="1"/>
  <c r="Q105" i="1"/>
  <c r="P105" i="1"/>
  <c r="N105" i="1"/>
  <c r="M105" i="1"/>
  <c r="K105" i="1"/>
  <c r="J105" i="1"/>
  <c r="H105" i="1"/>
  <c r="G105" i="1"/>
  <c r="W104" i="1"/>
  <c r="V104" i="1"/>
  <c r="T104" i="1"/>
  <c r="S104" i="1"/>
  <c r="Q104" i="1"/>
  <c r="P104" i="1"/>
  <c r="N104" i="1"/>
  <c r="M104" i="1"/>
  <c r="K104" i="1"/>
  <c r="J104" i="1"/>
  <c r="H104" i="1"/>
  <c r="G104" i="1"/>
  <c r="W101" i="1"/>
  <c r="V101" i="1"/>
  <c r="T101" i="1"/>
  <c r="S101" i="1"/>
  <c r="Q101" i="1"/>
  <c r="P101" i="1"/>
  <c r="N101" i="1"/>
  <c r="M101" i="1"/>
  <c r="K101" i="1"/>
  <c r="J101" i="1"/>
  <c r="H101" i="1"/>
  <c r="G101" i="1"/>
  <c r="W100" i="1"/>
  <c r="V100" i="1"/>
  <c r="T100" i="1"/>
  <c r="S100" i="1"/>
  <c r="Q100" i="1"/>
  <c r="P100" i="1"/>
  <c r="N100" i="1"/>
  <c r="M100" i="1"/>
  <c r="K100" i="1"/>
  <c r="J100" i="1"/>
  <c r="H100" i="1"/>
  <c r="G100" i="1"/>
  <c r="W99" i="1"/>
  <c r="V99" i="1"/>
  <c r="T99" i="1"/>
  <c r="S99" i="1"/>
  <c r="Q99" i="1"/>
  <c r="P99" i="1"/>
  <c r="N99" i="1"/>
  <c r="M99" i="1"/>
  <c r="K99" i="1"/>
  <c r="J99" i="1"/>
  <c r="H99" i="1"/>
  <c r="G99" i="1"/>
  <c r="W98" i="1"/>
  <c r="V98" i="1"/>
  <c r="T98" i="1"/>
  <c r="S98" i="1"/>
  <c r="Q98" i="1"/>
  <c r="P98" i="1"/>
  <c r="N98" i="1"/>
  <c r="M98" i="1"/>
  <c r="K98" i="1"/>
  <c r="J98" i="1"/>
  <c r="H98" i="1"/>
  <c r="G98" i="1"/>
  <c r="W97" i="1"/>
  <c r="V97" i="1"/>
  <c r="T97" i="1"/>
  <c r="S97" i="1"/>
  <c r="Q97" i="1"/>
  <c r="P97" i="1"/>
  <c r="N97" i="1"/>
  <c r="M97" i="1"/>
  <c r="K97" i="1"/>
  <c r="J97" i="1"/>
  <c r="H97" i="1"/>
  <c r="G97" i="1"/>
  <c r="W96" i="1"/>
  <c r="V96" i="1"/>
  <c r="T96" i="1"/>
  <c r="S96" i="1"/>
  <c r="Q96" i="1"/>
  <c r="P96" i="1"/>
  <c r="N96" i="1"/>
  <c r="M96" i="1"/>
  <c r="K96" i="1"/>
  <c r="J96" i="1"/>
  <c r="H96" i="1"/>
  <c r="G96" i="1"/>
  <c r="W95" i="1"/>
  <c r="V95" i="1"/>
  <c r="T95" i="1"/>
  <c r="S95" i="1"/>
  <c r="Q95" i="1"/>
  <c r="P95" i="1"/>
  <c r="N95" i="1"/>
  <c r="M95" i="1"/>
  <c r="K95" i="1"/>
  <c r="J95" i="1"/>
  <c r="H95" i="1"/>
  <c r="G95" i="1"/>
  <c r="W94" i="1"/>
  <c r="V94" i="1"/>
  <c r="T94" i="1"/>
  <c r="S94" i="1"/>
  <c r="Q94" i="1"/>
  <c r="P94" i="1"/>
  <c r="P102" i="1" s="1"/>
  <c r="N94" i="1"/>
  <c r="M94" i="1"/>
  <c r="K94" i="1"/>
  <c r="J94" i="1"/>
  <c r="H94" i="1"/>
  <c r="G94" i="1"/>
  <c r="W93" i="1"/>
  <c r="V93" i="1"/>
  <c r="T93" i="1"/>
  <c r="S93" i="1"/>
  <c r="Q93" i="1"/>
  <c r="P93" i="1"/>
  <c r="N93" i="1"/>
  <c r="M93" i="1"/>
  <c r="K93" i="1"/>
  <c r="J93" i="1"/>
  <c r="H93" i="1"/>
  <c r="G93" i="1"/>
  <c r="W90" i="1"/>
  <c r="V90" i="1"/>
  <c r="T90" i="1"/>
  <c r="S90" i="1"/>
  <c r="Q90" i="1"/>
  <c r="P90" i="1"/>
  <c r="N90" i="1"/>
  <c r="M90" i="1"/>
  <c r="K90" i="1"/>
  <c r="J90" i="1"/>
  <c r="H90" i="1"/>
  <c r="G90" i="1"/>
  <c r="W89" i="1"/>
  <c r="V89" i="1"/>
  <c r="T89" i="1"/>
  <c r="S89" i="1"/>
  <c r="Q89" i="1"/>
  <c r="P89" i="1"/>
  <c r="N89" i="1"/>
  <c r="M89" i="1"/>
  <c r="K89" i="1"/>
  <c r="J89" i="1"/>
  <c r="H89" i="1"/>
  <c r="G89" i="1"/>
  <c r="W88" i="1"/>
  <c r="V88" i="1"/>
  <c r="T88" i="1"/>
  <c r="S88" i="1"/>
  <c r="Q88" i="1"/>
  <c r="P88" i="1"/>
  <c r="N88" i="1"/>
  <c r="M88" i="1"/>
  <c r="K88" i="1"/>
  <c r="J88" i="1"/>
  <c r="H88" i="1"/>
  <c r="G88" i="1"/>
  <c r="W87" i="1"/>
  <c r="V87" i="1"/>
  <c r="T87" i="1"/>
  <c r="S87" i="1"/>
  <c r="Q87" i="1"/>
  <c r="P87" i="1"/>
  <c r="N87" i="1"/>
  <c r="M87" i="1"/>
  <c r="K87" i="1"/>
  <c r="J87" i="1"/>
  <c r="H87" i="1"/>
  <c r="G87" i="1"/>
  <c r="W86" i="1"/>
  <c r="V86" i="1"/>
  <c r="T86" i="1"/>
  <c r="S86" i="1"/>
  <c r="Q86" i="1"/>
  <c r="P86" i="1"/>
  <c r="N86" i="1"/>
  <c r="M86" i="1"/>
  <c r="K86" i="1"/>
  <c r="J86" i="1"/>
  <c r="H86" i="1"/>
  <c r="G86" i="1"/>
  <c r="W85" i="1"/>
  <c r="V85" i="1"/>
  <c r="T85" i="1"/>
  <c r="S85" i="1"/>
  <c r="Q85" i="1"/>
  <c r="P85" i="1"/>
  <c r="P91" i="1" s="1"/>
  <c r="N85" i="1"/>
  <c r="M85" i="1"/>
  <c r="K85" i="1"/>
  <c r="J85" i="1"/>
  <c r="H85" i="1"/>
  <c r="G85" i="1"/>
  <c r="W82" i="1"/>
  <c r="V82" i="1"/>
  <c r="T82" i="1"/>
  <c r="S82" i="1"/>
  <c r="Q82" i="1"/>
  <c r="P82" i="1"/>
  <c r="N82" i="1"/>
  <c r="M82" i="1"/>
  <c r="K82" i="1"/>
  <c r="J82" i="1"/>
  <c r="H82" i="1"/>
  <c r="G82" i="1"/>
  <c r="W81" i="1"/>
  <c r="V81" i="1"/>
  <c r="T81" i="1"/>
  <c r="S81" i="1"/>
  <c r="Q81" i="1"/>
  <c r="P81" i="1"/>
  <c r="N81" i="1"/>
  <c r="M81" i="1"/>
  <c r="K81" i="1"/>
  <c r="J81" i="1"/>
  <c r="H81" i="1"/>
  <c r="G81" i="1"/>
  <c r="W80" i="1"/>
  <c r="V80" i="1"/>
  <c r="T80" i="1"/>
  <c r="S80" i="1"/>
  <c r="Q80" i="1"/>
  <c r="P80" i="1"/>
  <c r="N80" i="1"/>
  <c r="M80" i="1"/>
  <c r="K80" i="1"/>
  <c r="J80" i="1"/>
  <c r="H80" i="1"/>
  <c r="G80" i="1"/>
  <c r="W79" i="1"/>
  <c r="V79" i="1"/>
  <c r="T79" i="1"/>
  <c r="S79" i="1"/>
  <c r="Q79" i="1"/>
  <c r="P79" i="1"/>
  <c r="N79" i="1"/>
  <c r="M79" i="1"/>
  <c r="K79" i="1"/>
  <c r="J79" i="1"/>
  <c r="H79" i="1"/>
  <c r="G79" i="1"/>
  <c r="W78" i="1"/>
  <c r="V78" i="1"/>
  <c r="T78" i="1"/>
  <c r="S78" i="1"/>
  <c r="Q78" i="1"/>
  <c r="P78" i="1"/>
  <c r="N78" i="1"/>
  <c r="M78" i="1"/>
  <c r="K78" i="1"/>
  <c r="J78" i="1"/>
  <c r="H78" i="1"/>
  <c r="G78" i="1"/>
  <c r="W77" i="1"/>
  <c r="V77" i="1"/>
  <c r="T77" i="1"/>
  <c r="S77" i="1"/>
  <c r="Q77" i="1"/>
  <c r="P77" i="1"/>
  <c r="N77" i="1"/>
  <c r="M77" i="1"/>
  <c r="K77" i="1"/>
  <c r="J77" i="1"/>
  <c r="H77" i="1"/>
  <c r="G77" i="1"/>
  <c r="W76" i="1"/>
  <c r="V76" i="1"/>
  <c r="T76" i="1"/>
  <c r="S76" i="1"/>
  <c r="Q76" i="1"/>
  <c r="P76" i="1"/>
  <c r="N76" i="1"/>
  <c r="M76" i="1"/>
  <c r="K76" i="1"/>
  <c r="J76" i="1"/>
  <c r="H76" i="1"/>
  <c r="G76" i="1"/>
  <c r="W75" i="1"/>
  <c r="V75" i="1"/>
  <c r="T75" i="1"/>
  <c r="S75" i="1"/>
  <c r="Q75" i="1"/>
  <c r="P75" i="1"/>
  <c r="N75" i="1"/>
  <c r="M75" i="1"/>
  <c r="K75" i="1"/>
  <c r="J75" i="1"/>
  <c r="H75" i="1"/>
  <c r="G75" i="1"/>
  <c r="W74" i="1"/>
  <c r="V74" i="1"/>
  <c r="T74" i="1"/>
  <c r="S74" i="1"/>
  <c r="Q74" i="1"/>
  <c r="P74" i="1"/>
  <c r="N74" i="1"/>
  <c r="M74" i="1"/>
  <c r="K74" i="1"/>
  <c r="J74" i="1"/>
  <c r="H74" i="1"/>
  <c r="G74" i="1"/>
  <c r="W73" i="1"/>
  <c r="V73" i="1"/>
  <c r="T73" i="1"/>
  <c r="S73" i="1"/>
  <c r="Q73" i="1"/>
  <c r="P73" i="1"/>
  <c r="N73" i="1"/>
  <c r="M73" i="1"/>
  <c r="K73" i="1"/>
  <c r="J73" i="1"/>
  <c r="H73" i="1"/>
  <c r="G73" i="1"/>
  <c r="W72" i="1"/>
  <c r="V72" i="1"/>
  <c r="T72" i="1"/>
  <c r="S72" i="1"/>
  <c r="Q72" i="1"/>
  <c r="P72" i="1"/>
  <c r="N72" i="1"/>
  <c r="M72" i="1"/>
  <c r="K72" i="1"/>
  <c r="J72" i="1"/>
  <c r="H72" i="1"/>
  <c r="G72" i="1"/>
  <c r="W71" i="1"/>
  <c r="V71" i="1"/>
  <c r="T71" i="1"/>
  <c r="S71" i="1"/>
  <c r="Q71" i="1"/>
  <c r="P71" i="1"/>
  <c r="N71" i="1"/>
  <c r="M71" i="1"/>
  <c r="K71" i="1"/>
  <c r="J71" i="1"/>
  <c r="H71" i="1"/>
  <c r="G71" i="1"/>
  <c r="W70" i="1"/>
  <c r="V70" i="1"/>
  <c r="T70" i="1"/>
  <c r="S70" i="1"/>
  <c r="Q70" i="1"/>
  <c r="P70" i="1"/>
  <c r="N70" i="1"/>
  <c r="M70" i="1"/>
  <c r="K70" i="1"/>
  <c r="J70" i="1"/>
  <c r="H70" i="1"/>
  <c r="G70" i="1"/>
  <c r="W69" i="1"/>
  <c r="V69" i="1"/>
  <c r="T69" i="1"/>
  <c r="S69" i="1"/>
  <c r="Q69" i="1"/>
  <c r="P69" i="1"/>
  <c r="N69" i="1"/>
  <c r="M69" i="1"/>
  <c r="K69" i="1"/>
  <c r="J69" i="1"/>
  <c r="H69" i="1"/>
  <c r="G69" i="1"/>
  <c r="W66" i="1"/>
  <c r="V66" i="1"/>
  <c r="T66" i="1"/>
  <c r="S66" i="1"/>
  <c r="Q66" i="1"/>
  <c r="P66" i="1"/>
  <c r="N66" i="1"/>
  <c r="M66" i="1"/>
  <c r="K66" i="1"/>
  <c r="J66" i="1"/>
  <c r="H66" i="1"/>
  <c r="G66" i="1"/>
  <c r="W65" i="1"/>
  <c r="V65" i="1"/>
  <c r="T65" i="1"/>
  <c r="S65" i="1"/>
  <c r="Q65" i="1"/>
  <c r="P65" i="1"/>
  <c r="N65" i="1"/>
  <c r="M65" i="1"/>
  <c r="K65" i="1"/>
  <c r="J65" i="1"/>
  <c r="H65" i="1"/>
  <c r="G65" i="1"/>
  <c r="W64" i="1"/>
  <c r="V64" i="1"/>
  <c r="T64" i="1"/>
  <c r="S64" i="1"/>
  <c r="Q64" i="1"/>
  <c r="P64" i="1"/>
  <c r="N64" i="1"/>
  <c r="M64" i="1"/>
  <c r="K64" i="1"/>
  <c r="J64" i="1"/>
  <c r="H64" i="1"/>
  <c r="G64" i="1"/>
  <c r="W63" i="1"/>
  <c r="V63" i="1"/>
  <c r="T63" i="1"/>
  <c r="S63" i="1"/>
  <c r="Q63" i="1"/>
  <c r="P63" i="1"/>
  <c r="N63" i="1"/>
  <c r="M63" i="1"/>
  <c r="K63" i="1"/>
  <c r="J63" i="1"/>
  <c r="H63" i="1"/>
  <c r="G63" i="1"/>
  <c r="W62" i="1"/>
  <c r="V62" i="1"/>
  <c r="T62" i="1"/>
  <c r="S62" i="1"/>
  <c r="Q62" i="1"/>
  <c r="P62" i="1"/>
  <c r="N62" i="1"/>
  <c r="M62" i="1"/>
  <c r="K62" i="1"/>
  <c r="J62" i="1"/>
  <c r="H62" i="1"/>
  <c r="G62" i="1"/>
  <c r="W61" i="1"/>
  <c r="V61" i="1"/>
  <c r="T61" i="1"/>
  <c r="S61" i="1"/>
  <c r="Q61" i="1"/>
  <c r="P61" i="1"/>
  <c r="N61" i="1"/>
  <c r="M61" i="1"/>
  <c r="K61" i="1"/>
  <c r="J61" i="1"/>
  <c r="H61" i="1"/>
  <c r="G61" i="1"/>
  <c r="W60" i="1"/>
  <c r="V60" i="1"/>
  <c r="T60" i="1"/>
  <c r="S60" i="1"/>
  <c r="Q60" i="1"/>
  <c r="P60" i="1"/>
  <c r="N60" i="1"/>
  <c r="M60" i="1"/>
  <c r="K60" i="1"/>
  <c r="J60" i="1"/>
  <c r="H60" i="1"/>
  <c r="G60" i="1"/>
  <c r="W59" i="1"/>
  <c r="V59" i="1"/>
  <c r="T59" i="1"/>
  <c r="S59" i="1"/>
  <c r="Q59" i="1"/>
  <c r="P59" i="1"/>
  <c r="N59" i="1"/>
  <c r="M59" i="1"/>
  <c r="K59" i="1"/>
  <c r="J59" i="1"/>
  <c r="H59" i="1"/>
  <c r="G59" i="1"/>
  <c r="W58" i="1"/>
  <c r="V58" i="1"/>
  <c r="T58" i="1"/>
  <c r="S58" i="1"/>
  <c r="Q58" i="1"/>
  <c r="P58" i="1"/>
  <c r="N58" i="1"/>
  <c r="M58" i="1"/>
  <c r="K58" i="1"/>
  <c r="J58" i="1"/>
  <c r="H58" i="1"/>
  <c r="G58" i="1"/>
  <c r="W55" i="1"/>
  <c r="V55" i="1"/>
  <c r="T55" i="1"/>
  <c r="S55" i="1"/>
  <c r="Q55" i="1"/>
  <c r="P55" i="1"/>
  <c r="N55" i="1"/>
  <c r="M55" i="1"/>
  <c r="K55" i="1"/>
  <c r="J55" i="1"/>
  <c r="H55" i="1"/>
  <c r="G55" i="1"/>
  <c r="W54" i="1"/>
  <c r="V54" i="1"/>
  <c r="T54" i="1"/>
  <c r="S54" i="1"/>
  <c r="Q54" i="1"/>
  <c r="P54" i="1"/>
  <c r="N54" i="1"/>
  <c r="M54" i="1"/>
  <c r="K54" i="1"/>
  <c r="J54" i="1"/>
  <c r="H54" i="1"/>
  <c r="G54" i="1"/>
  <c r="W53" i="1"/>
  <c r="V53" i="1"/>
  <c r="V56" i="1" s="1"/>
  <c r="T53" i="1"/>
  <c r="S53" i="1"/>
  <c r="Q53" i="1"/>
  <c r="P53" i="1"/>
  <c r="N53" i="1"/>
  <c r="M53" i="1"/>
  <c r="K53" i="1"/>
  <c r="J53" i="1"/>
  <c r="H53" i="1"/>
  <c r="G53" i="1"/>
  <c r="W52" i="1"/>
  <c r="V52" i="1"/>
  <c r="T52" i="1"/>
  <c r="S52" i="1"/>
  <c r="Q52" i="1"/>
  <c r="P52" i="1"/>
  <c r="N52" i="1"/>
  <c r="M52" i="1"/>
  <c r="K52" i="1"/>
  <c r="J52" i="1"/>
  <c r="H52" i="1"/>
  <c r="G52" i="1"/>
  <c r="W51" i="1"/>
  <c r="V51" i="1"/>
  <c r="T51" i="1"/>
  <c r="S51" i="1"/>
  <c r="Q51" i="1"/>
  <c r="P51" i="1"/>
  <c r="P56" i="1" s="1"/>
  <c r="N51" i="1"/>
  <c r="M51" i="1"/>
  <c r="K51" i="1"/>
  <c r="J51" i="1"/>
  <c r="H51" i="1"/>
  <c r="G51" i="1"/>
  <c r="W48" i="1"/>
  <c r="V48" i="1"/>
  <c r="V49" i="1" s="1"/>
  <c r="T48" i="1"/>
  <c r="S48" i="1"/>
  <c r="S49" i="1" s="1"/>
  <c r="Q48" i="1"/>
  <c r="P48" i="1"/>
  <c r="P49" i="1" s="1"/>
  <c r="N48" i="1"/>
  <c r="M48" i="1"/>
  <c r="M49" i="1" s="1"/>
  <c r="K48" i="1"/>
  <c r="J48" i="1"/>
  <c r="J49" i="1" s="1"/>
  <c r="H48" i="1"/>
  <c r="G48" i="1"/>
  <c r="G49" i="1" s="1"/>
  <c r="W45" i="1"/>
  <c r="V45" i="1"/>
  <c r="T45" i="1"/>
  <c r="S45" i="1"/>
  <c r="Q45" i="1"/>
  <c r="P45" i="1"/>
  <c r="N45" i="1"/>
  <c r="M45" i="1"/>
  <c r="K45" i="1"/>
  <c r="J45" i="1"/>
  <c r="H45" i="1"/>
  <c r="G45" i="1"/>
  <c r="W44" i="1"/>
  <c r="V44" i="1"/>
  <c r="T44" i="1"/>
  <c r="S44" i="1"/>
  <c r="Q44" i="1"/>
  <c r="P44" i="1"/>
  <c r="N44" i="1"/>
  <c r="M44" i="1"/>
  <c r="K44" i="1"/>
  <c r="J44" i="1"/>
  <c r="H44" i="1"/>
  <c r="G44" i="1"/>
  <c r="W43" i="1"/>
  <c r="V43" i="1"/>
  <c r="T43" i="1"/>
  <c r="S43" i="1"/>
  <c r="Q43" i="1"/>
  <c r="P43" i="1"/>
  <c r="N43" i="1"/>
  <c r="M43" i="1"/>
  <c r="K43" i="1"/>
  <c r="J43" i="1"/>
  <c r="H43" i="1"/>
  <c r="G43" i="1"/>
  <c r="W42" i="1"/>
  <c r="V42" i="1"/>
  <c r="T42" i="1"/>
  <c r="S42" i="1"/>
  <c r="Q42" i="1"/>
  <c r="P42" i="1"/>
  <c r="N42" i="1"/>
  <c r="M42" i="1"/>
  <c r="K42" i="1"/>
  <c r="J42" i="1"/>
  <c r="H42" i="1"/>
  <c r="G42" i="1"/>
  <c r="W41" i="1"/>
  <c r="V41" i="1"/>
  <c r="T41" i="1"/>
  <c r="S41" i="1"/>
  <c r="Q41" i="1"/>
  <c r="P41" i="1"/>
  <c r="N41" i="1"/>
  <c r="M41" i="1"/>
  <c r="K41" i="1"/>
  <c r="J41" i="1"/>
  <c r="H41" i="1"/>
  <c r="G41" i="1"/>
  <c r="W40" i="1"/>
  <c r="V40" i="1"/>
  <c r="T40" i="1"/>
  <c r="S40" i="1"/>
  <c r="Q40" i="1"/>
  <c r="P40" i="1"/>
  <c r="N40" i="1"/>
  <c r="M40" i="1"/>
  <c r="K40" i="1"/>
  <c r="J40" i="1"/>
  <c r="H40" i="1"/>
  <c r="G40" i="1"/>
  <c r="W39" i="1"/>
  <c r="V39" i="1"/>
  <c r="T39" i="1"/>
  <c r="S39" i="1"/>
  <c r="Q39" i="1"/>
  <c r="P39" i="1"/>
  <c r="N39" i="1"/>
  <c r="M39" i="1"/>
  <c r="K39" i="1"/>
  <c r="J39" i="1"/>
  <c r="H39" i="1"/>
  <c r="G39" i="1"/>
  <c r="J37" i="1"/>
  <c r="G37" i="1"/>
  <c r="W36" i="1"/>
  <c r="V36" i="1"/>
  <c r="T36" i="1"/>
  <c r="S36" i="1"/>
  <c r="S37" i="1" s="1"/>
  <c r="Q36" i="1"/>
  <c r="P36" i="1"/>
  <c r="P37" i="1" s="1"/>
  <c r="N36" i="1"/>
  <c r="M36" i="1"/>
  <c r="M37" i="1" s="1"/>
  <c r="K36" i="1"/>
  <c r="J36" i="1"/>
  <c r="H36" i="1"/>
  <c r="G36" i="1"/>
  <c r="W35" i="1"/>
  <c r="V35" i="1"/>
  <c r="T35" i="1"/>
  <c r="S35" i="1"/>
  <c r="Q35" i="1"/>
  <c r="P35" i="1"/>
  <c r="N35" i="1"/>
  <c r="M35" i="1"/>
  <c r="K35" i="1"/>
  <c r="J35" i="1"/>
  <c r="H35" i="1"/>
  <c r="G35" i="1"/>
  <c r="W32" i="1"/>
  <c r="V32" i="1"/>
  <c r="T32" i="1"/>
  <c r="S32" i="1"/>
  <c r="Q32" i="1"/>
  <c r="P32" i="1"/>
  <c r="N32" i="1"/>
  <c r="M32" i="1"/>
  <c r="K32" i="1"/>
  <c r="J32" i="1"/>
  <c r="H32" i="1"/>
  <c r="G32" i="1"/>
  <c r="W31" i="1"/>
  <c r="V31" i="1"/>
  <c r="T31" i="1"/>
  <c r="S31" i="1"/>
  <c r="Q31" i="1"/>
  <c r="P31" i="1"/>
  <c r="N31" i="1"/>
  <c r="M31" i="1"/>
  <c r="K31" i="1"/>
  <c r="J31" i="1"/>
  <c r="H31" i="1"/>
  <c r="G31" i="1"/>
  <c r="W30" i="1"/>
  <c r="V30" i="1"/>
  <c r="T30" i="1"/>
  <c r="S30" i="1"/>
  <c r="Q30" i="1"/>
  <c r="P30" i="1"/>
  <c r="N30" i="1"/>
  <c r="M30" i="1"/>
  <c r="K30" i="1"/>
  <c r="J30" i="1"/>
  <c r="H30" i="1"/>
  <c r="G30" i="1"/>
  <c r="W29" i="1"/>
  <c r="V29" i="1"/>
  <c r="T29" i="1"/>
  <c r="S29" i="1"/>
  <c r="Q29" i="1"/>
  <c r="P29" i="1"/>
  <c r="N29" i="1"/>
  <c r="M29" i="1"/>
  <c r="K29" i="1"/>
  <c r="J29" i="1"/>
  <c r="H29" i="1"/>
  <c r="G29" i="1"/>
  <c r="W28" i="1"/>
  <c r="V28" i="1"/>
  <c r="T28" i="1"/>
  <c r="S28" i="1"/>
  <c r="Q28" i="1"/>
  <c r="P28" i="1"/>
  <c r="N28" i="1"/>
  <c r="M28" i="1"/>
  <c r="K28" i="1"/>
  <c r="J28" i="1"/>
  <c r="H28" i="1"/>
  <c r="G28" i="1"/>
  <c r="W27" i="1"/>
  <c r="V27" i="1"/>
  <c r="T27" i="1"/>
  <c r="S27" i="1"/>
  <c r="Q27" i="1"/>
  <c r="P27" i="1"/>
  <c r="N27" i="1"/>
  <c r="M27" i="1"/>
  <c r="K27" i="1"/>
  <c r="J27" i="1"/>
  <c r="H27" i="1"/>
  <c r="G27" i="1"/>
  <c r="W26" i="1"/>
  <c r="V26" i="1"/>
  <c r="T26" i="1"/>
  <c r="S26" i="1"/>
  <c r="Q26" i="1"/>
  <c r="P26" i="1"/>
  <c r="N26" i="1"/>
  <c r="M26" i="1"/>
  <c r="K26" i="1"/>
  <c r="J26" i="1"/>
  <c r="H26" i="1"/>
  <c r="G26" i="1"/>
  <c r="W25" i="1"/>
  <c r="V25" i="1"/>
  <c r="T25" i="1"/>
  <c r="S25" i="1"/>
  <c r="Q25" i="1"/>
  <c r="P25" i="1"/>
  <c r="N25" i="1"/>
  <c r="M25" i="1"/>
  <c r="K25" i="1"/>
  <c r="J25" i="1"/>
  <c r="H25" i="1"/>
  <c r="G25" i="1"/>
  <c r="W24" i="1"/>
  <c r="V24" i="1"/>
  <c r="T24" i="1"/>
  <c r="S24" i="1"/>
  <c r="Q24" i="1"/>
  <c r="P24" i="1"/>
  <c r="N24" i="1"/>
  <c r="M24" i="1"/>
  <c r="K24" i="1"/>
  <c r="J24" i="1"/>
  <c r="H24" i="1"/>
  <c r="G24" i="1"/>
  <c r="W23" i="1"/>
  <c r="V23" i="1"/>
  <c r="T23" i="1"/>
  <c r="S23" i="1"/>
  <c r="Q23" i="1"/>
  <c r="P23" i="1"/>
  <c r="N23" i="1"/>
  <c r="M23" i="1"/>
  <c r="K23" i="1"/>
  <c r="J23" i="1"/>
  <c r="H23" i="1"/>
  <c r="G23" i="1"/>
  <c r="W22" i="1"/>
  <c r="V22" i="1"/>
  <c r="T22" i="1"/>
  <c r="S22" i="1"/>
  <c r="Q22" i="1"/>
  <c r="P22" i="1"/>
  <c r="N22" i="1"/>
  <c r="M22" i="1"/>
  <c r="K22" i="1"/>
  <c r="J22" i="1"/>
  <c r="H22" i="1"/>
  <c r="G22" i="1"/>
  <c r="W21" i="1"/>
  <c r="V21" i="1"/>
  <c r="T21" i="1"/>
  <c r="S21" i="1"/>
  <c r="Q21" i="1"/>
  <c r="P21" i="1"/>
  <c r="N21" i="1"/>
  <c r="M21" i="1"/>
  <c r="K21" i="1"/>
  <c r="J21" i="1"/>
  <c r="H21" i="1"/>
  <c r="G21" i="1"/>
  <c r="W20" i="1"/>
  <c r="V20" i="1"/>
  <c r="T20" i="1"/>
  <c r="S20" i="1"/>
  <c r="Q20" i="1"/>
  <c r="P20" i="1"/>
  <c r="N20" i="1"/>
  <c r="M20" i="1"/>
  <c r="K20" i="1"/>
  <c r="J20" i="1"/>
  <c r="H20" i="1"/>
  <c r="G20" i="1"/>
  <c r="W19" i="1"/>
  <c r="V19" i="1"/>
  <c r="T19" i="1"/>
  <c r="S19" i="1"/>
  <c r="Q19" i="1"/>
  <c r="P19" i="1"/>
  <c r="N19" i="1"/>
  <c r="M19" i="1"/>
  <c r="K19" i="1"/>
  <c r="J19" i="1"/>
  <c r="H19" i="1"/>
  <c r="G19" i="1"/>
  <c r="W18" i="1"/>
  <c r="V18" i="1"/>
  <c r="T18" i="1"/>
  <c r="S18" i="1"/>
  <c r="Q18" i="1"/>
  <c r="P18" i="1"/>
  <c r="N18" i="1"/>
  <c r="M18" i="1"/>
  <c r="K18" i="1"/>
  <c r="J18" i="1"/>
  <c r="H18" i="1"/>
  <c r="G18" i="1"/>
  <c r="W17" i="1"/>
  <c r="V17" i="1"/>
  <c r="T17" i="1"/>
  <c r="S17" i="1"/>
  <c r="Q17" i="1"/>
  <c r="P17" i="1"/>
  <c r="N17" i="1"/>
  <c r="M17" i="1"/>
  <c r="K17" i="1"/>
  <c r="J17" i="1"/>
  <c r="H17" i="1"/>
  <c r="G17" i="1"/>
  <c r="W16" i="1"/>
  <c r="V16" i="1"/>
  <c r="T16" i="1"/>
  <c r="S16" i="1"/>
  <c r="Q16" i="1"/>
  <c r="P16" i="1"/>
  <c r="N16" i="1"/>
  <c r="M16" i="1"/>
  <c r="K16" i="1"/>
  <c r="J16" i="1"/>
  <c r="H16" i="1"/>
  <c r="G16" i="1"/>
  <c r="W15" i="1"/>
  <c r="V15" i="1"/>
  <c r="T15" i="1"/>
  <c r="S15" i="1"/>
  <c r="Q15" i="1"/>
  <c r="P15" i="1"/>
  <c r="N15" i="1"/>
  <c r="M15" i="1"/>
  <c r="K15" i="1"/>
  <c r="J15" i="1"/>
  <c r="H15" i="1"/>
  <c r="G15" i="1"/>
  <c r="W14" i="1"/>
  <c r="V14" i="1"/>
  <c r="T14" i="1"/>
  <c r="S14" i="1"/>
  <c r="Q14" i="1"/>
  <c r="P14" i="1"/>
  <c r="N14" i="1"/>
  <c r="M14" i="1"/>
  <c r="K14" i="1"/>
  <c r="J14" i="1"/>
  <c r="H14" i="1"/>
  <c r="G14" i="1"/>
  <c r="S56" i="1" l="1"/>
  <c r="S91" i="1"/>
  <c r="S102" i="1"/>
  <c r="V46" i="1"/>
  <c r="S151" i="1"/>
  <c r="G132" i="1"/>
  <c r="P141" i="1"/>
  <c r="J151" i="1"/>
  <c r="J33" i="1"/>
  <c r="S115" i="1"/>
  <c r="S141" i="1"/>
  <c r="P67" i="1"/>
  <c r="V111" i="1"/>
  <c r="V115" i="1"/>
  <c r="M33" i="1"/>
  <c r="V83" i="1"/>
  <c r="V102" i="1"/>
  <c r="S160" i="1"/>
  <c r="V141" i="1"/>
  <c r="V33" i="1"/>
  <c r="G46" i="1"/>
  <c r="G141" i="1"/>
  <c r="S33" i="1"/>
  <c r="P132" i="1"/>
  <c r="J141" i="1"/>
  <c r="M91" i="1"/>
  <c r="S111" i="1"/>
  <c r="G115" i="1"/>
  <c r="V67" i="1"/>
  <c r="J111" i="1"/>
  <c r="G56" i="1"/>
  <c r="G67" i="1"/>
  <c r="G83" i="1"/>
  <c r="G102" i="1"/>
  <c r="M111" i="1"/>
  <c r="V160" i="1"/>
  <c r="G91" i="1"/>
  <c r="P83" i="1"/>
  <c r="M67" i="1"/>
  <c r="S132" i="1"/>
  <c r="J56" i="1"/>
  <c r="J102" i="1"/>
  <c r="P111" i="1"/>
  <c r="J46" i="1"/>
  <c r="V91" i="1"/>
  <c r="J132" i="1"/>
  <c r="P33" i="1"/>
  <c r="M46" i="1"/>
  <c r="G111" i="1"/>
  <c r="M132" i="1"/>
  <c r="J91" i="1"/>
  <c r="M141" i="1"/>
  <c r="S83" i="1"/>
  <c r="S67" i="1"/>
  <c r="V132" i="1"/>
  <c r="S46" i="1"/>
  <c r="M56" i="1"/>
  <c r="M83" i="1"/>
  <c r="M102" i="1"/>
  <c r="G33" i="1"/>
  <c r="P46" i="1"/>
  <c r="P162" i="1" s="1"/>
  <c r="J83" i="1"/>
  <c r="J67" i="1"/>
  <c r="V37" i="1"/>
  <c r="G151" i="1"/>
  <c r="M151" i="1"/>
  <c r="S162" i="1" l="1"/>
  <c r="V162" i="1"/>
  <c r="J162" i="1"/>
  <c r="G162" i="1"/>
  <c r="M162" i="1"/>
  <c r="S163" i="1"/>
  <c r="S164" i="1"/>
  <c r="S165" i="1"/>
  <c r="S167" i="1" s="1"/>
  <c r="P165" i="1"/>
  <c r="P167" i="1" s="1"/>
  <c r="P163" i="1"/>
  <c r="P164" i="1"/>
  <c r="P166" i="1" s="1"/>
  <c r="P168" i="1" s="1"/>
  <c r="V163" i="1"/>
  <c r="V164" i="1"/>
  <c r="V165" i="1"/>
  <c r="V167" i="1" s="1"/>
  <c r="J164" i="1"/>
  <c r="J163" i="1"/>
  <c r="J165" i="1"/>
  <c r="J167" i="1" s="1"/>
  <c r="M164" i="1" l="1"/>
  <c r="M163" i="1"/>
  <c r="M165" i="1"/>
  <c r="M167" i="1" s="1"/>
  <c r="G164" i="1"/>
  <c r="G163" i="1"/>
  <c r="G165" i="1"/>
  <c r="G167" i="1" s="1"/>
  <c r="J166" i="1"/>
  <c r="J168" i="1" s="1"/>
  <c r="V166" i="1"/>
  <c r="V168" i="1" s="1"/>
  <c r="S166" i="1"/>
  <c r="S168" i="1" s="1"/>
  <c r="G166" i="1" l="1"/>
  <c r="G168" i="1" s="1"/>
  <c r="M166" i="1"/>
  <c r="M168" i="1" s="1"/>
</calcChain>
</file>

<file path=xl/sharedStrings.xml><?xml version="1.0" encoding="utf-8"?>
<sst xmlns="http://schemas.openxmlformats.org/spreadsheetml/2006/main" count="417" uniqueCount="297">
  <si>
    <t>5.3.1. EVALUACIÓN ECONÓMICA (79.5 Puntos)- PRIMERA FASE:</t>
  </si>
  <si>
    <t>FORMATO No. 04</t>
  </si>
  <si>
    <t>PROPUESTA 2</t>
  </si>
  <si>
    <t>PROPUESTA 3</t>
  </si>
  <si>
    <t>PROPUESTA 4</t>
  </si>
  <si>
    <t>PROPUESTA 5</t>
  </si>
  <si>
    <t>PROPUESTA 6</t>
  </si>
  <si>
    <t>Contratar bajo el sistema de precios unitarios fijos sin fórmula de reajuste la adecuación y mantenimiento de la sede de la Registraduría Municipal de TUNJA-BOYACA</t>
  </si>
  <si>
    <t>ÍTEM</t>
  </si>
  <si>
    <t>ACTIVIDAD</t>
  </si>
  <si>
    <t>UN</t>
  </si>
  <si>
    <t>CANT.</t>
  </si>
  <si>
    <t>VALOR UNITARIO DE REFERENCIA</t>
  </si>
  <si>
    <t>VALOR UNITARIO PROPUESTO</t>
  </si>
  <si>
    <t>VALOR TOTAL PROPUESTO</t>
  </si>
  <si>
    <t>Mayor al Ppto Oficial</t>
  </si>
  <si>
    <t>ACTIVIDADES PRELIMINARES</t>
  </si>
  <si>
    <t>01.01.01</t>
  </si>
  <si>
    <t>DEMOLICIÓN DE GRANITO LAVADO Y ALISTADO EN PISOS Y GRADAS</t>
  </si>
  <si>
    <t>m²</t>
  </si>
  <si>
    <t>01.01.02</t>
  </si>
  <si>
    <t>DEMOLICIÓN PAÑETES, INCLUYE CARGUE Y RETIRO SC</t>
  </si>
  <si>
    <t>01.01.03</t>
  </si>
  <si>
    <t>DESMONTE Y REINSTALACIÓN ARCHIVADOR RODANTE EXISTENTE</t>
  </si>
  <si>
    <t>un</t>
  </si>
  <si>
    <t>01.01.04</t>
  </si>
  <si>
    <t>DESMONTE DE LÁMPARAS INCRUSTADAS Y/O SOBREPUESTAS INCLUYE RETIRO Y DISPOSICION FINAL  SC</t>
  </si>
  <si>
    <t>01.01.05</t>
  </si>
  <si>
    <t>DESMONTE Y RETIRO DE FLANCHES,CANALES Y BAJANTES. INCLUYE CARGUE Y RETIRO SC</t>
  </si>
  <si>
    <t>m</t>
  </si>
  <si>
    <t>01.01.06</t>
  </si>
  <si>
    <t>INSPECCIÓN, REVISIÓN Y LIMPIEZA DE SIFONES Y RED HIDROSANITARIA</t>
  </si>
  <si>
    <t>01.01.07</t>
  </si>
  <si>
    <t>DEMOLICIÓN DE MESÓN</t>
  </si>
  <si>
    <t>01.01.08</t>
  </si>
  <si>
    <t>TRASIEGO DE MUEBLES EXISTENTES</t>
  </si>
  <si>
    <t>glb</t>
  </si>
  <si>
    <t>01.01.09</t>
  </si>
  <si>
    <t>DESMONTE APARATOS SANITARIOS</t>
  </si>
  <si>
    <t>01.01.10</t>
  </si>
  <si>
    <t>DESMONTE MARCOS Y PUERTAS</t>
  </si>
  <si>
    <t>01.01.11</t>
  </si>
  <si>
    <t>DESMONTE CORTINEROS</t>
  </si>
  <si>
    <t>ml</t>
  </si>
  <si>
    <t>01.01.12</t>
  </si>
  <si>
    <t>DEMOLICIÓN MUROS 0.15M - 0.25 M, INCLUYE CARGUE Y RETIRO SC</t>
  </si>
  <si>
    <t>01.01.13</t>
  </si>
  <si>
    <t>DEMOLICIÓN MUROS DRYWALL</t>
  </si>
  <si>
    <t>01.01.14</t>
  </si>
  <si>
    <t>DEMOLICIÓN PLACA CONTRAPISO 0.15M</t>
  </si>
  <si>
    <t>01.01.15</t>
  </si>
  <si>
    <t>CERRAMIENTO PROVISIONAL EN POLISOMBRA 2M</t>
  </si>
  <si>
    <t>01.01.16</t>
  </si>
  <si>
    <t>DEMOLICIÓN DE ENCHAPE</t>
  </si>
  <si>
    <t>01.01.17</t>
  </si>
  <si>
    <t>DEMOLICIÓN PISO CERÁMICO</t>
  </si>
  <si>
    <t>01.01.18</t>
  </si>
  <si>
    <t>LIMPIEZA CANALES Y BAJANTES DE AGUAS LLUVIAS.</t>
  </si>
  <si>
    <t>01.01.19</t>
  </si>
  <si>
    <t>DESMONTE Y RETIRO POCETA LAVAPLATOS. INCLUYE GRIFERÍA.</t>
  </si>
  <si>
    <t>Total ACTIVIDADES PRELIMINARES</t>
  </si>
  <si>
    <t>MANPOSTERIA</t>
  </si>
  <si>
    <t>02.01.01</t>
  </si>
  <si>
    <t>MURO DRYWALL DOBLE CARA E=12CM</t>
  </si>
  <si>
    <t>02.01.02</t>
  </si>
  <si>
    <t>DINTEL EN CONCRETO 0.15x0.20</t>
  </si>
  <si>
    <t>Total MANPOSTERIA</t>
  </si>
  <si>
    <t>CUBIERTAS</t>
  </si>
  <si>
    <t>03.01.01</t>
  </si>
  <si>
    <t>CANAL AMAZONA</t>
  </si>
  <si>
    <t>03.01.02</t>
  </si>
  <si>
    <t>MANTENIMIENTO CUBIERTA TERMOACUSTICA</t>
  </si>
  <si>
    <t>03.01.03</t>
  </si>
  <si>
    <t>ESTRUCTURA METALICA PARA INSTALACION DE POLICARBONATO</t>
  </si>
  <si>
    <t>03.01.04</t>
  </si>
  <si>
    <t>SUMINISTRO E INSTALACION PUNTOS DE ANCLAJE CERTIFICADOS MARCA HAWK O SIMILAR TIPO D BAJO NORMA EN795, ANSI Y RES 1409DE 2012, INCLUYE EPÓXICOS, PERFORACIONES, EQUIPOS Y HERRAMIENTAS PARA ACCESO Y PERSONAL CALIFICADO PARA LA INSTALACION</t>
  </si>
  <si>
    <t>03.01.05</t>
  </si>
  <si>
    <t>REJILLA 5X3 TRAGANTE CÚPULA PLÁSTICA</t>
  </si>
  <si>
    <t>03.01.06</t>
  </si>
  <si>
    <t>CUBIERTA EN LÁMINA DE POLICARBONATO ALVEOLAR 8 MM</t>
  </si>
  <si>
    <t>03.01.07</t>
  </si>
  <si>
    <t>FLANCHE O ALFAJÍA EN LÁMINA GALVANIZADA CAL.28 D/ HASTA 0.30 M  INCLUYE EPÓXICO IGUAL O SIMILAR A SIKAFLEX 1A.</t>
  </si>
  <si>
    <t>Total CUBIERTAS</t>
  </si>
  <si>
    <t>CIELORRASOS</t>
  </si>
  <si>
    <t>04.01.01</t>
  </si>
  <si>
    <t>CIELORRASO PLANO DRYWALL 1/2</t>
  </si>
  <si>
    <t>Total CIELORRASOS</t>
  </si>
  <si>
    <t>ENCHAPES Y ACCESORIOS</t>
  </si>
  <si>
    <t>05.01.01</t>
  </si>
  <si>
    <t>ESPEJO CRISTAL 4MM</t>
  </si>
  <si>
    <t>05.01.02</t>
  </si>
  <si>
    <t>SUMINISTRO INST. PELÍCULA ADHESIVA FROST, PARA VIDRIOS</t>
  </si>
  <si>
    <t>05.01.03</t>
  </si>
  <si>
    <t>CERÁMICA FORMATO 30CMX60CM</t>
  </si>
  <si>
    <t>05.01.04</t>
  </si>
  <si>
    <t>ACCESORIOS PARA BAÑO (5UN)</t>
  </si>
  <si>
    <t>05.01.05</t>
  </si>
  <si>
    <t>TAPAS REGISTRO 15CMX15CM</t>
  </si>
  <si>
    <t>Total ENCHAPES Y ACCESORIOS</t>
  </si>
  <si>
    <t>RED SANITARIA</t>
  </si>
  <si>
    <t>06.01.01</t>
  </si>
  <si>
    <t>SALIDA SANITARIA LAVAMANOS 2</t>
  </si>
  <si>
    <t>06.01.02</t>
  </si>
  <si>
    <t>TUBERÍA PVCS 2</t>
  </si>
  <si>
    <t>06.01.03</t>
  </si>
  <si>
    <t xml:space="preserve">RED AGUAS LLUVIAS PVC A.LL. 4" </t>
  </si>
  <si>
    <t>06.01.04</t>
  </si>
  <si>
    <t>RED SANITARIA PVC 4"</t>
  </si>
  <si>
    <t>06.01.05</t>
  </si>
  <si>
    <t>CONEXION A RED EXISTENTE AGUAS LLUVIAS PVC A.LL. 4"</t>
  </si>
  <si>
    <t>06.01.06</t>
  </si>
  <si>
    <t>CAJA INSPECCIÓN 60CMX60CM</t>
  </si>
  <si>
    <t>06.01.07</t>
  </si>
  <si>
    <t>BAJANTE RAINGO</t>
  </si>
  <si>
    <t>06.01.08</t>
  </si>
  <si>
    <t>SALIDA SANITARIA INODORO 4</t>
  </si>
  <si>
    <t>06.01.09</t>
  </si>
  <si>
    <t>SUMINISTRO E INST. DE REJILLAS PARA SIFÓN DE PISO 2 Y 3'' EN PVC</t>
  </si>
  <si>
    <t>Total SANITARIA</t>
  </si>
  <si>
    <t>RED ELECTRICA</t>
  </si>
  <si>
    <t>07.01.01</t>
  </si>
  <si>
    <t>REVISION Y MANTENIMIENTO DE PUNTOS ELÉCTRICOS EXISTENTES. (INCLUYE TOMAS, INTERRUPTORES, PLAFONES, CABLEADO).</t>
  </si>
  <si>
    <t>07.01.02</t>
  </si>
  <si>
    <t>SUMINISTRO E INST. LAMPARA TIPO APLIQUE LED DIRIGIBLE 20w</t>
  </si>
  <si>
    <t>07.01.03</t>
  </si>
  <si>
    <t>INST. LAMPARA LED REDONDA (INCRUSTAR O SOBREPONER) 24W</t>
  </si>
  <si>
    <t>07.01.04</t>
  </si>
  <si>
    <t>SUMINISTRO E INSTALACIÓN LUMINARIA 60X60 LED</t>
  </si>
  <si>
    <t>07.01.05</t>
  </si>
  <si>
    <t>REINSTALACION DE LAMPARAS LED EN BUEN ESTADO</t>
  </si>
  <si>
    <t>07.01.06</t>
  </si>
  <si>
    <t>SUMINISTRO E INSTALACIÓN DE LUMINARIA LED LINEAL 45W 150CM</t>
  </si>
  <si>
    <t>07.01.07</t>
  </si>
  <si>
    <t>SALIDA LUMINARIA EN TECHO EMT</t>
  </si>
  <si>
    <t>07.01.08</t>
  </si>
  <si>
    <t>SALIDA LUMINARIA EN TECHO PVC</t>
  </si>
  <si>
    <t>07.01.09</t>
  </si>
  <si>
    <t>SALIDA INTERRUPTOR SENCILLO PVC</t>
  </si>
  <si>
    <t>07.01.10</t>
  </si>
  <si>
    <t>ALIMENTADOR DE CIRCUITO ALAMBRE CU 3X12+1X12AWG PVC Ø3/4</t>
  </si>
  <si>
    <t>07.01.11</t>
  </si>
  <si>
    <t>SALIDA INTERRUPTOR DOBLE PVC</t>
  </si>
  <si>
    <t>07.01.12</t>
  </si>
  <si>
    <t>SALIDA TOMA CORRIENTE BIFÁSICO EN MURO PVC</t>
  </si>
  <si>
    <t>07.01.13</t>
  </si>
  <si>
    <t>SALIDA TOMA CORRIENTE DOBLE EN CANALETA</t>
  </si>
  <si>
    <t>07.01.14</t>
  </si>
  <si>
    <t xml:space="preserve">SUMINISTRO E INSTALACIÓN DE CAJA DE INSPECCIÓN DE 15X15 CM CON TAPA, INCLUYE CHAZOS, PERFORACIONES </t>
  </si>
  <si>
    <t>Total RED ELECTRICA</t>
  </si>
  <si>
    <t>CARPINTERÍA MADERA</t>
  </si>
  <si>
    <t>08.01.01</t>
  </si>
  <si>
    <t>MUEBLE COCINA  SUPERIOR E INFERIOR</t>
  </si>
  <si>
    <t>08.01.02</t>
  </si>
  <si>
    <t xml:space="preserve">PUERTA CON MARCO 0.76-1.10M </t>
  </si>
  <si>
    <t>08.01.03</t>
  </si>
  <si>
    <t>MUEBLE TIPO LINOS</t>
  </si>
  <si>
    <t>08.01.04</t>
  </si>
  <si>
    <t>Mesa de reuniones 2.44x1.05m, para 8 puestos color nuez o similar base cromada.</t>
  </si>
  <si>
    <t>08.01.05</t>
  </si>
  <si>
    <t>Silla giratoria para mesa de reuniones con ruedas y brazos</t>
  </si>
  <si>
    <t>und</t>
  </si>
  <si>
    <t>08.01.06</t>
  </si>
  <si>
    <t>PUESTO DE TRABAJO RECEPCIÓN de medidas 200 x 60 cm.</t>
  </si>
  <si>
    <t>Total CARPINTERÍA MADERA</t>
  </si>
  <si>
    <t>CARPINTERIA METALICA</t>
  </si>
  <si>
    <t>09.01.01</t>
  </si>
  <si>
    <t>MANTENIMIENTO VENTANAS EXISTENTES (incluye cambio de bisagras, manijas, silicona y empaquetadura)</t>
  </si>
  <si>
    <t>09.01.02</t>
  </si>
  <si>
    <t>ACONDICIONAMIENTO PUERTAS EXISTENTES</t>
  </si>
  <si>
    <t>09.01.03</t>
  </si>
  <si>
    <t>SUMINISTRO E INSTALACIÓN DE ESTANTERÍA FIJA Alto: 2.00 m Ancho: 0.92 m  Fondo: 0.40 m ARCHIVO</t>
  </si>
  <si>
    <t>09.01.04</t>
  </si>
  <si>
    <t>SUMINISTRO INST. ESTRUCTURA METALICA CON TUBO ESTRUCTURAL CUADRADO 10X4CM</t>
  </si>
  <si>
    <t>09.01.05</t>
  </si>
  <si>
    <t>VENTANA FIJA EN ALUMINIO TIPO PERSIANA</t>
  </si>
  <si>
    <t>09.01.06</t>
  </si>
  <si>
    <t>VENTANA CORREDIZA EN ALUMINIO PERFIL 5020 VIDRIO SEGURIDAD 5MM</t>
  </si>
  <si>
    <t>09.01.07</t>
  </si>
  <si>
    <t xml:space="preserve">TARIMA SUPERBOARD 17MM INCLUYE ESTRUCTURA METALICA </t>
  </si>
  <si>
    <t xml:space="preserve">m² </t>
  </si>
  <si>
    <t>09.01.08</t>
  </si>
  <si>
    <t>PUERTA DOBLE EN VIDRIO TEMPLADO 10mm SÓCALO 10 CM ALUMINIO, SOPORTES EN ACERO INOX, MANIJA TUBO 3/4"ACERO, CHAPA PLANA MEDECO O SIMILAR</t>
  </si>
  <si>
    <t>09.01.09</t>
  </si>
  <si>
    <t>ESCALERA DE GATO</t>
  </si>
  <si>
    <t>Total CARPINTERIA METALICA</t>
  </si>
  <si>
    <t>PINTURAS</t>
  </si>
  <si>
    <t>10.01.01</t>
  </si>
  <si>
    <t>PINTURA 3 MANOS DE PINTURA PARA CIELO RASOS (2 MANOS DE VINILO TIPO 2)</t>
  </si>
  <si>
    <t>10.01.02</t>
  </si>
  <si>
    <t>RESANE, LIJADA Y PINTURA TIPO KORAZA, 3 MANOS PARA EXTERIORES</t>
  </si>
  <si>
    <t>10.01.03</t>
  </si>
  <si>
    <t>RESANE, LIJADA Y PINTURA ESMALTE DOMÉSTICO, A COLOR (3) MANOS PARA BARANDAS ESCALERAS Y BALCONES</t>
  </si>
  <si>
    <t>10.01.04</t>
  </si>
  <si>
    <t>RESANE, LIJADA Y PINTURA  VINILO 3 MANOS SOBRE MUROS INTERIORES, IGUAL O SUPEROR A VINILTEX TIPO 1</t>
  </si>
  <si>
    <t>10.01.05</t>
  </si>
  <si>
    <t>ESMALTE SOBRE LÁMINA LINEAL</t>
  </si>
  <si>
    <t>10.01.06</t>
  </si>
  <si>
    <t>LÍNEAS TRÁFICO 0.10</t>
  </si>
  <si>
    <t>10.01.07</t>
  </si>
  <si>
    <t>ESTUCO INTERIOR</t>
  </si>
  <si>
    <t>Total PINTURAS</t>
  </si>
  <si>
    <t>CONCRETOS - MORTEROS Y PAÑETES</t>
  </si>
  <si>
    <t>11.01.01</t>
  </si>
  <si>
    <t>FILOS Y DILATACIONES</t>
  </si>
  <si>
    <t>11.01.02</t>
  </si>
  <si>
    <t>PAÑETE LISO MUROS 1:3</t>
  </si>
  <si>
    <t>TotalCONCRETOS - MORTEROS Y PAÑETES</t>
  </si>
  <si>
    <t>ALCANTARILLADO SUMIDEROS Y POZOS</t>
  </si>
  <si>
    <t>12.01.01</t>
  </si>
  <si>
    <t>CONSTRUCCIÓON CÁRCAMO DE ANCHO DE 0,40 AGUAS LLUVIAS</t>
  </si>
  <si>
    <t>Total ALCANTARILLADO SUMIDEROS Y POZOS</t>
  </si>
  <si>
    <t>SUBCAPITULOS ADICIONALES</t>
  </si>
  <si>
    <t>13.01.01</t>
  </si>
  <si>
    <t>SUMINISTRO DE SILLAS INTERLOCUTORAS</t>
  </si>
  <si>
    <t>Total SUBCAPITULO ADICIONALES</t>
  </si>
  <si>
    <t>IMPERMEABILIZACION</t>
  </si>
  <si>
    <t>14.01.01</t>
  </si>
  <si>
    <t xml:space="preserve">IMPERMEABILIZACIÓN DE VIGA CANAL MONOCAPA MANTO ASFÁLTICO PENTAFLEX 4MM </t>
  </si>
  <si>
    <t>Total IMPERMEABILAZCION</t>
  </si>
  <si>
    <t>HONORARIOS</t>
  </si>
  <si>
    <t>15.01.01</t>
  </si>
  <si>
    <t>ASEO GENERAL</t>
  </si>
  <si>
    <t>Total OTROS</t>
  </si>
  <si>
    <t>RED HIDRAULICA</t>
  </si>
  <si>
    <t>16.01.01</t>
  </si>
  <si>
    <t>SUMINISTRO E INSTALACIÓN DE REGISTRO DE PASO DIRECTO RED WHITE.</t>
  </si>
  <si>
    <t>16.01.02</t>
  </si>
  <si>
    <t xml:space="preserve">VÁLVULA DE REGISTRO 1" Y FLOTADOR EN BRONCE 1" PARA TANQUE AGUA </t>
  </si>
  <si>
    <t>16.01.03</t>
  </si>
  <si>
    <t>PUNTO A.F. 1/2" INCRUSTADO. INCLUYE ACCESORIOS REGATA Y RESANE</t>
  </si>
  <si>
    <t>Total RED HIDRAULICA</t>
  </si>
  <si>
    <t>FACHASAS Y REVESTIMIENTOS</t>
  </si>
  <si>
    <t>17.01.01</t>
  </si>
  <si>
    <t>PANEL DECORATIVO PARA RECUBRIMIENTO MUROS 3D</t>
  </si>
  <si>
    <t>Total FACHADAS Y REVESTIMIENTOS</t>
  </si>
  <si>
    <t>SUMINISTRO E INSTLACION DE APARATOS</t>
  </si>
  <si>
    <t>18.01.01</t>
  </si>
  <si>
    <t xml:space="preserve">COMBO SANITARIO SMART </t>
  </si>
  <si>
    <t>18.01.02</t>
  </si>
  <si>
    <t>ASIENTO PARA SANITARIO DIFERENTES MODELOS</t>
  </si>
  <si>
    <t>18.01.03</t>
  </si>
  <si>
    <t>MANTENIMIENTO LAVAMANOS INCLUYE ACCESORIOS</t>
  </si>
  <si>
    <t>18.01.04</t>
  </si>
  <si>
    <t>MANTENIMIENTO SANITARIO DIFERENTES MODELOS INCLUYE ACCESORIOS</t>
  </si>
  <si>
    <t>TotalSUMINISTRO E INSTALACION DE APARATOS</t>
  </si>
  <si>
    <t>PISOS</t>
  </si>
  <si>
    <t>19.01.01</t>
  </si>
  <si>
    <t>SUMINISTRO E INSTALACIÓN DE PISO EN MORTERO PULIDO O ESMALTADO (INCLUYE EL AFINADO DEL PISO Y 3 MANOS DE ESMALTE EXPOXY PISOS)</t>
  </si>
  <si>
    <t>19.01.02</t>
  </si>
  <si>
    <t>ALISTADO DE PISO 4CM</t>
  </si>
  <si>
    <t>19.01.03</t>
  </si>
  <si>
    <t>GUARDAESCOBA CERÁMICA 9X60CM</t>
  </si>
  <si>
    <t>19.01.04</t>
  </si>
  <si>
    <t>PISO CERÁMICA 55.2X55.2CM BAÑOS</t>
  </si>
  <si>
    <t>19.01.05</t>
  </si>
  <si>
    <t xml:space="preserve">PISO CERÁMICA 45.8X45.8CM ESCALERA </t>
  </si>
  <si>
    <t>19.01.06</t>
  </si>
  <si>
    <t>SUMINISTRO E INSTALACION PISO VINILICO SPC EVIAN OAK Xl 4/1mm</t>
  </si>
  <si>
    <t>19.01.07</t>
  </si>
  <si>
    <t>PISO RETAL DE MÁRMOL SIMILAR AL EXISTENTE</t>
  </si>
  <si>
    <t>19.01.08</t>
  </si>
  <si>
    <t>PIRLAN ALUMINIO</t>
  </si>
  <si>
    <t>Total PISOS</t>
  </si>
  <si>
    <t>20.01.01</t>
  </si>
  <si>
    <t xml:space="preserve">REUBICACIÓN PUNTO CERTIFICADO DE VOZ Y DATOS, C REG Y C. NOR. </t>
  </si>
  <si>
    <t>20.01.02</t>
  </si>
  <si>
    <t>PUNTO CERTIFICADO DE VOZ Y DATOS, C REG Y C. NOR. CANALETA 10*4</t>
  </si>
  <si>
    <t>20.01.03</t>
  </si>
  <si>
    <t>SUMINISTRO INST. CERRADURA DE MANIJA IGUAL O SIMILAR A YALE</t>
  </si>
  <si>
    <t>20.01.04</t>
  </si>
  <si>
    <t>SUMINISTRO E INSTALACIÓN DE SEÑALIZACIÓN DE 20X25CM EN ACRÍLICO</t>
  </si>
  <si>
    <t>20.01.05</t>
  </si>
  <si>
    <t>SUMINISTRO E INSTALACIÓN DE SEÑALIZACIÓN DE 30X60CM EN ACRÍLICO</t>
  </si>
  <si>
    <t>20.01.06</t>
  </si>
  <si>
    <t>SUMINISTRO DE ATRIL ACRÍLICO CON ESTANTE</t>
  </si>
  <si>
    <t>20.01.07</t>
  </si>
  <si>
    <t>SUMINISTRO E INSTALACIÓN PANEL JAPONÉS</t>
  </si>
  <si>
    <t>Total COSTOS DIRECTOS</t>
  </si>
  <si>
    <t>% Total Oficial del A.I.U. (28%)</t>
  </si>
  <si>
    <t>ADMINISTRACIÓN</t>
  </si>
  <si>
    <t>IMPREVISTOS</t>
  </si>
  <si>
    <t>UTILIDAD</t>
  </si>
  <si>
    <t>Costo Directo Incluido A.I.U.</t>
  </si>
  <si>
    <t>I.V.A. (SOBRE LA UTILIDAD 19%)</t>
  </si>
  <si>
    <t>Valor Total del Presupuesto (Incluido A.I.U. e I.V.A. sobre la utilidad)</t>
  </si>
  <si>
    <t>OK</t>
  </si>
  <si>
    <t>DE CONFORMIDAD CON EL LITERAL J DEL NUMERAL 5.3.1. SE AJUSTA Y CALCULA EL IVA DE LA UTILIDAD
OK</t>
  </si>
  <si>
    <t>SE REALIZA FORMULA DE REDONDEO -OK</t>
  </si>
  <si>
    <t xml:space="preserve">PROPUESTA 1 </t>
  </si>
  <si>
    <t>CONSTRUCTORA KASAF SAS</t>
  </si>
  <si>
    <t>DALCONS SAS</t>
  </si>
  <si>
    <t>INNOVACION COLOMBIA SAS</t>
  </si>
  <si>
    <t>INVEMUR SAS</t>
  </si>
  <si>
    <t>MENTALITY INGENIEROS SAS</t>
  </si>
  <si>
    <t>REDEX SAS</t>
  </si>
  <si>
    <t>A  N  E  X  O   2</t>
  </si>
  <si>
    <t>OK, se evidencia redondeo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</si>
</sst>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  <numFmt numFmtId="165" formatCode="0.000"/>
    <numFmt numFmtId="166" formatCode="_-&quot;$&quot;\ * #,##0_-;\-&quot;$&quot;\ * #,##0_-;_-&quot;$&quot;\ * &quot;-&quot;??_-;_-@_-"/>
    <numFmt numFmtId="167" formatCode="_-&quot;$&quot;\ * #,##0.000_-;\-&quot;$&quot;\ * #,##0.000_-;_-&quot;$&quot;\ * &quot;-&quot;??_-;_-@_-"/>
    <numFmt numFmtId="168" formatCode="&quot;$&quot;\ #,##0.00"/>
    <numFmt numFmtId="169" formatCode="#,##0_ ;[Red]\-#,##0\ 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Bookman Old Style"/>
      <family val="1"/>
    </font>
    <font>
      <b/>
      <sz val="12"/>
      <name val="Arial"/>
      <family val="2"/>
    </font>
    <font>
      <b/>
      <i/>
      <sz val="12"/>
      <name val="Arial"/>
      <family val="2"/>
    </font>
    <font>
      <sz val="11"/>
      <color indexed="8"/>
      <name val="Arial"/>
      <family val="2"/>
    </font>
    <font>
      <sz val="12"/>
      <color theme="1"/>
      <name val="Arial"/>
      <family val="2"/>
    </font>
    <font>
      <b/>
      <sz val="10"/>
      <name val="Arial"/>
      <family val="2"/>
    </font>
    <font>
      <sz val="11"/>
      <color theme="1"/>
      <name val="Arial Narrow"/>
      <family val="2"/>
    </font>
    <font>
      <sz val="10"/>
      <color indexed="8"/>
      <name val="MS Sans Serif"/>
    </font>
    <font>
      <b/>
      <sz val="9"/>
      <color indexed="8"/>
      <name val="Tahoma"/>
      <family val="2"/>
    </font>
    <font>
      <b/>
      <sz val="9"/>
      <color theme="1"/>
      <name val="Tahoma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.25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0"/>
      <color theme="1"/>
      <name val="Arial"/>
      <family val="2"/>
    </font>
    <font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D9D9D9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/>
    <xf numFmtId="44" fontId="17" fillId="0" borderId="0" applyFont="0" applyFill="0" applyBorder="0" applyAlignment="0" applyProtection="0"/>
    <xf numFmtId="0" fontId="20" fillId="0" borderId="0"/>
  </cellStyleXfs>
  <cellXfs count="267">
    <xf numFmtId="0" fontId="0" fillId="0" borderId="0" xfId="0"/>
    <xf numFmtId="0" fontId="14" fillId="0" borderId="1" xfId="0" applyFont="1" applyBorder="1" applyAlignment="1" applyProtection="1">
      <alignment vertical="center" wrapText="1"/>
      <protection hidden="1"/>
    </xf>
    <xf numFmtId="4" fontId="14" fillId="0" borderId="1" xfId="0" applyNumberFormat="1" applyFont="1" applyBorder="1" applyAlignment="1" applyProtection="1">
      <alignment vertical="center" wrapText="1"/>
      <protection hidden="1"/>
    </xf>
    <xf numFmtId="168" fontId="14" fillId="0" borderId="19" xfId="0" applyNumberFormat="1" applyFont="1" applyBorder="1" applyAlignment="1" applyProtection="1">
      <alignment vertical="center" wrapText="1"/>
      <protection hidden="1"/>
    </xf>
    <xf numFmtId="0" fontId="15" fillId="4" borderId="1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166" fontId="16" fillId="4" borderId="30" xfId="5" applyNumberFormat="1" applyFont="1" applyFill="1" applyBorder="1" applyAlignment="1" applyProtection="1">
      <alignment horizontal="right" vertical="center"/>
    </xf>
    <xf numFmtId="2" fontId="18" fillId="4" borderId="31" xfId="1" applyNumberFormat="1" applyFont="1" applyFill="1" applyBorder="1" applyAlignment="1" applyProtection="1">
      <alignment horizontal="right" vertical="center" wrapText="1"/>
    </xf>
    <xf numFmtId="1" fontId="18" fillId="4" borderId="31" xfId="1" applyNumberFormat="1" applyFont="1" applyFill="1" applyBorder="1" applyAlignment="1" applyProtection="1">
      <alignment horizontal="right" vertical="center" wrapText="1"/>
    </xf>
    <xf numFmtId="169" fontId="18" fillId="4" borderId="31" xfId="1" applyNumberFormat="1" applyFont="1" applyFill="1" applyBorder="1" applyAlignment="1" applyProtection="1">
      <alignment horizontal="right" vertical="center" wrapText="1"/>
    </xf>
    <xf numFmtId="164" fontId="18" fillId="4" borderId="31" xfId="1" applyNumberFormat="1" applyFont="1" applyFill="1" applyBorder="1" applyAlignment="1" applyProtection="1">
      <alignment horizontal="right" vertical="center" wrapText="1"/>
    </xf>
    <xf numFmtId="165" fontId="18" fillId="4" borderId="31" xfId="1" applyNumberFormat="1" applyFont="1" applyFill="1" applyBorder="1" applyAlignment="1" applyProtection="1">
      <alignment horizontal="right" vertical="center" wrapText="1"/>
    </xf>
    <xf numFmtId="9" fontId="19" fillId="0" borderId="19" xfId="3" applyFont="1" applyFill="1" applyBorder="1" applyAlignment="1" applyProtection="1">
      <alignment vertical="center"/>
    </xf>
    <xf numFmtId="166" fontId="19" fillId="0" borderId="35" xfId="5" applyNumberFormat="1" applyFont="1" applyFill="1" applyBorder="1" applyAlignment="1" applyProtection="1">
      <alignment horizontal="left" vertical="center" wrapText="1"/>
    </xf>
    <xf numFmtId="2" fontId="18" fillId="0" borderId="13" xfId="1" applyNumberFormat="1" applyFont="1" applyFill="1" applyBorder="1" applyAlignment="1" applyProtection="1">
      <alignment horizontal="right" vertical="center" wrapText="1"/>
    </xf>
    <xf numFmtId="1" fontId="18" fillId="0" borderId="13" xfId="1" applyNumberFormat="1" applyFont="1" applyFill="1" applyBorder="1" applyAlignment="1" applyProtection="1">
      <alignment horizontal="right" vertical="center" wrapText="1"/>
    </xf>
    <xf numFmtId="169" fontId="18" fillId="0" borderId="13" xfId="1" applyNumberFormat="1" applyFont="1" applyFill="1" applyBorder="1" applyAlignment="1" applyProtection="1">
      <alignment horizontal="right" vertical="center" wrapText="1"/>
    </xf>
    <xf numFmtId="164" fontId="18" fillId="0" borderId="13" xfId="1" applyNumberFormat="1" applyFont="1" applyFill="1" applyBorder="1" applyAlignment="1" applyProtection="1">
      <alignment horizontal="right" vertical="center" wrapText="1"/>
    </xf>
    <xf numFmtId="165" fontId="18" fillId="0" borderId="13" xfId="1" applyNumberFormat="1" applyFont="1" applyFill="1" applyBorder="1" applyAlignment="1" applyProtection="1">
      <alignment horizontal="right" vertical="center" wrapText="1"/>
    </xf>
    <xf numFmtId="166" fontId="19" fillId="0" borderId="38" xfId="5" applyNumberFormat="1" applyFont="1" applyFill="1" applyBorder="1" applyAlignment="1" applyProtection="1">
      <alignment horizontal="left" vertical="center" wrapText="1"/>
    </xf>
    <xf numFmtId="9" fontId="19" fillId="0" borderId="39" xfId="3" applyFont="1" applyFill="1" applyBorder="1" applyAlignment="1" applyProtection="1">
      <alignment vertical="center"/>
    </xf>
    <xf numFmtId="166" fontId="19" fillId="0" borderId="41" xfId="5" applyNumberFormat="1" applyFont="1" applyFill="1" applyBorder="1" applyAlignment="1" applyProtection="1">
      <alignment horizontal="left" vertical="center" wrapText="1"/>
    </xf>
    <xf numFmtId="2" fontId="18" fillId="0" borderId="42" xfId="1" applyNumberFormat="1" applyFont="1" applyFill="1" applyBorder="1" applyAlignment="1" applyProtection="1">
      <alignment horizontal="right" vertical="center" wrapText="1"/>
    </xf>
    <xf numFmtId="1" fontId="18" fillId="0" borderId="42" xfId="1" applyNumberFormat="1" applyFont="1" applyFill="1" applyBorder="1" applyAlignment="1" applyProtection="1">
      <alignment horizontal="right" vertical="center" wrapText="1"/>
    </xf>
    <xf numFmtId="169" fontId="18" fillId="0" borderId="42" xfId="1" applyNumberFormat="1" applyFont="1" applyFill="1" applyBorder="1" applyAlignment="1" applyProtection="1">
      <alignment horizontal="right" vertical="center" wrapText="1"/>
    </xf>
    <xf numFmtId="164" fontId="18" fillId="0" borderId="42" xfId="1" applyNumberFormat="1" applyFont="1" applyFill="1" applyBorder="1" applyAlignment="1" applyProtection="1">
      <alignment horizontal="right" vertical="center" wrapText="1"/>
    </xf>
    <xf numFmtId="165" fontId="18" fillId="0" borderId="42" xfId="1" applyNumberFormat="1" applyFont="1" applyFill="1" applyBorder="1" applyAlignment="1" applyProtection="1">
      <alignment horizontal="right" vertical="center" wrapText="1"/>
    </xf>
    <xf numFmtId="9" fontId="16" fillId="0" borderId="46" xfId="3" applyFont="1" applyFill="1" applyBorder="1" applyAlignment="1" applyProtection="1">
      <alignment horizontal="center" vertical="center"/>
    </xf>
    <xf numFmtId="44" fontId="16" fillId="0" borderId="2" xfId="5" applyFont="1" applyFill="1" applyBorder="1" applyAlignment="1" applyProtection="1">
      <alignment horizontal="right" vertical="center"/>
    </xf>
    <xf numFmtId="166" fontId="7" fillId="0" borderId="47" xfId="5" applyNumberFormat="1" applyFont="1" applyFill="1" applyBorder="1" applyAlignment="1" applyProtection="1">
      <alignment horizontal="left" vertical="center" wrapText="1"/>
    </xf>
    <xf numFmtId="2" fontId="21" fillId="0" borderId="48" xfId="1" applyNumberFormat="1" applyFont="1" applyFill="1" applyBorder="1" applyAlignment="1" applyProtection="1">
      <alignment horizontal="right" vertical="center" wrapText="1"/>
    </xf>
    <xf numFmtId="166" fontId="16" fillId="0" borderId="3" xfId="5" applyNumberFormat="1" applyFont="1" applyFill="1" applyBorder="1" applyAlignment="1" applyProtection="1">
      <alignment horizontal="right" vertical="center"/>
    </xf>
    <xf numFmtId="1" fontId="21" fillId="0" borderId="48" xfId="1" applyNumberFormat="1" applyFont="1" applyFill="1" applyBorder="1" applyAlignment="1" applyProtection="1">
      <alignment horizontal="right" vertical="center" wrapText="1"/>
    </xf>
    <xf numFmtId="44" fontId="16" fillId="0" borderId="2" xfId="5" applyFont="1" applyFill="1" applyBorder="1" applyAlignment="1" applyProtection="1">
      <alignment horizontal="center" vertical="center"/>
    </xf>
    <xf numFmtId="169" fontId="21" fillId="0" borderId="48" xfId="1" applyNumberFormat="1" applyFont="1" applyFill="1" applyBorder="1" applyAlignment="1" applyProtection="1">
      <alignment horizontal="right" vertical="center" wrapText="1"/>
    </xf>
    <xf numFmtId="166" fontId="16" fillId="0" borderId="2" xfId="5" applyNumberFormat="1" applyFont="1" applyFill="1" applyBorder="1" applyAlignment="1" applyProtection="1">
      <alignment horizontal="right" vertical="center"/>
    </xf>
    <xf numFmtId="164" fontId="21" fillId="0" borderId="48" xfId="1" applyNumberFormat="1" applyFont="1" applyFill="1" applyBorder="1" applyAlignment="1" applyProtection="1">
      <alignment horizontal="right" vertical="center" wrapText="1"/>
    </xf>
    <xf numFmtId="165" fontId="21" fillId="0" borderId="48" xfId="1" applyNumberFormat="1" applyFont="1" applyFill="1" applyBorder="1" applyAlignment="1" applyProtection="1">
      <alignment horizontal="right" vertical="center" wrapText="1"/>
    </xf>
    <xf numFmtId="9" fontId="16" fillId="0" borderId="2" xfId="3" applyFont="1" applyFill="1" applyBorder="1" applyAlignment="1" applyProtection="1">
      <alignment horizontal="right" vertical="center"/>
    </xf>
    <xf numFmtId="9" fontId="19" fillId="0" borderId="51" xfId="3" applyFont="1" applyFill="1" applyBorder="1" applyAlignment="1" applyProtection="1">
      <alignment vertical="center"/>
    </xf>
    <xf numFmtId="10" fontId="19" fillId="0" borderId="22" xfId="5" applyNumberFormat="1" applyFont="1" applyFill="1" applyBorder="1" applyAlignment="1" applyProtection="1">
      <alignment horizontal="right" vertical="center" wrapText="1"/>
    </xf>
    <xf numFmtId="2" fontId="18" fillId="0" borderId="16" xfId="1" applyNumberFormat="1" applyFont="1" applyFill="1" applyBorder="1" applyAlignment="1" applyProtection="1">
      <alignment horizontal="right" vertical="center" wrapText="1"/>
    </xf>
    <xf numFmtId="10" fontId="19" fillId="0" borderId="0" xfId="5" applyNumberFormat="1" applyFont="1" applyFill="1" applyBorder="1" applyAlignment="1" applyProtection="1">
      <alignment horizontal="right" vertical="center" wrapText="1"/>
    </xf>
    <xf numFmtId="1" fontId="18" fillId="0" borderId="16" xfId="1" applyNumberFormat="1" applyFont="1" applyFill="1" applyBorder="1" applyAlignment="1" applyProtection="1">
      <alignment horizontal="right" vertical="center" wrapText="1"/>
    </xf>
    <xf numFmtId="9" fontId="19" fillId="0" borderId="22" xfId="3" applyFont="1" applyFill="1" applyBorder="1" applyAlignment="1" applyProtection="1">
      <alignment horizontal="center" vertical="center" wrapText="1"/>
    </xf>
    <xf numFmtId="169" fontId="18" fillId="0" borderId="16" xfId="1" applyNumberFormat="1" applyFont="1" applyFill="1" applyBorder="1" applyAlignment="1" applyProtection="1">
      <alignment horizontal="right" vertical="center" wrapText="1"/>
    </xf>
    <xf numFmtId="164" fontId="18" fillId="0" borderId="16" xfId="1" applyNumberFormat="1" applyFont="1" applyFill="1" applyBorder="1" applyAlignment="1" applyProtection="1">
      <alignment horizontal="right" vertical="center" wrapText="1"/>
    </xf>
    <xf numFmtId="9" fontId="19" fillId="0" borderId="22" xfId="3" applyFont="1" applyFill="1" applyBorder="1" applyAlignment="1" applyProtection="1">
      <alignment horizontal="right" vertical="center" wrapText="1"/>
    </xf>
    <xf numFmtId="165" fontId="18" fillId="0" borderId="16" xfId="1" applyNumberFormat="1" applyFont="1" applyFill="1" applyBorder="1" applyAlignment="1" applyProtection="1">
      <alignment horizontal="right" vertical="center" wrapText="1"/>
    </xf>
    <xf numFmtId="44" fontId="16" fillId="4" borderId="53" xfId="5" applyFont="1" applyFill="1" applyBorder="1" applyAlignment="1" applyProtection="1">
      <alignment horizontal="right" vertical="center"/>
    </xf>
    <xf numFmtId="2" fontId="18" fillId="4" borderId="54" xfId="1" applyNumberFormat="1" applyFont="1" applyFill="1" applyBorder="1" applyAlignment="1" applyProtection="1">
      <alignment horizontal="right" vertical="center" wrapText="1"/>
    </xf>
    <xf numFmtId="166" fontId="16" fillId="4" borderId="55" xfId="5" applyNumberFormat="1" applyFont="1" applyFill="1" applyBorder="1" applyAlignment="1" applyProtection="1">
      <alignment horizontal="right" vertical="center"/>
    </xf>
    <xf numFmtId="1" fontId="18" fillId="4" borderId="54" xfId="1" applyNumberFormat="1" applyFont="1" applyFill="1" applyBorder="1" applyAlignment="1" applyProtection="1">
      <alignment horizontal="right" vertical="center" wrapText="1"/>
    </xf>
    <xf numFmtId="44" fontId="16" fillId="4" borderId="53" xfId="5" applyFont="1" applyFill="1" applyBorder="1" applyAlignment="1" applyProtection="1">
      <alignment horizontal="center" vertical="center"/>
    </xf>
    <xf numFmtId="169" fontId="18" fillId="4" borderId="54" xfId="1" applyNumberFormat="1" applyFont="1" applyFill="1" applyBorder="1" applyAlignment="1" applyProtection="1">
      <alignment horizontal="right" vertical="center" wrapText="1"/>
    </xf>
    <xf numFmtId="166" fontId="16" fillId="4" borderId="53" xfId="5" applyNumberFormat="1" applyFont="1" applyFill="1" applyBorder="1" applyAlignment="1" applyProtection="1">
      <alignment horizontal="right" vertical="center"/>
    </xf>
    <xf numFmtId="164" fontId="18" fillId="4" borderId="54" xfId="1" applyNumberFormat="1" applyFont="1" applyFill="1" applyBorder="1" applyAlignment="1" applyProtection="1">
      <alignment horizontal="right" vertical="center" wrapText="1"/>
    </xf>
    <xf numFmtId="165" fontId="18" fillId="4" borderId="54" xfId="1" applyNumberFormat="1" applyFont="1" applyFill="1" applyBorder="1" applyAlignment="1" applyProtection="1">
      <alignment horizontal="right" vertical="center" wrapText="1"/>
    </xf>
    <xf numFmtId="43" fontId="0" fillId="9" borderId="0" xfId="1" applyFont="1" applyFill="1" applyBorder="1" applyAlignment="1" applyProtection="1"/>
    <xf numFmtId="166" fontId="0" fillId="9" borderId="0" xfId="1" applyNumberFormat="1" applyFont="1" applyFill="1" applyBorder="1" applyAlignment="1" applyProtection="1"/>
    <xf numFmtId="2" fontId="0" fillId="9" borderId="0" xfId="1" applyNumberFormat="1" applyFont="1" applyFill="1" applyBorder="1" applyAlignment="1" applyProtection="1"/>
    <xf numFmtId="166" fontId="0" fillId="9" borderId="0" xfId="1" applyNumberFormat="1" applyFont="1" applyFill="1" applyBorder="1" applyAlignment="1" applyProtection="1">
      <alignment horizontal="left" indent="8"/>
    </xf>
    <xf numFmtId="1" fontId="0" fillId="9" borderId="0" xfId="1" applyNumberFormat="1" applyFont="1" applyFill="1" applyBorder="1" applyAlignment="1" applyProtection="1"/>
    <xf numFmtId="167" fontId="0" fillId="9" borderId="0" xfId="1" applyNumberFormat="1" applyFont="1" applyFill="1" applyBorder="1" applyAlignment="1" applyProtection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66" fontId="0" fillId="0" borderId="0" xfId="0" applyNumberFormat="1" applyAlignment="1">
      <alignment horizontal="left" indent="8"/>
    </xf>
    <xf numFmtId="166" fontId="0" fillId="0" borderId="0" xfId="0" applyNumberFormat="1"/>
    <xf numFmtId="167" fontId="0" fillId="0" borderId="0" xfId="0" applyNumberFormat="1"/>
    <xf numFmtId="4" fontId="3" fillId="0" borderId="0" xfId="0" applyNumberFormat="1" applyFont="1" applyAlignment="1">
      <alignment horizontal="right" vertical="center"/>
    </xf>
    <xf numFmtId="4" fontId="0" fillId="0" borderId="0" xfId="0" applyNumberFormat="1" applyAlignment="1">
      <alignment horizontal="right" vertical="center"/>
    </xf>
    <xf numFmtId="166" fontId="0" fillId="0" borderId="0" xfId="0" applyNumberFormat="1" applyAlignment="1">
      <alignment horizontal="left" vertical="center" indent="8"/>
    </xf>
    <xf numFmtId="166" fontId="0" fillId="0" borderId="0" xfId="0" applyNumberFormat="1" applyAlignment="1">
      <alignment horizontal="right" vertical="center"/>
    </xf>
    <xf numFmtId="167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/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left" vertical="top" wrapText="1"/>
    </xf>
    <xf numFmtId="44" fontId="10" fillId="4" borderId="12" xfId="4" applyNumberFormat="1" applyFont="1" applyFill="1" applyBorder="1" applyAlignment="1">
      <alignment horizontal="center" vertical="center" wrapText="1"/>
    </xf>
    <xf numFmtId="0" fontId="10" fillId="5" borderId="1" xfId="4" applyFont="1" applyFill="1" applyBorder="1" applyAlignment="1">
      <alignment horizontal="center" vertical="center" wrapText="1"/>
    </xf>
    <xf numFmtId="2" fontId="11" fillId="4" borderId="13" xfId="0" applyNumberFormat="1" applyFont="1" applyFill="1" applyBorder="1" applyAlignment="1">
      <alignment horizontal="center" vertical="center" wrapText="1"/>
    </xf>
    <xf numFmtId="0" fontId="10" fillId="4" borderId="14" xfId="4" applyFont="1" applyFill="1" applyBorder="1" applyAlignment="1">
      <alignment horizontal="center" vertical="center" wrapText="1"/>
    </xf>
    <xf numFmtId="0" fontId="10" fillId="5" borderId="15" xfId="4" applyFont="1" applyFill="1" applyBorder="1" applyAlignment="1">
      <alignment horizontal="center" vertical="center" wrapText="1"/>
    </xf>
    <xf numFmtId="1" fontId="11" fillId="4" borderId="16" xfId="0" applyNumberFormat="1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0" fillId="4" borderId="12" xfId="4" applyFont="1" applyFill="1" applyBorder="1" applyAlignment="1">
      <alignment horizontal="center" vertical="center" wrapText="1"/>
    </xf>
    <xf numFmtId="164" fontId="11" fillId="4" borderId="13" xfId="0" applyNumberFormat="1" applyFont="1" applyFill="1" applyBorder="1" applyAlignment="1">
      <alignment horizontal="center" vertical="center" wrapText="1"/>
    </xf>
    <xf numFmtId="44" fontId="10" fillId="4" borderId="17" xfId="4" applyNumberFormat="1" applyFont="1" applyFill="1" applyBorder="1" applyAlignment="1">
      <alignment horizontal="center" vertical="center" wrapText="1"/>
    </xf>
    <xf numFmtId="165" fontId="11" fillId="4" borderId="13" xfId="0" applyNumberFormat="1" applyFont="1" applyFill="1" applyBorder="1" applyAlignment="1">
      <alignment horizontal="center" vertical="center" wrapText="1"/>
    </xf>
    <xf numFmtId="1" fontId="12" fillId="4" borderId="10" xfId="0" applyNumberFormat="1" applyFont="1" applyFill="1" applyBorder="1" applyAlignment="1">
      <alignment horizontal="right" vertical="top" wrapText="1" shrinkToFit="1"/>
    </xf>
    <xf numFmtId="0" fontId="7" fillId="4" borderId="10" xfId="0" applyFont="1" applyFill="1" applyBorder="1" applyAlignment="1">
      <alignment horizontal="left" vertical="top" wrapText="1"/>
    </xf>
    <xf numFmtId="0" fontId="13" fillId="4" borderId="10" xfId="0" applyFont="1" applyFill="1" applyBorder="1" applyAlignment="1">
      <alignment horizontal="left" wrapText="1"/>
    </xf>
    <xf numFmtId="0" fontId="13" fillId="4" borderId="11" xfId="0" applyFont="1" applyFill="1" applyBorder="1" applyAlignment="1">
      <alignment horizontal="left" wrapText="1"/>
    </xf>
    <xf numFmtId="44" fontId="13" fillId="4" borderId="12" xfId="2" applyFont="1" applyFill="1" applyBorder="1" applyAlignment="1" applyProtection="1">
      <alignment horizontal="center" wrapText="1"/>
    </xf>
    <xf numFmtId="166" fontId="13" fillId="4" borderId="1" xfId="2" applyNumberFormat="1" applyFont="1" applyFill="1" applyBorder="1" applyAlignment="1" applyProtection="1">
      <alignment horizontal="center" vertical="top" wrapText="1"/>
    </xf>
    <xf numFmtId="2" fontId="13" fillId="4" borderId="13" xfId="2" applyNumberFormat="1" applyFont="1" applyFill="1" applyBorder="1" applyAlignment="1" applyProtection="1">
      <alignment horizontal="center" vertical="center" wrapText="1"/>
    </xf>
    <xf numFmtId="166" fontId="13" fillId="4" borderId="17" xfId="2" applyNumberFormat="1" applyFont="1" applyFill="1" applyBorder="1" applyAlignment="1" applyProtection="1">
      <alignment horizontal="center" wrapText="1"/>
    </xf>
    <xf numFmtId="1" fontId="13" fillId="4" borderId="13" xfId="2" applyNumberFormat="1" applyFont="1" applyFill="1" applyBorder="1" applyAlignment="1" applyProtection="1">
      <alignment horizontal="center" vertical="center" wrapText="1"/>
    </xf>
    <xf numFmtId="166" fontId="13" fillId="4" borderId="12" xfId="2" applyNumberFormat="1" applyFont="1" applyFill="1" applyBorder="1" applyAlignment="1" applyProtection="1">
      <alignment horizontal="center" wrapText="1"/>
    </xf>
    <xf numFmtId="164" fontId="13" fillId="4" borderId="13" xfId="2" applyNumberFormat="1" applyFont="1" applyFill="1" applyBorder="1" applyAlignment="1" applyProtection="1">
      <alignment horizontal="center" vertical="center" wrapText="1"/>
    </xf>
    <xf numFmtId="44" fontId="13" fillId="4" borderId="17" xfId="2" applyFont="1" applyFill="1" applyBorder="1" applyAlignment="1" applyProtection="1">
      <alignment horizontal="center" wrapText="1"/>
    </xf>
    <xf numFmtId="165" fontId="13" fillId="4" borderId="13" xfId="2" applyNumberFormat="1" applyFont="1" applyFill="1" applyBorder="1" applyAlignment="1" applyProtection="1">
      <alignment horizontal="center" vertical="center" wrapText="1"/>
    </xf>
    <xf numFmtId="44" fontId="13" fillId="4" borderId="18" xfId="2" applyFont="1" applyFill="1" applyBorder="1" applyAlignment="1" applyProtection="1">
      <alignment horizontal="center" wrapText="1"/>
    </xf>
    <xf numFmtId="44" fontId="13" fillId="6" borderId="20" xfId="2" applyFont="1" applyFill="1" applyBorder="1" applyAlignment="1" applyProtection="1">
      <alignment horizontal="right" vertical="center" wrapText="1"/>
    </xf>
    <xf numFmtId="166" fontId="13" fillId="0" borderId="1" xfId="2" applyNumberFormat="1" applyFont="1" applyBorder="1" applyAlignment="1" applyProtection="1">
      <alignment vertical="center" wrapText="1"/>
    </xf>
    <xf numFmtId="2" fontId="13" fillId="0" borderId="13" xfId="2" applyNumberFormat="1" applyFont="1" applyBorder="1" applyAlignment="1" applyProtection="1">
      <alignment horizontal="center" vertical="center" wrapText="1"/>
    </xf>
    <xf numFmtId="168" fontId="14" fillId="0" borderId="17" xfId="0" applyNumberFormat="1" applyFont="1" applyBorder="1" applyAlignment="1" applyProtection="1">
      <alignment vertical="center" wrapText="1"/>
      <protection hidden="1"/>
    </xf>
    <xf numFmtId="1" fontId="13" fillId="0" borderId="13" xfId="2" applyNumberFormat="1" applyFont="1" applyBorder="1" applyAlignment="1" applyProtection="1">
      <alignment horizontal="center" vertical="center" wrapText="1"/>
    </xf>
    <xf numFmtId="168" fontId="14" fillId="0" borderId="12" xfId="0" applyNumberFormat="1" applyFont="1" applyBorder="1" applyAlignment="1" applyProtection="1">
      <alignment vertical="center" wrapText="1"/>
      <protection hidden="1"/>
    </xf>
    <xf numFmtId="168" fontId="14" fillId="0" borderId="1" xfId="0" applyNumberFormat="1" applyFont="1" applyBorder="1" applyAlignment="1" applyProtection="1">
      <alignment vertical="center" wrapText="1"/>
      <protection hidden="1"/>
    </xf>
    <xf numFmtId="164" fontId="13" fillId="0" borderId="13" xfId="2" applyNumberFormat="1" applyFont="1" applyBorder="1" applyAlignment="1" applyProtection="1">
      <alignment horizontal="center" vertical="center" wrapText="1"/>
    </xf>
    <xf numFmtId="165" fontId="13" fillId="0" borderId="13" xfId="2" applyNumberFormat="1" applyFont="1" applyBorder="1" applyAlignment="1" applyProtection="1">
      <alignment horizontal="center" vertical="center" wrapText="1"/>
    </xf>
    <xf numFmtId="8" fontId="13" fillId="0" borderId="17" xfId="0" applyNumberFormat="1" applyFont="1" applyBorder="1" applyAlignment="1">
      <alignment horizontal="right" vertical="center"/>
    </xf>
    <xf numFmtId="166" fontId="13" fillId="0" borderId="17" xfId="2" applyNumberFormat="1" applyFont="1" applyBorder="1" applyAlignment="1" applyProtection="1">
      <alignment vertical="center" wrapText="1"/>
    </xf>
    <xf numFmtId="0" fontId="12" fillId="4" borderId="11" xfId="0" applyFont="1" applyFill="1" applyBorder="1" applyAlignment="1">
      <alignment horizontal="left" wrapText="1"/>
    </xf>
    <xf numFmtId="0" fontId="12" fillId="7" borderId="1" xfId="0" applyFont="1" applyFill="1" applyBorder="1" applyAlignment="1">
      <alignment vertical="center" wrapText="1"/>
    </xf>
    <xf numFmtId="166" fontId="12" fillId="4" borderId="21" xfId="2" applyNumberFormat="1" applyFont="1" applyFill="1" applyBorder="1" applyAlignment="1" applyProtection="1">
      <alignment vertical="center" wrapText="1"/>
    </xf>
    <xf numFmtId="44" fontId="12" fillId="7" borderId="22" xfId="0" applyNumberFormat="1" applyFont="1" applyFill="1" applyBorder="1"/>
    <xf numFmtId="166" fontId="12" fillId="4" borderId="1" xfId="2" applyNumberFormat="1" applyFont="1" applyFill="1" applyBorder="1" applyAlignment="1" applyProtection="1">
      <alignment vertical="center" wrapText="1"/>
    </xf>
    <xf numFmtId="2" fontId="12" fillId="4" borderId="13" xfId="2" applyNumberFormat="1" applyFont="1" applyFill="1" applyBorder="1" applyAlignment="1" applyProtection="1">
      <alignment horizontal="center" vertical="center" wrapText="1"/>
    </xf>
    <xf numFmtId="166" fontId="12" fillId="4" borderId="17" xfId="2" applyNumberFormat="1" applyFont="1" applyFill="1" applyBorder="1" applyAlignment="1" applyProtection="1">
      <alignment vertical="center" wrapText="1"/>
    </xf>
    <xf numFmtId="1" fontId="12" fillId="4" borderId="13" xfId="2" applyNumberFormat="1" applyFont="1" applyFill="1" applyBorder="1" applyAlignment="1" applyProtection="1">
      <alignment horizontal="center" vertical="center" wrapText="1"/>
    </xf>
    <xf numFmtId="44" fontId="12" fillId="4" borderId="12" xfId="2" applyFont="1" applyFill="1" applyBorder="1" applyAlignment="1" applyProtection="1">
      <alignment horizontal="center" vertical="center" wrapText="1"/>
    </xf>
    <xf numFmtId="166" fontId="12" fillId="4" borderId="12" xfId="2" applyNumberFormat="1" applyFont="1" applyFill="1" applyBorder="1" applyAlignment="1" applyProtection="1">
      <alignment vertical="center" wrapText="1"/>
    </xf>
    <xf numFmtId="164" fontId="12" fillId="4" borderId="13" xfId="2" applyNumberFormat="1" applyFont="1" applyFill="1" applyBorder="1" applyAlignment="1" applyProtection="1">
      <alignment horizontal="center" vertical="center" wrapText="1"/>
    </xf>
    <xf numFmtId="44" fontId="12" fillId="4" borderId="17" xfId="2" applyFont="1" applyFill="1" applyBorder="1" applyAlignment="1" applyProtection="1">
      <alignment vertical="center" wrapText="1"/>
    </xf>
    <xf numFmtId="165" fontId="12" fillId="4" borderId="13" xfId="2" applyNumberFormat="1" applyFont="1" applyFill="1" applyBorder="1" applyAlignment="1" applyProtection="1">
      <alignment horizontal="center" vertical="center" wrapText="1"/>
    </xf>
    <xf numFmtId="44" fontId="13" fillId="4" borderId="17" xfId="2" applyFont="1" applyFill="1" applyBorder="1" applyAlignment="1" applyProtection="1">
      <alignment vertical="center" wrapText="1"/>
    </xf>
    <xf numFmtId="0" fontId="12" fillId="4" borderId="1" xfId="0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vertical="center" wrapText="1"/>
    </xf>
    <xf numFmtId="0" fontId="12" fillId="4" borderId="19" xfId="0" applyFont="1" applyFill="1" applyBorder="1" applyAlignment="1">
      <alignment vertical="center" wrapText="1"/>
    </xf>
    <xf numFmtId="44" fontId="12" fillId="4" borderId="12" xfId="0" applyNumberFormat="1" applyFont="1" applyFill="1" applyBorder="1" applyAlignment="1">
      <alignment vertical="center" wrapText="1"/>
    </xf>
    <xf numFmtId="166" fontId="13" fillId="4" borderId="1" xfId="2" applyNumberFormat="1" applyFont="1" applyFill="1" applyBorder="1" applyAlignment="1" applyProtection="1">
      <alignment vertical="center" wrapText="1"/>
    </xf>
    <xf numFmtId="0" fontId="12" fillId="4" borderId="23" xfId="0" applyFont="1" applyFill="1" applyBorder="1" applyAlignment="1">
      <alignment vertical="center" wrapText="1"/>
    </xf>
    <xf numFmtId="44" fontId="13" fillId="4" borderId="12" xfId="2" applyFont="1" applyFill="1" applyBorder="1" applyAlignment="1" applyProtection="1">
      <alignment horizontal="center" vertical="center" wrapText="1"/>
    </xf>
    <xf numFmtId="166" fontId="13" fillId="4" borderId="12" xfId="2" applyNumberFormat="1" applyFont="1" applyFill="1" applyBorder="1" applyAlignment="1" applyProtection="1">
      <alignment vertical="center" wrapText="1"/>
    </xf>
    <xf numFmtId="0" fontId="12" fillId="4" borderId="10" xfId="0" applyFont="1" applyFill="1" applyBorder="1" applyAlignment="1">
      <alignment horizontal="left" wrapText="1"/>
    </xf>
    <xf numFmtId="0" fontId="12" fillId="4" borderId="10" xfId="0" applyFont="1" applyFill="1" applyBorder="1" applyAlignment="1">
      <alignment vertical="center" wrapText="1"/>
    </xf>
    <xf numFmtId="166" fontId="12" fillId="4" borderId="11" xfId="2" applyNumberFormat="1" applyFont="1" applyFill="1" applyBorder="1" applyAlignment="1" applyProtection="1">
      <alignment vertical="center" wrapText="1"/>
    </xf>
    <xf numFmtId="165" fontId="13" fillId="4" borderId="0" xfId="0" applyNumberFormat="1" applyFont="1" applyFill="1" applyAlignment="1">
      <alignment horizontal="left" vertical="top" wrapText="1"/>
    </xf>
    <xf numFmtId="0" fontId="13" fillId="4" borderId="10" xfId="0" applyFont="1" applyFill="1" applyBorder="1" applyAlignment="1">
      <alignment vertical="center" wrapText="1"/>
    </xf>
    <xf numFmtId="166" fontId="13" fillId="4" borderId="11" xfId="2" applyNumberFormat="1" applyFont="1" applyFill="1" applyBorder="1" applyAlignment="1" applyProtection="1">
      <alignment vertical="center" wrapText="1"/>
    </xf>
    <xf numFmtId="166" fontId="13" fillId="4" borderId="17" xfId="2" applyNumberFormat="1" applyFont="1" applyFill="1" applyBorder="1" applyAlignment="1" applyProtection="1">
      <alignment vertical="center" wrapText="1"/>
    </xf>
    <xf numFmtId="44" fontId="13" fillId="6" borderId="20" xfId="0" applyNumberFormat="1" applyFont="1" applyFill="1" applyBorder="1" applyAlignment="1">
      <alignment horizontal="right" vertical="center" wrapText="1"/>
    </xf>
    <xf numFmtId="0" fontId="12" fillId="4" borderId="24" xfId="0" applyFont="1" applyFill="1" applyBorder="1" applyAlignment="1">
      <alignment horizontal="left" wrapText="1"/>
    </xf>
    <xf numFmtId="0" fontId="7" fillId="4" borderId="24" xfId="0" applyFont="1" applyFill="1" applyBorder="1" applyAlignment="1">
      <alignment horizontal="left" vertical="top" wrapText="1"/>
    </xf>
    <xf numFmtId="0" fontId="12" fillId="4" borderId="24" xfId="0" applyFont="1" applyFill="1" applyBorder="1" applyAlignment="1">
      <alignment vertical="center" wrapText="1"/>
    </xf>
    <xf numFmtId="166" fontId="12" fillId="4" borderId="5" xfId="2" applyNumberFormat="1" applyFont="1" applyFill="1" applyBorder="1" applyAlignment="1" applyProtection="1">
      <alignment vertical="center" wrapText="1"/>
    </xf>
    <xf numFmtId="166" fontId="13" fillId="6" borderId="1" xfId="2" applyNumberFormat="1" applyFont="1" applyFill="1" applyBorder="1" applyAlignment="1" applyProtection="1">
      <alignment vertical="center" wrapText="1"/>
    </xf>
    <xf numFmtId="0" fontId="7" fillId="4" borderId="25" xfId="0" applyFont="1" applyFill="1" applyBorder="1" applyAlignment="1">
      <alignment horizontal="left" vertical="top" wrapText="1"/>
    </xf>
    <xf numFmtId="0" fontId="13" fillId="4" borderId="25" xfId="0" applyFont="1" applyFill="1" applyBorder="1" applyAlignment="1">
      <alignment horizontal="left" wrapText="1"/>
    </xf>
    <xf numFmtId="0" fontId="13" fillId="4" borderId="25" xfId="0" applyFont="1" applyFill="1" applyBorder="1" applyAlignment="1">
      <alignment vertical="center" wrapText="1"/>
    </xf>
    <xf numFmtId="166" fontId="13" fillId="4" borderId="26" xfId="2" applyNumberFormat="1" applyFont="1" applyFill="1" applyBorder="1" applyAlignment="1" applyProtection="1">
      <alignment vertical="center" wrapText="1"/>
    </xf>
    <xf numFmtId="0" fontId="0" fillId="6" borderId="0" xfId="0" applyFill="1"/>
    <xf numFmtId="166" fontId="12" fillId="4" borderId="26" xfId="2" applyNumberFormat="1" applyFont="1" applyFill="1" applyBorder="1" applyAlignment="1" applyProtection="1">
      <alignment vertical="center" wrapText="1"/>
    </xf>
    <xf numFmtId="0" fontId="12" fillId="3" borderId="10" xfId="0" applyFont="1" applyFill="1" applyBorder="1" applyAlignment="1">
      <alignment horizontal="left" wrapText="1"/>
    </xf>
    <xf numFmtId="0" fontId="12" fillId="4" borderId="11" xfId="0" applyFont="1" applyFill="1" applyBorder="1" applyAlignment="1">
      <alignment vertical="center" wrapText="1"/>
    </xf>
    <xf numFmtId="44" fontId="12" fillId="4" borderId="12" xfId="2" applyFont="1" applyFill="1" applyBorder="1" applyAlignment="1" applyProtection="1">
      <alignment vertical="center" wrapText="1"/>
    </xf>
    <xf numFmtId="2" fontId="12" fillId="4" borderId="13" xfId="2" applyNumberFormat="1" applyFont="1" applyFill="1" applyBorder="1" applyAlignment="1" applyProtection="1">
      <alignment vertical="center" wrapText="1"/>
    </xf>
    <xf numFmtId="1" fontId="12" fillId="4" borderId="13" xfId="2" applyNumberFormat="1" applyFont="1" applyFill="1" applyBorder="1" applyAlignment="1" applyProtection="1">
      <alignment vertical="center" wrapText="1"/>
    </xf>
    <xf numFmtId="166" fontId="12" fillId="4" borderId="13" xfId="2" applyNumberFormat="1" applyFont="1" applyFill="1" applyBorder="1" applyAlignment="1" applyProtection="1">
      <alignment vertical="center" wrapText="1"/>
    </xf>
    <xf numFmtId="164" fontId="12" fillId="4" borderId="13" xfId="2" applyNumberFormat="1" applyFont="1" applyFill="1" applyBorder="1" applyAlignment="1" applyProtection="1">
      <alignment vertical="center" wrapText="1"/>
    </xf>
    <xf numFmtId="165" fontId="12" fillId="4" borderId="13" xfId="2" applyNumberFormat="1" applyFont="1" applyFill="1" applyBorder="1" applyAlignment="1" applyProtection="1">
      <alignment vertical="center" wrapText="1"/>
    </xf>
    <xf numFmtId="0" fontId="13" fillId="0" borderId="0" xfId="0" applyFont="1" applyAlignment="1">
      <alignment horizontal="left" wrapText="1"/>
    </xf>
    <xf numFmtId="44" fontId="13" fillId="0" borderId="12" xfId="2" applyFont="1" applyBorder="1" applyAlignment="1" applyProtection="1">
      <alignment horizontal="center" wrapText="1"/>
    </xf>
    <xf numFmtId="166" fontId="13" fillId="0" borderId="1" xfId="2" applyNumberFormat="1" applyFont="1" applyBorder="1" applyAlignment="1" applyProtection="1">
      <alignment horizontal="center" vertical="top" wrapText="1"/>
    </xf>
    <xf numFmtId="2" fontId="13" fillId="0" borderId="13" xfId="2" applyNumberFormat="1" applyFont="1" applyBorder="1" applyAlignment="1" applyProtection="1">
      <alignment horizontal="center" vertical="top" wrapText="1"/>
    </xf>
    <xf numFmtId="166" fontId="13" fillId="0" borderId="17" xfId="2" applyNumberFormat="1" applyFont="1" applyBorder="1" applyAlignment="1" applyProtection="1">
      <alignment horizontal="center" wrapText="1"/>
    </xf>
    <xf numFmtId="1" fontId="13" fillId="0" borderId="13" xfId="2" applyNumberFormat="1" applyFont="1" applyBorder="1" applyAlignment="1" applyProtection="1">
      <alignment horizontal="center" vertical="top" wrapText="1"/>
    </xf>
    <xf numFmtId="166" fontId="13" fillId="0" borderId="13" xfId="2" applyNumberFormat="1" applyFont="1" applyBorder="1" applyAlignment="1" applyProtection="1">
      <alignment horizontal="center" vertical="top" wrapText="1"/>
    </xf>
    <xf numFmtId="166" fontId="13" fillId="0" borderId="12" xfId="2" applyNumberFormat="1" applyFont="1" applyBorder="1" applyAlignment="1" applyProtection="1">
      <alignment horizontal="center" wrapText="1"/>
    </xf>
    <xf numFmtId="164" fontId="13" fillId="0" borderId="13" xfId="2" applyNumberFormat="1" applyFont="1" applyBorder="1" applyAlignment="1" applyProtection="1">
      <alignment horizontal="center" vertical="top" wrapText="1"/>
    </xf>
    <xf numFmtId="165" fontId="13" fillId="0" borderId="13" xfId="2" applyNumberFormat="1" applyFont="1" applyBorder="1" applyAlignment="1" applyProtection="1">
      <alignment horizontal="center" vertical="top" wrapText="1"/>
    </xf>
    <xf numFmtId="0" fontId="7" fillId="8" borderId="27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7" fillId="4" borderId="29" xfId="0" applyFont="1" applyFill="1" applyBorder="1" applyAlignment="1">
      <alignment vertical="center" wrapText="1"/>
    </xf>
    <xf numFmtId="3" fontId="7" fillId="4" borderId="28" xfId="0" applyNumberFormat="1" applyFont="1" applyFill="1" applyBorder="1" applyAlignment="1">
      <alignment vertical="center" wrapText="1"/>
    </xf>
    <xf numFmtId="44" fontId="16" fillId="4" borderId="2" xfId="4" applyNumberFormat="1" applyFont="1" applyFill="1" applyBorder="1" applyAlignment="1">
      <alignment horizontal="left" vertical="center"/>
    </xf>
    <xf numFmtId="0" fontId="16" fillId="4" borderId="3" xfId="4" applyFont="1" applyFill="1" applyBorder="1" applyAlignment="1">
      <alignment horizontal="left" vertical="center"/>
    </xf>
    <xf numFmtId="44" fontId="16" fillId="4" borderId="2" xfId="4" applyNumberFormat="1" applyFont="1" applyFill="1" applyBorder="1" applyAlignment="1">
      <alignment horizontal="center" vertical="center"/>
    </xf>
    <xf numFmtId="0" fontId="16" fillId="4" borderId="2" xfId="4" applyFont="1" applyFill="1" applyBorder="1" applyAlignment="1">
      <alignment horizontal="left" vertical="center"/>
    </xf>
    <xf numFmtId="4" fontId="19" fillId="9" borderId="32" xfId="0" applyNumberFormat="1" applyFont="1" applyFill="1" applyBorder="1" applyAlignment="1">
      <alignment vertical="center" wrapText="1"/>
    </xf>
    <xf numFmtId="4" fontId="19" fillId="9" borderId="33" xfId="0" applyNumberFormat="1" applyFont="1" applyFill="1" applyBorder="1" applyAlignment="1">
      <alignment vertical="center" wrapText="1"/>
    </xf>
    <xf numFmtId="4" fontId="19" fillId="9" borderId="19" xfId="0" applyNumberFormat="1" applyFont="1" applyFill="1" applyBorder="1" applyAlignment="1">
      <alignment vertical="center" wrapText="1"/>
    </xf>
    <xf numFmtId="4" fontId="19" fillId="9" borderId="17" xfId="0" applyNumberFormat="1" applyFont="1" applyFill="1" applyBorder="1" applyAlignment="1">
      <alignment vertical="center" wrapText="1"/>
    </xf>
    <xf numFmtId="10" fontId="13" fillId="0" borderId="34" xfId="6" applyNumberFormat="1" applyFont="1" applyBorder="1" applyAlignment="1">
      <alignment horizontal="right" vertical="center" shrinkToFit="1"/>
    </xf>
    <xf numFmtId="10" fontId="13" fillId="0" borderId="36" xfId="6" applyNumberFormat="1" applyFont="1" applyBorder="1" applyAlignment="1">
      <alignment horizontal="right" vertical="center" shrinkToFit="1"/>
    </xf>
    <xf numFmtId="9" fontId="13" fillId="0" borderId="34" xfId="3" applyFont="1" applyBorder="1" applyAlignment="1" applyProtection="1">
      <alignment horizontal="center" vertical="center" shrinkToFit="1"/>
    </xf>
    <xf numFmtId="9" fontId="13" fillId="0" borderId="34" xfId="3" applyFont="1" applyBorder="1" applyAlignment="1" applyProtection="1">
      <alignment horizontal="right" vertical="center" shrinkToFit="1"/>
    </xf>
    <xf numFmtId="4" fontId="19" fillId="9" borderId="22" xfId="0" applyNumberFormat="1" applyFont="1" applyFill="1" applyBorder="1" applyAlignment="1">
      <alignment vertical="center" wrapText="1"/>
    </xf>
    <xf numFmtId="4" fontId="19" fillId="9" borderId="37" xfId="0" applyNumberFormat="1" applyFont="1" applyFill="1" applyBorder="1" applyAlignment="1">
      <alignment vertical="center" wrapText="1"/>
    </xf>
    <xf numFmtId="4" fontId="19" fillId="9" borderId="39" xfId="0" applyNumberFormat="1" applyFont="1" applyFill="1" applyBorder="1" applyAlignment="1">
      <alignment vertical="center" wrapText="1"/>
    </xf>
    <xf numFmtId="10" fontId="13" fillId="0" borderId="40" xfId="6" applyNumberFormat="1" applyFont="1" applyBorder="1" applyAlignment="1">
      <alignment horizontal="right" vertical="center" shrinkToFit="1"/>
    </xf>
    <xf numFmtId="10" fontId="13" fillId="0" borderId="43" xfId="6" applyNumberFormat="1" applyFont="1" applyBorder="1" applyAlignment="1">
      <alignment horizontal="right" vertical="center" shrinkToFit="1"/>
    </xf>
    <xf numFmtId="9" fontId="13" fillId="0" borderId="40" xfId="3" applyFont="1" applyBorder="1" applyAlignment="1" applyProtection="1">
      <alignment horizontal="center" vertical="center" shrinkToFit="1"/>
    </xf>
    <xf numFmtId="9" fontId="13" fillId="0" borderId="40" xfId="3" applyFont="1" applyBorder="1" applyAlignment="1" applyProtection="1">
      <alignment horizontal="right" vertical="center" shrinkToFit="1"/>
    </xf>
    <xf numFmtId="0" fontId="16" fillId="9" borderId="44" xfId="0" applyFont="1" applyFill="1" applyBorder="1" applyAlignment="1">
      <alignment horizontal="left" vertical="center"/>
    </xf>
    <xf numFmtId="0" fontId="16" fillId="0" borderId="45" xfId="0" applyFont="1" applyBorder="1" applyAlignment="1">
      <alignment horizontal="left" vertical="center"/>
    </xf>
    <xf numFmtId="0" fontId="16" fillId="9" borderId="45" xfId="0" applyFont="1" applyFill="1" applyBorder="1" applyAlignment="1">
      <alignment horizontal="center" vertical="center"/>
    </xf>
    <xf numFmtId="0" fontId="16" fillId="0" borderId="45" xfId="0" applyFont="1" applyBorder="1" applyAlignment="1">
      <alignment vertical="center"/>
    </xf>
    <xf numFmtId="0" fontId="22" fillId="9" borderId="49" xfId="0" applyFont="1" applyFill="1" applyBorder="1" applyAlignment="1">
      <alignment horizontal="left" vertical="center"/>
    </xf>
    <xf numFmtId="0" fontId="22" fillId="0" borderId="50" xfId="0" applyFont="1" applyBorder="1" applyAlignment="1">
      <alignment horizontal="left" vertical="center"/>
    </xf>
    <xf numFmtId="0" fontId="22" fillId="9" borderId="50" xfId="0" applyFont="1" applyFill="1" applyBorder="1" applyAlignment="1">
      <alignment horizontal="center" vertical="center"/>
    </xf>
    <xf numFmtId="0" fontId="22" fillId="0" borderId="50" xfId="0" applyFont="1" applyBorder="1" applyAlignment="1">
      <alignment vertical="center"/>
    </xf>
    <xf numFmtId="166" fontId="22" fillId="0" borderId="52" xfId="4" applyNumberFormat="1" applyFont="1" applyBorder="1" applyAlignment="1">
      <alignment horizontal="left" vertical="center"/>
    </xf>
    <xf numFmtId="4" fontId="7" fillId="8" borderId="44" xfId="0" applyNumberFormat="1" applyFont="1" applyFill="1" applyBorder="1" applyAlignment="1">
      <alignment horizontal="left" vertical="center"/>
    </xf>
    <xf numFmtId="4" fontId="7" fillId="4" borderId="45" xfId="0" applyNumberFormat="1" applyFont="1" applyFill="1" applyBorder="1" applyAlignment="1">
      <alignment horizontal="left" vertical="center"/>
    </xf>
    <xf numFmtId="4" fontId="7" fillId="4" borderId="45" xfId="0" applyNumberFormat="1" applyFont="1" applyFill="1" applyBorder="1" applyAlignment="1">
      <alignment horizontal="center" vertical="center"/>
    </xf>
    <xf numFmtId="4" fontId="7" fillId="4" borderId="45" xfId="0" applyNumberFormat="1" applyFont="1" applyFill="1" applyBorder="1" applyAlignment="1">
      <alignment vertical="center"/>
    </xf>
    <xf numFmtId="3" fontId="7" fillId="4" borderId="46" xfId="0" applyNumberFormat="1" applyFont="1" applyFill="1" applyBorder="1" applyAlignment="1">
      <alignment horizontal="center" vertical="center"/>
    </xf>
    <xf numFmtId="166" fontId="16" fillId="4" borderId="54" xfId="4" applyNumberFormat="1" applyFont="1" applyFill="1" applyBorder="1" applyAlignment="1">
      <alignment horizontal="left"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3" fontId="18" fillId="0" borderId="0" xfId="0" applyNumberFormat="1" applyFont="1"/>
    <xf numFmtId="0" fontId="18" fillId="0" borderId="0" xfId="0" applyFont="1" applyAlignment="1">
      <alignment vertical="center"/>
    </xf>
    <xf numFmtId="0" fontId="21" fillId="0" borderId="0" xfId="0" applyFont="1" applyAlignment="1">
      <alignment vertical="top"/>
    </xf>
    <xf numFmtId="0" fontId="18" fillId="0" borderId="0" xfId="0" applyFont="1" applyAlignment="1">
      <alignment horizontal="center" vertical="center"/>
    </xf>
    <xf numFmtId="4" fontId="0" fillId="0" borderId="0" xfId="0" applyNumberFormat="1" applyAlignment="1">
      <alignment horizontal="right"/>
    </xf>
    <xf numFmtId="4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64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7" fillId="2" borderId="58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59" xfId="0" applyFont="1" applyFill="1" applyBorder="1" applyAlignment="1">
      <alignment horizontal="center" vertical="center"/>
    </xf>
    <xf numFmtId="0" fontId="7" fillId="2" borderId="60" xfId="0" applyFont="1" applyFill="1" applyBorder="1" applyAlignment="1">
      <alignment horizontal="center" vertical="center"/>
    </xf>
    <xf numFmtId="0" fontId="7" fillId="2" borderId="61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65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7" fillId="2" borderId="58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 wrapText="1"/>
    </xf>
    <xf numFmtId="0" fontId="7" fillId="2" borderId="60" xfId="0" applyFont="1" applyFill="1" applyBorder="1" applyAlignment="1">
      <alignment horizontal="center" vertical="center" wrapText="1"/>
    </xf>
    <xf numFmtId="0" fontId="7" fillId="2" borderId="61" xfId="0" applyFont="1" applyFill="1" applyBorder="1" applyAlignment="1">
      <alignment horizontal="center" vertical="center" wrapText="1"/>
    </xf>
    <xf numFmtId="0" fontId="7" fillId="2" borderId="62" xfId="0" applyFont="1" applyFill="1" applyBorder="1" applyAlignment="1">
      <alignment horizontal="center" vertical="center" wrapText="1"/>
    </xf>
  </cellXfs>
  <cellStyles count="7">
    <cellStyle name="Millares" xfId="1" builtinId="3"/>
    <cellStyle name="Moneda" xfId="2" builtinId="4"/>
    <cellStyle name="Moneda 4" xfId="5" xr:uid="{8CE1605C-D4CD-4DF6-BE6D-6F55E04E5E95}"/>
    <cellStyle name="Normal" xfId="0" builtinId="0"/>
    <cellStyle name="Normal 20" xfId="4" xr:uid="{43AAECCE-3E0B-4768-AE8D-5E32E763B758}"/>
    <cellStyle name="Normal 6" xfId="6" xr:uid="{D67E1BC7-183E-4C21-B224-3D898BFF7C49}"/>
    <cellStyle name="Porcentaje" xfId="3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212911</xdr:colOff>
      <xdr:row>0</xdr:row>
      <xdr:rowOff>0</xdr:rowOff>
    </xdr:from>
    <xdr:to>
      <xdr:col>1</xdr:col>
      <xdr:colOff>1847290</xdr:colOff>
      <xdr:row>4</xdr:row>
      <xdr:rowOff>109071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830AD5-B946-4B22-8754-E97BC3FA6654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l="22441" t="24458" r="18677" b="15305"/>
        <a:stretch>
          <a:fillRect/>
        </a:stretch>
      </xdr:blipFill>
      <xdr:spPr bwMode="auto">
        <a:xfrm>
          <a:off x="689161" y="0"/>
          <a:ext cx="1634379" cy="8710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registraduriaco-my.sharepoint.com/personal/albello_registraduria_gov_co/Documents/Escritorio/DOCUMENTOS%20ELABORADOS%20DIRECCI&#211;N%20ADMINISTRATIVA/2025/COMPRAS/COMIT&#201;%20EVALUADOR/OBRA-TUNJA%20BOYAC&#193;/Evaluaci&#243;n%20TUNJA-BOYACA.xlsx" TargetMode="External"/><Relationship Id="rId2" Type="http://schemas.microsoft.com/office/2019/04/relationships/externalLinkLongPath" Target="/personal/albello_registraduria_gov_co/Documents/Escritorio/DOCUMENTOS%20ELABORADOS%20DIRECCI&#211;N%20ADMINISTRATIVA/2025/COMPRAS/COMIT&#201;%20EVALUADOR/OBRA-TUNJA%20BOYAC&#193;/Evaluaci&#243;n%20TUNJA-BOYACA.xlsx?73E86101" TargetMode="External"/><Relationship Id="rId1" Type="http://schemas.openxmlformats.org/officeDocument/2006/relationships/externalLinkPath" Target="file:///\\73E86101\Evaluaci&#243;n%20TUNJA-BOYA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INDICADORES -RUP- HOJA. Trab"/>
      <sheetName val="VERIF. PRECIOS"/>
      <sheetName val="EV. ECONOMICA PRELIMINAR"/>
      <sheetName val="EV. ECONOMICA PRELIMINAR (2)"/>
    </sheetNames>
    <sheetDataSet>
      <sheetData sheetId="0">
        <row r="1">
          <cell r="A1" t="str">
            <v>FONDO ROTATORIO DE LA REGISTRADURIA NACIONAL</v>
          </cell>
        </row>
        <row r="3">
          <cell r="A3" t="str">
            <v>PROCESOSAMC 035 de 2025 - FRR OBRA TUNJA-BOYACA</v>
          </cell>
        </row>
        <row r="5">
          <cell r="A5" t="str">
            <v>OBJETO: “Contratar bajo el sistema de precios unitarios fijos sin fórmula de reajuste la adecuación y mantenimiento de la sede de la Registraduría Municipal de TUNJA-BOYACA"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8006D-64B5-48A5-BC33-EE5872784097}">
  <dimension ref="A1:W176"/>
  <sheetViews>
    <sheetView tabSelected="1" topLeftCell="A156" workbookViewId="0">
      <selection activeCell="I169" sqref="I169:K173"/>
    </sheetView>
  </sheetViews>
  <sheetFormatPr baseColWidth="10" defaultColWidth="11.42578125" defaultRowHeight="15" x14ac:dyDescent="0.25"/>
  <cols>
    <col min="1" max="1" width="7.140625" style="225" customWidth="1"/>
    <col min="2" max="2" width="46.85546875" style="225" customWidth="1"/>
    <col min="3" max="3" width="8.7109375" style="225" customWidth="1"/>
    <col min="4" max="4" width="10.7109375" style="225" customWidth="1"/>
    <col min="5" max="5" width="26.140625" style="225" customWidth="1"/>
    <col min="6" max="6" width="17" style="58" customWidth="1"/>
    <col min="7" max="7" width="24.42578125" style="59" bestFit="1" customWidth="1"/>
    <col min="8" max="8" width="17.7109375" style="60" customWidth="1"/>
    <col min="9" max="9" width="17" style="58" customWidth="1"/>
    <col min="10" max="10" width="33.7109375" style="61" customWidth="1"/>
    <col min="11" max="11" width="17.7109375" style="62" customWidth="1"/>
    <col min="12" max="12" width="17" style="58" customWidth="1"/>
    <col min="13" max="13" width="24" style="63" customWidth="1"/>
    <col min="14" max="14" width="17.7109375" style="58" customWidth="1"/>
    <col min="15" max="15" width="13.140625" customWidth="1"/>
    <col min="16" max="16" width="24" customWidth="1"/>
    <col min="17" max="17" width="11.5703125" style="227" customWidth="1"/>
    <col min="18" max="18" width="14.7109375" customWidth="1"/>
    <col min="19" max="19" width="24" customWidth="1"/>
    <col min="20" max="20" width="12.5703125" style="228" customWidth="1"/>
    <col min="21" max="21" width="17" style="58" customWidth="1"/>
    <col min="22" max="22" width="24.28515625" style="63" customWidth="1"/>
    <col min="23" max="23" width="17.7109375" style="58" customWidth="1"/>
  </cols>
  <sheetData>
    <row r="1" spans="1:23" ht="15.75" x14ac:dyDescent="0.25">
      <c r="A1" s="229" t="str">
        <f>'[1]INDICADORES -RUP- HOJA. Trab'!A1:D1</f>
        <v>FONDO ROTATORIO DE LA REGISTRADURIA NACIONAL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  <c r="M1" s="229"/>
      <c r="N1" s="229"/>
      <c r="O1" s="229"/>
      <c r="P1" s="229"/>
      <c r="Q1" s="229"/>
      <c r="T1"/>
      <c r="U1"/>
      <c r="V1"/>
      <c r="W1"/>
    </row>
    <row r="2" spans="1:23" ht="15.75" x14ac:dyDescent="0.25">
      <c r="A2" s="64"/>
      <c r="B2" s="64"/>
      <c r="C2" s="64"/>
      <c r="D2" s="64"/>
      <c r="E2" s="65"/>
      <c r="F2"/>
      <c r="G2" s="66"/>
      <c r="H2"/>
      <c r="I2"/>
      <c r="J2" s="67"/>
      <c r="K2"/>
      <c r="L2"/>
      <c r="M2" s="68"/>
      <c r="N2"/>
      <c r="P2" s="68"/>
      <c r="Q2"/>
      <c r="T2"/>
      <c r="U2"/>
      <c r="V2"/>
      <c r="W2"/>
    </row>
    <row r="3" spans="1:23" ht="15.75" x14ac:dyDescent="0.25">
      <c r="A3" s="230" t="str">
        <f>'[1]INDICADORES -RUP- HOJA. Trab'!A3:D3</f>
        <v>PROCESOSAMC 035 de 2025 - FRR OBRA TUNJA-BOYACA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T3"/>
      <c r="U3"/>
      <c r="V3"/>
      <c r="W3"/>
    </row>
    <row r="4" spans="1:23" ht="15.75" x14ac:dyDescent="0.25">
      <c r="A4" s="69"/>
      <c r="B4" s="69"/>
      <c r="C4" s="69"/>
      <c r="D4" s="69"/>
      <c r="E4" s="69"/>
      <c r="F4"/>
      <c r="G4" s="66"/>
      <c r="H4"/>
      <c r="I4"/>
      <c r="J4" s="67"/>
      <c r="K4"/>
      <c r="L4"/>
      <c r="M4" s="68"/>
      <c r="N4"/>
      <c r="P4" s="68"/>
      <c r="Q4"/>
      <c r="T4"/>
      <c r="U4"/>
      <c r="V4"/>
      <c r="W4"/>
    </row>
    <row r="5" spans="1:23" x14ac:dyDescent="0.25">
      <c r="A5" s="231" t="s">
        <v>295</v>
      </c>
      <c r="B5" s="231"/>
      <c r="C5" s="231"/>
      <c r="D5" s="231"/>
      <c r="E5" s="231"/>
      <c r="F5" s="231"/>
      <c r="G5" s="231"/>
      <c r="H5" s="231"/>
      <c r="I5" s="231"/>
      <c r="J5" s="231"/>
      <c r="K5" s="231"/>
      <c r="L5" s="231"/>
      <c r="M5" s="231"/>
      <c r="N5" s="231"/>
      <c r="O5" s="231"/>
      <c r="P5" s="231"/>
      <c r="Q5" s="231"/>
      <c r="T5"/>
      <c r="U5"/>
      <c r="V5"/>
      <c r="W5"/>
    </row>
    <row r="6" spans="1:23" x14ac:dyDescent="0.25">
      <c r="A6" s="232" t="str">
        <f>'[1]INDICADORES -RUP- HOJA. Trab'!A5:D5</f>
        <v>OBJETO: “Contratar bajo el sistema de precios unitarios fijos sin fórmula de reajuste la adecuación y mantenimiento de la sede de la Registraduría Municipal de TUNJA-BOYACA"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2"/>
      <c r="N6" s="232"/>
      <c r="O6" s="232"/>
      <c r="P6" s="232"/>
      <c r="Q6" s="232"/>
      <c r="T6"/>
      <c r="U6"/>
      <c r="V6"/>
      <c r="W6"/>
    </row>
    <row r="7" spans="1:23" x14ac:dyDescent="0.25">
      <c r="A7" s="70"/>
      <c r="B7" s="70"/>
      <c r="C7" s="70"/>
      <c r="D7" s="70"/>
      <c r="E7" s="70"/>
      <c r="F7" s="70"/>
      <c r="G7" s="71"/>
      <c r="H7" s="70"/>
      <c r="I7" s="70"/>
      <c r="J7" s="72"/>
      <c r="K7" s="70"/>
      <c r="L7" s="70"/>
      <c r="M7" s="73"/>
      <c r="N7" s="70"/>
      <c r="O7" s="70"/>
      <c r="P7" s="73"/>
      <c r="Q7" s="70"/>
      <c r="T7"/>
      <c r="U7"/>
      <c r="V7"/>
      <c r="W7"/>
    </row>
    <row r="8" spans="1:23" x14ac:dyDescent="0.25">
      <c r="A8" s="74"/>
      <c r="B8" s="74"/>
      <c r="C8" s="74"/>
      <c r="D8" s="74"/>
      <c r="E8" s="75"/>
      <c r="F8" s="70"/>
      <c r="G8" s="71"/>
      <c r="H8" s="70"/>
      <c r="I8" s="70"/>
      <c r="J8" s="72"/>
      <c r="K8" s="70"/>
      <c r="L8" s="70"/>
      <c r="M8" s="73"/>
      <c r="N8" s="70"/>
      <c r="O8" s="70"/>
      <c r="P8" s="73"/>
      <c r="Q8" s="70"/>
      <c r="T8"/>
      <c r="U8"/>
      <c r="V8"/>
      <c r="W8"/>
    </row>
    <row r="9" spans="1:23" s="78" customFormat="1" ht="15.75" thickBot="1" x14ac:dyDescent="0.3">
      <c r="A9" s="76" t="s">
        <v>0</v>
      </c>
      <c r="B9" s="76"/>
      <c r="C9" s="76"/>
      <c r="D9" s="76"/>
      <c r="E9" s="77"/>
      <c r="F9" s="70"/>
      <c r="G9" s="71"/>
      <c r="H9" s="70"/>
      <c r="I9" s="70"/>
      <c r="J9" s="72"/>
      <c r="K9" s="70"/>
      <c r="L9" s="70"/>
      <c r="M9" s="73"/>
      <c r="N9" s="70"/>
      <c r="O9" s="70"/>
      <c r="P9" s="73"/>
      <c r="Q9" s="70"/>
    </row>
    <row r="10" spans="1:23" s="81" customFormat="1" ht="40.5" thickBot="1" x14ac:dyDescent="0.35">
      <c r="A10" s="79" t="s">
        <v>1</v>
      </c>
      <c r="B10" s="80"/>
      <c r="C10" s="80"/>
      <c r="D10" s="80"/>
      <c r="E10" s="80"/>
      <c r="F10" s="236" t="s">
        <v>288</v>
      </c>
      <c r="G10" s="237"/>
      <c r="H10" s="238"/>
      <c r="I10" s="236" t="s">
        <v>2</v>
      </c>
      <c r="J10" s="237"/>
      <c r="K10" s="238"/>
      <c r="L10" s="236" t="s">
        <v>3</v>
      </c>
      <c r="M10" s="237"/>
      <c r="N10" s="237"/>
      <c r="O10" s="239" t="s">
        <v>4</v>
      </c>
      <c r="P10" s="239"/>
      <c r="Q10" s="239"/>
      <c r="R10" s="237" t="s">
        <v>5</v>
      </c>
      <c r="S10" s="237"/>
      <c r="T10" s="238"/>
      <c r="U10" s="236" t="s">
        <v>6</v>
      </c>
      <c r="V10" s="237"/>
      <c r="W10" s="238"/>
    </row>
    <row r="11" spans="1:23" s="81" customFormat="1" ht="40.5" customHeight="1" thickBot="1" x14ac:dyDescent="0.35">
      <c r="A11" s="233" t="s">
        <v>7</v>
      </c>
      <c r="B11" s="234"/>
      <c r="C11" s="234"/>
      <c r="D11" s="234"/>
      <c r="E11" s="235"/>
      <c r="F11" s="236" t="s">
        <v>289</v>
      </c>
      <c r="G11" s="237"/>
      <c r="H11" s="238"/>
      <c r="I11" s="249" t="s">
        <v>290</v>
      </c>
      <c r="J11" s="250"/>
      <c r="K11" s="251"/>
      <c r="L11" s="249" t="s">
        <v>291</v>
      </c>
      <c r="M11" s="250"/>
      <c r="N11" s="250"/>
      <c r="O11" s="252" t="s">
        <v>292</v>
      </c>
      <c r="P11" s="253"/>
      <c r="Q11" s="254"/>
      <c r="R11" s="255" t="s">
        <v>293</v>
      </c>
      <c r="S11" s="255"/>
      <c r="T11" s="256"/>
      <c r="U11" s="257" t="s">
        <v>294</v>
      </c>
      <c r="V11" s="255"/>
      <c r="W11" s="256"/>
    </row>
    <row r="12" spans="1:23" s="81" customFormat="1" ht="33.75" x14ac:dyDescent="0.3">
      <c r="A12" s="82" t="s">
        <v>8</v>
      </c>
      <c r="B12" s="83" t="s">
        <v>9</v>
      </c>
      <c r="C12" s="83" t="s">
        <v>10</v>
      </c>
      <c r="D12" s="83" t="s">
        <v>11</v>
      </c>
      <c r="E12" s="84" t="s">
        <v>12</v>
      </c>
      <c r="F12" s="85" t="s">
        <v>13</v>
      </c>
      <c r="G12" s="86" t="s">
        <v>14</v>
      </c>
      <c r="H12" s="87" t="s">
        <v>15</v>
      </c>
      <c r="I12" s="88" t="s">
        <v>13</v>
      </c>
      <c r="J12" s="89" t="s">
        <v>14</v>
      </c>
      <c r="K12" s="90" t="s">
        <v>15</v>
      </c>
      <c r="L12" s="85" t="s">
        <v>13</v>
      </c>
      <c r="M12" s="86" t="s">
        <v>14</v>
      </c>
      <c r="N12" s="91" t="s">
        <v>15</v>
      </c>
      <c r="O12" s="92" t="s">
        <v>13</v>
      </c>
      <c r="P12" s="86" t="s">
        <v>14</v>
      </c>
      <c r="Q12" s="93" t="s">
        <v>15</v>
      </c>
      <c r="R12" s="94" t="s">
        <v>13</v>
      </c>
      <c r="S12" s="86" t="s">
        <v>14</v>
      </c>
      <c r="T12" s="95" t="s">
        <v>15</v>
      </c>
      <c r="U12" s="85" t="s">
        <v>13</v>
      </c>
      <c r="V12" s="86" t="s">
        <v>14</v>
      </c>
      <c r="W12" s="91" t="s">
        <v>15</v>
      </c>
    </row>
    <row r="13" spans="1:23" x14ac:dyDescent="0.25">
      <c r="A13" s="96">
        <v>1</v>
      </c>
      <c r="B13" s="97" t="s">
        <v>16</v>
      </c>
      <c r="C13" s="98"/>
      <c r="D13" s="98"/>
      <c r="E13" s="99"/>
      <c r="F13" s="100"/>
      <c r="G13" s="101"/>
      <c r="H13" s="102"/>
      <c r="I13" s="103"/>
      <c r="J13" s="101"/>
      <c r="K13" s="104"/>
      <c r="L13" s="100"/>
      <c r="M13" s="101"/>
      <c r="N13" s="104"/>
      <c r="O13" s="105"/>
      <c r="P13" s="101"/>
      <c r="Q13" s="106"/>
      <c r="R13" s="107"/>
      <c r="S13" s="101"/>
      <c r="T13" s="108"/>
      <c r="U13" s="109"/>
      <c r="V13" s="101"/>
      <c r="W13" s="104"/>
    </row>
    <row r="14" spans="1:23" ht="21" x14ac:dyDescent="0.25">
      <c r="A14" s="1" t="s">
        <v>17</v>
      </c>
      <c r="B14" s="1" t="s">
        <v>18</v>
      </c>
      <c r="C14" s="1" t="s">
        <v>19</v>
      </c>
      <c r="D14" s="2">
        <v>108</v>
      </c>
      <c r="E14" s="3">
        <v>38469</v>
      </c>
      <c r="F14" s="110">
        <v>36801</v>
      </c>
      <c r="G14" s="111">
        <f t="shared" ref="G14:G32" si="0">ROUND(F14*D14,0)</f>
        <v>3974508</v>
      </c>
      <c r="H14" s="112">
        <f t="shared" ref="H14:H32" si="1">IF((E14=0),0,(F14-$E14))</f>
        <v>-1668</v>
      </c>
      <c r="I14" s="113">
        <v>36415</v>
      </c>
      <c r="J14" s="111">
        <f>I14*D14</f>
        <v>3932820</v>
      </c>
      <c r="K14" s="114">
        <f>IF((E14=0),0,(I14-$E14))</f>
        <v>-2054</v>
      </c>
      <c r="L14" s="115">
        <v>38469</v>
      </c>
      <c r="M14" s="111">
        <f t="shared" ref="M14:M32" si="2">ROUND(L14*D14,0)</f>
        <v>4154652</v>
      </c>
      <c r="N14" s="114">
        <f t="shared" ref="N14:N32" si="3">IF((E14=0),0,(L14-$E14))</f>
        <v>0</v>
      </c>
      <c r="O14" s="116">
        <v>36392</v>
      </c>
      <c r="P14" s="111">
        <f t="shared" ref="P14:P32" si="4">ROUND(O14*D14,0)</f>
        <v>3930336</v>
      </c>
      <c r="Q14" s="117">
        <f t="shared" ref="Q14:Q32" si="5">IF((E14=0),0,(O14-$E14))</f>
        <v>-2077</v>
      </c>
      <c r="R14" s="116">
        <v>36546</v>
      </c>
      <c r="S14" s="111">
        <f t="shared" ref="S14:S32" si="6">ROUND(R14*D14,0)</f>
        <v>3946968</v>
      </c>
      <c r="T14" s="118">
        <f t="shared" ref="T14:T32" si="7">IF((E14=0),0,(R14-$E14))</f>
        <v>-1923</v>
      </c>
      <c r="U14" s="119">
        <v>35907</v>
      </c>
      <c r="V14" s="120">
        <f t="shared" ref="V14:V32" si="8">ROUND(U14*D14,0)</f>
        <v>3877956</v>
      </c>
      <c r="W14" s="114">
        <f t="shared" ref="W14:W32" si="9">IF((E14=0),0,(U14-$E14))</f>
        <v>-2562</v>
      </c>
    </row>
    <row r="15" spans="1:23" ht="21" x14ac:dyDescent="0.25">
      <c r="A15" s="1" t="s">
        <v>20</v>
      </c>
      <c r="B15" s="1" t="s">
        <v>21</v>
      </c>
      <c r="C15" s="1" t="s">
        <v>19</v>
      </c>
      <c r="D15" s="2">
        <v>12</v>
      </c>
      <c r="E15" s="3">
        <v>18672</v>
      </c>
      <c r="F15" s="110">
        <v>17862</v>
      </c>
      <c r="G15" s="111">
        <f t="shared" si="0"/>
        <v>214344</v>
      </c>
      <c r="H15" s="112">
        <f t="shared" si="1"/>
        <v>-810</v>
      </c>
      <c r="I15" s="113">
        <v>17675</v>
      </c>
      <c r="J15" s="111">
        <f t="shared" ref="J15:J32" si="10">I15*D15</f>
        <v>212100</v>
      </c>
      <c r="K15" s="114">
        <f t="shared" ref="K15:K32" si="11">IF((E15=0),0,(I15-$E15))</f>
        <v>-997</v>
      </c>
      <c r="L15" s="115">
        <v>18672</v>
      </c>
      <c r="M15" s="111">
        <f t="shared" si="2"/>
        <v>224064</v>
      </c>
      <c r="N15" s="114">
        <f t="shared" si="3"/>
        <v>0</v>
      </c>
      <c r="O15" s="116">
        <v>17664</v>
      </c>
      <c r="P15" s="111">
        <f t="shared" si="4"/>
        <v>211968</v>
      </c>
      <c r="Q15" s="117">
        <f t="shared" si="5"/>
        <v>-1008</v>
      </c>
      <c r="R15" s="116">
        <v>17738</v>
      </c>
      <c r="S15" s="111">
        <f t="shared" si="6"/>
        <v>212856</v>
      </c>
      <c r="T15" s="118">
        <f t="shared" si="7"/>
        <v>-934</v>
      </c>
      <c r="U15" s="119">
        <v>17428</v>
      </c>
      <c r="V15" s="120">
        <f t="shared" si="8"/>
        <v>209136</v>
      </c>
      <c r="W15" s="114">
        <f t="shared" si="9"/>
        <v>-1244</v>
      </c>
    </row>
    <row r="16" spans="1:23" ht="21" x14ac:dyDescent="0.25">
      <c r="A16" s="1" t="s">
        <v>22</v>
      </c>
      <c r="B16" s="1" t="s">
        <v>23</v>
      </c>
      <c r="C16" s="1" t="s">
        <v>24</v>
      </c>
      <c r="D16" s="2">
        <v>1</v>
      </c>
      <c r="E16" s="3">
        <v>356214</v>
      </c>
      <c r="F16" s="110">
        <v>340765</v>
      </c>
      <c r="G16" s="111">
        <f t="shared" si="0"/>
        <v>340765</v>
      </c>
      <c r="H16" s="112">
        <f t="shared" si="1"/>
        <v>-15449</v>
      </c>
      <c r="I16" s="113">
        <v>337192</v>
      </c>
      <c r="J16" s="111">
        <f t="shared" si="10"/>
        <v>337192</v>
      </c>
      <c r="K16" s="114">
        <f t="shared" si="11"/>
        <v>-19022</v>
      </c>
      <c r="L16" s="115">
        <v>356214</v>
      </c>
      <c r="M16" s="111">
        <f t="shared" si="2"/>
        <v>356214</v>
      </c>
      <c r="N16" s="114">
        <f t="shared" si="3"/>
        <v>0</v>
      </c>
      <c r="O16" s="116">
        <v>336978</v>
      </c>
      <c r="P16" s="111">
        <f t="shared" si="4"/>
        <v>336978</v>
      </c>
      <c r="Q16" s="117">
        <f t="shared" si="5"/>
        <v>-19236</v>
      </c>
      <c r="R16" s="116">
        <v>338403</v>
      </c>
      <c r="S16" s="111">
        <f t="shared" si="6"/>
        <v>338403</v>
      </c>
      <c r="T16" s="118">
        <f t="shared" si="7"/>
        <v>-17811</v>
      </c>
      <c r="U16" s="119">
        <v>332490</v>
      </c>
      <c r="V16" s="120">
        <f t="shared" si="8"/>
        <v>332490</v>
      </c>
      <c r="W16" s="114">
        <f t="shared" si="9"/>
        <v>-23724</v>
      </c>
    </row>
    <row r="17" spans="1:23" ht="21" x14ac:dyDescent="0.25">
      <c r="A17" s="1" t="s">
        <v>25</v>
      </c>
      <c r="B17" s="1" t="s">
        <v>26</v>
      </c>
      <c r="C17" s="1" t="s">
        <v>24</v>
      </c>
      <c r="D17" s="2">
        <v>25</v>
      </c>
      <c r="E17" s="3">
        <v>19784</v>
      </c>
      <c r="F17" s="110">
        <v>18926</v>
      </c>
      <c r="G17" s="111">
        <f t="shared" si="0"/>
        <v>473150</v>
      </c>
      <c r="H17" s="112">
        <f t="shared" si="1"/>
        <v>-858</v>
      </c>
      <c r="I17" s="113">
        <v>18728</v>
      </c>
      <c r="J17" s="111">
        <f t="shared" si="10"/>
        <v>468200</v>
      </c>
      <c r="K17" s="114">
        <f t="shared" si="11"/>
        <v>-1056</v>
      </c>
      <c r="L17" s="115">
        <v>19784</v>
      </c>
      <c r="M17" s="111">
        <f t="shared" si="2"/>
        <v>494600</v>
      </c>
      <c r="N17" s="114">
        <f t="shared" si="3"/>
        <v>0</v>
      </c>
      <c r="O17" s="116">
        <v>18716</v>
      </c>
      <c r="P17" s="111">
        <f t="shared" si="4"/>
        <v>467900</v>
      </c>
      <c r="Q17" s="117">
        <f t="shared" si="5"/>
        <v>-1068</v>
      </c>
      <c r="R17" s="116">
        <v>18795</v>
      </c>
      <c r="S17" s="111">
        <f t="shared" si="6"/>
        <v>469875</v>
      </c>
      <c r="T17" s="118">
        <f t="shared" si="7"/>
        <v>-989</v>
      </c>
      <c r="U17" s="119">
        <v>18466</v>
      </c>
      <c r="V17" s="120">
        <f t="shared" si="8"/>
        <v>461650</v>
      </c>
      <c r="W17" s="114">
        <f t="shared" si="9"/>
        <v>-1318</v>
      </c>
    </row>
    <row r="18" spans="1:23" ht="21" x14ac:dyDescent="0.25">
      <c r="A18" s="1" t="s">
        <v>27</v>
      </c>
      <c r="B18" s="1" t="s">
        <v>28</v>
      </c>
      <c r="C18" s="1" t="s">
        <v>29</v>
      </c>
      <c r="D18" s="2">
        <v>45</v>
      </c>
      <c r="E18" s="3">
        <v>26476</v>
      </c>
      <c r="F18" s="110">
        <v>25328</v>
      </c>
      <c r="G18" s="111">
        <f t="shared" si="0"/>
        <v>1139760</v>
      </c>
      <c r="H18" s="112">
        <f t="shared" si="1"/>
        <v>-1148</v>
      </c>
      <c r="I18" s="113">
        <v>25062</v>
      </c>
      <c r="J18" s="111">
        <f t="shared" si="10"/>
        <v>1127790</v>
      </c>
      <c r="K18" s="114">
        <f t="shared" si="11"/>
        <v>-1414</v>
      </c>
      <c r="L18" s="115">
        <v>26476</v>
      </c>
      <c r="M18" s="111">
        <f t="shared" si="2"/>
        <v>1191420</v>
      </c>
      <c r="N18" s="114">
        <f t="shared" si="3"/>
        <v>0</v>
      </c>
      <c r="O18" s="116">
        <v>25046</v>
      </c>
      <c r="P18" s="111">
        <f t="shared" si="4"/>
        <v>1127070</v>
      </c>
      <c r="Q18" s="117">
        <f t="shared" si="5"/>
        <v>-1430</v>
      </c>
      <c r="R18" s="116">
        <v>25152</v>
      </c>
      <c r="S18" s="111">
        <f t="shared" si="6"/>
        <v>1131840</v>
      </c>
      <c r="T18" s="118">
        <f t="shared" si="7"/>
        <v>-1324</v>
      </c>
      <c r="U18" s="119">
        <v>24713</v>
      </c>
      <c r="V18" s="120">
        <f t="shared" si="8"/>
        <v>1112085</v>
      </c>
      <c r="W18" s="114">
        <f t="shared" si="9"/>
        <v>-1763</v>
      </c>
    </row>
    <row r="19" spans="1:23" ht="21" x14ac:dyDescent="0.25">
      <c r="A19" s="1" t="s">
        <v>30</v>
      </c>
      <c r="B19" s="1" t="s">
        <v>31</v>
      </c>
      <c r="C19" s="1" t="s">
        <v>29</v>
      </c>
      <c r="D19" s="2">
        <v>45</v>
      </c>
      <c r="E19" s="3">
        <v>79475</v>
      </c>
      <c r="F19" s="110">
        <v>76028</v>
      </c>
      <c r="G19" s="111">
        <f t="shared" si="0"/>
        <v>3421260</v>
      </c>
      <c r="H19" s="112">
        <f t="shared" si="1"/>
        <v>-3447</v>
      </c>
      <c r="I19" s="113">
        <v>75231</v>
      </c>
      <c r="J19" s="111">
        <f t="shared" si="10"/>
        <v>3385395</v>
      </c>
      <c r="K19" s="114">
        <f t="shared" si="11"/>
        <v>-4244</v>
      </c>
      <c r="L19" s="115">
        <v>79475</v>
      </c>
      <c r="M19" s="111">
        <f t="shared" si="2"/>
        <v>3576375</v>
      </c>
      <c r="N19" s="114">
        <f t="shared" si="3"/>
        <v>0</v>
      </c>
      <c r="O19" s="116">
        <v>75183</v>
      </c>
      <c r="P19" s="111">
        <f t="shared" si="4"/>
        <v>3383235</v>
      </c>
      <c r="Q19" s="117">
        <f t="shared" si="5"/>
        <v>-4292</v>
      </c>
      <c r="R19" s="116">
        <v>75501</v>
      </c>
      <c r="S19" s="111">
        <f t="shared" si="6"/>
        <v>3397545</v>
      </c>
      <c r="T19" s="118">
        <f t="shared" si="7"/>
        <v>-3974</v>
      </c>
      <c r="U19" s="119">
        <v>74182</v>
      </c>
      <c r="V19" s="120">
        <f t="shared" si="8"/>
        <v>3338190</v>
      </c>
      <c r="W19" s="114">
        <f t="shared" si="9"/>
        <v>-5293</v>
      </c>
    </row>
    <row r="20" spans="1:23" ht="21" x14ac:dyDescent="0.25">
      <c r="A20" s="1" t="s">
        <v>32</v>
      </c>
      <c r="B20" s="1" t="s">
        <v>33</v>
      </c>
      <c r="C20" s="1" t="s">
        <v>29</v>
      </c>
      <c r="D20" s="2">
        <v>2.85</v>
      </c>
      <c r="E20" s="3">
        <v>46675</v>
      </c>
      <c r="F20" s="110">
        <v>44651</v>
      </c>
      <c r="G20" s="111">
        <f t="shared" si="0"/>
        <v>127255</v>
      </c>
      <c r="H20" s="112">
        <f t="shared" si="1"/>
        <v>-2024</v>
      </c>
      <c r="I20" s="113">
        <v>44183</v>
      </c>
      <c r="J20" s="111">
        <f t="shared" si="10"/>
        <v>125921.55</v>
      </c>
      <c r="K20" s="114">
        <f t="shared" si="11"/>
        <v>-2492</v>
      </c>
      <c r="L20" s="115">
        <v>46675</v>
      </c>
      <c r="M20" s="111">
        <f t="shared" si="2"/>
        <v>133024</v>
      </c>
      <c r="N20" s="114">
        <f t="shared" si="3"/>
        <v>0</v>
      </c>
      <c r="O20" s="116">
        <v>44155</v>
      </c>
      <c r="P20" s="111">
        <f t="shared" si="4"/>
        <v>125842</v>
      </c>
      <c r="Q20" s="117">
        <f t="shared" si="5"/>
        <v>-2520</v>
      </c>
      <c r="R20" s="116">
        <v>44341</v>
      </c>
      <c r="S20" s="111">
        <f t="shared" si="6"/>
        <v>126372</v>
      </c>
      <c r="T20" s="118">
        <f t="shared" si="7"/>
        <v>-2334</v>
      </c>
      <c r="U20" s="119">
        <v>43566</v>
      </c>
      <c r="V20" s="120">
        <f t="shared" si="8"/>
        <v>124163</v>
      </c>
      <c r="W20" s="114">
        <f t="shared" si="9"/>
        <v>-3109</v>
      </c>
    </row>
    <row r="21" spans="1:23" ht="21" x14ac:dyDescent="0.25">
      <c r="A21" s="1" t="s">
        <v>34</v>
      </c>
      <c r="B21" s="1" t="s">
        <v>35</v>
      </c>
      <c r="C21" s="1" t="s">
        <v>36</v>
      </c>
      <c r="D21" s="2">
        <v>1</v>
      </c>
      <c r="E21" s="3">
        <v>2350344</v>
      </c>
      <c r="F21" s="110">
        <v>2248412</v>
      </c>
      <c r="G21" s="111">
        <f t="shared" si="0"/>
        <v>2248412</v>
      </c>
      <c r="H21" s="112">
        <f t="shared" si="1"/>
        <v>-101932</v>
      </c>
      <c r="I21" s="113">
        <v>2224836</v>
      </c>
      <c r="J21" s="111">
        <f t="shared" si="10"/>
        <v>2224836</v>
      </c>
      <c r="K21" s="114">
        <f t="shared" si="11"/>
        <v>-125508</v>
      </c>
      <c r="L21" s="115">
        <v>2350344</v>
      </c>
      <c r="M21" s="111">
        <f t="shared" si="2"/>
        <v>2350344</v>
      </c>
      <c r="N21" s="114">
        <f t="shared" si="3"/>
        <v>0</v>
      </c>
      <c r="O21" s="116">
        <v>2223425</v>
      </c>
      <c r="P21" s="111">
        <f t="shared" si="4"/>
        <v>2223425</v>
      </c>
      <c r="Q21" s="117">
        <f t="shared" si="5"/>
        <v>-126919</v>
      </c>
      <c r="R21" s="116">
        <v>2232827</v>
      </c>
      <c r="S21" s="111">
        <f t="shared" si="6"/>
        <v>2232827</v>
      </c>
      <c r="T21" s="118">
        <f t="shared" si="7"/>
        <v>-117517</v>
      </c>
      <c r="U21" s="119">
        <v>2193811</v>
      </c>
      <c r="V21" s="120">
        <f t="shared" si="8"/>
        <v>2193811</v>
      </c>
      <c r="W21" s="114">
        <f t="shared" si="9"/>
        <v>-156533</v>
      </c>
    </row>
    <row r="22" spans="1:23" ht="21" x14ac:dyDescent="0.25">
      <c r="A22" s="1" t="s">
        <v>37</v>
      </c>
      <c r="B22" s="1" t="s">
        <v>38</v>
      </c>
      <c r="C22" s="1" t="s">
        <v>24</v>
      </c>
      <c r="D22" s="2">
        <v>12</v>
      </c>
      <c r="E22" s="3">
        <v>19848</v>
      </c>
      <c r="F22" s="110">
        <v>18987</v>
      </c>
      <c r="G22" s="111">
        <f t="shared" si="0"/>
        <v>227844</v>
      </c>
      <c r="H22" s="112">
        <f t="shared" si="1"/>
        <v>-861</v>
      </c>
      <c r="I22" s="113">
        <v>18788</v>
      </c>
      <c r="J22" s="111">
        <f t="shared" si="10"/>
        <v>225456</v>
      </c>
      <c r="K22" s="114">
        <f t="shared" si="11"/>
        <v>-1060</v>
      </c>
      <c r="L22" s="115">
        <v>19848</v>
      </c>
      <c r="M22" s="111">
        <f t="shared" si="2"/>
        <v>238176</v>
      </c>
      <c r="N22" s="114">
        <f t="shared" si="3"/>
        <v>0</v>
      </c>
      <c r="O22" s="116">
        <v>18776</v>
      </c>
      <c r="P22" s="111">
        <f t="shared" si="4"/>
        <v>225312</v>
      </c>
      <c r="Q22" s="117">
        <f t="shared" si="5"/>
        <v>-1072</v>
      </c>
      <c r="R22" s="116">
        <v>18856</v>
      </c>
      <c r="S22" s="111">
        <f t="shared" si="6"/>
        <v>226272</v>
      </c>
      <c r="T22" s="118">
        <f t="shared" si="7"/>
        <v>-992</v>
      </c>
      <c r="U22" s="119">
        <v>18526</v>
      </c>
      <c r="V22" s="120">
        <f t="shared" si="8"/>
        <v>222312</v>
      </c>
      <c r="W22" s="114">
        <f t="shared" si="9"/>
        <v>-1322</v>
      </c>
    </row>
    <row r="23" spans="1:23" ht="21" x14ac:dyDescent="0.25">
      <c r="A23" s="1" t="s">
        <v>39</v>
      </c>
      <c r="B23" s="1" t="s">
        <v>40</v>
      </c>
      <c r="C23" s="1" t="s">
        <v>24</v>
      </c>
      <c r="D23" s="2">
        <v>5</v>
      </c>
      <c r="E23" s="3">
        <v>14042</v>
      </c>
      <c r="F23" s="110">
        <v>13433</v>
      </c>
      <c r="G23" s="111">
        <f t="shared" si="0"/>
        <v>67165</v>
      </c>
      <c r="H23" s="112">
        <f t="shared" si="1"/>
        <v>-609</v>
      </c>
      <c r="I23" s="113">
        <v>13292</v>
      </c>
      <c r="J23" s="111">
        <f t="shared" si="10"/>
        <v>66460</v>
      </c>
      <c r="K23" s="114">
        <f t="shared" si="11"/>
        <v>-750</v>
      </c>
      <c r="L23" s="115">
        <v>14042</v>
      </c>
      <c r="M23" s="111">
        <f t="shared" si="2"/>
        <v>70210</v>
      </c>
      <c r="N23" s="114">
        <f t="shared" si="3"/>
        <v>0</v>
      </c>
      <c r="O23" s="116">
        <v>13284</v>
      </c>
      <c r="P23" s="111">
        <f t="shared" si="4"/>
        <v>66420</v>
      </c>
      <c r="Q23" s="117">
        <f t="shared" si="5"/>
        <v>-758</v>
      </c>
      <c r="R23" s="116">
        <v>13340</v>
      </c>
      <c r="S23" s="111">
        <f t="shared" si="6"/>
        <v>66700</v>
      </c>
      <c r="T23" s="118">
        <f t="shared" si="7"/>
        <v>-702</v>
      </c>
      <c r="U23" s="119">
        <v>13107</v>
      </c>
      <c r="V23" s="120">
        <f t="shared" si="8"/>
        <v>65535</v>
      </c>
      <c r="W23" s="114">
        <f t="shared" si="9"/>
        <v>-935</v>
      </c>
    </row>
    <row r="24" spans="1:23" ht="21" x14ac:dyDescent="0.25">
      <c r="A24" s="1" t="s">
        <v>41</v>
      </c>
      <c r="B24" s="1" t="s">
        <v>42</v>
      </c>
      <c r="C24" s="1" t="s">
        <v>43</v>
      </c>
      <c r="D24" s="2">
        <v>90</v>
      </c>
      <c r="E24" s="3">
        <v>4680</v>
      </c>
      <c r="F24" s="110">
        <v>4477</v>
      </c>
      <c r="G24" s="111">
        <f t="shared" si="0"/>
        <v>402930</v>
      </c>
      <c r="H24" s="112">
        <f t="shared" si="1"/>
        <v>-203</v>
      </c>
      <c r="I24" s="113">
        <v>4430</v>
      </c>
      <c r="J24" s="111">
        <f t="shared" si="10"/>
        <v>398700</v>
      </c>
      <c r="K24" s="114">
        <f t="shared" si="11"/>
        <v>-250</v>
      </c>
      <c r="L24" s="115">
        <v>4680</v>
      </c>
      <c r="M24" s="111">
        <f t="shared" si="2"/>
        <v>421200</v>
      </c>
      <c r="N24" s="114">
        <f t="shared" si="3"/>
        <v>0</v>
      </c>
      <c r="O24" s="116">
        <v>4427</v>
      </c>
      <c r="P24" s="111">
        <f t="shared" si="4"/>
        <v>398430</v>
      </c>
      <c r="Q24" s="117">
        <f t="shared" si="5"/>
        <v>-253</v>
      </c>
      <c r="R24" s="116">
        <v>4446</v>
      </c>
      <c r="S24" s="111">
        <f t="shared" si="6"/>
        <v>400140</v>
      </c>
      <c r="T24" s="118">
        <f t="shared" si="7"/>
        <v>-234</v>
      </c>
      <c r="U24" s="119">
        <v>4368</v>
      </c>
      <c r="V24" s="120">
        <f t="shared" si="8"/>
        <v>393120</v>
      </c>
      <c r="W24" s="114">
        <f t="shared" si="9"/>
        <v>-312</v>
      </c>
    </row>
    <row r="25" spans="1:23" ht="21" x14ac:dyDescent="0.25">
      <c r="A25" s="1" t="s">
        <v>44</v>
      </c>
      <c r="B25" s="1" t="s">
        <v>45</v>
      </c>
      <c r="C25" s="1" t="s">
        <v>19</v>
      </c>
      <c r="D25" s="2">
        <v>18</v>
      </c>
      <c r="E25" s="3">
        <v>15418</v>
      </c>
      <c r="F25" s="110">
        <v>14749</v>
      </c>
      <c r="G25" s="111">
        <f t="shared" si="0"/>
        <v>265482</v>
      </c>
      <c r="H25" s="112">
        <f t="shared" si="1"/>
        <v>-669</v>
      </c>
      <c r="I25" s="113">
        <v>14595</v>
      </c>
      <c r="J25" s="111">
        <f t="shared" si="10"/>
        <v>262710</v>
      </c>
      <c r="K25" s="114">
        <f t="shared" si="11"/>
        <v>-823</v>
      </c>
      <c r="L25" s="115">
        <v>15418</v>
      </c>
      <c r="M25" s="111">
        <f t="shared" si="2"/>
        <v>277524</v>
      </c>
      <c r="N25" s="114">
        <f t="shared" si="3"/>
        <v>0</v>
      </c>
      <c r="O25" s="116">
        <v>14585</v>
      </c>
      <c r="P25" s="111">
        <f>ROUND(O25*D25,0)</f>
        <v>262530</v>
      </c>
      <c r="Q25" s="117">
        <f t="shared" si="5"/>
        <v>-833</v>
      </c>
      <c r="R25" s="116">
        <v>14647</v>
      </c>
      <c r="S25" s="111">
        <f t="shared" si="6"/>
        <v>263646</v>
      </c>
      <c r="T25" s="118">
        <f t="shared" si="7"/>
        <v>-771</v>
      </c>
      <c r="U25" s="119">
        <v>14391</v>
      </c>
      <c r="V25" s="120">
        <f t="shared" si="8"/>
        <v>259038</v>
      </c>
      <c r="W25" s="114">
        <f t="shared" si="9"/>
        <v>-1027</v>
      </c>
    </row>
    <row r="26" spans="1:23" ht="21" x14ac:dyDescent="0.25">
      <c r="A26" s="1" t="s">
        <v>46</v>
      </c>
      <c r="B26" s="1" t="s">
        <v>47</v>
      </c>
      <c r="C26" s="1" t="s">
        <v>19</v>
      </c>
      <c r="D26" s="2">
        <v>17</v>
      </c>
      <c r="E26" s="3">
        <v>19323</v>
      </c>
      <c r="F26" s="110">
        <v>18485</v>
      </c>
      <c r="G26" s="111">
        <f t="shared" si="0"/>
        <v>314245</v>
      </c>
      <c r="H26" s="112">
        <f t="shared" si="1"/>
        <v>-838</v>
      </c>
      <c r="I26" s="113">
        <v>18291</v>
      </c>
      <c r="J26" s="111">
        <f t="shared" si="10"/>
        <v>310947</v>
      </c>
      <c r="K26" s="114">
        <f t="shared" si="11"/>
        <v>-1032</v>
      </c>
      <c r="L26" s="115">
        <v>19323</v>
      </c>
      <c r="M26" s="111">
        <f t="shared" si="2"/>
        <v>328491</v>
      </c>
      <c r="N26" s="114">
        <f t="shared" si="3"/>
        <v>0</v>
      </c>
      <c r="O26" s="116">
        <v>18280</v>
      </c>
      <c r="P26" s="111">
        <f t="shared" si="4"/>
        <v>310760</v>
      </c>
      <c r="Q26" s="117">
        <f t="shared" si="5"/>
        <v>-1043</v>
      </c>
      <c r="R26" s="116">
        <v>18357</v>
      </c>
      <c r="S26" s="111">
        <f t="shared" si="6"/>
        <v>312069</v>
      </c>
      <c r="T26" s="118">
        <f t="shared" si="7"/>
        <v>-966</v>
      </c>
      <c r="U26" s="119">
        <v>18036</v>
      </c>
      <c r="V26" s="120">
        <f t="shared" si="8"/>
        <v>306612</v>
      </c>
      <c r="W26" s="114">
        <f t="shared" si="9"/>
        <v>-1287</v>
      </c>
    </row>
    <row r="27" spans="1:23" ht="21" x14ac:dyDescent="0.25">
      <c r="A27" s="1" t="s">
        <v>48</v>
      </c>
      <c r="B27" s="1" t="s">
        <v>49</v>
      </c>
      <c r="C27" s="1" t="s">
        <v>19</v>
      </c>
      <c r="D27" s="2">
        <v>25.5</v>
      </c>
      <c r="E27" s="3">
        <v>71970</v>
      </c>
      <c r="F27" s="110">
        <v>68849</v>
      </c>
      <c r="G27" s="111">
        <f t="shared" si="0"/>
        <v>1755650</v>
      </c>
      <c r="H27" s="112">
        <f t="shared" si="1"/>
        <v>-3121</v>
      </c>
      <c r="I27" s="113">
        <v>68127</v>
      </c>
      <c r="J27" s="111">
        <f t="shared" si="10"/>
        <v>1737238.5</v>
      </c>
      <c r="K27" s="114">
        <f t="shared" si="11"/>
        <v>-3843</v>
      </c>
      <c r="L27" s="115">
        <v>71970</v>
      </c>
      <c r="M27" s="111">
        <f t="shared" si="2"/>
        <v>1835235</v>
      </c>
      <c r="N27" s="114">
        <f t="shared" si="3"/>
        <v>0</v>
      </c>
      <c r="O27" s="116">
        <v>68084</v>
      </c>
      <c r="P27" s="111">
        <f t="shared" si="4"/>
        <v>1736142</v>
      </c>
      <c r="Q27" s="117">
        <f t="shared" si="5"/>
        <v>-3886</v>
      </c>
      <c r="R27" s="116">
        <v>68372</v>
      </c>
      <c r="S27" s="111">
        <f t="shared" si="6"/>
        <v>1743486</v>
      </c>
      <c r="T27" s="118">
        <f t="shared" si="7"/>
        <v>-3598</v>
      </c>
      <c r="U27" s="119">
        <v>67177</v>
      </c>
      <c r="V27" s="120">
        <f t="shared" si="8"/>
        <v>1713014</v>
      </c>
      <c r="W27" s="114">
        <f t="shared" si="9"/>
        <v>-4793</v>
      </c>
    </row>
    <row r="28" spans="1:23" ht="21" x14ac:dyDescent="0.25">
      <c r="A28" s="1" t="s">
        <v>50</v>
      </c>
      <c r="B28" s="1" t="s">
        <v>51</v>
      </c>
      <c r="C28" s="1" t="s">
        <v>29</v>
      </c>
      <c r="D28" s="2">
        <v>10</v>
      </c>
      <c r="E28" s="3">
        <v>17457</v>
      </c>
      <c r="F28" s="110">
        <v>16700</v>
      </c>
      <c r="G28" s="111">
        <f t="shared" si="0"/>
        <v>167000</v>
      </c>
      <c r="H28" s="112">
        <f t="shared" si="1"/>
        <v>-757</v>
      </c>
      <c r="I28" s="113">
        <v>16525</v>
      </c>
      <c r="J28" s="111">
        <f t="shared" si="10"/>
        <v>165250</v>
      </c>
      <c r="K28" s="114">
        <f t="shared" si="11"/>
        <v>-932</v>
      </c>
      <c r="L28" s="115">
        <v>17457</v>
      </c>
      <c r="M28" s="111">
        <f t="shared" si="2"/>
        <v>174570</v>
      </c>
      <c r="N28" s="114">
        <f t="shared" si="3"/>
        <v>0</v>
      </c>
      <c r="O28" s="116">
        <v>16514</v>
      </c>
      <c r="P28" s="111">
        <f t="shared" si="4"/>
        <v>165140</v>
      </c>
      <c r="Q28" s="117">
        <f t="shared" si="5"/>
        <v>-943</v>
      </c>
      <c r="R28" s="116">
        <v>16584</v>
      </c>
      <c r="S28" s="111">
        <f t="shared" si="6"/>
        <v>165840</v>
      </c>
      <c r="T28" s="118">
        <f t="shared" si="7"/>
        <v>-873</v>
      </c>
      <c r="U28" s="119">
        <v>16294</v>
      </c>
      <c r="V28" s="120">
        <f t="shared" si="8"/>
        <v>162940</v>
      </c>
      <c r="W28" s="114">
        <f t="shared" si="9"/>
        <v>-1163</v>
      </c>
    </row>
    <row r="29" spans="1:23" ht="21" x14ac:dyDescent="0.25">
      <c r="A29" s="1" t="s">
        <v>52</v>
      </c>
      <c r="B29" s="1" t="s">
        <v>53</v>
      </c>
      <c r="C29" s="1" t="s">
        <v>19</v>
      </c>
      <c r="D29" s="2">
        <v>18</v>
      </c>
      <c r="E29" s="3">
        <v>17682</v>
      </c>
      <c r="F29" s="110">
        <v>16915</v>
      </c>
      <c r="G29" s="111">
        <f t="shared" si="0"/>
        <v>304470</v>
      </c>
      <c r="H29" s="112">
        <f t="shared" si="1"/>
        <v>-767</v>
      </c>
      <c r="I29" s="113">
        <v>16738</v>
      </c>
      <c r="J29" s="111">
        <f t="shared" si="10"/>
        <v>301284</v>
      </c>
      <c r="K29" s="114">
        <f t="shared" si="11"/>
        <v>-944</v>
      </c>
      <c r="L29" s="115">
        <v>17682</v>
      </c>
      <c r="M29" s="111">
        <f t="shared" si="2"/>
        <v>318276</v>
      </c>
      <c r="N29" s="114">
        <f t="shared" si="3"/>
        <v>0</v>
      </c>
      <c r="O29" s="116">
        <v>16727</v>
      </c>
      <c r="P29" s="111">
        <f t="shared" si="4"/>
        <v>301086</v>
      </c>
      <c r="Q29" s="117">
        <f t="shared" si="5"/>
        <v>-955</v>
      </c>
      <c r="R29" s="116">
        <v>16798</v>
      </c>
      <c r="S29" s="111">
        <f t="shared" si="6"/>
        <v>302364</v>
      </c>
      <c r="T29" s="118">
        <f t="shared" si="7"/>
        <v>-884</v>
      </c>
      <c r="U29" s="119">
        <v>16504</v>
      </c>
      <c r="V29" s="120">
        <f t="shared" si="8"/>
        <v>297072</v>
      </c>
      <c r="W29" s="114">
        <f t="shared" si="9"/>
        <v>-1178</v>
      </c>
    </row>
    <row r="30" spans="1:23" ht="21" x14ac:dyDescent="0.25">
      <c r="A30" s="1" t="s">
        <v>54</v>
      </c>
      <c r="B30" s="1" t="s">
        <v>55</v>
      </c>
      <c r="C30" s="1" t="s">
        <v>19</v>
      </c>
      <c r="D30" s="2">
        <v>22</v>
      </c>
      <c r="E30" s="3">
        <v>21697</v>
      </c>
      <c r="F30" s="110">
        <v>20756</v>
      </c>
      <c r="G30" s="111">
        <f t="shared" si="0"/>
        <v>456632</v>
      </c>
      <c r="H30" s="112">
        <f t="shared" si="1"/>
        <v>-941</v>
      </c>
      <c r="I30" s="113">
        <v>20538</v>
      </c>
      <c r="J30" s="111">
        <f t="shared" si="10"/>
        <v>451836</v>
      </c>
      <c r="K30" s="114">
        <f t="shared" si="11"/>
        <v>-1159</v>
      </c>
      <c r="L30" s="115">
        <v>21697</v>
      </c>
      <c r="M30" s="111">
        <f t="shared" si="2"/>
        <v>477334</v>
      </c>
      <c r="N30" s="114">
        <f t="shared" si="3"/>
        <v>0</v>
      </c>
      <c r="O30" s="116">
        <v>20525</v>
      </c>
      <c r="P30" s="111">
        <f t="shared" si="4"/>
        <v>451550</v>
      </c>
      <c r="Q30" s="117">
        <f t="shared" si="5"/>
        <v>-1172</v>
      </c>
      <c r="R30" s="116">
        <v>20612</v>
      </c>
      <c r="S30" s="111">
        <f t="shared" si="6"/>
        <v>453464</v>
      </c>
      <c r="T30" s="118">
        <f t="shared" si="7"/>
        <v>-1085</v>
      </c>
      <c r="U30" s="119">
        <v>20252</v>
      </c>
      <c r="V30" s="120">
        <f t="shared" si="8"/>
        <v>445544</v>
      </c>
      <c r="W30" s="114">
        <f t="shared" si="9"/>
        <v>-1445</v>
      </c>
    </row>
    <row r="31" spans="1:23" ht="21" x14ac:dyDescent="0.25">
      <c r="A31" s="1" t="s">
        <v>56</v>
      </c>
      <c r="B31" s="1" t="s">
        <v>57</v>
      </c>
      <c r="C31" s="1" t="s">
        <v>29</v>
      </c>
      <c r="D31" s="2">
        <v>57</v>
      </c>
      <c r="E31" s="3">
        <v>25236</v>
      </c>
      <c r="F31" s="110">
        <v>24142</v>
      </c>
      <c r="G31" s="111">
        <f t="shared" si="0"/>
        <v>1376094</v>
      </c>
      <c r="H31" s="112">
        <f t="shared" si="1"/>
        <v>-1094</v>
      </c>
      <c r="I31" s="113">
        <v>23888</v>
      </c>
      <c r="J31" s="111">
        <f t="shared" si="10"/>
        <v>1361616</v>
      </c>
      <c r="K31" s="114">
        <f t="shared" si="11"/>
        <v>-1348</v>
      </c>
      <c r="L31" s="115">
        <v>25236</v>
      </c>
      <c r="M31" s="111">
        <f t="shared" si="2"/>
        <v>1438452</v>
      </c>
      <c r="N31" s="114">
        <f t="shared" si="3"/>
        <v>0</v>
      </c>
      <c r="O31" s="116">
        <v>23873</v>
      </c>
      <c r="P31" s="111">
        <f t="shared" si="4"/>
        <v>1360761</v>
      </c>
      <c r="Q31" s="117">
        <f t="shared" si="5"/>
        <v>-1363</v>
      </c>
      <c r="R31" s="116">
        <v>23974</v>
      </c>
      <c r="S31" s="111">
        <f t="shared" si="6"/>
        <v>1366518</v>
      </c>
      <c r="T31" s="118">
        <f t="shared" si="7"/>
        <v>-1262</v>
      </c>
      <c r="U31" s="119">
        <v>23555</v>
      </c>
      <c r="V31" s="120">
        <f t="shared" si="8"/>
        <v>1342635</v>
      </c>
      <c r="W31" s="114">
        <f t="shared" si="9"/>
        <v>-1681</v>
      </c>
    </row>
    <row r="32" spans="1:23" ht="21" x14ac:dyDescent="0.25">
      <c r="A32" s="1" t="s">
        <v>58</v>
      </c>
      <c r="B32" s="1" t="s">
        <v>59</v>
      </c>
      <c r="C32" s="1" t="s">
        <v>24</v>
      </c>
      <c r="D32" s="2">
        <v>1</v>
      </c>
      <c r="E32" s="3">
        <v>19340</v>
      </c>
      <c r="F32" s="110">
        <v>18501</v>
      </c>
      <c r="G32" s="111">
        <f t="shared" si="0"/>
        <v>18501</v>
      </c>
      <c r="H32" s="112">
        <f t="shared" si="1"/>
        <v>-839</v>
      </c>
      <c r="I32" s="113">
        <v>18307</v>
      </c>
      <c r="J32" s="111">
        <f t="shared" si="10"/>
        <v>18307</v>
      </c>
      <c r="K32" s="114">
        <f t="shared" si="11"/>
        <v>-1033</v>
      </c>
      <c r="L32" s="115">
        <v>19340</v>
      </c>
      <c r="M32" s="111">
        <f t="shared" si="2"/>
        <v>19340</v>
      </c>
      <c r="N32" s="114">
        <f t="shared" si="3"/>
        <v>0</v>
      </c>
      <c r="O32" s="116">
        <v>18296</v>
      </c>
      <c r="P32" s="111">
        <f t="shared" si="4"/>
        <v>18296</v>
      </c>
      <c r="Q32" s="117">
        <f t="shared" si="5"/>
        <v>-1044</v>
      </c>
      <c r="R32" s="116">
        <v>18373</v>
      </c>
      <c r="S32" s="111">
        <f t="shared" si="6"/>
        <v>18373</v>
      </c>
      <c r="T32" s="118">
        <f t="shared" si="7"/>
        <v>-967</v>
      </c>
      <c r="U32" s="119">
        <v>18052</v>
      </c>
      <c r="V32" s="120">
        <f t="shared" si="8"/>
        <v>18052</v>
      </c>
      <c r="W32" s="114">
        <f t="shared" si="9"/>
        <v>-1288</v>
      </c>
    </row>
    <row r="33" spans="1:23" x14ac:dyDescent="0.25">
      <c r="A33" s="121"/>
      <c r="B33" s="122" t="s">
        <v>60</v>
      </c>
      <c r="C33" s="122"/>
      <c r="D33" s="122"/>
      <c r="E33" s="123"/>
      <c r="F33" s="124"/>
      <c r="G33" s="125">
        <f>SUM(G14:G32)</f>
        <v>17295467</v>
      </c>
      <c r="H33" s="126"/>
      <c r="I33" s="127"/>
      <c r="J33" s="125">
        <f>SUM(J14:J32)</f>
        <v>17114059.050000001</v>
      </c>
      <c r="K33" s="128"/>
      <c r="L33" s="129"/>
      <c r="M33" s="125">
        <f>SUM(M14:M32)</f>
        <v>18079501</v>
      </c>
      <c r="N33" s="128"/>
      <c r="O33" s="130"/>
      <c r="P33" s="125">
        <f>SUM(P14:P32)</f>
        <v>17103181</v>
      </c>
      <c r="Q33" s="131"/>
      <c r="R33" s="132"/>
      <c r="S33" s="125">
        <f>SUM(S14:S32)</f>
        <v>17175558</v>
      </c>
      <c r="T33" s="133"/>
      <c r="U33" s="134"/>
      <c r="V33" s="127">
        <f>ROUND(SUM(V14:V32),0)</f>
        <v>16875355</v>
      </c>
      <c r="W33" s="128"/>
    </row>
    <row r="34" spans="1:23" x14ac:dyDescent="0.25">
      <c r="A34" s="135">
        <v>2</v>
      </c>
      <c r="B34" s="136" t="s">
        <v>61</v>
      </c>
      <c r="C34" s="136"/>
      <c r="D34" s="136"/>
      <c r="E34" s="137"/>
      <c r="F34" s="138"/>
      <c r="G34" s="139"/>
      <c r="H34" s="102"/>
      <c r="I34" s="140"/>
      <c r="J34" s="139"/>
      <c r="K34" s="104"/>
      <c r="L34" s="141"/>
      <c r="M34" s="139"/>
      <c r="N34" s="104"/>
      <c r="O34" s="142"/>
      <c r="P34" s="139"/>
      <c r="Q34" s="106"/>
      <c r="R34" s="134"/>
      <c r="S34" s="139"/>
      <c r="T34" s="108"/>
      <c r="U34" s="134"/>
      <c r="V34" s="139"/>
      <c r="W34" s="104"/>
    </row>
    <row r="35" spans="1:23" ht="21" x14ac:dyDescent="0.25">
      <c r="A35" s="1" t="s">
        <v>62</v>
      </c>
      <c r="B35" s="1" t="s">
        <v>63</v>
      </c>
      <c r="C35" s="1" t="s">
        <v>19</v>
      </c>
      <c r="D35" s="2">
        <v>44</v>
      </c>
      <c r="E35" s="3">
        <v>77607</v>
      </c>
      <c r="F35" s="110">
        <v>74241</v>
      </c>
      <c r="G35" s="111">
        <f>ROUND(F35*D35,0)</f>
        <v>3266604</v>
      </c>
      <c r="H35" s="112">
        <f>IF((E35=0),0,(F35-$E35))</f>
        <v>-3366</v>
      </c>
      <c r="I35" s="113">
        <v>73463</v>
      </c>
      <c r="J35" s="111">
        <f t="shared" ref="J35:J66" si="12">ROUND(I35*D35,0)</f>
        <v>3232372</v>
      </c>
      <c r="K35" s="114">
        <f t="shared" ref="K35:K66" si="13">IF((E35=0),0,(I35-$E35))</f>
        <v>-4144</v>
      </c>
      <c r="L35" s="115">
        <v>77607</v>
      </c>
      <c r="M35" s="111">
        <f>ROUND(L35*D35,0)</f>
        <v>3414708</v>
      </c>
      <c r="N35" s="114">
        <f>IF((E35=0),0,(L35-$E35))</f>
        <v>0</v>
      </c>
      <c r="O35" s="116">
        <v>73416</v>
      </c>
      <c r="P35" s="111">
        <f>ROUND(O35*D35,0)</f>
        <v>3230304</v>
      </c>
      <c r="Q35" s="117">
        <f>IF((E35=0),0,(O35-$E35))</f>
        <v>-4191</v>
      </c>
      <c r="R35" s="116">
        <v>73727</v>
      </c>
      <c r="S35" s="111">
        <f>ROUND(R35*D35,0)</f>
        <v>3243988</v>
      </c>
      <c r="T35" s="118">
        <f>IF((E35=0),0,(R35-$E35))</f>
        <v>-3880</v>
      </c>
      <c r="U35" s="119">
        <v>72438</v>
      </c>
      <c r="V35" s="111">
        <f>ROUND(U35*D35,0)</f>
        <v>3187272</v>
      </c>
      <c r="W35" s="114">
        <f>IF((E35=0),0,(U35-$E35))</f>
        <v>-5169</v>
      </c>
    </row>
    <row r="36" spans="1:23" ht="21" x14ac:dyDescent="0.25">
      <c r="A36" s="1" t="s">
        <v>64</v>
      </c>
      <c r="B36" s="1" t="s">
        <v>65</v>
      </c>
      <c r="C36" s="1" t="s">
        <v>29</v>
      </c>
      <c r="D36" s="2">
        <v>1.5</v>
      </c>
      <c r="E36" s="3">
        <v>43926</v>
      </c>
      <c r="F36" s="110">
        <v>42021</v>
      </c>
      <c r="G36" s="111">
        <f>ROUND(F36*D36,0)</f>
        <v>63032</v>
      </c>
      <c r="H36" s="112">
        <f>IF((E36=0),0,(F36-$E36))</f>
        <v>-1905</v>
      </c>
      <c r="I36" s="113">
        <v>41580</v>
      </c>
      <c r="J36" s="111">
        <f t="shared" si="12"/>
        <v>62370</v>
      </c>
      <c r="K36" s="114">
        <f t="shared" si="13"/>
        <v>-2346</v>
      </c>
      <c r="L36" s="115">
        <v>43926</v>
      </c>
      <c r="M36" s="111">
        <f>ROUND(L36*D36,0)</f>
        <v>65889</v>
      </c>
      <c r="N36" s="114">
        <f>IF((E36=0),0,(L36-$E36))</f>
        <v>0</v>
      </c>
      <c r="O36" s="116">
        <v>41554</v>
      </c>
      <c r="P36" s="111">
        <f>ROUND(O36*D36,0)</f>
        <v>62331</v>
      </c>
      <c r="Q36" s="117">
        <f>IF((E36=0),0,(O36-$E36))</f>
        <v>-2372</v>
      </c>
      <c r="R36" s="116">
        <v>41730</v>
      </c>
      <c r="S36" s="111">
        <f>ROUND(R36*D36,0)</f>
        <v>62595</v>
      </c>
      <c r="T36" s="118">
        <f>IF((E36=0),0,(R36-$E36))</f>
        <v>-2196</v>
      </c>
      <c r="U36" s="119">
        <v>41001</v>
      </c>
      <c r="V36" s="111">
        <f>ROUND(U36*D36,0)</f>
        <v>61502</v>
      </c>
      <c r="W36" s="114">
        <f>IF((E36=0),0,(U36-$E36))</f>
        <v>-2925</v>
      </c>
    </row>
    <row r="37" spans="1:23" x14ac:dyDescent="0.25">
      <c r="A37" s="98"/>
      <c r="B37" s="97" t="s">
        <v>66</v>
      </c>
      <c r="C37" s="143"/>
      <c r="D37" s="144"/>
      <c r="E37" s="145"/>
      <c r="F37" s="124"/>
      <c r="G37" s="125">
        <f>SUM(G35:G36)</f>
        <v>3329636</v>
      </c>
      <c r="H37" s="126"/>
      <c r="I37" s="127"/>
      <c r="J37" s="125">
        <f>SUM(J35:J36)</f>
        <v>3294742</v>
      </c>
      <c r="K37" s="128"/>
      <c r="L37" s="129"/>
      <c r="M37" s="125">
        <f>SUM(M35:M36)</f>
        <v>3480597</v>
      </c>
      <c r="N37" s="128"/>
      <c r="O37" s="130"/>
      <c r="P37" s="125">
        <f>SUM(P35:P36)</f>
        <v>3292635</v>
      </c>
      <c r="Q37" s="131"/>
      <c r="R37" s="132"/>
      <c r="S37" s="125">
        <f>SUM(S35:S36)</f>
        <v>3306583</v>
      </c>
      <c r="T37" s="146"/>
      <c r="U37" s="132"/>
      <c r="V37" s="125">
        <f>SUM(V35:V36)</f>
        <v>3248774</v>
      </c>
      <c r="W37" s="128"/>
    </row>
    <row r="38" spans="1:23" x14ac:dyDescent="0.25">
      <c r="A38" s="96">
        <v>3</v>
      </c>
      <c r="B38" s="97" t="s">
        <v>67</v>
      </c>
      <c r="C38" s="98"/>
      <c r="D38" s="147"/>
      <c r="E38" s="148"/>
      <c r="F38" s="138"/>
      <c r="G38" s="139"/>
      <c r="H38" s="102"/>
      <c r="I38" s="149"/>
      <c r="J38" s="139"/>
      <c r="K38" s="104"/>
      <c r="L38" s="141"/>
      <c r="M38" s="139"/>
      <c r="N38" s="104"/>
      <c r="O38" s="142"/>
      <c r="P38" s="139"/>
      <c r="Q38" s="106"/>
      <c r="R38" s="134"/>
      <c r="S38" s="139"/>
      <c r="T38" s="133"/>
      <c r="U38" s="134"/>
      <c r="V38" s="139"/>
      <c r="W38" s="104"/>
    </row>
    <row r="39" spans="1:23" ht="21" x14ac:dyDescent="0.25">
      <c r="A39" s="1" t="s">
        <v>68</v>
      </c>
      <c r="B39" s="1" t="s">
        <v>69</v>
      </c>
      <c r="C39" s="1" t="s">
        <v>29</v>
      </c>
      <c r="D39" s="2">
        <v>11</v>
      </c>
      <c r="E39" s="3">
        <v>103370</v>
      </c>
      <c r="F39" s="150">
        <v>98887</v>
      </c>
      <c r="G39" s="111">
        <f t="shared" ref="G39:G45" si="14">ROUND(F39*D39,0)</f>
        <v>1087757</v>
      </c>
      <c r="H39" s="112">
        <f t="shared" ref="H39:H45" si="15">IF((E39=0),0,(F39-$E39))</f>
        <v>-4483</v>
      </c>
      <c r="I39" s="113">
        <v>97850</v>
      </c>
      <c r="J39" s="111">
        <f t="shared" si="12"/>
        <v>1076350</v>
      </c>
      <c r="K39" s="114">
        <f t="shared" si="13"/>
        <v>-5520</v>
      </c>
      <c r="L39" s="115">
        <v>103370</v>
      </c>
      <c r="M39" s="111">
        <f t="shared" ref="M39:M45" si="16">ROUND(L39*D39,0)</f>
        <v>1137070</v>
      </c>
      <c r="N39" s="114">
        <f t="shared" ref="N39:N45" si="17">IF((E39=0),0,(L39-$E39))</f>
        <v>0</v>
      </c>
      <c r="O39" s="116">
        <v>97788</v>
      </c>
      <c r="P39" s="111">
        <f t="shared" ref="P39:P45" si="18">ROUND(O39*D39,0)</f>
        <v>1075668</v>
      </c>
      <c r="Q39" s="117">
        <f t="shared" ref="Q39:Q45" si="19">IF((E39=0),0,(O39-$E39))</f>
        <v>-5582</v>
      </c>
      <c r="R39" s="116">
        <v>98202</v>
      </c>
      <c r="S39" s="111">
        <f t="shared" ref="S39:S45" si="20">ROUND(R39*D39,0)</f>
        <v>1080222</v>
      </c>
      <c r="T39" s="118">
        <f t="shared" ref="T39:T45" si="21">IF((E39=0),0,(R39-$E39))</f>
        <v>-5168</v>
      </c>
      <c r="U39" s="119">
        <v>96486</v>
      </c>
      <c r="V39" s="111">
        <f t="shared" ref="V39:V45" si="22">ROUND(U39*D39,0)</f>
        <v>1061346</v>
      </c>
      <c r="W39" s="114">
        <f t="shared" ref="W39:W45" si="23">IF((E39=0),0,(U39-$E39))</f>
        <v>-6884</v>
      </c>
    </row>
    <row r="40" spans="1:23" ht="21" x14ac:dyDescent="0.25">
      <c r="A40" s="1" t="s">
        <v>70</v>
      </c>
      <c r="B40" s="1" t="s">
        <v>71</v>
      </c>
      <c r="C40" s="1" t="s">
        <v>19</v>
      </c>
      <c r="D40" s="2">
        <v>240</v>
      </c>
      <c r="E40" s="3">
        <v>14049</v>
      </c>
      <c r="F40" s="150">
        <v>13440</v>
      </c>
      <c r="G40" s="111">
        <f t="shared" si="14"/>
        <v>3225600</v>
      </c>
      <c r="H40" s="112">
        <f t="shared" si="15"/>
        <v>-609</v>
      </c>
      <c r="I40" s="113">
        <v>13299</v>
      </c>
      <c r="J40" s="111">
        <f t="shared" si="12"/>
        <v>3191760</v>
      </c>
      <c r="K40" s="114">
        <f t="shared" si="13"/>
        <v>-750</v>
      </c>
      <c r="L40" s="115">
        <v>14049</v>
      </c>
      <c r="M40" s="111">
        <f t="shared" si="16"/>
        <v>3371760</v>
      </c>
      <c r="N40" s="114">
        <f t="shared" si="17"/>
        <v>0</v>
      </c>
      <c r="O40" s="116">
        <v>13290</v>
      </c>
      <c r="P40" s="111">
        <f t="shared" si="18"/>
        <v>3189600</v>
      </c>
      <c r="Q40" s="117">
        <f t="shared" si="19"/>
        <v>-759</v>
      </c>
      <c r="R40" s="116">
        <v>13347</v>
      </c>
      <c r="S40" s="111">
        <f t="shared" si="20"/>
        <v>3203280</v>
      </c>
      <c r="T40" s="118">
        <f t="shared" si="21"/>
        <v>-702</v>
      </c>
      <c r="U40" s="119">
        <v>13113</v>
      </c>
      <c r="V40" s="111">
        <f t="shared" si="22"/>
        <v>3147120</v>
      </c>
      <c r="W40" s="114">
        <f t="shared" si="23"/>
        <v>-936</v>
      </c>
    </row>
    <row r="41" spans="1:23" ht="21" x14ac:dyDescent="0.25">
      <c r="A41" s="1" t="s">
        <v>72</v>
      </c>
      <c r="B41" s="1" t="s">
        <v>73</v>
      </c>
      <c r="C41" s="1" t="s">
        <v>29</v>
      </c>
      <c r="D41" s="2">
        <v>80</v>
      </c>
      <c r="E41" s="3">
        <v>29911</v>
      </c>
      <c r="F41" s="150">
        <v>28614</v>
      </c>
      <c r="G41" s="111">
        <f t="shared" si="14"/>
        <v>2289120</v>
      </c>
      <c r="H41" s="112">
        <f t="shared" si="15"/>
        <v>-1297</v>
      </c>
      <c r="I41" s="113">
        <v>28314</v>
      </c>
      <c r="J41" s="111">
        <f t="shared" si="12"/>
        <v>2265120</v>
      </c>
      <c r="K41" s="114">
        <f t="shared" si="13"/>
        <v>-1597</v>
      </c>
      <c r="L41" s="115">
        <v>29911</v>
      </c>
      <c r="M41" s="111">
        <f t="shared" si="16"/>
        <v>2392880</v>
      </c>
      <c r="N41" s="114">
        <f t="shared" si="17"/>
        <v>0</v>
      </c>
      <c r="O41" s="116">
        <v>28296</v>
      </c>
      <c r="P41" s="111">
        <f t="shared" si="18"/>
        <v>2263680</v>
      </c>
      <c r="Q41" s="117">
        <f t="shared" si="19"/>
        <v>-1615</v>
      </c>
      <c r="R41" s="116">
        <v>28415</v>
      </c>
      <c r="S41" s="111">
        <f t="shared" si="20"/>
        <v>2273200</v>
      </c>
      <c r="T41" s="118">
        <f t="shared" si="21"/>
        <v>-1496</v>
      </c>
      <c r="U41" s="119">
        <v>27919</v>
      </c>
      <c r="V41" s="111">
        <f t="shared" si="22"/>
        <v>2233520</v>
      </c>
      <c r="W41" s="114">
        <f t="shared" si="23"/>
        <v>-1992</v>
      </c>
    </row>
    <row r="42" spans="1:23" ht="52.5" x14ac:dyDescent="0.25">
      <c r="A42" s="1" t="s">
        <v>74</v>
      </c>
      <c r="B42" s="1" t="s">
        <v>75</v>
      </c>
      <c r="C42" s="1" t="s">
        <v>24</v>
      </c>
      <c r="D42" s="2">
        <v>6</v>
      </c>
      <c r="E42" s="3">
        <v>421149</v>
      </c>
      <c r="F42" s="150">
        <v>402884</v>
      </c>
      <c r="G42" s="111">
        <f t="shared" si="14"/>
        <v>2417304</v>
      </c>
      <c r="H42" s="112">
        <f t="shared" si="15"/>
        <v>-18265</v>
      </c>
      <c r="I42" s="113">
        <v>398660</v>
      </c>
      <c r="J42" s="111">
        <f t="shared" si="12"/>
        <v>2391960</v>
      </c>
      <c r="K42" s="114">
        <f t="shared" si="13"/>
        <v>-22489</v>
      </c>
      <c r="L42" s="115">
        <v>421149</v>
      </c>
      <c r="M42" s="111">
        <f t="shared" si="16"/>
        <v>2526894</v>
      </c>
      <c r="N42" s="114">
        <f t="shared" si="17"/>
        <v>0</v>
      </c>
      <c r="O42" s="116">
        <v>398407</v>
      </c>
      <c r="P42" s="111">
        <f t="shared" si="18"/>
        <v>2390442</v>
      </c>
      <c r="Q42" s="117">
        <f t="shared" si="19"/>
        <v>-22742</v>
      </c>
      <c r="R42" s="116">
        <v>400092</v>
      </c>
      <c r="S42" s="111">
        <f t="shared" si="20"/>
        <v>2400552</v>
      </c>
      <c r="T42" s="118">
        <f t="shared" si="21"/>
        <v>-21057</v>
      </c>
      <c r="U42" s="119">
        <v>393100</v>
      </c>
      <c r="V42" s="111">
        <f t="shared" si="22"/>
        <v>2358600</v>
      </c>
      <c r="W42" s="114">
        <f t="shared" si="23"/>
        <v>-28049</v>
      </c>
    </row>
    <row r="43" spans="1:23" ht="21" x14ac:dyDescent="0.25">
      <c r="A43" s="1" t="s">
        <v>76</v>
      </c>
      <c r="B43" s="1" t="s">
        <v>77</v>
      </c>
      <c r="C43" s="1" t="s">
        <v>24</v>
      </c>
      <c r="D43" s="2">
        <v>8</v>
      </c>
      <c r="E43" s="3">
        <v>33733</v>
      </c>
      <c r="F43" s="150">
        <v>32270</v>
      </c>
      <c r="G43" s="111">
        <f t="shared" si="14"/>
        <v>258160</v>
      </c>
      <c r="H43" s="112">
        <f t="shared" si="15"/>
        <v>-1463</v>
      </c>
      <c r="I43" s="113">
        <v>31932</v>
      </c>
      <c r="J43" s="111">
        <f t="shared" si="12"/>
        <v>255456</v>
      </c>
      <c r="K43" s="114">
        <f t="shared" si="13"/>
        <v>-1801</v>
      </c>
      <c r="L43" s="115">
        <v>33733</v>
      </c>
      <c r="M43" s="111">
        <f t="shared" si="16"/>
        <v>269864</v>
      </c>
      <c r="N43" s="114">
        <f t="shared" si="17"/>
        <v>0</v>
      </c>
      <c r="O43" s="116">
        <v>31911</v>
      </c>
      <c r="P43" s="111">
        <f t="shared" si="18"/>
        <v>255288</v>
      </c>
      <c r="Q43" s="117">
        <f t="shared" si="19"/>
        <v>-1822</v>
      </c>
      <c r="R43" s="116">
        <v>32046</v>
      </c>
      <c r="S43" s="111">
        <f t="shared" si="20"/>
        <v>256368</v>
      </c>
      <c r="T43" s="118">
        <f t="shared" si="21"/>
        <v>-1687</v>
      </c>
      <c r="U43" s="119">
        <v>31486</v>
      </c>
      <c r="V43" s="111">
        <f t="shared" si="22"/>
        <v>251888</v>
      </c>
      <c r="W43" s="114">
        <f t="shared" si="23"/>
        <v>-2247</v>
      </c>
    </row>
    <row r="44" spans="1:23" ht="21" x14ac:dyDescent="0.25">
      <c r="A44" s="1" t="s">
        <v>78</v>
      </c>
      <c r="B44" s="1" t="s">
        <v>79</v>
      </c>
      <c r="C44" s="1" t="s">
        <v>19</v>
      </c>
      <c r="D44" s="2">
        <v>65</v>
      </c>
      <c r="E44" s="3">
        <v>128860</v>
      </c>
      <c r="F44" s="150">
        <v>123271</v>
      </c>
      <c r="G44" s="111">
        <f t="shared" si="14"/>
        <v>8012615</v>
      </c>
      <c r="H44" s="112">
        <f t="shared" si="15"/>
        <v>-5589</v>
      </c>
      <c r="I44" s="113">
        <v>121979</v>
      </c>
      <c r="J44" s="111">
        <f t="shared" si="12"/>
        <v>7928635</v>
      </c>
      <c r="K44" s="114">
        <f t="shared" si="13"/>
        <v>-6881</v>
      </c>
      <c r="L44" s="115">
        <v>128860</v>
      </c>
      <c r="M44" s="111">
        <f t="shared" si="16"/>
        <v>8375900</v>
      </c>
      <c r="N44" s="114">
        <f t="shared" si="17"/>
        <v>0</v>
      </c>
      <c r="O44" s="116">
        <v>121902</v>
      </c>
      <c r="P44" s="111">
        <f t="shared" si="18"/>
        <v>7923630</v>
      </c>
      <c r="Q44" s="117">
        <f t="shared" si="19"/>
        <v>-6958</v>
      </c>
      <c r="R44" s="116">
        <v>122417</v>
      </c>
      <c r="S44" s="111">
        <f t="shared" si="20"/>
        <v>7957105</v>
      </c>
      <c r="T44" s="118">
        <f t="shared" si="21"/>
        <v>-6443</v>
      </c>
      <c r="U44" s="119">
        <v>120278</v>
      </c>
      <c r="V44" s="111">
        <f t="shared" si="22"/>
        <v>7818070</v>
      </c>
      <c r="W44" s="114">
        <f t="shared" si="23"/>
        <v>-8582</v>
      </c>
    </row>
    <row r="45" spans="1:23" ht="31.5" x14ac:dyDescent="0.25">
      <c r="A45" s="1" t="s">
        <v>80</v>
      </c>
      <c r="B45" s="1" t="s">
        <v>81</v>
      </c>
      <c r="C45" s="1" t="s">
        <v>29</v>
      </c>
      <c r="D45" s="2">
        <v>70</v>
      </c>
      <c r="E45" s="3">
        <v>34905</v>
      </c>
      <c r="F45" s="150">
        <v>33391</v>
      </c>
      <c r="G45" s="111">
        <f t="shared" si="14"/>
        <v>2337370</v>
      </c>
      <c r="H45" s="112">
        <f t="shared" si="15"/>
        <v>-1514</v>
      </c>
      <c r="I45" s="113">
        <v>33041</v>
      </c>
      <c r="J45" s="111">
        <f t="shared" si="12"/>
        <v>2312870</v>
      </c>
      <c r="K45" s="114">
        <f t="shared" si="13"/>
        <v>-1864</v>
      </c>
      <c r="L45" s="115">
        <v>34905</v>
      </c>
      <c r="M45" s="111">
        <f t="shared" si="16"/>
        <v>2443350</v>
      </c>
      <c r="N45" s="114">
        <f t="shared" si="17"/>
        <v>0</v>
      </c>
      <c r="O45" s="116">
        <v>33020</v>
      </c>
      <c r="P45" s="111">
        <f t="shared" si="18"/>
        <v>2311400</v>
      </c>
      <c r="Q45" s="117">
        <f t="shared" si="19"/>
        <v>-1885</v>
      </c>
      <c r="R45" s="116">
        <v>33160</v>
      </c>
      <c r="S45" s="111">
        <f t="shared" si="20"/>
        <v>2321200</v>
      </c>
      <c r="T45" s="118">
        <f t="shared" si="21"/>
        <v>-1745</v>
      </c>
      <c r="U45" s="119">
        <v>32580</v>
      </c>
      <c r="V45" s="111">
        <f t="shared" si="22"/>
        <v>2280600</v>
      </c>
      <c r="W45" s="114">
        <f t="shared" si="23"/>
        <v>-2325</v>
      </c>
    </row>
    <row r="46" spans="1:23" x14ac:dyDescent="0.25">
      <c r="A46" s="151"/>
      <c r="B46" s="152" t="s">
        <v>82</v>
      </c>
      <c r="C46" s="151"/>
      <c r="D46" s="153"/>
      <c r="E46" s="154"/>
      <c r="F46" s="124"/>
      <c r="G46" s="125">
        <f>SUM(G39:G45)</f>
        <v>19627926</v>
      </c>
      <c r="H46" s="126"/>
      <c r="I46" s="127"/>
      <c r="J46" s="125">
        <f>SUM(J39:J45)</f>
        <v>19422151</v>
      </c>
      <c r="K46" s="128"/>
      <c r="L46" s="129"/>
      <c r="M46" s="125">
        <f>SUM(M39:M45)</f>
        <v>20517718</v>
      </c>
      <c r="N46" s="128"/>
      <c r="O46" s="130"/>
      <c r="P46" s="125">
        <f>SUM(P39:P45)</f>
        <v>19409708</v>
      </c>
      <c r="Q46" s="131"/>
      <c r="R46" s="132"/>
      <c r="S46" s="125">
        <f>SUM(S39:S45)</f>
        <v>19491927</v>
      </c>
      <c r="T46" s="133"/>
      <c r="U46" s="132"/>
      <c r="V46" s="125">
        <f>SUM(V39:V45)</f>
        <v>19151144</v>
      </c>
      <c r="W46" s="128"/>
    </row>
    <row r="47" spans="1:23" x14ac:dyDescent="0.25">
      <c r="A47" s="96">
        <v>4</v>
      </c>
      <c r="B47" s="97" t="s">
        <v>83</v>
      </c>
      <c r="C47" s="98"/>
      <c r="D47" s="147"/>
      <c r="E47" s="148"/>
      <c r="F47" s="138"/>
      <c r="G47" s="139"/>
      <c r="H47" s="102"/>
      <c r="I47" s="149"/>
      <c r="J47" s="139"/>
      <c r="K47" s="104"/>
      <c r="L47" s="141"/>
      <c r="M47" s="139"/>
      <c r="N47" s="104"/>
      <c r="O47" s="142"/>
      <c r="P47" s="139"/>
      <c r="Q47" s="106"/>
      <c r="R47" s="134"/>
      <c r="S47" s="139"/>
      <c r="T47" s="108"/>
      <c r="U47" s="134"/>
      <c r="V47" s="139"/>
      <c r="W47" s="104"/>
    </row>
    <row r="48" spans="1:23" ht="21" x14ac:dyDescent="0.25">
      <c r="A48" s="1" t="s">
        <v>84</v>
      </c>
      <c r="B48" s="1" t="s">
        <v>85</v>
      </c>
      <c r="C48" s="1" t="s">
        <v>19</v>
      </c>
      <c r="D48" s="2">
        <v>10</v>
      </c>
      <c r="E48" s="3">
        <v>80194</v>
      </c>
      <c r="F48" s="150">
        <v>76716</v>
      </c>
      <c r="G48" s="111">
        <f>ROUND(F48*D48,0)</f>
        <v>767160</v>
      </c>
      <c r="H48" s="112">
        <f>IF((E48=0),0,(F48-$E48))</f>
        <v>-3478</v>
      </c>
      <c r="I48" s="113">
        <v>75912</v>
      </c>
      <c r="J48" s="111">
        <f t="shared" si="12"/>
        <v>759120</v>
      </c>
      <c r="K48" s="114">
        <f t="shared" si="13"/>
        <v>-4282</v>
      </c>
      <c r="L48" s="115">
        <v>80194</v>
      </c>
      <c r="M48" s="111">
        <f>ROUND(L48*D48,0)</f>
        <v>801940</v>
      </c>
      <c r="N48" s="114">
        <f>IF((E48=0),0,(L48-$E48))</f>
        <v>0</v>
      </c>
      <c r="O48" s="116">
        <v>75864</v>
      </c>
      <c r="P48" s="111">
        <f>ROUND(O48*D48,0)</f>
        <v>758640</v>
      </c>
      <c r="Q48" s="117">
        <f>IF((E48=0),0,(O48-$E48))</f>
        <v>-4330</v>
      </c>
      <c r="R48" s="116">
        <v>76184</v>
      </c>
      <c r="S48" s="111">
        <f>ROUND(R48*D48,0)</f>
        <v>761840</v>
      </c>
      <c r="T48" s="118">
        <f>IF((E48=0),0,(R48-$E48))</f>
        <v>-4010</v>
      </c>
      <c r="U48" s="119">
        <v>74853</v>
      </c>
      <c r="V48" s="111">
        <f>ROUND(U48*D48,0)</f>
        <v>748530</v>
      </c>
      <c r="W48" s="114">
        <f>IF((E48=0),0,(U48-$E48))</f>
        <v>-5341</v>
      </c>
    </row>
    <row r="49" spans="1:23" x14ac:dyDescent="0.25">
      <c r="A49" s="143"/>
      <c r="B49" s="97" t="s">
        <v>86</v>
      </c>
      <c r="C49" s="143"/>
      <c r="D49" s="144"/>
      <c r="E49" s="145"/>
      <c r="F49" s="124"/>
      <c r="G49" s="125">
        <f>SUM(G48:G48)</f>
        <v>767160</v>
      </c>
      <c r="H49" s="126"/>
      <c r="I49" s="127"/>
      <c r="J49" s="125">
        <f>SUM(J48:J48)</f>
        <v>759120</v>
      </c>
      <c r="K49" s="128"/>
      <c r="L49" s="129"/>
      <c r="M49" s="125">
        <f>SUM(M48:M48)</f>
        <v>801940</v>
      </c>
      <c r="N49" s="128"/>
      <c r="O49" s="130"/>
      <c r="P49" s="125">
        <f>SUM(P48:P48)</f>
        <v>758640</v>
      </c>
      <c r="Q49" s="131"/>
      <c r="R49" s="132"/>
      <c r="S49" s="125">
        <f>SUM(S48:S48)</f>
        <v>761840</v>
      </c>
      <c r="T49" s="133"/>
      <c r="U49" s="132"/>
      <c r="V49" s="125">
        <f>SUM(V48:V48)</f>
        <v>748530</v>
      </c>
      <c r="W49" s="128"/>
    </row>
    <row r="50" spans="1:23" x14ac:dyDescent="0.25">
      <c r="A50" s="96">
        <v>5</v>
      </c>
      <c r="B50" s="4" t="s">
        <v>87</v>
      </c>
      <c r="C50" s="98"/>
      <c r="D50" s="147"/>
      <c r="E50" s="148"/>
      <c r="F50" s="138"/>
      <c r="G50" s="139"/>
      <c r="H50" s="102"/>
      <c r="I50" s="149"/>
      <c r="J50" s="139"/>
      <c r="K50" s="104"/>
      <c r="L50" s="141"/>
      <c r="M50" s="139"/>
      <c r="N50" s="104"/>
      <c r="O50" s="142"/>
      <c r="P50" s="139"/>
      <c r="Q50" s="106"/>
      <c r="R50" s="134"/>
      <c r="S50" s="139"/>
      <c r="T50" s="108"/>
      <c r="U50" s="134"/>
      <c r="V50" s="139"/>
      <c r="W50" s="104"/>
    </row>
    <row r="51" spans="1:23" ht="21" x14ac:dyDescent="0.25">
      <c r="A51" s="1" t="s">
        <v>88</v>
      </c>
      <c r="B51" s="1" t="s">
        <v>89</v>
      </c>
      <c r="C51" s="1" t="s">
        <v>19</v>
      </c>
      <c r="D51" s="2">
        <v>3</v>
      </c>
      <c r="E51" s="3">
        <v>100300</v>
      </c>
      <c r="F51" s="150">
        <v>95950</v>
      </c>
      <c r="G51" s="111">
        <f>ROUND(F51*D51,0)</f>
        <v>287850</v>
      </c>
      <c r="H51" s="112">
        <f>IF((E51=0),0,(F51-$E51))</f>
        <v>-4350</v>
      </c>
      <c r="I51" s="113">
        <v>94944</v>
      </c>
      <c r="J51" s="111">
        <f t="shared" si="12"/>
        <v>284832</v>
      </c>
      <c r="K51" s="114">
        <f t="shared" si="13"/>
        <v>-5356</v>
      </c>
      <c r="L51" s="115">
        <v>100300</v>
      </c>
      <c r="M51" s="111">
        <f>ROUND(L51*D51,0)</f>
        <v>300900</v>
      </c>
      <c r="N51" s="114">
        <f>IF((E51=0),0,(L51-$E51))</f>
        <v>0</v>
      </c>
      <c r="O51" s="116">
        <v>94884</v>
      </c>
      <c r="P51" s="111">
        <f>ROUND(O51*D51,0)</f>
        <v>284652</v>
      </c>
      <c r="Q51" s="117">
        <f>IF((E51=0),0,(O51-$E51))</f>
        <v>-5416</v>
      </c>
      <c r="R51" s="116">
        <v>95285</v>
      </c>
      <c r="S51" s="111">
        <f>ROUND(R51*D51,0)</f>
        <v>285855</v>
      </c>
      <c r="T51" s="118">
        <f>IF((E51=0),0,(R51-$E51))</f>
        <v>-5015</v>
      </c>
      <c r="U51" s="119">
        <v>93620</v>
      </c>
      <c r="V51" s="111">
        <f>ROUND(U51*D51,0)</f>
        <v>280860</v>
      </c>
      <c r="W51" s="114">
        <f>IF((E51=0),0,(U51-$E51))</f>
        <v>-6680</v>
      </c>
    </row>
    <row r="52" spans="1:23" ht="21" x14ac:dyDescent="0.25">
      <c r="A52" s="1" t="s">
        <v>90</v>
      </c>
      <c r="B52" s="1" t="s">
        <v>91</v>
      </c>
      <c r="C52" s="1" t="s">
        <v>19</v>
      </c>
      <c r="D52" s="2">
        <v>80</v>
      </c>
      <c r="E52" s="3">
        <v>56530</v>
      </c>
      <c r="F52" s="150">
        <v>54078</v>
      </c>
      <c r="G52" s="111">
        <f>ROUND(F52*D52,0)</f>
        <v>4326240</v>
      </c>
      <c r="H52" s="112">
        <f>IF((E52=0),0,(F52-$E52))</f>
        <v>-2452</v>
      </c>
      <c r="I52" s="113">
        <v>53511</v>
      </c>
      <c r="J52" s="111">
        <f t="shared" si="12"/>
        <v>4280880</v>
      </c>
      <c r="K52" s="114">
        <f t="shared" si="13"/>
        <v>-3019</v>
      </c>
      <c r="L52" s="115">
        <v>56530</v>
      </c>
      <c r="M52" s="111">
        <f>ROUND(L52*D52,0)</f>
        <v>4522400</v>
      </c>
      <c r="N52" s="114">
        <f>IF((E52=0),0,(L52-$E52))</f>
        <v>0</v>
      </c>
      <c r="O52" s="116">
        <v>53477</v>
      </c>
      <c r="P52" s="111">
        <f>ROUND(O52*D52,0)</f>
        <v>4278160</v>
      </c>
      <c r="Q52" s="117">
        <f>IF((E52=0),0,(O52-$E52))</f>
        <v>-3053</v>
      </c>
      <c r="R52" s="116">
        <v>53704</v>
      </c>
      <c r="S52" s="111">
        <f>ROUND(R52*D52,0)</f>
        <v>4296320</v>
      </c>
      <c r="T52" s="118">
        <f>IF((E52=0),0,(R52-$E52))</f>
        <v>-2826</v>
      </c>
      <c r="U52" s="119">
        <v>52765</v>
      </c>
      <c r="V52" s="111">
        <f>ROUND(U52*D52,0)</f>
        <v>4221200</v>
      </c>
      <c r="W52" s="114">
        <f>IF((E52=0),0,(U52-$E52))</f>
        <v>-3765</v>
      </c>
    </row>
    <row r="53" spans="1:23" ht="21" x14ac:dyDescent="0.25">
      <c r="A53" s="1" t="s">
        <v>92</v>
      </c>
      <c r="B53" s="1" t="s">
        <v>93</v>
      </c>
      <c r="C53" s="1" t="s">
        <v>19</v>
      </c>
      <c r="D53" s="2">
        <v>16</v>
      </c>
      <c r="E53" s="3">
        <v>61634</v>
      </c>
      <c r="F53" s="150">
        <v>58961</v>
      </c>
      <c r="G53" s="111">
        <f>ROUND(F53*D53,0)</f>
        <v>943376</v>
      </c>
      <c r="H53" s="112">
        <f>IF((E53=0),0,(F53-$E53))</f>
        <v>-2673</v>
      </c>
      <c r="I53" s="113">
        <v>58343</v>
      </c>
      <c r="J53" s="111">
        <f t="shared" si="12"/>
        <v>933488</v>
      </c>
      <c r="K53" s="114">
        <f t="shared" si="13"/>
        <v>-3291</v>
      </c>
      <c r="L53" s="115">
        <v>61634</v>
      </c>
      <c r="M53" s="111">
        <f>ROUND(L53*D53,0)</f>
        <v>986144</v>
      </c>
      <c r="N53" s="114">
        <f>IF((E53=0),0,(L53-$E53))</f>
        <v>0</v>
      </c>
      <c r="O53" s="116">
        <v>58306</v>
      </c>
      <c r="P53" s="111">
        <f>ROUND(O53*D53,0)</f>
        <v>932896</v>
      </c>
      <c r="Q53" s="117">
        <f>IF((E53=0),0,(O53-$E53))</f>
        <v>-3328</v>
      </c>
      <c r="R53" s="116">
        <v>58552</v>
      </c>
      <c r="S53" s="111">
        <f>ROUND(R53*D53,0)</f>
        <v>936832</v>
      </c>
      <c r="T53" s="118">
        <f>IF((E53=0),0,(R53-$E53))</f>
        <v>-3082</v>
      </c>
      <c r="U53" s="119">
        <v>57529</v>
      </c>
      <c r="V53" s="111">
        <f>ROUND(U53*D53,0)</f>
        <v>920464</v>
      </c>
      <c r="W53" s="114">
        <f>IF((E53=0),0,(U53-$E53))</f>
        <v>-4105</v>
      </c>
    </row>
    <row r="54" spans="1:23" ht="21" x14ac:dyDescent="0.25">
      <c r="A54" s="1" t="s">
        <v>94</v>
      </c>
      <c r="B54" s="1" t="s">
        <v>95</v>
      </c>
      <c r="C54" s="1" t="s">
        <v>24</v>
      </c>
      <c r="D54" s="2">
        <v>4</v>
      </c>
      <c r="E54" s="3">
        <v>161742</v>
      </c>
      <c r="F54" s="150">
        <v>154727</v>
      </c>
      <c r="G54" s="111">
        <f>ROUND(F54*D54,0)</f>
        <v>618908</v>
      </c>
      <c r="H54" s="112">
        <f>IF((E54=0),0,(F54-$E54))</f>
        <v>-7015</v>
      </c>
      <c r="I54" s="113">
        <v>153105</v>
      </c>
      <c r="J54" s="111">
        <f t="shared" si="12"/>
        <v>612420</v>
      </c>
      <c r="K54" s="114">
        <f t="shared" si="13"/>
        <v>-8637</v>
      </c>
      <c r="L54" s="115">
        <v>161742</v>
      </c>
      <c r="M54" s="111">
        <f>ROUND(L54*D54,0)</f>
        <v>646968</v>
      </c>
      <c r="N54" s="114">
        <f>IF((E54=0),0,(L54-$E54))</f>
        <v>0</v>
      </c>
      <c r="O54" s="116">
        <v>153008</v>
      </c>
      <c r="P54" s="111">
        <f>ROUND(O54*D54,0)</f>
        <v>612032</v>
      </c>
      <c r="Q54" s="117">
        <f>IF((E54=0),0,(O54-$E54))</f>
        <v>-8734</v>
      </c>
      <c r="R54" s="116">
        <v>153655</v>
      </c>
      <c r="S54" s="111">
        <f>ROUND(R54*D54,0)</f>
        <v>614620</v>
      </c>
      <c r="T54" s="118">
        <f>IF((E54=0),0,(R54-$E54))</f>
        <v>-8087</v>
      </c>
      <c r="U54" s="119">
        <v>150970</v>
      </c>
      <c r="V54" s="111">
        <f>ROUND(U54*D54,0)</f>
        <v>603880</v>
      </c>
      <c r="W54" s="114">
        <f>IF((E54=0),0,(U54-$E54))</f>
        <v>-10772</v>
      </c>
    </row>
    <row r="55" spans="1:23" ht="21" x14ac:dyDescent="0.25">
      <c r="A55" s="1" t="s">
        <v>96</v>
      </c>
      <c r="B55" s="1" t="s">
        <v>97</v>
      </c>
      <c r="C55" s="1" t="s">
        <v>24</v>
      </c>
      <c r="D55" s="2">
        <v>2</v>
      </c>
      <c r="E55" s="3">
        <v>10734</v>
      </c>
      <c r="F55" s="150">
        <v>10268</v>
      </c>
      <c r="G55" s="111">
        <f>ROUND(F55*D55,0)</f>
        <v>20536</v>
      </c>
      <c r="H55" s="112">
        <f>IF((E55=0),0,(F55-$E55))</f>
        <v>-466</v>
      </c>
      <c r="I55" s="113">
        <v>10161</v>
      </c>
      <c r="J55" s="111">
        <f t="shared" si="12"/>
        <v>20322</v>
      </c>
      <c r="K55" s="114">
        <f t="shared" si="13"/>
        <v>-573</v>
      </c>
      <c r="L55" s="115">
        <v>10734</v>
      </c>
      <c r="M55" s="111">
        <f>ROUND(L55*D55,0)</f>
        <v>21468</v>
      </c>
      <c r="N55" s="114">
        <f>IF((E55=0),0,(L55-$E55))</f>
        <v>0</v>
      </c>
      <c r="O55" s="116">
        <v>10154</v>
      </c>
      <c r="P55" s="111">
        <f>ROUND(O55*D55,0)</f>
        <v>20308</v>
      </c>
      <c r="Q55" s="117">
        <f>IF((E55=0),0,(O55-$E55))</f>
        <v>-580</v>
      </c>
      <c r="R55" s="116">
        <v>10197</v>
      </c>
      <c r="S55" s="111">
        <f>ROUND(R55*D55,0)</f>
        <v>20394</v>
      </c>
      <c r="T55" s="118">
        <f>IF((E55=0),0,(R55-$E55))</f>
        <v>-537</v>
      </c>
      <c r="U55" s="119">
        <v>10019</v>
      </c>
      <c r="V55" s="111">
        <f>ROUND(U55*D55,0)</f>
        <v>20038</v>
      </c>
      <c r="W55" s="114">
        <f>IF((E55=0),0,(U55-$E55))</f>
        <v>-715</v>
      </c>
    </row>
    <row r="56" spans="1:23" x14ac:dyDescent="0.25">
      <c r="A56" s="143"/>
      <c r="B56" s="97" t="s">
        <v>98</v>
      </c>
      <c r="C56" s="143"/>
      <c r="D56" s="144"/>
      <c r="E56" s="145"/>
      <c r="F56" s="124"/>
      <c r="G56" s="125">
        <f>SUM(G51:G55)</f>
        <v>6196910</v>
      </c>
      <c r="H56" s="126"/>
      <c r="I56" s="127"/>
      <c r="J56" s="125">
        <f>SUM(J51:J55)</f>
        <v>6131942</v>
      </c>
      <c r="K56" s="128"/>
      <c r="L56" s="129"/>
      <c r="M56" s="125">
        <f>SUM(M51:M55)</f>
        <v>6477880</v>
      </c>
      <c r="N56" s="128"/>
      <c r="O56" s="130"/>
      <c r="P56" s="125">
        <f>SUM(P51:P55)</f>
        <v>6128048</v>
      </c>
      <c r="Q56" s="131"/>
      <c r="R56" s="132"/>
      <c r="S56" s="125">
        <f>SUM(S51:S55)</f>
        <v>6154021</v>
      </c>
      <c r="T56" s="133"/>
      <c r="U56" s="132"/>
      <c r="V56" s="125">
        <f>SUM(V51:V55)</f>
        <v>6046442</v>
      </c>
      <c r="W56" s="128"/>
    </row>
    <row r="57" spans="1:23" x14ac:dyDescent="0.25">
      <c r="A57" s="96">
        <v>6</v>
      </c>
      <c r="B57" s="97" t="s">
        <v>99</v>
      </c>
      <c r="C57" s="98"/>
      <c r="D57" s="147"/>
      <c r="E57" s="148"/>
      <c r="F57" s="138"/>
      <c r="G57" s="139"/>
      <c r="H57" s="102"/>
      <c r="I57" s="149"/>
      <c r="J57" s="139"/>
      <c r="K57" s="104"/>
      <c r="L57" s="141"/>
      <c r="M57" s="139"/>
      <c r="N57" s="104"/>
      <c r="O57" s="142"/>
      <c r="P57" s="139"/>
      <c r="Q57" s="106"/>
      <c r="R57" s="134"/>
      <c r="S57" s="139"/>
      <c r="T57" s="108"/>
      <c r="U57" s="134"/>
      <c r="V57" s="139"/>
      <c r="W57" s="104"/>
    </row>
    <row r="58" spans="1:23" ht="21" x14ac:dyDescent="0.25">
      <c r="A58" s="1" t="s">
        <v>100</v>
      </c>
      <c r="B58" s="1" t="s">
        <v>101</v>
      </c>
      <c r="C58" s="1" t="s">
        <v>24</v>
      </c>
      <c r="D58" s="2">
        <v>4</v>
      </c>
      <c r="E58" s="3">
        <v>81380</v>
      </c>
      <c r="F58" s="150">
        <v>77851</v>
      </c>
      <c r="G58" s="111">
        <f t="shared" ref="G58:G66" si="24">ROUND(F58*D58,0)</f>
        <v>311404</v>
      </c>
      <c r="H58" s="112">
        <f t="shared" ref="H58:H66" si="25">IF((E58=0),0,(F58-$E58))</f>
        <v>-3529</v>
      </c>
      <c r="I58" s="113">
        <v>77034</v>
      </c>
      <c r="J58" s="111">
        <f t="shared" si="12"/>
        <v>308136</v>
      </c>
      <c r="K58" s="114">
        <f t="shared" si="13"/>
        <v>-4346</v>
      </c>
      <c r="L58" s="115">
        <v>81380</v>
      </c>
      <c r="M58" s="111">
        <f t="shared" ref="M58:M66" si="26">ROUND(L58*D58,0)</f>
        <v>325520</v>
      </c>
      <c r="N58" s="114">
        <f t="shared" ref="N58:N66" si="27">IF((E58=0),0,(L58-$E58))</f>
        <v>0</v>
      </c>
      <c r="O58" s="116">
        <v>76985</v>
      </c>
      <c r="P58" s="111">
        <f t="shared" ref="P58:P66" si="28">ROUND(O58*D58,0)</f>
        <v>307940</v>
      </c>
      <c r="Q58" s="117">
        <f t="shared" ref="Q58:Q66" si="29">IF((E58=0),0,(O58-$E58))</f>
        <v>-4395</v>
      </c>
      <c r="R58" s="116">
        <v>77311</v>
      </c>
      <c r="S58" s="111">
        <f t="shared" ref="S58:S66" si="30">ROUND(R58*D58,0)</f>
        <v>309244</v>
      </c>
      <c r="T58" s="118">
        <f t="shared" ref="T58:T66" si="31">IF((E58=0),0,(R58-$E58))</f>
        <v>-4069</v>
      </c>
      <c r="U58" s="119">
        <v>75960</v>
      </c>
      <c r="V58" s="111">
        <f t="shared" ref="V58:V66" si="32">ROUND(U58*D58,0)</f>
        <v>303840</v>
      </c>
      <c r="W58" s="114">
        <f t="shared" ref="W58:W66" si="33">IF((E58=0),0,(U58-$E58))</f>
        <v>-5420</v>
      </c>
    </row>
    <row r="59" spans="1:23" ht="21" x14ac:dyDescent="0.25">
      <c r="A59" s="1" t="s">
        <v>102</v>
      </c>
      <c r="B59" s="1" t="s">
        <v>103</v>
      </c>
      <c r="C59" s="1" t="s">
        <v>29</v>
      </c>
      <c r="D59" s="2">
        <v>10</v>
      </c>
      <c r="E59" s="3">
        <v>25166</v>
      </c>
      <c r="F59" s="150">
        <v>24075</v>
      </c>
      <c r="G59" s="111">
        <f t="shared" si="24"/>
        <v>240750</v>
      </c>
      <c r="H59" s="112">
        <f t="shared" si="25"/>
        <v>-1091</v>
      </c>
      <c r="I59" s="113">
        <v>23822</v>
      </c>
      <c r="J59" s="111">
        <f t="shared" si="12"/>
        <v>238220</v>
      </c>
      <c r="K59" s="114">
        <f t="shared" si="13"/>
        <v>-1344</v>
      </c>
      <c r="L59" s="115">
        <v>25166</v>
      </c>
      <c r="M59" s="111">
        <f t="shared" si="26"/>
        <v>251660</v>
      </c>
      <c r="N59" s="114">
        <f t="shared" si="27"/>
        <v>0</v>
      </c>
      <c r="O59" s="116">
        <v>23807</v>
      </c>
      <c r="P59" s="111">
        <f t="shared" si="28"/>
        <v>238070</v>
      </c>
      <c r="Q59" s="117">
        <f t="shared" si="29"/>
        <v>-1359</v>
      </c>
      <c r="R59" s="116">
        <v>23908</v>
      </c>
      <c r="S59" s="111">
        <f t="shared" si="30"/>
        <v>239080</v>
      </c>
      <c r="T59" s="118">
        <f t="shared" si="31"/>
        <v>-1258</v>
      </c>
      <c r="U59" s="119">
        <v>23490</v>
      </c>
      <c r="V59" s="111">
        <f t="shared" si="32"/>
        <v>234900</v>
      </c>
      <c r="W59" s="114">
        <f t="shared" si="33"/>
        <v>-1676</v>
      </c>
    </row>
    <row r="60" spans="1:23" ht="21" x14ac:dyDescent="0.25">
      <c r="A60" s="1" t="s">
        <v>104</v>
      </c>
      <c r="B60" s="1" t="s">
        <v>105</v>
      </c>
      <c r="C60" s="1" t="s">
        <v>29</v>
      </c>
      <c r="D60" s="2">
        <v>10</v>
      </c>
      <c r="E60" s="3">
        <v>34223</v>
      </c>
      <c r="F60" s="150">
        <v>32739</v>
      </c>
      <c r="G60" s="111">
        <f t="shared" si="24"/>
        <v>327390</v>
      </c>
      <c r="H60" s="112">
        <f t="shared" si="25"/>
        <v>-1484</v>
      </c>
      <c r="I60" s="113">
        <v>32395</v>
      </c>
      <c r="J60" s="111">
        <f t="shared" si="12"/>
        <v>323950</v>
      </c>
      <c r="K60" s="114">
        <f t="shared" si="13"/>
        <v>-1828</v>
      </c>
      <c r="L60" s="115">
        <v>34223</v>
      </c>
      <c r="M60" s="111">
        <f t="shared" si="26"/>
        <v>342230</v>
      </c>
      <c r="N60" s="114">
        <f t="shared" si="27"/>
        <v>0</v>
      </c>
      <c r="O60" s="116">
        <v>32375</v>
      </c>
      <c r="P60" s="111">
        <f t="shared" si="28"/>
        <v>323750</v>
      </c>
      <c r="Q60" s="117">
        <f t="shared" si="29"/>
        <v>-1848</v>
      </c>
      <c r="R60" s="116">
        <v>32512</v>
      </c>
      <c r="S60" s="111">
        <f t="shared" si="30"/>
        <v>325120</v>
      </c>
      <c r="T60" s="118">
        <f t="shared" si="31"/>
        <v>-1711</v>
      </c>
      <c r="U60" s="119">
        <v>31944</v>
      </c>
      <c r="V60" s="111">
        <f t="shared" si="32"/>
        <v>319440</v>
      </c>
      <c r="W60" s="114">
        <f t="shared" si="33"/>
        <v>-2279</v>
      </c>
    </row>
    <row r="61" spans="1:23" ht="21" x14ac:dyDescent="0.25">
      <c r="A61" s="1" t="s">
        <v>106</v>
      </c>
      <c r="B61" s="1" t="s">
        <v>107</v>
      </c>
      <c r="C61" s="1" t="s">
        <v>29</v>
      </c>
      <c r="D61" s="2">
        <v>9</v>
      </c>
      <c r="E61" s="3">
        <v>63397</v>
      </c>
      <c r="F61" s="150">
        <v>60648</v>
      </c>
      <c r="G61" s="111">
        <f t="shared" si="24"/>
        <v>545832</v>
      </c>
      <c r="H61" s="112">
        <f t="shared" si="25"/>
        <v>-2749</v>
      </c>
      <c r="I61" s="113">
        <v>60012</v>
      </c>
      <c r="J61" s="111">
        <f t="shared" si="12"/>
        <v>540108</v>
      </c>
      <c r="K61" s="114">
        <f t="shared" si="13"/>
        <v>-3385</v>
      </c>
      <c r="L61" s="115">
        <v>63397</v>
      </c>
      <c r="M61" s="111">
        <f t="shared" si="26"/>
        <v>570573</v>
      </c>
      <c r="N61" s="114">
        <f t="shared" si="27"/>
        <v>0</v>
      </c>
      <c r="O61" s="116">
        <v>59974</v>
      </c>
      <c r="P61" s="111">
        <f t="shared" si="28"/>
        <v>539766</v>
      </c>
      <c r="Q61" s="117">
        <f t="shared" si="29"/>
        <v>-3423</v>
      </c>
      <c r="R61" s="116">
        <v>60227</v>
      </c>
      <c r="S61" s="111">
        <f t="shared" si="30"/>
        <v>542043</v>
      </c>
      <c r="T61" s="118">
        <f t="shared" si="31"/>
        <v>-3170</v>
      </c>
      <c r="U61" s="119">
        <v>59175</v>
      </c>
      <c r="V61" s="111">
        <f t="shared" si="32"/>
        <v>532575</v>
      </c>
      <c r="W61" s="114">
        <f t="shared" si="33"/>
        <v>-4222</v>
      </c>
    </row>
    <row r="62" spans="1:23" ht="21" x14ac:dyDescent="0.25">
      <c r="A62" s="1" t="s">
        <v>108</v>
      </c>
      <c r="B62" s="1" t="s">
        <v>109</v>
      </c>
      <c r="C62" s="1" t="s">
        <v>36</v>
      </c>
      <c r="D62" s="2">
        <v>1</v>
      </c>
      <c r="E62" s="3">
        <v>712777</v>
      </c>
      <c r="F62" s="150">
        <v>681865</v>
      </c>
      <c r="G62" s="111">
        <f t="shared" si="24"/>
        <v>681865</v>
      </c>
      <c r="H62" s="112">
        <f t="shared" si="25"/>
        <v>-30912</v>
      </c>
      <c r="I62" s="113">
        <v>674715</v>
      </c>
      <c r="J62" s="111">
        <f t="shared" si="12"/>
        <v>674715</v>
      </c>
      <c r="K62" s="114">
        <f t="shared" si="13"/>
        <v>-38062</v>
      </c>
      <c r="L62" s="115">
        <v>712777</v>
      </c>
      <c r="M62" s="111">
        <f t="shared" si="26"/>
        <v>712777</v>
      </c>
      <c r="N62" s="114">
        <f t="shared" si="27"/>
        <v>0</v>
      </c>
      <c r="O62" s="116">
        <v>674287</v>
      </c>
      <c r="P62" s="111">
        <f t="shared" si="28"/>
        <v>674287</v>
      </c>
      <c r="Q62" s="117">
        <f t="shared" si="29"/>
        <v>-38490</v>
      </c>
      <c r="R62" s="116">
        <v>677138</v>
      </c>
      <c r="S62" s="111">
        <f t="shared" si="30"/>
        <v>677138</v>
      </c>
      <c r="T62" s="118">
        <f t="shared" si="31"/>
        <v>-35639</v>
      </c>
      <c r="U62" s="119">
        <v>665306</v>
      </c>
      <c r="V62" s="111">
        <f t="shared" si="32"/>
        <v>665306</v>
      </c>
      <c r="W62" s="114">
        <f t="shared" si="33"/>
        <v>-47471</v>
      </c>
    </row>
    <row r="63" spans="1:23" ht="21" x14ac:dyDescent="0.25">
      <c r="A63" s="1" t="s">
        <v>110</v>
      </c>
      <c r="B63" s="1" t="s">
        <v>111</v>
      </c>
      <c r="C63" s="1" t="s">
        <v>24</v>
      </c>
      <c r="D63" s="2">
        <v>1</v>
      </c>
      <c r="E63" s="3">
        <v>484253</v>
      </c>
      <c r="F63" s="150">
        <v>463251</v>
      </c>
      <c r="G63" s="111">
        <f t="shared" si="24"/>
        <v>463251</v>
      </c>
      <c r="H63" s="112">
        <f t="shared" si="25"/>
        <v>-21002</v>
      </c>
      <c r="I63" s="113">
        <v>458394</v>
      </c>
      <c r="J63" s="111">
        <f t="shared" si="12"/>
        <v>458394</v>
      </c>
      <c r="K63" s="114">
        <f t="shared" si="13"/>
        <v>-25859</v>
      </c>
      <c r="L63" s="115">
        <v>484253</v>
      </c>
      <c r="M63" s="111">
        <f t="shared" si="26"/>
        <v>484253</v>
      </c>
      <c r="N63" s="114">
        <f t="shared" si="27"/>
        <v>0</v>
      </c>
      <c r="O63" s="116">
        <v>458103</v>
      </c>
      <c r="P63" s="111">
        <f t="shared" si="28"/>
        <v>458103</v>
      </c>
      <c r="Q63" s="117">
        <f t="shared" si="29"/>
        <v>-26150</v>
      </c>
      <c r="R63" s="116">
        <v>460040</v>
      </c>
      <c r="S63" s="111">
        <f t="shared" si="30"/>
        <v>460040</v>
      </c>
      <c r="T63" s="118">
        <f t="shared" si="31"/>
        <v>-24213</v>
      </c>
      <c r="U63" s="119">
        <v>452002</v>
      </c>
      <c r="V63" s="111">
        <f t="shared" si="32"/>
        <v>452002</v>
      </c>
      <c r="W63" s="114">
        <f t="shared" si="33"/>
        <v>-32251</v>
      </c>
    </row>
    <row r="64" spans="1:23" ht="21" x14ac:dyDescent="0.25">
      <c r="A64" s="1" t="s">
        <v>112</v>
      </c>
      <c r="B64" s="1" t="s">
        <v>113</v>
      </c>
      <c r="C64" s="1" t="s">
        <v>29</v>
      </c>
      <c r="D64" s="2">
        <v>6</v>
      </c>
      <c r="E64" s="3">
        <v>40925</v>
      </c>
      <c r="F64" s="150">
        <v>39150</v>
      </c>
      <c r="G64" s="111">
        <f t="shared" si="24"/>
        <v>234900</v>
      </c>
      <c r="H64" s="112">
        <f t="shared" si="25"/>
        <v>-1775</v>
      </c>
      <c r="I64" s="113">
        <v>38740</v>
      </c>
      <c r="J64" s="111">
        <f t="shared" si="12"/>
        <v>232440</v>
      </c>
      <c r="K64" s="114">
        <f t="shared" si="13"/>
        <v>-2185</v>
      </c>
      <c r="L64" s="115">
        <v>40925</v>
      </c>
      <c r="M64" s="111">
        <f t="shared" si="26"/>
        <v>245550</v>
      </c>
      <c r="N64" s="114">
        <f t="shared" si="27"/>
        <v>0</v>
      </c>
      <c r="O64" s="116">
        <v>38715</v>
      </c>
      <c r="P64" s="111">
        <f t="shared" si="28"/>
        <v>232290</v>
      </c>
      <c r="Q64" s="117">
        <f t="shared" si="29"/>
        <v>-2210</v>
      </c>
      <c r="R64" s="116">
        <v>38879</v>
      </c>
      <c r="S64" s="111">
        <f t="shared" si="30"/>
        <v>233274</v>
      </c>
      <c r="T64" s="118">
        <f t="shared" si="31"/>
        <v>-2046</v>
      </c>
      <c r="U64" s="119">
        <v>38199</v>
      </c>
      <c r="V64" s="111">
        <f t="shared" si="32"/>
        <v>229194</v>
      </c>
      <c r="W64" s="114">
        <f t="shared" si="33"/>
        <v>-2726</v>
      </c>
    </row>
    <row r="65" spans="1:23" ht="21" x14ac:dyDescent="0.25">
      <c r="A65" s="1" t="s">
        <v>114</v>
      </c>
      <c r="B65" s="1" t="s">
        <v>115</v>
      </c>
      <c r="C65" s="1" t="s">
        <v>24</v>
      </c>
      <c r="D65" s="2">
        <v>1</v>
      </c>
      <c r="E65" s="3">
        <v>111047</v>
      </c>
      <c r="F65" s="150">
        <v>106231</v>
      </c>
      <c r="G65" s="111">
        <f t="shared" si="24"/>
        <v>106231</v>
      </c>
      <c r="H65" s="112">
        <f t="shared" si="25"/>
        <v>-4816</v>
      </c>
      <c r="I65" s="113">
        <v>105117</v>
      </c>
      <c r="J65" s="111">
        <f t="shared" si="12"/>
        <v>105117</v>
      </c>
      <c r="K65" s="114">
        <f t="shared" si="13"/>
        <v>-5930</v>
      </c>
      <c r="L65" s="115">
        <v>111047</v>
      </c>
      <c r="M65" s="111">
        <f t="shared" si="26"/>
        <v>111047</v>
      </c>
      <c r="N65" s="114">
        <f t="shared" si="27"/>
        <v>0</v>
      </c>
      <c r="O65" s="116">
        <v>105050</v>
      </c>
      <c r="P65" s="111">
        <f t="shared" si="28"/>
        <v>105050</v>
      </c>
      <c r="Q65" s="117">
        <f t="shared" si="29"/>
        <v>-5997</v>
      </c>
      <c r="R65" s="116">
        <v>105495</v>
      </c>
      <c r="S65" s="111">
        <f t="shared" si="30"/>
        <v>105495</v>
      </c>
      <c r="T65" s="118">
        <f t="shared" si="31"/>
        <v>-5552</v>
      </c>
      <c r="U65" s="119">
        <v>103651</v>
      </c>
      <c r="V65" s="111">
        <f t="shared" si="32"/>
        <v>103651</v>
      </c>
      <c r="W65" s="114">
        <f t="shared" si="33"/>
        <v>-7396</v>
      </c>
    </row>
    <row r="66" spans="1:23" ht="21" x14ac:dyDescent="0.25">
      <c r="A66" s="1" t="s">
        <v>116</v>
      </c>
      <c r="B66" s="1" t="s">
        <v>117</v>
      </c>
      <c r="C66" s="1" t="s">
        <v>24</v>
      </c>
      <c r="D66" s="2">
        <v>3</v>
      </c>
      <c r="E66" s="3">
        <v>17652</v>
      </c>
      <c r="F66" s="150">
        <v>16886</v>
      </c>
      <c r="G66" s="111">
        <f t="shared" si="24"/>
        <v>50658</v>
      </c>
      <c r="H66" s="112">
        <f t="shared" si="25"/>
        <v>-766</v>
      </c>
      <c r="I66" s="113">
        <v>16709</v>
      </c>
      <c r="J66" s="111">
        <f t="shared" si="12"/>
        <v>50127</v>
      </c>
      <c r="K66" s="114">
        <f t="shared" si="13"/>
        <v>-943</v>
      </c>
      <c r="L66" s="115">
        <v>17652</v>
      </c>
      <c r="M66" s="111">
        <f t="shared" si="26"/>
        <v>52956</v>
      </c>
      <c r="N66" s="114">
        <f t="shared" si="27"/>
        <v>0</v>
      </c>
      <c r="O66" s="116">
        <v>16699</v>
      </c>
      <c r="P66" s="111">
        <f t="shared" si="28"/>
        <v>50097</v>
      </c>
      <c r="Q66" s="117">
        <f t="shared" si="29"/>
        <v>-953</v>
      </c>
      <c r="R66" s="116">
        <v>16769</v>
      </c>
      <c r="S66" s="111">
        <f t="shared" si="30"/>
        <v>50307</v>
      </c>
      <c r="T66" s="118">
        <f t="shared" si="31"/>
        <v>-883</v>
      </c>
      <c r="U66" s="119">
        <v>16476</v>
      </c>
      <c r="V66" s="111">
        <f t="shared" si="32"/>
        <v>49428</v>
      </c>
      <c r="W66" s="114">
        <f t="shared" si="33"/>
        <v>-1176</v>
      </c>
    </row>
    <row r="67" spans="1:23" x14ac:dyDescent="0.25">
      <c r="A67" s="143"/>
      <c r="B67" s="97" t="s">
        <v>118</v>
      </c>
      <c r="C67" s="143"/>
      <c r="D67" s="144"/>
      <c r="E67" s="145"/>
      <c r="F67" s="124"/>
      <c r="G67" s="125">
        <f>SUM(G58:G66)</f>
        <v>2962281</v>
      </c>
      <c r="H67" s="126"/>
      <c r="I67" s="127"/>
      <c r="J67" s="125">
        <f>SUM(J58:J66)</f>
        <v>2931207</v>
      </c>
      <c r="K67" s="128"/>
      <c r="L67" s="129"/>
      <c r="M67" s="125">
        <f>SUM(M58:M66)</f>
        <v>3096566</v>
      </c>
      <c r="N67" s="128"/>
      <c r="O67" s="130"/>
      <c r="P67" s="125">
        <f>SUM(P58:P66)</f>
        <v>2929353</v>
      </c>
      <c r="Q67" s="131"/>
      <c r="R67" s="132"/>
      <c r="S67" s="125">
        <f>SUM(S58:S66)</f>
        <v>2941741</v>
      </c>
      <c r="T67" s="133"/>
      <c r="U67" s="132"/>
      <c r="V67" s="125">
        <f>SUM(V58:V66)</f>
        <v>2890336</v>
      </c>
      <c r="W67" s="128"/>
    </row>
    <row r="68" spans="1:23" x14ac:dyDescent="0.25">
      <c r="A68" s="96">
        <v>7</v>
      </c>
      <c r="B68" s="97" t="s">
        <v>119</v>
      </c>
      <c r="C68" s="98"/>
      <c r="D68" s="147"/>
      <c r="E68" s="148"/>
      <c r="F68" s="138"/>
      <c r="G68" s="139"/>
      <c r="H68" s="102"/>
      <c r="I68" s="149"/>
      <c r="J68" s="139"/>
      <c r="K68" s="104"/>
      <c r="L68" s="141"/>
      <c r="M68" s="139"/>
      <c r="N68" s="104"/>
      <c r="O68" s="142"/>
      <c r="P68" s="139"/>
      <c r="Q68" s="106"/>
      <c r="R68" s="134"/>
      <c r="S68" s="139"/>
      <c r="T68" s="108"/>
      <c r="U68" s="134"/>
      <c r="V68" s="139"/>
      <c r="W68" s="104"/>
    </row>
    <row r="69" spans="1:23" ht="31.5" x14ac:dyDescent="0.25">
      <c r="A69" s="1" t="s">
        <v>120</v>
      </c>
      <c r="B69" s="1" t="s">
        <v>121</v>
      </c>
      <c r="C69" s="1" t="s">
        <v>24</v>
      </c>
      <c r="D69" s="2">
        <v>18</v>
      </c>
      <c r="E69" s="3">
        <v>24559</v>
      </c>
      <c r="F69" s="150">
        <v>23494</v>
      </c>
      <c r="G69" s="111">
        <f t="shared" ref="G69:G82" si="34">ROUND(F69*D69,0)</f>
        <v>422892</v>
      </c>
      <c r="H69" s="112">
        <f t="shared" ref="H69:H82" si="35">IF((E69=0),0,(F69-$E69))</f>
        <v>-1065</v>
      </c>
      <c r="I69" s="113">
        <v>23248</v>
      </c>
      <c r="J69" s="111">
        <f t="shared" ref="J69:J101" si="36">ROUND(I69*D69,0)</f>
        <v>418464</v>
      </c>
      <c r="K69" s="114">
        <f t="shared" ref="K69:K126" si="37">IF((E69=0),0,(I69-$E69))</f>
        <v>-1311</v>
      </c>
      <c r="L69" s="115">
        <v>24559</v>
      </c>
      <c r="M69" s="111">
        <f t="shared" ref="M69:M82" si="38">ROUND(L69*D69,0)</f>
        <v>442062</v>
      </c>
      <c r="N69" s="114">
        <f t="shared" ref="N69:N82" si="39">IF((E69=0),0,(L69-$E69))</f>
        <v>0</v>
      </c>
      <c r="O69" s="116">
        <v>23233</v>
      </c>
      <c r="P69" s="111">
        <f t="shared" ref="P69:P82" si="40">ROUND(O69*D69,0)</f>
        <v>418194</v>
      </c>
      <c r="Q69" s="117">
        <f t="shared" ref="Q69:Q82" si="41">IF((E69=0),0,(O69-$E69))</f>
        <v>-1326</v>
      </c>
      <c r="R69" s="116">
        <v>23331</v>
      </c>
      <c r="S69" s="111">
        <f t="shared" ref="S69:S82" si="42">ROUND(R69*D69,0)</f>
        <v>419958</v>
      </c>
      <c r="T69" s="118">
        <f t="shared" ref="T69:T82" si="43">IF((E69=0),0,(R69-$E69))</f>
        <v>-1228</v>
      </c>
      <c r="U69" s="119">
        <v>22923</v>
      </c>
      <c r="V69" s="111">
        <f t="shared" ref="V69:V82" si="44">ROUND(U69*D69,0)</f>
        <v>412614</v>
      </c>
      <c r="W69" s="114">
        <f t="shared" ref="W69:W82" si="45">IF((E69=0),0,(U69-$E69))</f>
        <v>-1636</v>
      </c>
    </row>
    <row r="70" spans="1:23" ht="21" x14ac:dyDescent="0.25">
      <c r="A70" s="1" t="s">
        <v>122</v>
      </c>
      <c r="B70" s="1" t="s">
        <v>123</v>
      </c>
      <c r="C70" s="1" t="s">
        <v>24</v>
      </c>
      <c r="D70" s="2">
        <v>6</v>
      </c>
      <c r="E70" s="3">
        <v>102782</v>
      </c>
      <c r="F70" s="150">
        <v>98324</v>
      </c>
      <c r="G70" s="111">
        <f t="shared" si="34"/>
        <v>589944</v>
      </c>
      <c r="H70" s="112">
        <f t="shared" si="35"/>
        <v>-4458</v>
      </c>
      <c r="I70" s="113">
        <v>97293</v>
      </c>
      <c r="J70" s="111">
        <f t="shared" si="36"/>
        <v>583758</v>
      </c>
      <c r="K70" s="114">
        <f t="shared" si="37"/>
        <v>-5489</v>
      </c>
      <c r="L70" s="115">
        <v>102782</v>
      </c>
      <c r="M70" s="111">
        <f t="shared" si="38"/>
        <v>616692</v>
      </c>
      <c r="N70" s="114">
        <f t="shared" si="39"/>
        <v>0</v>
      </c>
      <c r="O70" s="116">
        <v>97232</v>
      </c>
      <c r="P70" s="111">
        <f t="shared" si="40"/>
        <v>583392</v>
      </c>
      <c r="Q70" s="117">
        <f t="shared" si="41"/>
        <v>-5550</v>
      </c>
      <c r="R70" s="116">
        <v>97643</v>
      </c>
      <c r="S70" s="111">
        <f t="shared" si="42"/>
        <v>585858</v>
      </c>
      <c r="T70" s="118">
        <f t="shared" si="43"/>
        <v>-5139</v>
      </c>
      <c r="U70" s="119">
        <v>95937</v>
      </c>
      <c r="V70" s="111">
        <f t="shared" si="44"/>
        <v>575622</v>
      </c>
      <c r="W70" s="114">
        <f t="shared" si="45"/>
        <v>-6845</v>
      </c>
    </row>
    <row r="71" spans="1:23" ht="21" x14ac:dyDescent="0.25">
      <c r="A71" s="1" t="s">
        <v>124</v>
      </c>
      <c r="B71" s="1" t="s">
        <v>125</v>
      </c>
      <c r="C71" s="1" t="s">
        <v>24</v>
      </c>
      <c r="D71" s="2">
        <v>4</v>
      </c>
      <c r="E71" s="3">
        <v>59637</v>
      </c>
      <c r="F71" s="150">
        <v>57051</v>
      </c>
      <c r="G71" s="111">
        <f t="shared" si="34"/>
        <v>228204</v>
      </c>
      <c r="H71" s="112">
        <f t="shared" si="35"/>
        <v>-2586</v>
      </c>
      <c r="I71" s="113">
        <v>56452</v>
      </c>
      <c r="J71" s="111">
        <f t="shared" si="36"/>
        <v>225808</v>
      </c>
      <c r="K71" s="114">
        <f t="shared" si="37"/>
        <v>-3185</v>
      </c>
      <c r="L71" s="115">
        <v>59637</v>
      </c>
      <c r="M71" s="111">
        <f t="shared" si="38"/>
        <v>238548</v>
      </c>
      <c r="N71" s="114">
        <f t="shared" si="39"/>
        <v>0</v>
      </c>
      <c r="O71" s="116">
        <v>56417</v>
      </c>
      <c r="P71" s="111">
        <f t="shared" si="40"/>
        <v>225668</v>
      </c>
      <c r="Q71" s="117">
        <f t="shared" si="41"/>
        <v>-3220</v>
      </c>
      <c r="R71" s="116">
        <v>56655</v>
      </c>
      <c r="S71" s="111">
        <f t="shared" si="42"/>
        <v>226620</v>
      </c>
      <c r="T71" s="118">
        <f t="shared" si="43"/>
        <v>-2982</v>
      </c>
      <c r="U71" s="119">
        <v>55665</v>
      </c>
      <c r="V71" s="111">
        <f t="shared" si="44"/>
        <v>222660</v>
      </c>
      <c r="W71" s="114">
        <f t="shared" si="45"/>
        <v>-3972</v>
      </c>
    </row>
    <row r="72" spans="1:23" ht="21" x14ac:dyDescent="0.25">
      <c r="A72" s="1" t="s">
        <v>126</v>
      </c>
      <c r="B72" s="1" t="s">
        <v>127</v>
      </c>
      <c r="C72" s="1" t="s">
        <v>24</v>
      </c>
      <c r="D72" s="2">
        <v>15</v>
      </c>
      <c r="E72" s="3">
        <v>115804</v>
      </c>
      <c r="F72" s="150">
        <v>110782</v>
      </c>
      <c r="G72" s="111">
        <f t="shared" si="34"/>
        <v>1661730</v>
      </c>
      <c r="H72" s="112">
        <f t="shared" si="35"/>
        <v>-5022</v>
      </c>
      <c r="I72" s="113">
        <v>109620</v>
      </c>
      <c r="J72" s="111">
        <f t="shared" si="36"/>
        <v>1644300</v>
      </c>
      <c r="K72" s="114">
        <f t="shared" si="37"/>
        <v>-6184</v>
      </c>
      <c r="L72" s="115">
        <v>115804</v>
      </c>
      <c r="M72" s="111">
        <f t="shared" si="38"/>
        <v>1737060</v>
      </c>
      <c r="N72" s="114">
        <f t="shared" si="39"/>
        <v>0</v>
      </c>
      <c r="O72" s="116">
        <v>109551</v>
      </c>
      <c r="P72" s="111">
        <f t="shared" si="40"/>
        <v>1643265</v>
      </c>
      <c r="Q72" s="117">
        <f t="shared" si="41"/>
        <v>-6253</v>
      </c>
      <c r="R72" s="116">
        <v>110014</v>
      </c>
      <c r="S72" s="111">
        <f t="shared" si="42"/>
        <v>1650210</v>
      </c>
      <c r="T72" s="118">
        <f t="shared" si="43"/>
        <v>-5790</v>
      </c>
      <c r="U72" s="119">
        <v>108091</v>
      </c>
      <c r="V72" s="111">
        <f t="shared" si="44"/>
        <v>1621365</v>
      </c>
      <c r="W72" s="114">
        <f t="shared" si="45"/>
        <v>-7713</v>
      </c>
    </row>
    <row r="73" spans="1:23" ht="21" x14ac:dyDescent="0.25">
      <c r="A73" s="1" t="s">
        <v>128</v>
      </c>
      <c r="B73" s="1" t="s">
        <v>129</v>
      </c>
      <c r="C73" s="1" t="s">
        <v>24</v>
      </c>
      <c r="D73" s="2">
        <v>8</v>
      </c>
      <c r="E73" s="3">
        <v>10488</v>
      </c>
      <c r="F73" s="150">
        <v>10033</v>
      </c>
      <c r="G73" s="111">
        <f t="shared" si="34"/>
        <v>80264</v>
      </c>
      <c r="H73" s="112">
        <f t="shared" si="35"/>
        <v>-455</v>
      </c>
      <c r="I73" s="113">
        <v>9928</v>
      </c>
      <c r="J73" s="111">
        <f t="shared" si="36"/>
        <v>79424</v>
      </c>
      <c r="K73" s="114">
        <f t="shared" si="37"/>
        <v>-560</v>
      </c>
      <c r="L73" s="115">
        <v>10488</v>
      </c>
      <c r="M73" s="111">
        <f t="shared" si="38"/>
        <v>83904</v>
      </c>
      <c r="N73" s="114">
        <f t="shared" si="39"/>
        <v>0</v>
      </c>
      <c r="O73" s="116">
        <v>9922</v>
      </c>
      <c r="P73" s="111">
        <f t="shared" si="40"/>
        <v>79376</v>
      </c>
      <c r="Q73" s="117">
        <f t="shared" si="41"/>
        <v>-566</v>
      </c>
      <c r="R73" s="116">
        <v>9964</v>
      </c>
      <c r="S73" s="111">
        <f t="shared" si="42"/>
        <v>79712</v>
      </c>
      <c r="T73" s="118">
        <f t="shared" si="43"/>
        <v>-524</v>
      </c>
      <c r="U73" s="119">
        <v>9790</v>
      </c>
      <c r="V73" s="111">
        <f t="shared" si="44"/>
        <v>78320</v>
      </c>
      <c r="W73" s="114">
        <f t="shared" si="45"/>
        <v>-698</v>
      </c>
    </row>
    <row r="74" spans="1:23" ht="21" x14ac:dyDescent="0.25">
      <c r="A74" s="1" t="s">
        <v>130</v>
      </c>
      <c r="B74" s="1" t="s">
        <v>131</v>
      </c>
      <c r="C74" s="1" t="s">
        <v>24</v>
      </c>
      <c r="D74" s="2">
        <v>8</v>
      </c>
      <c r="E74" s="3">
        <v>347290</v>
      </c>
      <c r="F74" s="150">
        <v>332228</v>
      </c>
      <c r="G74" s="111">
        <f t="shared" si="34"/>
        <v>2657824</v>
      </c>
      <c r="H74" s="112">
        <f t="shared" si="35"/>
        <v>-15062</v>
      </c>
      <c r="I74" s="113">
        <v>328745</v>
      </c>
      <c r="J74" s="111">
        <f t="shared" si="36"/>
        <v>2629960</v>
      </c>
      <c r="K74" s="114">
        <f t="shared" si="37"/>
        <v>-18545</v>
      </c>
      <c r="L74" s="115">
        <v>347290</v>
      </c>
      <c r="M74" s="111">
        <f t="shared" si="38"/>
        <v>2778320</v>
      </c>
      <c r="N74" s="114">
        <f t="shared" si="39"/>
        <v>0</v>
      </c>
      <c r="O74" s="116">
        <v>328536</v>
      </c>
      <c r="P74" s="111">
        <f t="shared" si="40"/>
        <v>2628288</v>
      </c>
      <c r="Q74" s="117">
        <f t="shared" si="41"/>
        <v>-18754</v>
      </c>
      <c r="R74" s="116">
        <v>329926</v>
      </c>
      <c r="S74" s="111">
        <f t="shared" si="42"/>
        <v>2639408</v>
      </c>
      <c r="T74" s="118">
        <f t="shared" si="43"/>
        <v>-17364</v>
      </c>
      <c r="U74" s="119">
        <v>324160</v>
      </c>
      <c r="V74" s="111">
        <f t="shared" si="44"/>
        <v>2593280</v>
      </c>
      <c r="W74" s="114">
        <f t="shared" si="45"/>
        <v>-23130</v>
      </c>
    </row>
    <row r="75" spans="1:23" ht="21" x14ac:dyDescent="0.25">
      <c r="A75" s="1" t="s">
        <v>132</v>
      </c>
      <c r="B75" s="1" t="s">
        <v>133</v>
      </c>
      <c r="C75" s="1" t="s">
        <v>24</v>
      </c>
      <c r="D75" s="2">
        <v>15</v>
      </c>
      <c r="E75" s="3">
        <v>305462</v>
      </c>
      <c r="F75" s="150">
        <v>292214</v>
      </c>
      <c r="G75" s="111">
        <f t="shared" si="34"/>
        <v>4383210</v>
      </c>
      <c r="H75" s="112">
        <f t="shared" si="35"/>
        <v>-13248</v>
      </c>
      <c r="I75" s="113">
        <v>289150</v>
      </c>
      <c r="J75" s="111">
        <f t="shared" si="36"/>
        <v>4337250</v>
      </c>
      <c r="K75" s="114">
        <f t="shared" si="37"/>
        <v>-16312</v>
      </c>
      <c r="L75" s="115">
        <v>305462</v>
      </c>
      <c r="M75" s="111">
        <f t="shared" si="38"/>
        <v>4581930</v>
      </c>
      <c r="N75" s="114">
        <f t="shared" si="39"/>
        <v>0</v>
      </c>
      <c r="O75" s="116">
        <v>288967</v>
      </c>
      <c r="P75" s="111">
        <f t="shared" si="40"/>
        <v>4334505</v>
      </c>
      <c r="Q75" s="117">
        <f t="shared" si="41"/>
        <v>-16495</v>
      </c>
      <c r="R75" s="116">
        <v>290189</v>
      </c>
      <c r="S75" s="111">
        <f t="shared" si="42"/>
        <v>4352835</v>
      </c>
      <c r="T75" s="118">
        <f t="shared" si="43"/>
        <v>-15273</v>
      </c>
      <c r="U75" s="119">
        <v>285118</v>
      </c>
      <c r="V75" s="111">
        <f t="shared" si="44"/>
        <v>4276770</v>
      </c>
      <c r="W75" s="114">
        <f t="shared" si="45"/>
        <v>-20344</v>
      </c>
    </row>
    <row r="76" spans="1:23" ht="21" x14ac:dyDescent="0.25">
      <c r="A76" s="1" t="s">
        <v>134</v>
      </c>
      <c r="B76" s="1" t="s">
        <v>135</v>
      </c>
      <c r="C76" s="1" t="s">
        <v>24</v>
      </c>
      <c r="D76" s="2">
        <v>12</v>
      </c>
      <c r="E76" s="3">
        <v>161727</v>
      </c>
      <c r="F76" s="150">
        <v>154713</v>
      </c>
      <c r="G76" s="111">
        <f t="shared" si="34"/>
        <v>1856556</v>
      </c>
      <c r="H76" s="112">
        <f t="shared" si="35"/>
        <v>-7014</v>
      </c>
      <c r="I76" s="113">
        <v>153091</v>
      </c>
      <c r="J76" s="111">
        <f t="shared" si="36"/>
        <v>1837092</v>
      </c>
      <c r="K76" s="114">
        <f t="shared" si="37"/>
        <v>-8636</v>
      </c>
      <c r="L76" s="115">
        <v>161727</v>
      </c>
      <c r="M76" s="111">
        <f t="shared" si="38"/>
        <v>1940724</v>
      </c>
      <c r="N76" s="114">
        <f t="shared" si="39"/>
        <v>0</v>
      </c>
      <c r="O76" s="116">
        <v>152994</v>
      </c>
      <c r="P76" s="111">
        <f t="shared" si="40"/>
        <v>1835928</v>
      </c>
      <c r="Q76" s="117">
        <f t="shared" si="41"/>
        <v>-8733</v>
      </c>
      <c r="R76" s="116">
        <v>153641</v>
      </c>
      <c r="S76" s="111">
        <f t="shared" si="42"/>
        <v>1843692</v>
      </c>
      <c r="T76" s="118">
        <f t="shared" si="43"/>
        <v>-8086</v>
      </c>
      <c r="U76" s="119">
        <v>150956</v>
      </c>
      <c r="V76" s="111">
        <f t="shared" si="44"/>
        <v>1811472</v>
      </c>
      <c r="W76" s="114">
        <f t="shared" si="45"/>
        <v>-10771</v>
      </c>
    </row>
    <row r="77" spans="1:23" ht="21" x14ac:dyDescent="0.25">
      <c r="A77" s="1" t="s">
        <v>136</v>
      </c>
      <c r="B77" s="1" t="s">
        <v>137</v>
      </c>
      <c r="C77" s="1" t="s">
        <v>24</v>
      </c>
      <c r="D77" s="2">
        <v>4</v>
      </c>
      <c r="E77" s="3">
        <v>116298</v>
      </c>
      <c r="F77" s="150">
        <v>111254</v>
      </c>
      <c r="G77" s="111">
        <f t="shared" si="34"/>
        <v>445016</v>
      </c>
      <c r="H77" s="112">
        <f t="shared" si="35"/>
        <v>-5044</v>
      </c>
      <c r="I77" s="113">
        <v>110088</v>
      </c>
      <c r="J77" s="111">
        <f t="shared" si="36"/>
        <v>440352</v>
      </c>
      <c r="K77" s="114">
        <f t="shared" si="37"/>
        <v>-6210</v>
      </c>
      <c r="L77" s="115">
        <v>116298</v>
      </c>
      <c r="M77" s="111">
        <f t="shared" si="38"/>
        <v>465192</v>
      </c>
      <c r="N77" s="114">
        <f t="shared" si="39"/>
        <v>0</v>
      </c>
      <c r="O77" s="116">
        <v>110018</v>
      </c>
      <c r="P77" s="111">
        <f t="shared" si="40"/>
        <v>440072</v>
      </c>
      <c r="Q77" s="117">
        <f t="shared" si="41"/>
        <v>-6280</v>
      </c>
      <c r="R77" s="116">
        <v>110483</v>
      </c>
      <c r="S77" s="111">
        <f t="shared" si="42"/>
        <v>441932</v>
      </c>
      <c r="T77" s="118">
        <f t="shared" si="43"/>
        <v>-5815</v>
      </c>
      <c r="U77" s="119">
        <v>108553</v>
      </c>
      <c r="V77" s="111">
        <f t="shared" si="44"/>
        <v>434212</v>
      </c>
      <c r="W77" s="114">
        <f t="shared" si="45"/>
        <v>-7745</v>
      </c>
    </row>
    <row r="78" spans="1:23" ht="21" x14ac:dyDescent="0.25">
      <c r="A78" s="1" t="s">
        <v>138</v>
      </c>
      <c r="B78" s="1" t="s">
        <v>139</v>
      </c>
      <c r="C78" s="1" t="s">
        <v>29</v>
      </c>
      <c r="D78" s="2">
        <v>5</v>
      </c>
      <c r="E78" s="3">
        <v>77998</v>
      </c>
      <c r="F78" s="150">
        <v>74615</v>
      </c>
      <c r="G78" s="111">
        <f t="shared" si="34"/>
        <v>373075</v>
      </c>
      <c r="H78" s="112">
        <f t="shared" si="35"/>
        <v>-3383</v>
      </c>
      <c r="I78" s="113">
        <v>73833</v>
      </c>
      <c r="J78" s="111">
        <f t="shared" si="36"/>
        <v>369165</v>
      </c>
      <c r="K78" s="114">
        <f t="shared" si="37"/>
        <v>-4165</v>
      </c>
      <c r="L78" s="115">
        <v>77998</v>
      </c>
      <c r="M78" s="111">
        <f t="shared" si="38"/>
        <v>389990</v>
      </c>
      <c r="N78" s="114">
        <f t="shared" si="39"/>
        <v>0</v>
      </c>
      <c r="O78" s="116">
        <v>73786</v>
      </c>
      <c r="P78" s="111">
        <f t="shared" si="40"/>
        <v>368930</v>
      </c>
      <c r="Q78" s="117">
        <f t="shared" si="41"/>
        <v>-4212</v>
      </c>
      <c r="R78" s="116">
        <v>74098</v>
      </c>
      <c r="S78" s="111">
        <f t="shared" si="42"/>
        <v>370490</v>
      </c>
      <c r="T78" s="118">
        <f t="shared" si="43"/>
        <v>-3900</v>
      </c>
      <c r="U78" s="119">
        <v>72803</v>
      </c>
      <c r="V78" s="111">
        <f t="shared" si="44"/>
        <v>364015</v>
      </c>
      <c r="W78" s="114">
        <f t="shared" si="45"/>
        <v>-5195</v>
      </c>
    </row>
    <row r="79" spans="1:23" ht="21" x14ac:dyDescent="0.25">
      <c r="A79" s="1" t="s">
        <v>140</v>
      </c>
      <c r="B79" s="1" t="s">
        <v>141</v>
      </c>
      <c r="C79" s="1" t="s">
        <v>24</v>
      </c>
      <c r="D79" s="2">
        <v>6</v>
      </c>
      <c r="E79" s="3">
        <v>146448</v>
      </c>
      <c r="F79" s="150">
        <v>140097</v>
      </c>
      <c r="G79" s="111">
        <f t="shared" si="34"/>
        <v>840582</v>
      </c>
      <c r="H79" s="112">
        <f t="shared" si="35"/>
        <v>-6351</v>
      </c>
      <c r="I79" s="113">
        <v>138628</v>
      </c>
      <c r="J79" s="111">
        <f t="shared" si="36"/>
        <v>831768</v>
      </c>
      <c r="K79" s="114">
        <f t="shared" si="37"/>
        <v>-7820</v>
      </c>
      <c r="L79" s="115">
        <v>146448</v>
      </c>
      <c r="M79" s="111">
        <f t="shared" si="38"/>
        <v>878688</v>
      </c>
      <c r="N79" s="114">
        <f t="shared" si="39"/>
        <v>0</v>
      </c>
      <c r="O79" s="116">
        <v>138540</v>
      </c>
      <c r="P79" s="111">
        <f t="shared" si="40"/>
        <v>831240</v>
      </c>
      <c r="Q79" s="117">
        <f t="shared" si="41"/>
        <v>-7908</v>
      </c>
      <c r="R79" s="116">
        <v>139126</v>
      </c>
      <c r="S79" s="111">
        <f t="shared" si="42"/>
        <v>834756</v>
      </c>
      <c r="T79" s="118">
        <f t="shared" si="43"/>
        <v>-7322</v>
      </c>
      <c r="U79" s="119">
        <v>136695</v>
      </c>
      <c r="V79" s="111">
        <f t="shared" si="44"/>
        <v>820170</v>
      </c>
      <c r="W79" s="114">
        <f t="shared" si="45"/>
        <v>-9753</v>
      </c>
    </row>
    <row r="80" spans="1:23" ht="21" x14ac:dyDescent="0.25">
      <c r="A80" s="1" t="s">
        <v>142</v>
      </c>
      <c r="B80" s="1" t="s">
        <v>143</v>
      </c>
      <c r="C80" s="1" t="s">
        <v>24</v>
      </c>
      <c r="D80" s="2">
        <v>8</v>
      </c>
      <c r="E80" s="3">
        <v>178608</v>
      </c>
      <c r="F80" s="150">
        <v>170862</v>
      </c>
      <c r="G80" s="111">
        <f t="shared" si="34"/>
        <v>1366896</v>
      </c>
      <c r="H80" s="112">
        <f t="shared" si="35"/>
        <v>-7746</v>
      </c>
      <c r="I80" s="113">
        <v>169070</v>
      </c>
      <c r="J80" s="111">
        <f t="shared" si="36"/>
        <v>1352560</v>
      </c>
      <c r="K80" s="114">
        <f t="shared" si="37"/>
        <v>-9538</v>
      </c>
      <c r="L80" s="115">
        <v>178608</v>
      </c>
      <c r="M80" s="111">
        <f t="shared" si="38"/>
        <v>1428864</v>
      </c>
      <c r="N80" s="114">
        <f t="shared" si="39"/>
        <v>0</v>
      </c>
      <c r="O80" s="116">
        <v>168963</v>
      </c>
      <c r="P80" s="111">
        <f t="shared" si="40"/>
        <v>1351704</v>
      </c>
      <c r="Q80" s="117">
        <f t="shared" si="41"/>
        <v>-9645</v>
      </c>
      <c r="R80" s="116">
        <v>169678</v>
      </c>
      <c r="S80" s="111">
        <f t="shared" si="42"/>
        <v>1357424</v>
      </c>
      <c r="T80" s="118">
        <f t="shared" si="43"/>
        <v>-8930</v>
      </c>
      <c r="U80" s="119">
        <v>166713</v>
      </c>
      <c r="V80" s="111">
        <f t="shared" si="44"/>
        <v>1333704</v>
      </c>
      <c r="W80" s="114">
        <f t="shared" si="45"/>
        <v>-11895</v>
      </c>
    </row>
    <row r="81" spans="1:23" ht="21" x14ac:dyDescent="0.25">
      <c r="A81" s="1" t="s">
        <v>144</v>
      </c>
      <c r="B81" s="1" t="s">
        <v>145</v>
      </c>
      <c r="C81" s="1" t="s">
        <v>24</v>
      </c>
      <c r="D81" s="2">
        <v>18</v>
      </c>
      <c r="E81" s="3">
        <v>86081</v>
      </c>
      <c r="F81" s="150">
        <v>82348</v>
      </c>
      <c r="G81" s="111">
        <f t="shared" si="34"/>
        <v>1482264</v>
      </c>
      <c r="H81" s="112">
        <f t="shared" si="35"/>
        <v>-3733</v>
      </c>
      <c r="I81" s="113">
        <v>81484</v>
      </c>
      <c r="J81" s="111">
        <f t="shared" si="36"/>
        <v>1466712</v>
      </c>
      <c r="K81" s="114">
        <f t="shared" si="37"/>
        <v>-4597</v>
      </c>
      <c r="L81" s="115">
        <v>86081</v>
      </c>
      <c r="M81" s="111">
        <f t="shared" si="38"/>
        <v>1549458</v>
      </c>
      <c r="N81" s="114">
        <f t="shared" si="39"/>
        <v>0</v>
      </c>
      <c r="O81" s="116">
        <v>81433</v>
      </c>
      <c r="P81" s="111">
        <f t="shared" si="40"/>
        <v>1465794</v>
      </c>
      <c r="Q81" s="117">
        <f t="shared" si="41"/>
        <v>-4648</v>
      </c>
      <c r="R81" s="116">
        <v>81777</v>
      </c>
      <c r="S81" s="111">
        <f t="shared" si="42"/>
        <v>1471986</v>
      </c>
      <c r="T81" s="118">
        <f t="shared" si="43"/>
        <v>-4304</v>
      </c>
      <c r="U81" s="119">
        <v>80348</v>
      </c>
      <c r="V81" s="111">
        <f t="shared" si="44"/>
        <v>1446264</v>
      </c>
      <c r="W81" s="114">
        <f t="shared" si="45"/>
        <v>-5733</v>
      </c>
    </row>
    <row r="82" spans="1:23" ht="21" x14ac:dyDescent="0.25">
      <c r="A82" s="1" t="s">
        <v>146</v>
      </c>
      <c r="B82" s="1" t="s">
        <v>147</v>
      </c>
      <c r="C82" s="1" t="s">
        <v>24</v>
      </c>
      <c r="D82" s="2">
        <v>2</v>
      </c>
      <c r="E82" s="3">
        <v>81266</v>
      </c>
      <c r="F82" s="150">
        <v>77742</v>
      </c>
      <c r="G82" s="111">
        <f t="shared" si="34"/>
        <v>155484</v>
      </c>
      <c r="H82" s="112">
        <f t="shared" si="35"/>
        <v>-3524</v>
      </c>
      <c r="I82" s="113">
        <v>76926</v>
      </c>
      <c r="J82" s="111">
        <f t="shared" si="36"/>
        <v>153852</v>
      </c>
      <c r="K82" s="114">
        <f t="shared" si="37"/>
        <v>-4340</v>
      </c>
      <c r="L82" s="115">
        <v>81266</v>
      </c>
      <c r="M82" s="111">
        <f t="shared" si="38"/>
        <v>162532</v>
      </c>
      <c r="N82" s="114">
        <f t="shared" si="39"/>
        <v>0</v>
      </c>
      <c r="O82" s="116">
        <v>76878</v>
      </c>
      <c r="P82" s="111">
        <f t="shared" si="40"/>
        <v>153756</v>
      </c>
      <c r="Q82" s="117">
        <f t="shared" si="41"/>
        <v>-4388</v>
      </c>
      <c r="R82" s="116">
        <v>77203</v>
      </c>
      <c r="S82" s="111">
        <f t="shared" si="42"/>
        <v>154406</v>
      </c>
      <c r="T82" s="118">
        <f t="shared" si="43"/>
        <v>-4063</v>
      </c>
      <c r="U82" s="119">
        <v>75854</v>
      </c>
      <c r="V82" s="111">
        <f t="shared" si="44"/>
        <v>151708</v>
      </c>
      <c r="W82" s="114">
        <f t="shared" si="45"/>
        <v>-5412</v>
      </c>
    </row>
    <row r="83" spans="1:23" x14ac:dyDescent="0.25">
      <c r="A83" s="143"/>
      <c r="B83" s="97" t="s">
        <v>148</v>
      </c>
      <c r="C83" s="143"/>
      <c r="D83" s="144"/>
      <c r="E83" s="145"/>
      <c r="F83" s="124"/>
      <c r="G83" s="125">
        <f>SUM(G69:G82)</f>
        <v>16543941</v>
      </c>
      <c r="H83" s="126"/>
      <c r="I83" s="127"/>
      <c r="J83" s="125">
        <f>SUM(J69:J82)</f>
        <v>16370465</v>
      </c>
      <c r="K83" s="128"/>
      <c r="L83" s="129"/>
      <c r="M83" s="125">
        <f>SUM(M69:M82)</f>
        <v>17293964</v>
      </c>
      <c r="N83" s="128"/>
      <c r="O83" s="130"/>
      <c r="P83" s="125">
        <f>SUM(P69:P82)</f>
        <v>16360112</v>
      </c>
      <c r="Q83" s="131"/>
      <c r="R83" s="132"/>
      <c r="S83" s="125">
        <f>SUM(S69:S82)</f>
        <v>16429287</v>
      </c>
      <c r="T83" s="133"/>
      <c r="U83" s="132"/>
      <c r="V83" s="125">
        <f>SUM(V69:V82)</f>
        <v>16142176</v>
      </c>
      <c r="W83" s="128"/>
    </row>
    <row r="84" spans="1:23" x14ac:dyDescent="0.25">
      <c r="A84" s="96">
        <v>8</v>
      </c>
      <c r="B84" s="97" t="s">
        <v>149</v>
      </c>
      <c r="C84" s="98"/>
      <c r="D84" s="147"/>
      <c r="E84" s="148"/>
      <c r="F84" s="138"/>
      <c r="G84" s="139"/>
      <c r="H84" s="102"/>
      <c r="I84" s="149"/>
      <c r="J84" s="139"/>
      <c r="K84" s="104"/>
      <c r="L84" s="141"/>
      <c r="M84" s="139"/>
      <c r="N84" s="104"/>
      <c r="O84" s="142"/>
      <c r="P84" s="139"/>
      <c r="Q84" s="106"/>
      <c r="R84" s="134"/>
      <c r="S84" s="139"/>
      <c r="T84" s="108"/>
      <c r="U84" s="134"/>
      <c r="V84" s="139"/>
      <c r="W84" s="104"/>
    </row>
    <row r="85" spans="1:23" ht="21" x14ac:dyDescent="0.25">
      <c r="A85" s="1" t="s">
        <v>150</v>
      </c>
      <c r="B85" s="1" t="s">
        <v>151</v>
      </c>
      <c r="C85" s="1" t="s">
        <v>36</v>
      </c>
      <c r="D85" s="2">
        <v>1</v>
      </c>
      <c r="E85" s="3">
        <v>3342856</v>
      </c>
      <c r="F85" s="150">
        <v>3197880</v>
      </c>
      <c r="G85" s="111">
        <f t="shared" ref="G85:G90" si="46">ROUND(F85*D85,0)</f>
        <v>3197880</v>
      </c>
      <c r="H85" s="112">
        <f t="shared" ref="H85:H90" si="47">IF((E85=0),0,(F85-$E85))</f>
        <v>-144976</v>
      </c>
      <c r="I85" s="113">
        <v>3164347</v>
      </c>
      <c r="J85" s="111">
        <f t="shared" si="36"/>
        <v>3164347</v>
      </c>
      <c r="K85" s="114">
        <f t="shared" si="37"/>
        <v>-178509</v>
      </c>
      <c r="L85" s="115">
        <v>3342856</v>
      </c>
      <c r="M85" s="111">
        <f t="shared" ref="M85:M90" si="48">ROUND(L85*D85,0)</f>
        <v>3342856</v>
      </c>
      <c r="N85" s="114">
        <f t="shared" ref="N85:N90" si="49">IF((E85=0),0,(L85-$E85))</f>
        <v>0</v>
      </c>
      <c r="O85" s="116">
        <v>3162342</v>
      </c>
      <c r="P85" s="111">
        <f t="shared" ref="P85:P90" si="50">ROUND(O85*D85,0)</f>
        <v>3162342</v>
      </c>
      <c r="Q85" s="117">
        <f t="shared" ref="Q85:Q90" si="51">IF((E85=0),0,(O85-$E85))</f>
        <v>-180514</v>
      </c>
      <c r="R85" s="116">
        <v>3175713</v>
      </c>
      <c r="S85" s="111">
        <f t="shared" ref="S85:S90" si="52">ROUND(R85*D85,0)</f>
        <v>3175713</v>
      </c>
      <c r="T85" s="118">
        <f t="shared" ref="T85:T90" si="53">IF((E85=0),0,(R85-$E85))</f>
        <v>-167143</v>
      </c>
      <c r="U85" s="119">
        <v>3120222</v>
      </c>
      <c r="V85" s="111">
        <f t="shared" ref="V85:V90" si="54">ROUND(U85*D85,0)</f>
        <v>3120222</v>
      </c>
      <c r="W85" s="114">
        <f t="shared" ref="W85:W90" si="55">IF((E85=0),0,(U85-$E85))</f>
        <v>-222634</v>
      </c>
    </row>
    <row r="86" spans="1:23" ht="21" x14ac:dyDescent="0.25">
      <c r="A86" s="1" t="s">
        <v>152</v>
      </c>
      <c r="B86" s="1" t="s">
        <v>153</v>
      </c>
      <c r="C86" s="1" t="s">
        <v>24</v>
      </c>
      <c r="D86" s="2">
        <v>5</v>
      </c>
      <c r="E86" s="3">
        <v>554512</v>
      </c>
      <c r="F86" s="150">
        <v>530463</v>
      </c>
      <c r="G86" s="111">
        <f t="shared" si="46"/>
        <v>2652315</v>
      </c>
      <c r="H86" s="112">
        <f t="shared" si="47"/>
        <v>-24049</v>
      </c>
      <c r="I86" s="113">
        <v>524901</v>
      </c>
      <c r="J86" s="111">
        <f t="shared" si="36"/>
        <v>2624505</v>
      </c>
      <c r="K86" s="114">
        <f t="shared" si="37"/>
        <v>-29611</v>
      </c>
      <c r="L86" s="115">
        <v>554512</v>
      </c>
      <c r="M86" s="111">
        <f t="shared" si="48"/>
        <v>2772560</v>
      </c>
      <c r="N86" s="114">
        <f t="shared" si="49"/>
        <v>0</v>
      </c>
      <c r="O86" s="116">
        <v>524568</v>
      </c>
      <c r="P86" s="111">
        <f t="shared" si="50"/>
        <v>2622840</v>
      </c>
      <c r="Q86" s="117">
        <f t="shared" si="51"/>
        <v>-29944</v>
      </c>
      <c r="R86" s="116">
        <v>526786</v>
      </c>
      <c r="S86" s="111">
        <f t="shared" si="52"/>
        <v>2633930</v>
      </c>
      <c r="T86" s="118">
        <f t="shared" si="53"/>
        <v>-27726</v>
      </c>
      <c r="U86" s="119">
        <v>517582</v>
      </c>
      <c r="V86" s="111">
        <f t="shared" si="54"/>
        <v>2587910</v>
      </c>
      <c r="W86" s="114">
        <f t="shared" si="55"/>
        <v>-36930</v>
      </c>
    </row>
    <row r="87" spans="1:23" ht="21" x14ac:dyDescent="0.25">
      <c r="A87" s="1" t="s">
        <v>154</v>
      </c>
      <c r="B87" s="1" t="s">
        <v>155</v>
      </c>
      <c r="C87" s="1" t="s">
        <v>19</v>
      </c>
      <c r="D87" s="2">
        <v>1</v>
      </c>
      <c r="E87" s="3">
        <v>268393</v>
      </c>
      <c r="F87" s="150">
        <v>256753</v>
      </c>
      <c r="G87" s="111">
        <f t="shared" si="46"/>
        <v>256753</v>
      </c>
      <c r="H87" s="112">
        <f t="shared" si="47"/>
        <v>-11640</v>
      </c>
      <c r="I87" s="113">
        <v>254061</v>
      </c>
      <c r="J87" s="111">
        <f t="shared" si="36"/>
        <v>254061</v>
      </c>
      <c r="K87" s="114">
        <f t="shared" si="37"/>
        <v>-14332</v>
      </c>
      <c r="L87" s="115">
        <v>268393</v>
      </c>
      <c r="M87" s="111">
        <f t="shared" si="48"/>
        <v>268393</v>
      </c>
      <c r="N87" s="114">
        <f t="shared" si="49"/>
        <v>0</v>
      </c>
      <c r="O87" s="116">
        <v>253900</v>
      </c>
      <c r="P87" s="111">
        <f t="shared" si="50"/>
        <v>253900</v>
      </c>
      <c r="Q87" s="117">
        <f t="shared" si="51"/>
        <v>-14493</v>
      </c>
      <c r="R87" s="116">
        <v>254973</v>
      </c>
      <c r="S87" s="111">
        <f t="shared" si="52"/>
        <v>254973</v>
      </c>
      <c r="T87" s="118">
        <f t="shared" si="53"/>
        <v>-13420</v>
      </c>
      <c r="U87" s="119">
        <v>250518</v>
      </c>
      <c r="V87" s="111">
        <f t="shared" si="54"/>
        <v>250518</v>
      </c>
      <c r="W87" s="114">
        <f t="shared" si="55"/>
        <v>-17875</v>
      </c>
    </row>
    <row r="88" spans="1:23" ht="21" x14ac:dyDescent="0.25">
      <c r="A88" s="1" t="s">
        <v>156</v>
      </c>
      <c r="B88" s="1" t="s">
        <v>157</v>
      </c>
      <c r="C88" s="1" t="s">
        <v>24</v>
      </c>
      <c r="D88" s="2">
        <v>1</v>
      </c>
      <c r="E88" s="3">
        <v>4046000</v>
      </c>
      <c r="F88" s="150">
        <v>3870529</v>
      </c>
      <c r="G88" s="111">
        <f t="shared" si="46"/>
        <v>3870529</v>
      </c>
      <c r="H88" s="112">
        <f t="shared" si="47"/>
        <v>-175471</v>
      </c>
      <c r="I88" s="113">
        <v>3829944</v>
      </c>
      <c r="J88" s="111">
        <f t="shared" si="36"/>
        <v>3829944</v>
      </c>
      <c r="K88" s="114">
        <f t="shared" si="37"/>
        <v>-216056</v>
      </c>
      <c r="L88" s="115">
        <v>4046000</v>
      </c>
      <c r="M88" s="111">
        <f t="shared" si="48"/>
        <v>4046000</v>
      </c>
      <c r="N88" s="114">
        <f t="shared" si="49"/>
        <v>0</v>
      </c>
      <c r="O88" s="116">
        <v>3827516</v>
      </c>
      <c r="P88" s="111">
        <f t="shared" si="50"/>
        <v>3827516</v>
      </c>
      <c r="Q88" s="117">
        <f t="shared" si="51"/>
        <v>-218484</v>
      </c>
      <c r="R88" s="116">
        <v>3843700</v>
      </c>
      <c r="S88" s="111">
        <f t="shared" si="52"/>
        <v>3843700</v>
      </c>
      <c r="T88" s="118">
        <f t="shared" si="53"/>
        <v>-202300</v>
      </c>
      <c r="U88" s="119">
        <v>3776536</v>
      </c>
      <c r="V88" s="111">
        <f t="shared" si="54"/>
        <v>3776536</v>
      </c>
      <c r="W88" s="114">
        <f t="shared" si="55"/>
        <v>-269464</v>
      </c>
    </row>
    <row r="89" spans="1:23" ht="21" x14ac:dyDescent="0.25">
      <c r="A89" s="1" t="s">
        <v>158</v>
      </c>
      <c r="B89" s="1" t="s">
        <v>159</v>
      </c>
      <c r="C89" s="1" t="s">
        <v>160</v>
      </c>
      <c r="D89" s="2">
        <v>4</v>
      </c>
      <c r="E89" s="3">
        <v>761600</v>
      </c>
      <c r="F89" s="150">
        <v>728570</v>
      </c>
      <c r="G89" s="111">
        <f t="shared" si="46"/>
        <v>2914280</v>
      </c>
      <c r="H89" s="112">
        <f t="shared" si="47"/>
        <v>-33030</v>
      </c>
      <c r="I89" s="113">
        <v>720931</v>
      </c>
      <c r="J89" s="111">
        <f t="shared" si="36"/>
        <v>2883724</v>
      </c>
      <c r="K89" s="114">
        <f t="shared" si="37"/>
        <v>-40669</v>
      </c>
      <c r="L89" s="115">
        <v>761600</v>
      </c>
      <c r="M89" s="111">
        <f t="shared" si="48"/>
        <v>3046400</v>
      </c>
      <c r="N89" s="114">
        <f t="shared" si="49"/>
        <v>0</v>
      </c>
      <c r="O89" s="116">
        <v>720474</v>
      </c>
      <c r="P89" s="111">
        <f t="shared" si="50"/>
        <v>2881896</v>
      </c>
      <c r="Q89" s="117">
        <f t="shared" si="51"/>
        <v>-41126</v>
      </c>
      <c r="R89" s="116">
        <v>723520</v>
      </c>
      <c r="S89" s="111">
        <f t="shared" si="52"/>
        <v>2894080</v>
      </c>
      <c r="T89" s="118">
        <f t="shared" si="53"/>
        <v>-38080</v>
      </c>
      <c r="U89" s="119">
        <v>710877</v>
      </c>
      <c r="V89" s="111">
        <f t="shared" si="54"/>
        <v>2843508</v>
      </c>
      <c r="W89" s="114">
        <f t="shared" si="55"/>
        <v>-50723</v>
      </c>
    </row>
    <row r="90" spans="1:23" ht="21" x14ac:dyDescent="0.25">
      <c r="A90" s="1" t="s">
        <v>161</v>
      </c>
      <c r="B90" s="1" t="s">
        <v>162</v>
      </c>
      <c r="C90" s="1" t="s">
        <v>24</v>
      </c>
      <c r="D90" s="2">
        <v>1</v>
      </c>
      <c r="E90" s="3">
        <v>2261000</v>
      </c>
      <c r="F90" s="150">
        <v>2162943</v>
      </c>
      <c r="G90" s="111">
        <f t="shared" si="46"/>
        <v>2162943</v>
      </c>
      <c r="H90" s="112">
        <f t="shared" si="47"/>
        <v>-98057</v>
      </c>
      <c r="I90" s="113">
        <v>2140263</v>
      </c>
      <c r="J90" s="111">
        <f t="shared" si="36"/>
        <v>2140263</v>
      </c>
      <c r="K90" s="114">
        <f t="shared" si="37"/>
        <v>-120737</v>
      </c>
      <c r="L90" s="115">
        <v>2261000</v>
      </c>
      <c r="M90" s="111">
        <f t="shared" si="48"/>
        <v>2261000</v>
      </c>
      <c r="N90" s="114">
        <f t="shared" si="49"/>
        <v>0</v>
      </c>
      <c r="O90" s="116">
        <v>2138906</v>
      </c>
      <c r="P90" s="111">
        <f t="shared" si="50"/>
        <v>2138906</v>
      </c>
      <c r="Q90" s="117">
        <f t="shared" si="51"/>
        <v>-122094</v>
      </c>
      <c r="R90" s="116">
        <v>2147950</v>
      </c>
      <c r="S90" s="111">
        <f t="shared" si="52"/>
        <v>2147950</v>
      </c>
      <c r="T90" s="118">
        <f t="shared" si="53"/>
        <v>-113050</v>
      </c>
      <c r="U90" s="119">
        <v>2110417</v>
      </c>
      <c r="V90" s="111">
        <f t="shared" si="54"/>
        <v>2110417</v>
      </c>
      <c r="W90" s="114">
        <f t="shared" si="55"/>
        <v>-150583</v>
      </c>
    </row>
    <row r="91" spans="1:23" x14ac:dyDescent="0.25">
      <c r="A91" s="143"/>
      <c r="B91" s="97" t="s">
        <v>163</v>
      </c>
      <c r="C91" s="143"/>
      <c r="D91" s="144"/>
      <c r="E91" s="145"/>
      <c r="F91" s="124"/>
      <c r="G91" s="125">
        <f>SUM(G85:G90)</f>
        <v>15054700</v>
      </c>
      <c r="H91" s="126"/>
      <c r="I91" s="127"/>
      <c r="J91" s="125">
        <f>SUM(J85:J90)</f>
        <v>14896844</v>
      </c>
      <c r="K91" s="128"/>
      <c r="L91" s="129"/>
      <c r="M91" s="125">
        <f>SUM(M85:M90)</f>
        <v>15737209</v>
      </c>
      <c r="N91" s="128"/>
      <c r="O91" s="130"/>
      <c r="P91" s="125">
        <f>SUM(P85:P90)</f>
        <v>14887400</v>
      </c>
      <c r="Q91" s="131"/>
      <c r="R91" s="132"/>
      <c r="S91" s="125">
        <f>SUM(S85:S90)</f>
        <v>14950346</v>
      </c>
      <c r="T91" s="133"/>
      <c r="U91" s="132"/>
      <c r="V91" s="125">
        <f>SUM(V85:V90)</f>
        <v>14689111</v>
      </c>
      <c r="W91" s="128"/>
    </row>
    <row r="92" spans="1:23" x14ac:dyDescent="0.25">
      <c r="A92" s="96">
        <v>9</v>
      </c>
      <c r="B92" s="97" t="s">
        <v>164</v>
      </c>
      <c r="C92" s="98"/>
      <c r="D92" s="147"/>
      <c r="E92" s="148"/>
      <c r="F92" s="138"/>
      <c r="G92" s="139"/>
      <c r="H92" s="102"/>
      <c r="I92" s="149"/>
      <c r="J92" s="139"/>
      <c r="K92" s="104"/>
      <c r="L92" s="141"/>
      <c r="M92" s="139"/>
      <c r="N92" s="104"/>
      <c r="O92" s="142"/>
      <c r="P92" s="139"/>
      <c r="Q92" s="106"/>
      <c r="R92" s="116">
        <v>0</v>
      </c>
      <c r="S92" s="139"/>
      <c r="T92" s="108"/>
      <c r="U92" s="134"/>
      <c r="V92" s="139"/>
      <c r="W92" s="104"/>
    </row>
    <row r="93" spans="1:23" ht="21" x14ac:dyDescent="0.25">
      <c r="A93" s="1" t="s">
        <v>165</v>
      </c>
      <c r="B93" s="1" t="s">
        <v>166</v>
      </c>
      <c r="C93" s="1" t="s">
        <v>24</v>
      </c>
      <c r="D93" s="2">
        <v>18</v>
      </c>
      <c r="E93" s="3">
        <v>114771</v>
      </c>
      <c r="F93" s="150">
        <v>109793</v>
      </c>
      <c r="G93" s="111">
        <f t="shared" ref="G93:G101" si="56">ROUND(F93*D93,0)</f>
        <v>1976274</v>
      </c>
      <c r="H93" s="112">
        <f t="shared" ref="H93:H101" si="57">IF((E93=0),0,(F93-$E93))</f>
        <v>-4978</v>
      </c>
      <c r="I93" s="113">
        <v>108642</v>
      </c>
      <c r="J93" s="155">
        <f t="shared" si="36"/>
        <v>1955556</v>
      </c>
      <c r="K93" s="114">
        <f t="shared" si="37"/>
        <v>-6129</v>
      </c>
      <c r="L93" s="115">
        <v>114771</v>
      </c>
      <c r="M93" s="111">
        <f t="shared" ref="M93:M101" si="58">ROUND(L93*D93,0)</f>
        <v>2065878</v>
      </c>
      <c r="N93" s="114">
        <f t="shared" ref="N93:N101" si="59">IF((E93=0),0,(L93-$E93))</f>
        <v>0</v>
      </c>
      <c r="O93" s="116">
        <v>108573</v>
      </c>
      <c r="P93" s="111">
        <f t="shared" ref="P93:P101" si="60">ROUND(O93*D93,0)</f>
        <v>1954314</v>
      </c>
      <c r="Q93" s="117">
        <f t="shared" ref="Q93:Q101" si="61">IF((E93=0),0,(O93-$E93))</f>
        <v>-6198</v>
      </c>
      <c r="R93" s="116">
        <v>109032</v>
      </c>
      <c r="S93" s="111">
        <f t="shared" ref="S93:S101" si="62">ROUND(R93*D93,0)</f>
        <v>1962576</v>
      </c>
      <c r="T93" s="118">
        <f t="shared" ref="T93:T101" si="63">IF((E93=0),0,(R93-$E93))</f>
        <v>-5739</v>
      </c>
      <c r="U93" s="119">
        <v>107127</v>
      </c>
      <c r="V93" s="111">
        <f t="shared" ref="V93:V101" si="64">ROUND(U93*D93,0)</f>
        <v>1928286</v>
      </c>
      <c r="W93" s="114">
        <f t="shared" ref="W93:W101" si="65">IF((E93=0),0,(U93-$E93))</f>
        <v>-7644</v>
      </c>
    </row>
    <row r="94" spans="1:23" ht="21" x14ac:dyDescent="0.25">
      <c r="A94" s="1" t="s">
        <v>167</v>
      </c>
      <c r="B94" s="1" t="s">
        <v>168</v>
      </c>
      <c r="C94" s="1" t="s">
        <v>24</v>
      </c>
      <c r="D94" s="2">
        <v>5</v>
      </c>
      <c r="E94" s="3">
        <v>44222</v>
      </c>
      <c r="F94" s="150">
        <v>42304</v>
      </c>
      <c r="G94" s="111">
        <f t="shared" si="56"/>
        <v>211520</v>
      </c>
      <c r="H94" s="112">
        <f t="shared" si="57"/>
        <v>-1918</v>
      </c>
      <c r="I94" s="113">
        <v>41861</v>
      </c>
      <c r="J94" s="111">
        <f t="shared" si="36"/>
        <v>209305</v>
      </c>
      <c r="K94" s="114">
        <f t="shared" si="37"/>
        <v>-2361</v>
      </c>
      <c r="L94" s="115">
        <v>44222</v>
      </c>
      <c r="M94" s="111">
        <f t="shared" si="58"/>
        <v>221110</v>
      </c>
      <c r="N94" s="114">
        <f t="shared" si="59"/>
        <v>0</v>
      </c>
      <c r="O94" s="116">
        <v>41834</v>
      </c>
      <c r="P94" s="111">
        <f t="shared" si="60"/>
        <v>209170</v>
      </c>
      <c r="Q94" s="117">
        <f t="shared" si="61"/>
        <v>-2388</v>
      </c>
      <c r="R94" s="116">
        <v>42011</v>
      </c>
      <c r="S94" s="111">
        <f t="shared" si="62"/>
        <v>210055</v>
      </c>
      <c r="T94" s="118">
        <f t="shared" si="63"/>
        <v>-2211</v>
      </c>
      <c r="U94" s="119">
        <v>41277</v>
      </c>
      <c r="V94" s="111">
        <f t="shared" si="64"/>
        <v>206385</v>
      </c>
      <c r="W94" s="114">
        <f t="shared" si="65"/>
        <v>-2945</v>
      </c>
    </row>
    <row r="95" spans="1:23" ht="21" x14ac:dyDescent="0.25">
      <c r="A95" s="1" t="s">
        <v>169</v>
      </c>
      <c r="B95" s="1" t="s">
        <v>170</v>
      </c>
      <c r="C95" s="1" t="s">
        <v>24</v>
      </c>
      <c r="D95" s="2">
        <v>15</v>
      </c>
      <c r="E95" s="3">
        <v>465600</v>
      </c>
      <c r="F95" s="150">
        <v>445407</v>
      </c>
      <c r="G95" s="111">
        <f t="shared" si="56"/>
        <v>6681105</v>
      </c>
      <c r="H95" s="112">
        <f t="shared" si="57"/>
        <v>-20193</v>
      </c>
      <c r="I95" s="113">
        <v>440737</v>
      </c>
      <c r="J95" s="111">
        <f t="shared" si="36"/>
        <v>6611055</v>
      </c>
      <c r="K95" s="114">
        <f t="shared" si="37"/>
        <v>-24863</v>
      </c>
      <c r="L95" s="115">
        <v>465600</v>
      </c>
      <c r="M95" s="111">
        <f t="shared" si="58"/>
        <v>6984000</v>
      </c>
      <c r="N95" s="114">
        <f t="shared" si="59"/>
        <v>0</v>
      </c>
      <c r="O95" s="116">
        <v>440458</v>
      </c>
      <c r="P95" s="111">
        <f t="shared" si="60"/>
        <v>6606870</v>
      </c>
      <c r="Q95" s="117">
        <f t="shared" si="61"/>
        <v>-25142</v>
      </c>
      <c r="R95" s="116">
        <v>442320</v>
      </c>
      <c r="S95" s="111">
        <f t="shared" si="62"/>
        <v>6634800</v>
      </c>
      <c r="T95" s="118">
        <f t="shared" si="63"/>
        <v>-23280</v>
      </c>
      <c r="U95" s="119">
        <v>434591</v>
      </c>
      <c r="V95" s="111">
        <f t="shared" si="64"/>
        <v>6518865</v>
      </c>
      <c r="W95" s="114">
        <f t="shared" si="65"/>
        <v>-31009</v>
      </c>
    </row>
    <row r="96" spans="1:23" ht="21" x14ac:dyDescent="0.25">
      <c r="A96" s="1" t="s">
        <v>171</v>
      </c>
      <c r="B96" s="1" t="s">
        <v>172</v>
      </c>
      <c r="C96" s="1" t="s">
        <v>29</v>
      </c>
      <c r="D96" s="2">
        <v>45</v>
      </c>
      <c r="E96" s="3">
        <v>58070</v>
      </c>
      <c r="F96" s="150">
        <v>55552</v>
      </c>
      <c r="G96" s="111">
        <f t="shared" si="56"/>
        <v>2499840</v>
      </c>
      <c r="H96" s="112">
        <f t="shared" si="57"/>
        <v>-2518</v>
      </c>
      <c r="I96" s="113">
        <v>54969</v>
      </c>
      <c r="J96" s="111">
        <f t="shared" si="36"/>
        <v>2473605</v>
      </c>
      <c r="K96" s="114">
        <f t="shared" si="37"/>
        <v>-3101</v>
      </c>
      <c r="L96" s="115">
        <v>58070</v>
      </c>
      <c r="M96" s="111">
        <f t="shared" si="58"/>
        <v>2613150</v>
      </c>
      <c r="N96" s="114">
        <f t="shared" si="59"/>
        <v>0</v>
      </c>
      <c r="O96" s="116">
        <v>54934</v>
      </c>
      <c r="P96" s="111">
        <f t="shared" si="60"/>
        <v>2472030</v>
      </c>
      <c r="Q96" s="117">
        <f t="shared" si="61"/>
        <v>-3136</v>
      </c>
      <c r="R96" s="116">
        <v>55167</v>
      </c>
      <c r="S96" s="111">
        <f t="shared" si="62"/>
        <v>2482515</v>
      </c>
      <c r="T96" s="118">
        <f t="shared" si="63"/>
        <v>-2903</v>
      </c>
      <c r="U96" s="119">
        <v>54203</v>
      </c>
      <c r="V96" s="111">
        <f t="shared" si="64"/>
        <v>2439135</v>
      </c>
      <c r="W96" s="114">
        <f t="shared" si="65"/>
        <v>-3867</v>
      </c>
    </row>
    <row r="97" spans="1:23" ht="21" x14ac:dyDescent="0.25">
      <c r="A97" s="1" t="s">
        <v>173</v>
      </c>
      <c r="B97" s="1" t="s">
        <v>174</v>
      </c>
      <c r="C97" s="1" t="s">
        <v>19</v>
      </c>
      <c r="D97" s="2">
        <v>0.8</v>
      </c>
      <c r="E97" s="3">
        <v>526203</v>
      </c>
      <c r="F97" s="150">
        <v>503382</v>
      </c>
      <c r="G97" s="111">
        <f t="shared" si="56"/>
        <v>402706</v>
      </c>
      <c r="H97" s="112">
        <f t="shared" si="57"/>
        <v>-22821</v>
      </c>
      <c r="I97" s="113">
        <v>498104</v>
      </c>
      <c r="J97" s="111">
        <f t="shared" si="36"/>
        <v>398483</v>
      </c>
      <c r="K97" s="114">
        <f t="shared" si="37"/>
        <v>-28099</v>
      </c>
      <c r="L97" s="115">
        <v>526203</v>
      </c>
      <c r="M97" s="111">
        <f t="shared" si="58"/>
        <v>420962</v>
      </c>
      <c r="N97" s="114">
        <f t="shared" si="59"/>
        <v>0</v>
      </c>
      <c r="O97" s="116">
        <v>497788</v>
      </c>
      <c r="P97" s="111">
        <f t="shared" si="60"/>
        <v>398230</v>
      </c>
      <c r="Q97" s="117">
        <f t="shared" si="61"/>
        <v>-28415</v>
      </c>
      <c r="R97" s="116">
        <v>499893</v>
      </c>
      <c r="S97" s="111">
        <f t="shared" si="62"/>
        <v>399914</v>
      </c>
      <c r="T97" s="118">
        <f t="shared" si="63"/>
        <v>-26310</v>
      </c>
      <c r="U97" s="119">
        <v>491158</v>
      </c>
      <c r="V97" s="111">
        <f t="shared" si="64"/>
        <v>392926</v>
      </c>
      <c r="W97" s="114">
        <f t="shared" si="65"/>
        <v>-35045</v>
      </c>
    </row>
    <row r="98" spans="1:23" ht="21" x14ac:dyDescent="0.25">
      <c r="A98" s="1" t="s">
        <v>175</v>
      </c>
      <c r="B98" s="1" t="s">
        <v>176</v>
      </c>
      <c r="C98" s="1" t="s">
        <v>19</v>
      </c>
      <c r="D98" s="2">
        <v>1.5</v>
      </c>
      <c r="E98" s="3">
        <v>422043</v>
      </c>
      <c r="F98" s="150">
        <v>403739</v>
      </c>
      <c r="G98" s="111">
        <f t="shared" si="56"/>
        <v>605609</v>
      </c>
      <c r="H98" s="112">
        <f t="shared" si="57"/>
        <v>-18304</v>
      </c>
      <c r="I98" s="113">
        <v>399506</v>
      </c>
      <c r="J98" s="111">
        <f t="shared" si="36"/>
        <v>599259</v>
      </c>
      <c r="K98" s="114">
        <f t="shared" si="37"/>
        <v>-22537</v>
      </c>
      <c r="L98" s="115">
        <v>422043</v>
      </c>
      <c r="M98" s="111">
        <f t="shared" si="58"/>
        <v>633065</v>
      </c>
      <c r="N98" s="114">
        <f t="shared" si="59"/>
        <v>0</v>
      </c>
      <c r="O98" s="116">
        <v>399253</v>
      </c>
      <c r="P98" s="111">
        <f t="shared" si="60"/>
        <v>598880</v>
      </c>
      <c r="Q98" s="117">
        <f t="shared" si="61"/>
        <v>-22790</v>
      </c>
      <c r="R98" s="116">
        <v>400941</v>
      </c>
      <c r="S98" s="111">
        <f t="shared" si="62"/>
        <v>601412</v>
      </c>
      <c r="T98" s="118">
        <f t="shared" si="63"/>
        <v>-21102</v>
      </c>
      <c r="U98" s="119">
        <v>393935</v>
      </c>
      <c r="V98" s="111">
        <f t="shared" si="64"/>
        <v>590903</v>
      </c>
      <c r="W98" s="114">
        <f t="shared" si="65"/>
        <v>-28108</v>
      </c>
    </row>
    <row r="99" spans="1:23" ht="21" x14ac:dyDescent="0.25">
      <c r="A99" s="1" t="s">
        <v>177</v>
      </c>
      <c r="B99" s="5" t="s">
        <v>178</v>
      </c>
      <c r="C99" s="1" t="s">
        <v>179</v>
      </c>
      <c r="D99" s="2">
        <v>12</v>
      </c>
      <c r="E99" s="3">
        <v>188813</v>
      </c>
      <c r="F99" s="150">
        <v>180624</v>
      </c>
      <c r="G99" s="111">
        <f t="shared" si="56"/>
        <v>2167488</v>
      </c>
      <c r="H99" s="112">
        <f t="shared" si="57"/>
        <v>-8189</v>
      </c>
      <c r="I99" s="113">
        <v>178730</v>
      </c>
      <c r="J99" s="111">
        <f t="shared" si="36"/>
        <v>2144760</v>
      </c>
      <c r="K99" s="114">
        <f t="shared" si="37"/>
        <v>-10083</v>
      </c>
      <c r="L99" s="115">
        <v>188813</v>
      </c>
      <c r="M99" s="111">
        <f t="shared" si="58"/>
        <v>2265756</v>
      </c>
      <c r="N99" s="114">
        <f t="shared" si="59"/>
        <v>0</v>
      </c>
      <c r="O99" s="116">
        <v>178617</v>
      </c>
      <c r="P99" s="111">
        <f t="shared" si="60"/>
        <v>2143404</v>
      </c>
      <c r="Q99" s="117">
        <f t="shared" si="61"/>
        <v>-10196</v>
      </c>
      <c r="R99" s="116">
        <v>179372</v>
      </c>
      <c r="S99" s="111">
        <f t="shared" si="62"/>
        <v>2152464</v>
      </c>
      <c r="T99" s="118">
        <f t="shared" si="63"/>
        <v>-9441</v>
      </c>
      <c r="U99" s="119">
        <v>176238</v>
      </c>
      <c r="V99" s="111">
        <f t="shared" si="64"/>
        <v>2114856</v>
      </c>
      <c r="W99" s="114">
        <f t="shared" si="65"/>
        <v>-12575</v>
      </c>
    </row>
    <row r="100" spans="1:23" ht="31.5" x14ac:dyDescent="0.25">
      <c r="A100" s="1" t="s">
        <v>180</v>
      </c>
      <c r="B100" s="1" t="s">
        <v>181</v>
      </c>
      <c r="C100" s="1" t="s">
        <v>19</v>
      </c>
      <c r="D100" s="2">
        <v>2.5</v>
      </c>
      <c r="E100" s="3">
        <v>589745</v>
      </c>
      <c r="F100" s="150">
        <v>564168</v>
      </c>
      <c r="G100" s="111">
        <f t="shared" si="56"/>
        <v>1410420</v>
      </c>
      <c r="H100" s="112">
        <f t="shared" si="57"/>
        <v>-25577</v>
      </c>
      <c r="I100" s="113">
        <v>558253</v>
      </c>
      <c r="J100" s="111">
        <f t="shared" si="36"/>
        <v>1395633</v>
      </c>
      <c r="K100" s="114">
        <f t="shared" si="37"/>
        <v>-31492</v>
      </c>
      <c r="L100" s="115">
        <v>589745</v>
      </c>
      <c r="M100" s="111">
        <f t="shared" si="58"/>
        <v>1474363</v>
      </c>
      <c r="N100" s="114">
        <f t="shared" si="59"/>
        <v>0</v>
      </c>
      <c r="O100" s="116">
        <v>557899</v>
      </c>
      <c r="P100" s="111">
        <f t="shared" si="60"/>
        <v>1394748</v>
      </c>
      <c r="Q100" s="117">
        <f t="shared" si="61"/>
        <v>-31846</v>
      </c>
      <c r="R100" s="116">
        <v>560258</v>
      </c>
      <c r="S100" s="111">
        <f t="shared" si="62"/>
        <v>1400645</v>
      </c>
      <c r="T100" s="118">
        <f t="shared" si="63"/>
        <v>-29487</v>
      </c>
      <c r="U100" s="119">
        <v>550468</v>
      </c>
      <c r="V100" s="111">
        <f t="shared" si="64"/>
        <v>1376170</v>
      </c>
      <c r="W100" s="114">
        <f t="shared" si="65"/>
        <v>-39277</v>
      </c>
    </row>
    <row r="101" spans="1:23" ht="21" x14ac:dyDescent="0.25">
      <c r="A101" s="1" t="s">
        <v>182</v>
      </c>
      <c r="B101" s="1" t="s">
        <v>183</v>
      </c>
      <c r="C101" s="1" t="s">
        <v>29</v>
      </c>
      <c r="D101" s="2">
        <v>3.7</v>
      </c>
      <c r="E101" s="3">
        <v>411974</v>
      </c>
      <c r="F101" s="150">
        <v>394107</v>
      </c>
      <c r="G101" s="111">
        <f t="shared" si="56"/>
        <v>1458196</v>
      </c>
      <c r="H101" s="112">
        <f t="shared" si="57"/>
        <v>-17867</v>
      </c>
      <c r="I101" s="113">
        <v>389975</v>
      </c>
      <c r="J101" s="111">
        <f t="shared" si="36"/>
        <v>1442908</v>
      </c>
      <c r="K101" s="114">
        <f t="shared" si="37"/>
        <v>-21999</v>
      </c>
      <c r="L101" s="115">
        <v>411974</v>
      </c>
      <c r="M101" s="111">
        <f t="shared" si="58"/>
        <v>1524304</v>
      </c>
      <c r="N101" s="114">
        <f t="shared" si="59"/>
        <v>0</v>
      </c>
      <c r="O101" s="116">
        <v>389727</v>
      </c>
      <c r="P101" s="111">
        <f t="shared" si="60"/>
        <v>1441990</v>
      </c>
      <c r="Q101" s="117">
        <f t="shared" si="61"/>
        <v>-22247</v>
      </c>
      <c r="R101" s="116">
        <v>391375</v>
      </c>
      <c r="S101" s="111">
        <f t="shared" si="62"/>
        <v>1448088</v>
      </c>
      <c r="T101" s="118">
        <f t="shared" si="63"/>
        <v>-20599</v>
      </c>
      <c r="U101" s="119">
        <v>384537</v>
      </c>
      <c r="V101" s="111">
        <f t="shared" si="64"/>
        <v>1422787</v>
      </c>
      <c r="W101" s="114">
        <f t="shared" si="65"/>
        <v>-27437</v>
      </c>
    </row>
    <row r="102" spans="1:23" x14ac:dyDescent="0.25">
      <c r="A102" s="143"/>
      <c r="B102" s="97" t="s">
        <v>184</v>
      </c>
      <c r="C102" s="143"/>
      <c r="D102" s="144"/>
      <c r="E102" s="145"/>
      <c r="F102" s="124"/>
      <c r="G102" s="125">
        <f>SUM(G93:G101)</f>
        <v>17413158</v>
      </c>
      <c r="H102" s="126"/>
      <c r="I102" s="127"/>
      <c r="J102" s="125">
        <f>SUM(J93:J101)</f>
        <v>17230564</v>
      </c>
      <c r="K102" s="128"/>
      <c r="L102" s="129"/>
      <c r="M102" s="125">
        <f>SUM(M93:M101)</f>
        <v>18202588</v>
      </c>
      <c r="N102" s="128"/>
      <c r="O102" s="130"/>
      <c r="P102" s="125">
        <f>SUM(P93:P101)</f>
        <v>17219636</v>
      </c>
      <c r="Q102" s="131"/>
      <c r="R102" s="132"/>
      <c r="S102" s="125">
        <f>SUM(S93:S101)</f>
        <v>17292469</v>
      </c>
      <c r="T102" s="133"/>
      <c r="U102" s="132"/>
      <c r="V102" s="125">
        <f>SUM(V93:V101)</f>
        <v>16990313</v>
      </c>
      <c r="W102" s="128"/>
    </row>
    <row r="103" spans="1:23" x14ac:dyDescent="0.25">
      <c r="A103" s="96">
        <v>10</v>
      </c>
      <c r="B103" s="97" t="s">
        <v>185</v>
      </c>
      <c r="C103" s="98"/>
      <c r="D103" s="147"/>
      <c r="E103" s="148"/>
      <c r="F103" s="138"/>
      <c r="G103" s="139"/>
      <c r="H103" s="102"/>
      <c r="I103" s="149"/>
      <c r="J103" s="139"/>
      <c r="K103" s="104"/>
      <c r="L103" s="141"/>
      <c r="M103" s="139"/>
      <c r="N103" s="104"/>
      <c r="O103" s="142"/>
      <c r="P103" s="139"/>
      <c r="Q103" s="106"/>
      <c r="R103" s="134"/>
      <c r="S103" s="139"/>
      <c r="T103" s="108"/>
      <c r="U103" s="134"/>
      <c r="V103" s="139"/>
      <c r="W103" s="104"/>
    </row>
    <row r="104" spans="1:23" ht="21" x14ac:dyDescent="0.25">
      <c r="A104" s="1" t="s">
        <v>186</v>
      </c>
      <c r="B104" s="1" t="s">
        <v>187</v>
      </c>
      <c r="C104" s="1" t="s">
        <v>19</v>
      </c>
      <c r="D104" s="2">
        <v>950</v>
      </c>
      <c r="E104" s="3">
        <v>20846</v>
      </c>
      <c r="F104" s="150">
        <v>19942</v>
      </c>
      <c r="G104" s="111">
        <f t="shared" ref="G104:G110" si="66">ROUND(F104*D104,0)</f>
        <v>18944900</v>
      </c>
      <c r="H104" s="112">
        <f t="shared" ref="H104:H110" si="67">IF((E104=0),0,(F104-$E104))</f>
        <v>-904</v>
      </c>
      <c r="I104" s="113">
        <v>19733</v>
      </c>
      <c r="J104" s="111">
        <f t="shared" ref="J104:J126" si="68">ROUND(I104*D104,0)</f>
        <v>18746350</v>
      </c>
      <c r="K104" s="114">
        <f t="shared" si="37"/>
        <v>-1113</v>
      </c>
      <c r="L104" s="115">
        <v>20846</v>
      </c>
      <c r="M104" s="111">
        <f t="shared" ref="M104:M110" si="69">ROUND(L104*D104,0)</f>
        <v>19803700</v>
      </c>
      <c r="N104" s="114">
        <f t="shared" ref="N104:N110" si="70">IF((E104=0),0,(L104-$E104))</f>
        <v>0</v>
      </c>
      <c r="O104" s="116">
        <v>19720</v>
      </c>
      <c r="P104" s="111">
        <f t="shared" ref="P104:P110" si="71">ROUND(O104*D104,0)</f>
        <v>18734000</v>
      </c>
      <c r="Q104" s="117">
        <f t="shared" ref="Q104:Q110" si="72">IF((E104=0),0,(O104-$E104))</f>
        <v>-1126</v>
      </c>
      <c r="R104" s="116">
        <v>19804</v>
      </c>
      <c r="S104" s="111">
        <f t="shared" ref="S104:S110" si="73">ROUND(R104*D104,0)</f>
        <v>18813800</v>
      </c>
      <c r="T104" s="118">
        <f t="shared" ref="T104:T110" si="74">IF((E104=0),0,(R104-$E104))</f>
        <v>-1042</v>
      </c>
      <c r="U104" s="119">
        <v>19458</v>
      </c>
      <c r="V104" s="111">
        <f t="shared" ref="V104:V110" si="75">ROUND(U104*D104,0)</f>
        <v>18485100</v>
      </c>
      <c r="W104" s="114">
        <f t="shared" ref="W104:W110" si="76">IF((E104=0),0,(U104-$E104))</f>
        <v>-1388</v>
      </c>
    </row>
    <row r="105" spans="1:23" ht="21" x14ac:dyDescent="0.25">
      <c r="A105" s="1" t="s">
        <v>188</v>
      </c>
      <c r="B105" s="1" t="s">
        <v>189</v>
      </c>
      <c r="C105" s="1" t="s">
        <v>19</v>
      </c>
      <c r="D105" s="2">
        <v>227</v>
      </c>
      <c r="E105" s="3">
        <v>28717</v>
      </c>
      <c r="F105" s="150">
        <v>27472</v>
      </c>
      <c r="G105" s="111">
        <f t="shared" si="66"/>
        <v>6236144</v>
      </c>
      <c r="H105" s="112">
        <f t="shared" si="67"/>
        <v>-1245</v>
      </c>
      <c r="I105" s="113">
        <v>27184</v>
      </c>
      <c r="J105" s="111">
        <f t="shared" si="68"/>
        <v>6170768</v>
      </c>
      <c r="K105" s="114">
        <f t="shared" si="37"/>
        <v>-1533</v>
      </c>
      <c r="L105" s="115">
        <v>28717</v>
      </c>
      <c r="M105" s="111">
        <f t="shared" si="69"/>
        <v>6518759</v>
      </c>
      <c r="N105" s="114">
        <f t="shared" si="70"/>
        <v>0</v>
      </c>
      <c r="O105" s="116">
        <v>27166</v>
      </c>
      <c r="P105" s="111">
        <f t="shared" si="71"/>
        <v>6166682</v>
      </c>
      <c r="Q105" s="117">
        <f t="shared" si="72"/>
        <v>-1551</v>
      </c>
      <c r="R105" s="116">
        <v>27281</v>
      </c>
      <c r="S105" s="111">
        <f t="shared" si="73"/>
        <v>6192787</v>
      </c>
      <c r="T105" s="118">
        <f t="shared" si="74"/>
        <v>-1436</v>
      </c>
      <c r="U105" s="119">
        <v>26804</v>
      </c>
      <c r="V105" s="111">
        <f t="shared" si="75"/>
        <v>6084508</v>
      </c>
      <c r="W105" s="114">
        <f t="shared" si="76"/>
        <v>-1913</v>
      </c>
    </row>
    <row r="106" spans="1:23" ht="21" x14ac:dyDescent="0.25">
      <c r="A106" s="1" t="s">
        <v>190</v>
      </c>
      <c r="B106" s="1" t="s">
        <v>191</v>
      </c>
      <c r="C106" s="1" t="s">
        <v>19</v>
      </c>
      <c r="D106" s="2">
        <v>92</v>
      </c>
      <c r="E106" s="3">
        <v>21511</v>
      </c>
      <c r="F106" s="150">
        <v>20578</v>
      </c>
      <c r="G106" s="111">
        <f t="shared" si="66"/>
        <v>1893176</v>
      </c>
      <c r="H106" s="112">
        <f t="shared" si="67"/>
        <v>-933</v>
      </c>
      <c r="I106" s="113">
        <v>20362</v>
      </c>
      <c r="J106" s="111">
        <f t="shared" si="68"/>
        <v>1873304</v>
      </c>
      <c r="K106" s="114">
        <f t="shared" si="37"/>
        <v>-1149</v>
      </c>
      <c r="L106" s="115">
        <v>21511</v>
      </c>
      <c r="M106" s="111">
        <f t="shared" si="69"/>
        <v>1979012</v>
      </c>
      <c r="N106" s="114">
        <f t="shared" si="70"/>
        <v>0</v>
      </c>
      <c r="O106" s="116">
        <v>20349</v>
      </c>
      <c r="P106" s="111">
        <f t="shared" si="71"/>
        <v>1872108</v>
      </c>
      <c r="Q106" s="117">
        <f t="shared" si="72"/>
        <v>-1162</v>
      </c>
      <c r="R106" s="116">
        <v>20435</v>
      </c>
      <c r="S106" s="111">
        <f t="shared" si="73"/>
        <v>1880020</v>
      </c>
      <c r="T106" s="118">
        <f t="shared" si="74"/>
        <v>-1076</v>
      </c>
      <c r="U106" s="119">
        <v>20078</v>
      </c>
      <c r="V106" s="111">
        <f t="shared" si="75"/>
        <v>1847176</v>
      </c>
      <c r="W106" s="114">
        <f t="shared" si="76"/>
        <v>-1433</v>
      </c>
    </row>
    <row r="107" spans="1:23" ht="21" x14ac:dyDescent="0.25">
      <c r="A107" s="1" t="s">
        <v>192</v>
      </c>
      <c r="B107" s="1" t="s">
        <v>193</v>
      </c>
      <c r="C107" s="1" t="s">
        <v>19</v>
      </c>
      <c r="D107" s="2">
        <v>1210</v>
      </c>
      <c r="E107" s="3">
        <v>24446</v>
      </c>
      <c r="F107" s="150">
        <v>23386</v>
      </c>
      <c r="G107" s="111">
        <f t="shared" si="66"/>
        <v>28297060</v>
      </c>
      <c r="H107" s="112">
        <f t="shared" si="67"/>
        <v>-1060</v>
      </c>
      <c r="I107" s="113">
        <v>23141</v>
      </c>
      <c r="J107" s="111">
        <f t="shared" si="68"/>
        <v>28000610</v>
      </c>
      <c r="K107" s="114">
        <f t="shared" si="37"/>
        <v>-1305</v>
      </c>
      <c r="L107" s="115">
        <v>24446</v>
      </c>
      <c r="M107" s="111">
        <f t="shared" si="69"/>
        <v>29579660</v>
      </c>
      <c r="N107" s="114">
        <f t="shared" si="70"/>
        <v>0</v>
      </c>
      <c r="O107" s="116">
        <v>23126</v>
      </c>
      <c r="P107" s="111">
        <f t="shared" si="71"/>
        <v>27982460</v>
      </c>
      <c r="Q107" s="117">
        <f t="shared" si="72"/>
        <v>-1320</v>
      </c>
      <c r="R107" s="116">
        <v>23224</v>
      </c>
      <c r="S107" s="111">
        <f t="shared" si="73"/>
        <v>28101040</v>
      </c>
      <c r="T107" s="118">
        <f t="shared" si="74"/>
        <v>-1222</v>
      </c>
      <c r="U107" s="119">
        <v>22818</v>
      </c>
      <c r="V107" s="111">
        <f t="shared" si="75"/>
        <v>27609780</v>
      </c>
      <c r="W107" s="114">
        <f t="shared" si="76"/>
        <v>-1628</v>
      </c>
    </row>
    <row r="108" spans="1:23" ht="21" x14ac:dyDescent="0.25">
      <c r="A108" s="1" t="s">
        <v>194</v>
      </c>
      <c r="B108" s="1" t="s">
        <v>195</v>
      </c>
      <c r="C108" s="1" t="s">
        <v>29</v>
      </c>
      <c r="D108" s="2">
        <v>240</v>
      </c>
      <c r="E108" s="3">
        <v>9315</v>
      </c>
      <c r="F108" s="150">
        <v>8911</v>
      </c>
      <c r="G108" s="111">
        <f t="shared" si="66"/>
        <v>2138640</v>
      </c>
      <c r="H108" s="112">
        <f t="shared" si="67"/>
        <v>-404</v>
      </c>
      <c r="I108" s="113">
        <v>8818</v>
      </c>
      <c r="J108" s="111">
        <f t="shared" si="68"/>
        <v>2116320</v>
      </c>
      <c r="K108" s="114">
        <f t="shared" si="37"/>
        <v>-497</v>
      </c>
      <c r="L108" s="115">
        <v>9315</v>
      </c>
      <c r="M108" s="111">
        <f t="shared" si="69"/>
        <v>2235600</v>
      </c>
      <c r="N108" s="114">
        <f t="shared" si="70"/>
        <v>0</v>
      </c>
      <c r="O108" s="116">
        <v>8812</v>
      </c>
      <c r="P108" s="111">
        <f t="shared" si="71"/>
        <v>2114880</v>
      </c>
      <c r="Q108" s="117">
        <f t="shared" si="72"/>
        <v>-503</v>
      </c>
      <c r="R108" s="116">
        <v>8849</v>
      </c>
      <c r="S108" s="111">
        <f t="shared" si="73"/>
        <v>2123760</v>
      </c>
      <c r="T108" s="118">
        <f t="shared" si="74"/>
        <v>-466</v>
      </c>
      <c r="U108" s="119">
        <v>8695</v>
      </c>
      <c r="V108" s="111">
        <f t="shared" si="75"/>
        <v>2086800</v>
      </c>
      <c r="W108" s="114">
        <f t="shared" si="76"/>
        <v>-620</v>
      </c>
    </row>
    <row r="109" spans="1:23" ht="21" x14ac:dyDescent="0.25">
      <c r="A109" s="1" t="s">
        <v>196</v>
      </c>
      <c r="B109" s="1" t="s">
        <v>197</v>
      </c>
      <c r="C109" s="1" t="s">
        <v>29</v>
      </c>
      <c r="D109" s="2">
        <v>35</v>
      </c>
      <c r="E109" s="3">
        <v>10511</v>
      </c>
      <c r="F109" s="150">
        <v>10055</v>
      </c>
      <c r="G109" s="111">
        <f t="shared" si="66"/>
        <v>351925</v>
      </c>
      <c r="H109" s="112">
        <f t="shared" si="67"/>
        <v>-456</v>
      </c>
      <c r="I109" s="113">
        <v>9950</v>
      </c>
      <c r="J109" s="111">
        <f t="shared" si="68"/>
        <v>348250</v>
      </c>
      <c r="K109" s="114">
        <f t="shared" si="37"/>
        <v>-561</v>
      </c>
      <c r="L109" s="115">
        <v>10511</v>
      </c>
      <c r="M109" s="111">
        <f t="shared" si="69"/>
        <v>367885</v>
      </c>
      <c r="N109" s="114">
        <f t="shared" si="70"/>
        <v>0</v>
      </c>
      <c r="O109" s="116">
        <v>9943</v>
      </c>
      <c r="P109" s="111">
        <f t="shared" si="71"/>
        <v>348005</v>
      </c>
      <c r="Q109" s="117">
        <f t="shared" si="72"/>
        <v>-568</v>
      </c>
      <c r="R109" s="116">
        <v>9985</v>
      </c>
      <c r="S109" s="111">
        <f t="shared" si="73"/>
        <v>349475</v>
      </c>
      <c r="T109" s="118">
        <f t="shared" si="74"/>
        <v>-526</v>
      </c>
      <c r="U109" s="119">
        <v>9811</v>
      </c>
      <c r="V109" s="111">
        <f t="shared" si="75"/>
        <v>343385</v>
      </c>
      <c r="W109" s="114">
        <f t="shared" si="76"/>
        <v>-700</v>
      </c>
    </row>
    <row r="110" spans="1:23" ht="21" x14ac:dyDescent="0.25">
      <c r="A110" s="1" t="s">
        <v>198</v>
      </c>
      <c r="B110" s="1" t="s">
        <v>199</v>
      </c>
      <c r="C110" s="1" t="s">
        <v>19</v>
      </c>
      <c r="D110" s="2">
        <v>750</v>
      </c>
      <c r="E110" s="3">
        <v>17197</v>
      </c>
      <c r="F110" s="150">
        <v>16451</v>
      </c>
      <c r="G110" s="111">
        <f t="shared" si="66"/>
        <v>12338250</v>
      </c>
      <c r="H110" s="112">
        <f t="shared" si="67"/>
        <v>-746</v>
      </c>
      <c r="I110" s="113">
        <v>16279</v>
      </c>
      <c r="J110" s="111">
        <f t="shared" si="68"/>
        <v>12209250</v>
      </c>
      <c r="K110" s="114">
        <f t="shared" si="37"/>
        <v>-918</v>
      </c>
      <c r="L110" s="115">
        <v>17197</v>
      </c>
      <c r="M110" s="111">
        <f t="shared" si="69"/>
        <v>12897750</v>
      </c>
      <c r="N110" s="114">
        <f t="shared" si="70"/>
        <v>0</v>
      </c>
      <c r="O110" s="116">
        <v>16268</v>
      </c>
      <c r="P110" s="111">
        <f t="shared" si="71"/>
        <v>12201000</v>
      </c>
      <c r="Q110" s="117">
        <f t="shared" si="72"/>
        <v>-929</v>
      </c>
      <c r="R110" s="116">
        <v>16337</v>
      </c>
      <c r="S110" s="111">
        <f t="shared" si="73"/>
        <v>12252750</v>
      </c>
      <c r="T110" s="118">
        <f t="shared" si="74"/>
        <v>-860</v>
      </c>
      <c r="U110" s="119">
        <v>16052</v>
      </c>
      <c r="V110" s="111">
        <f t="shared" si="75"/>
        <v>12039000</v>
      </c>
      <c r="W110" s="114">
        <f t="shared" si="76"/>
        <v>-1145</v>
      </c>
    </row>
    <row r="111" spans="1:23" x14ac:dyDescent="0.25">
      <c r="A111" s="143"/>
      <c r="B111" s="97" t="s">
        <v>200</v>
      </c>
      <c r="C111" s="143"/>
      <c r="D111" s="144"/>
      <c r="E111" s="145"/>
      <c r="F111" s="124"/>
      <c r="G111" s="125">
        <f>SUM(G104:G110)</f>
        <v>70200095</v>
      </c>
      <c r="H111" s="126"/>
      <c r="I111" s="127"/>
      <c r="J111" s="125">
        <f>SUM(J104:J110)</f>
        <v>69464852</v>
      </c>
      <c r="K111" s="128"/>
      <c r="L111" s="129"/>
      <c r="M111" s="125">
        <f>SUM(M104:M110)</f>
        <v>73382366</v>
      </c>
      <c r="N111" s="128"/>
      <c r="O111" s="130"/>
      <c r="P111" s="125">
        <f>SUM(P104:P110)</f>
        <v>69419135</v>
      </c>
      <c r="Q111" s="106"/>
      <c r="R111" s="132"/>
      <c r="S111" s="125">
        <f>SUM(S104:S110)</f>
        <v>69713632</v>
      </c>
      <c r="T111" s="133"/>
      <c r="U111" s="132"/>
      <c r="V111" s="125">
        <f>SUM(V104:V110)</f>
        <v>68495749</v>
      </c>
      <c r="W111" s="128"/>
    </row>
    <row r="112" spans="1:23" x14ac:dyDescent="0.25">
      <c r="A112" s="96">
        <v>11</v>
      </c>
      <c r="B112" s="156" t="s">
        <v>201</v>
      </c>
      <c r="C112" s="157"/>
      <c r="D112" s="158"/>
      <c r="E112" s="159"/>
      <c r="F112" s="138"/>
      <c r="G112" s="139"/>
      <c r="H112" s="102"/>
      <c r="I112" s="149"/>
      <c r="J112" s="139"/>
      <c r="K112" s="104"/>
      <c r="L112" s="141"/>
      <c r="M112" s="139"/>
      <c r="N112" s="104"/>
      <c r="O112" s="142"/>
      <c r="P112" s="139"/>
      <c r="Q112" s="106"/>
      <c r="R112" s="134"/>
      <c r="S112" s="139"/>
      <c r="T112" s="108"/>
      <c r="U112" s="134"/>
      <c r="V112" s="139"/>
      <c r="W112" s="104"/>
    </row>
    <row r="113" spans="1:23" s="160" customFormat="1" ht="21" x14ac:dyDescent="0.25">
      <c r="A113" s="1" t="s">
        <v>202</v>
      </c>
      <c r="B113" s="1" t="s">
        <v>203</v>
      </c>
      <c r="C113" s="1" t="s">
        <v>29</v>
      </c>
      <c r="D113" s="2">
        <v>65</v>
      </c>
      <c r="E113" s="3">
        <v>10450</v>
      </c>
      <c r="F113" s="150">
        <v>9997</v>
      </c>
      <c r="G113" s="111">
        <f>ROUND(F113*D113,0)</f>
        <v>649805</v>
      </c>
      <c r="H113" s="112">
        <f>IF((E113=0),0,(F113-$E113))</f>
        <v>-453</v>
      </c>
      <c r="I113" s="113">
        <v>9892</v>
      </c>
      <c r="J113" s="111">
        <f>ROUND(I113*D113,0)</f>
        <v>642980</v>
      </c>
      <c r="K113" s="114">
        <f t="shared" si="37"/>
        <v>-558</v>
      </c>
      <c r="L113" s="115">
        <v>10450</v>
      </c>
      <c r="M113" s="111">
        <f>ROUND(L113*D113,0)</f>
        <v>679250</v>
      </c>
      <c r="N113" s="114">
        <f>IF((E113=0),0,(L113-$E113))</f>
        <v>0</v>
      </c>
      <c r="O113" s="116">
        <v>9886</v>
      </c>
      <c r="P113" s="111">
        <f>ROUND(O113*D113,0)</f>
        <v>642590</v>
      </c>
      <c r="Q113" s="117">
        <f>IF((E113=0),0,(O113-$E113))</f>
        <v>-564</v>
      </c>
      <c r="R113" s="116">
        <v>9928</v>
      </c>
      <c r="S113" s="111">
        <f>ROUND(R113*D113,0)</f>
        <v>645320</v>
      </c>
      <c r="T113" s="118">
        <f>IF((E113=0),0,(R113-$E113))</f>
        <v>-522</v>
      </c>
      <c r="U113" s="119">
        <v>9754</v>
      </c>
      <c r="V113" s="111">
        <f>ROUND(U113*D113,0)</f>
        <v>634010</v>
      </c>
      <c r="W113" s="114">
        <f>IF((E113=0),0,(U113-$E113))</f>
        <v>-696</v>
      </c>
    </row>
    <row r="114" spans="1:23" ht="21" x14ac:dyDescent="0.25">
      <c r="A114" s="1" t="s">
        <v>204</v>
      </c>
      <c r="B114" s="1" t="s">
        <v>205</v>
      </c>
      <c r="C114" s="1" t="s">
        <v>19</v>
      </c>
      <c r="D114" s="2">
        <v>120</v>
      </c>
      <c r="E114" s="3">
        <v>34085</v>
      </c>
      <c r="F114" s="150">
        <v>32607</v>
      </c>
      <c r="G114" s="111">
        <f>ROUND(F114*D114,0)</f>
        <v>3912840</v>
      </c>
      <c r="H114" s="112">
        <f>IF((E114=0),0,(F114-$E114))</f>
        <v>-1478</v>
      </c>
      <c r="I114" s="113">
        <v>32265</v>
      </c>
      <c r="J114" s="111">
        <f>ROUND(I114*D114,0)</f>
        <v>3871800</v>
      </c>
      <c r="K114" s="114">
        <f t="shared" si="37"/>
        <v>-1820</v>
      </c>
      <c r="L114" s="115">
        <v>34085</v>
      </c>
      <c r="M114" s="111">
        <f>ROUND(L114*D114,0)</f>
        <v>4090200</v>
      </c>
      <c r="N114" s="114">
        <f>IF((E114=0),0,(L114-$E114))</f>
        <v>0</v>
      </c>
      <c r="O114" s="116">
        <v>32244</v>
      </c>
      <c r="P114" s="111">
        <f>ROUND(O114*D114,0)</f>
        <v>3869280</v>
      </c>
      <c r="Q114" s="117">
        <f>IF((E114=0),0,(O114-$E114))</f>
        <v>-1841</v>
      </c>
      <c r="R114" s="116">
        <v>32381</v>
      </c>
      <c r="S114" s="111">
        <f>ROUND(R114*D114,0)</f>
        <v>3885720</v>
      </c>
      <c r="T114" s="118">
        <f>IF((E114=0),0,(R114-$E114))</f>
        <v>-1704</v>
      </c>
      <c r="U114" s="119">
        <v>31815</v>
      </c>
      <c r="V114" s="111">
        <f>ROUND(U114*D114,0)</f>
        <v>3817800</v>
      </c>
      <c r="W114" s="114">
        <f>IF((E114=0),0,(U114-$E114))</f>
        <v>-2270</v>
      </c>
    </row>
    <row r="115" spans="1:23" x14ac:dyDescent="0.25">
      <c r="A115" s="143"/>
      <c r="B115" s="97" t="s">
        <v>206</v>
      </c>
      <c r="C115" s="143"/>
      <c r="D115" s="144"/>
      <c r="E115" s="161"/>
      <c r="F115" s="124"/>
      <c r="G115" s="125">
        <f>SUM(G113:G114)</f>
        <v>4562645</v>
      </c>
      <c r="H115" s="126"/>
      <c r="I115" s="127"/>
      <c r="J115" s="125">
        <f>SUM(J113:J114)</f>
        <v>4514780</v>
      </c>
      <c r="K115" s="128"/>
      <c r="L115" s="129"/>
      <c r="M115" s="125">
        <f>SUM(M113:M114)</f>
        <v>4769450</v>
      </c>
      <c r="N115" s="128"/>
      <c r="O115" s="130"/>
      <c r="P115" s="125">
        <f>SUM(P113:P114)</f>
        <v>4511870</v>
      </c>
      <c r="Q115" s="131"/>
      <c r="R115" s="132"/>
      <c r="S115" s="125">
        <f>SUM(S113:S114)</f>
        <v>4531040</v>
      </c>
      <c r="T115" s="133"/>
      <c r="U115" s="132"/>
      <c r="V115" s="125">
        <f>SUM(V113:V114)</f>
        <v>4451810</v>
      </c>
      <c r="W115" s="128"/>
    </row>
    <row r="116" spans="1:23" x14ac:dyDescent="0.25">
      <c r="A116" s="96">
        <v>12</v>
      </c>
      <c r="B116" s="97" t="s">
        <v>207</v>
      </c>
      <c r="C116" s="98"/>
      <c r="D116" s="147"/>
      <c r="E116" s="148"/>
      <c r="F116" s="138"/>
      <c r="G116" s="139"/>
      <c r="H116" s="102"/>
      <c r="I116" s="149"/>
      <c r="J116" s="139"/>
      <c r="K116" s="104"/>
      <c r="L116" s="141"/>
      <c r="M116" s="139"/>
      <c r="N116" s="104"/>
      <c r="O116" s="142"/>
      <c r="P116" s="139"/>
      <c r="Q116" s="106"/>
      <c r="R116" s="134"/>
      <c r="S116" s="139"/>
      <c r="T116" s="108"/>
      <c r="U116" s="134"/>
      <c r="V116" s="139"/>
      <c r="W116" s="104"/>
    </row>
    <row r="117" spans="1:23" ht="21" x14ac:dyDescent="0.25">
      <c r="A117" s="1" t="s">
        <v>208</v>
      </c>
      <c r="B117" s="1" t="s">
        <v>209</v>
      </c>
      <c r="C117" s="1" t="s">
        <v>29</v>
      </c>
      <c r="D117" s="2">
        <v>14</v>
      </c>
      <c r="E117" s="3">
        <v>127666</v>
      </c>
      <c r="F117" s="150">
        <v>122129</v>
      </c>
      <c r="G117" s="111">
        <f>ROUND(F117*D117,0)</f>
        <v>1709806</v>
      </c>
      <c r="H117" s="112">
        <f>IF((E117=0),0,(F117-$E117))</f>
        <v>-5537</v>
      </c>
      <c r="I117" s="113">
        <v>120849</v>
      </c>
      <c r="J117" s="111">
        <f t="shared" si="68"/>
        <v>1691886</v>
      </c>
      <c r="K117" s="114">
        <f t="shared" si="37"/>
        <v>-6817</v>
      </c>
      <c r="L117" s="115">
        <v>127666</v>
      </c>
      <c r="M117" s="111">
        <f>ROUND(L117*D117,0)</f>
        <v>1787324</v>
      </c>
      <c r="N117" s="114">
        <f>IF((E117=0),0,(L117-$E117))</f>
        <v>0</v>
      </c>
      <c r="O117" s="116">
        <v>120772</v>
      </c>
      <c r="P117" s="111">
        <f>ROUND(O117*D117,0)</f>
        <v>1690808</v>
      </c>
      <c r="Q117" s="117">
        <f>IF((E117=0),0,(O117-$E117))</f>
        <v>-6894</v>
      </c>
      <c r="R117" s="116">
        <v>121283</v>
      </c>
      <c r="S117" s="111">
        <f>ROUND(R117*D117,0)</f>
        <v>1697962</v>
      </c>
      <c r="T117" s="118">
        <f>IF((E117=0),0,(R117-$E117))</f>
        <v>-6383</v>
      </c>
      <c r="U117" s="119">
        <v>119163</v>
      </c>
      <c r="V117" s="111">
        <f>ROUND(U117*D117,0)</f>
        <v>1668282</v>
      </c>
      <c r="W117" s="114">
        <f>IF((E117=0),0,(U117-$E117))</f>
        <v>-8503</v>
      </c>
    </row>
    <row r="118" spans="1:23" x14ac:dyDescent="0.25">
      <c r="A118" s="143"/>
      <c r="B118" s="97" t="s">
        <v>210</v>
      </c>
      <c r="C118" s="143"/>
      <c r="D118" s="144"/>
      <c r="E118" s="145"/>
      <c r="F118" s="124"/>
      <c r="G118" s="125">
        <f>SUM(G117:G117)</f>
        <v>1709806</v>
      </c>
      <c r="H118" s="126"/>
      <c r="I118" s="127"/>
      <c r="J118" s="125">
        <f>SUM(J117:J117)</f>
        <v>1691886</v>
      </c>
      <c r="K118" s="128"/>
      <c r="L118" s="129"/>
      <c r="M118" s="125">
        <f>SUM(M117:M117)</f>
        <v>1787324</v>
      </c>
      <c r="N118" s="128"/>
      <c r="O118" s="130"/>
      <c r="P118" s="125">
        <f>SUM(P117:P117)</f>
        <v>1690808</v>
      </c>
      <c r="Q118" s="131"/>
      <c r="R118" s="132"/>
      <c r="S118" s="125">
        <f>SUM(S117:S117)</f>
        <v>1697962</v>
      </c>
      <c r="T118" s="133"/>
      <c r="U118" s="132"/>
      <c r="V118" s="125">
        <f>SUM(V117:V117)</f>
        <v>1668282</v>
      </c>
      <c r="W118" s="128"/>
    </row>
    <row r="119" spans="1:23" x14ac:dyDescent="0.25">
      <c r="A119" s="96">
        <v>13</v>
      </c>
      <c r="B119" s="97" t="s">
        <v>211</v>
      </c>
      <c r="C119" s="98"/>
      <c r="D119" s="147"/>
      <c r="E119" s="148"/>
      <c r="F119" s="138"/>
      <c r="G119" s="139"/>
      <c r="H119" s="102"/>
      <c r="I119" s="149"/>
      <c r="J119" s="139"/>
      <c r="K119" s="104"/>
      <c r="L119" s="141"/>
      <c r="M119" s="139"/>
      <c r="N119" s="104"/>
      <c r="O119" s="142"/>
      <c r="P119" s="139"/>
      <c r="Q119" s="106"/>
      <c r="R119" s="134"/>
      <c r="S119" s="139"/>
      <c r="T119" s="108"/>
      <c r="U119" s="134"/>
      <c r="V119" s="139"/>
      <c r="W119" s="104"/>
    </row>
    <row r="120" spans="1:23" ht="21" x14ac:dyDescent="0.25">
      <c r="A120" s="1" t="s">
        <v>212</v>
      </c>
      <c r="B120" s="1" t="s">
        <v>213</v>
      </c>
      <c r="C120" s="1" t="s">
        <v>24</v>
      </c>
      <c r="D120" s="2">
        <v>40</v>
      </c>
      <c r="E120" s="3">
        <v>405060</v>
      </c>
      <c r="F120" s="150">
        <v>387493</v>
      </c>
      <c r="G120" s="111">
        <f>ROUND(F120*D120,0)</f>
        <v>15499720</v>
      </c>
      <c r="H120" s="112">
        <f>IF((E120=0),0,(F120-$E120))</f>
        <v>-17567</v>
      </c>
      <c r="I120" s="113">
        <v>383430</v>
      </c>
      <c r="J120" s="111">
        <f t="shared" si="68"/>
        <v>15337200</v>
      </c>
      <c r="K120" s="114">
        <f t="shared" si="37"/>
        <v>-21630</v>
      </c>
      <c r="L120" s="115">
        <v>405060</v>
      </c>
      <c r="M120" s="111">
        <f>ROUND(L120*D120,0)</f>
        <v>16202400</v>
      </c>
      <c r="N120" s="114">
        <f>IF((E120=0),0,(L120-$E120))</f>
        <v>0</v>
      </c>
      <c r="O120" s="116">
        <v>383187</v>
      </c>
      <c r="P120" s="111">
        <f>ROUND(O120*D120,0)</f>
        <v>15327480</v>
      </c>
      <c r="Q120" s="117">
        <f>IF((E120=0),0,(O120-$E120))</f>
        <v>-21873</v>
      </c>
      <c r="R120" s="116">
        <v>384807</v>
      </c>
      <c r="S120" s="111">
        <f>ROUND(R120*D120,0)</f>
        <v>15392280</v>
      </c>
      <c r="T120" s="118">
        <f>IF((E120=0),0,(R120-$E120))</f>
        <v>-20253</v>
      </c>
      <c r="U120" s="119">
        <v>378083</v>
      </c>
      <c r="V120" s="111">
        <f>ROUND(U120*D120,0)</f>
        <v>15123320</v>
      </c>
      <c r="W120" s="114">
        <f>IF((E120=0),0,(U120-$E120))</f>
        <v>-26977</v>
      </c>
    </row>
    <row r="121" spans="1:23" x14ac:dyDescent="0.25">
      <c r="A121" s="143"/>
      <c r="B121" s="97" t="s">
        <v>214</v>
      </c>
      <c r="C121" s="143"/>
      <c r="D121" s="144"/>
      <c r="E121" s="145"/>
      <c r="F121" s="124"/>
      <c r="G121" s="125">
        <f>SUM(G120:G120)</f>
        <v>15499720</v>
      </c>
      <c r="H121" s="126"/>
      <c r="I121" s="127"/>
      <c r="J121" s="125">
        <f>SUM(J120:J120)</f>
        <v>15337200</v>
      </c>
      <c r="K121" s="128"/>
      <c r="L121" s="129"/>
      <c r="M121" s="125">
        <f>SUM(M120:M120)</f>
        <v>16202400</v>
      </c>
      <c r="N121" s="128"/>
      <c r="O121" s="130"/>
      <c r="P121" s="125">
        <f>SUM(P120:P120)</f>
        <v>15327480</v>
      </c>
      <c r="Q121" s="131"/>
      <c r="R121" s="132"/>
      <c r="S121" s="125">
        <f>SUM(S120:S120)</f>
        <v>15392280</v>
      </c>
      <c r="T121" s="133"/>
      <c r="U121" s="132"/>
      <c r="V121" s="125">
        <f>SUM(V120:V120)</f>
        <v>15123320</v>
      </c>
      <c r="W121" s="128"/>
    </row>
    <row r="122" spans="1:23" x14ac:dyDescent="0.25">
      <c r="A122" s="96">
        <v>14</v>
      </c>
      <c r="B122" s="97" t="s">
        <v>215</v>
      </c>
      <c r="C122" s="98"/>
      <c r="D122" s="147"/>
      <c r="E122" s="148"/>
      <c r="F122" s="138"/>
      <c r="G122" s="139"/>
      <c r="H122" s="102"/>
      <c r="I122" s="149"/>
      <c r="J122" s="139"/>
      <c r="K122" s="104"/>
      <c r="L122" s="141"/>
      <c r="M122" s="139"/>
      <c r="N122" s="104"/>
      <c r="O122" s="142"/>
      <c r="P122" s="139"/>
      <c r="Q122" s="106"/>
      <c r="R122" s="134"/>
      <c r="S122" s="139"/>
      <c r="T122" s="108"/>
      <c r="U122" s="134"/>
      <c r="V122" s="139"/>
      <c r="W122" s="104"/>
    </row>
    <row r="123" spans="1:23" ht="21" x14ac:dyDescent="0.25">
      <c r="A123" s="1" t="s">
        <v>216</v>
      </c>
      <c r="B123" s="1" t="s">
        <v>217</v>
      </c>
      <c r="C123" s="1" t="s">
        <v>29</v>
      </c>
      <c r="D123" s="2">
        <v>28</v>
      </c>
      <c r="E123" s="3">
        <v>56089</v>
      </c>
      <c r="F123" s="150">
        <v>53656</v>
      </c>
      <c r="G123" s="111">
        <f>ROUND(F123*D123,0)</f>
        <v>1502368</v>
      </c>
      <c r="H123" s="112">
        <f>IF((E123=0),0,(F123-$E123))</f>
        <v>-2433</v>
      </c>
      <c r="I123" s="113">
        <v>53094</v>
      </c>
      <c r="J123" s="111">
        <f t="shared" si="68"/>
        <v>1486632</v>
      </c>
      <c r="K123" s="114">
        <f t="shared" si="37"/>
        <v>-2995</v>
      </c>
      <c r="L123" s="115">
        <v>56089</v>
      </c>
      <c r="M123" s="111">
        <f>ROUND(L123*D123,0)</f>
        <v>1570492</v>
      </c>
      <c r="N123" s="114">
        <f>IF((E123=0),0,(L123-$E123))</f>
        <v>0</v>
      </c>
      <c r="O123" s="116">
        <v>53060</v>
      </c>
      <c r="P123" s="111">
        <f>ROUND(O123*D123,0)</f>
        <v>1485680</v>
      </c>
      <c r="Q123" s="117">
        <f>IF((E123=0),0,(O123-$E123))</f>
        <v>-3029</v>
      </c>
      <c r="R123" s="116">
        <v>53285</v>
      </c>
      <c r="S123" s="111">
        <f>ROUND(R123*D123,0)</f>
        <v>1491980</v>
      </c>
      <c r="T123" s="118">
        <f>IF((E123=0),0,(R123-$E123))</f>
        <v>-2804</v>
      </c>
      <c r="U123" s="119">
        <v>52353</v>
      </c>
      <c r="V123" s="111">
        <f>ROUND(U123*D123,0)</f>
        <v>1465884</v>
      </c>
      <c r="W123" s="114">
        <f>IF((E123=0),0,(U123-$E123))</f>
        <v>-3736</v>
      </c>
    </row>
    <row r="124" spans="1:23" x14ac:dyDescent="0.25">
      <c r="A124" s="143"/>
      <c r="B124" s="97" t="s">
        <v>218</v>
      </c>
      <c r="C124" s="143"/>
      <c r="D124" s="144"/>
      <c r="E124" s="145"/>
      <c r="F124" s="124"/>
      <c r="G124" s="125">
        <f>SUM(G123:G123)</f>
        <v>1502368</v>
      </c>
      <c r="H124" s="126"/>
      <c r="I124" s="127"/>
      <c r="J124" s="125">
        <f>SUM(J123:J123)</f>
        <v>1486632</v>
      </c>
      <c r="K124" s="128"/>
      <c r="L124" s="129"/>
      <c r="M124" s="125">
        <f>SUM(M123:M123)</f>
        <v>1570492</v>
      </c>
      <c r="N124" s="128"/>
      <c r="O124" s="130"/>
      <c r="P124" s="125">
        <f>SUM(P123:P123)</f>
        <v>1485680</v>
      </c>
      <c r="Q124" s="131"/>
      <c r="R124" s="132"/>
      <c r="S124" s="125">
        <f>SUM(S123:S123)</f>
        <v>1491980</v>
      </c>
      <c r="T124" s="133"/>
      <c r="U124" s="132"/>
      <c r="V124" s="125">
        <f>SUM(V123:V123)</f>
        <v>1465884</v>
      </c>
      <c r="W124" s="128"/>
    </row>
    <row r="125" spans="1:23" x14ac:dyDescent="0.25">
      <c r="A125" s="96">
        <v>15</v>
      </c>
      <c r="B125" s="97" t="s">
        <v>219</v>
      </c>
      <c r="C125" s="98"/>
      <c r="D125" s="147"/>
      <c r="E125" s="148"/>
      <c r="F125" s="138"/>
      <c r="G125" s="139"/>
      <c r="H125" s="102"/>
      <c r="I125" s="149"/>
      <c r="J125" s="139"/>
      <c r="K125" s="104"/>
      <c r="L125" s="141"/>
      <c r="M125" s="139"/>
      <c r="N125" s="104"/>
      <c r="O125" s="142"/>
      <c r="P125" s="139"/>
      <c r="Q125" s="106"/>
      <c r="R125" s="134"/>
      <c r="S125" s="139"/>
      <c r="T125" s="108"/>
      <c r="U125" s="134"/>
      <c r="V125" s="139"/>
      <c r="W125" s="104"/>
    </row>
    <row r="126" spans="1:23" ht="21" x14ac:dyDescent="0.25">
      <c r="A126" s="1" t="s">
        <v>220</v>
      </c>
      <c r="B126" s="1" t="s">
        <v>221</v>
      </c>
      <c r="C126" s="1" t="s">
        <v>36</v>
      </c>
      <c r="D126" s="2">
        <v>1</v>
      </c>
      <c r="E126" s="3">
        <v>786360</v>
      </c>
      <c r="F126" s="150">
        <v>752256</v>
      </c>
      <c r="G126" s="111">
        <f>ROUND(F126*D126,0)</f>
        <v>752256</v>
      </c>
      <c r="H126" s="112">
        <f>IF((E126=0),0,(F126-$E126))</f>
        <v>-34104</v>
      </c>
      <c r="I126" s="113">
        <v>744368</v>
      </c>
      <c r="J126" s="111">
        <f t="shared" si="68"/>
        <v>744368</v>
      </c>
      <c r="K126" s="114">
        <f t="shared" si="37"/>
        <v>-41992</v>
      </c>
      <c r="L126" s="115">
        <v>786360</v>
      </c>
      <c r="M126" s="111">
        <f>ROUND(L126*D126,0)</f>
        <v>786360</v>
      </c>
      <c r="N126" s="114">
        <f>IF((E126=0),0,(L126-$E126))</f>
        <v>0</v>
      </c>
      <c r="O126" s="116">
        <v>743897</v>
      </c>
      <c r="P126" s="111">
        <f>ROUND(O126*D126,0)</f>
        <v>743897</v>
      </c>
      <c r="Q126" s="117">
        <f>IF((E126=0),0,(O126-$E126))</f>
        <v>-42463</v>
      </c>
      <c r="R126" s="116">
        <v>747042</v>
      </c>
      <c r="S126" s="111">
        <f>ROUND(R126*D126,0)</f>
        <v>747042</v>
      </c>
      <c r="T126" s="118">
        <f>IF((E126=0),0,(R126-$E126))</f>
        <v>-39318</v>
      </c>
      <c r="U126" s="119">
        <v>733988</v>
      </c>
      <c r="V126" s="111">
        <f>ROUND(U126*D126,0)</f>
        <v>733988</v>
      </c>
      <c r="W126" s="114">
        <f>IF((E126=0),0,(U126-$E126))</f>
        <v>-52372</v>
      </c>
    </row>
    <row r="127" spans="1:23" x14ac:dyDescent="0.25">
      <c r="A127" s="143"/>
      <c r="B127" s="97" t="s">
        <v>222</v>
      </c>
      <c r="C127" s="143"/>
      <c r="D127" s="144"/>
      <c r="E127" s="145"/>
      <c r="F127" s="124"/>
      <c r="G127" s="125">
        <f>SUM(G126:G126)</f>
        <v>752256</v>
      </c>
      <c r="H127" s="126"/>
      <c r="I127" s="127"/>
      <c r="J127" s="125">
        <f>SUM(J126:J126)</f>
        <v>744368</v>
      </c>
      <c r="K127" s="128"/>
      <c r="L127" s="129"/>
      <c r="M127" s="125">
        <f>SUM(M126:M126)</f>
        <v>786360</v>
      </c>
      <c r="N127" s="128"/>
      <c r="O127" s="130"/>
      <c r="P127" s="125">
        <f>SUM(P126:P126)</f>
        <v>743897</v>
      </c>
      <c r="Q127" s="131"/>
      <c r="R127" s="132"/>
      <c r="S127" s="125">
        <f>SUM(S126:S126)</f>
        <v>747042</v>
      </c>
      <c r="T127" s="133"/>
      <c r="U127" s="132"/>
      <c r="V127" s="125">
        <f>SUM(V126:V126)</f>
        <v>733988</v>
      </c>
      <c r="W127" s="128"/>
    </row>
    <row r="128" spans="1:23" x14ac:dyDescent="0.25">
      <c r="A128" s="96">
        <v>16</v>
      </c>
      <c r="B128" s="97" t="s">
        <v>223</v>
      </c>
      <c r="C128" s="98"/>
      <c r="D128" s="147"/>
      <c r="E128" s="148"/>
      <c r="F128" s="138"/>
      <c r="G128" s="139"/>
      <c r="H128" s="102"/>
      <c r="I128" s="149"/>
      <c r="J128" s="139"/>
      <c r="K128" s="104"/>
      <c r="L128" s="141"/>
      <c r="M128" s="139"/>
      <c r="N128" s="104"/>
      <c r="O128" s="142"/>
      <c r="P128" s="139"/>
      <c r="Q128" s="106"/>
      <c r="R128" s="134"/>
      <c r="S128" s="139"/>
      <c r="T128" s="108"/>
      <c r="U128" s="134"/>
      <c r="V128" s="139"/>
      <c r="W128" s="104"/>
    </row>
    <row r="129" spans="1:23" ht="21" x14ac:dyDescent="0.25">
      <c r="A129" s="1" t="s">
        <v>224</v>
      </c>
      <c r="B129" s="1" t="s">
        <v>225</v>
      </c>
      <c r="C129" s="1" t="s">
        <v>24</v>
      </c>
      <c r="D129" s="2">
        <v>2</v>
      </c>
      <c r="E129" s="3">
        <v>89543</v>
      </c>
      <c r="F129" s="150">
        <v>85660</v>
      </c>
      <c r="G129" s="111">
        <f>ROUND(F129*D129,0)</f>
        <v>171320</v>
      </c>
      <c r="H129" s="112">
        <f>IF((E129=0),0,(F129-$E129))</f>
        <v>-3883</v>
      </c>
      <c r="I129" s="113">
        <v>84761</v>
      </c>
      <c r="J129" s="111">
        <f t="shared" ref="J129:J134" si="77">ROUND(I129*D129,0)</f>
        <v>169522</v>
      </c>
      <c r="K129" s="114">
        <f t="shared" ref="K129:K134" si="78">IF((E129=0),0,(I129-$E129))</f>
        <v>-4782</v>
      </c>
      <c r="L129" s="115">
        <v>89543</v>
      </c>
      <c r="M129" s="111">
        <f>ROUND(L129*D129,0)</f>
        <v>179086</v>
      </c>
      <c r="N129" s="114">
        <f>IF((E129=0),0,(L129-$E129))</f>
        <v>0</v>
      </c>
      <c r="O129" s="116">
        <v>84708</v>
      </c>
      <c r="P129" s="111">
        <f>ROUND(O129*D129,0)</f>
        <v>169416</v>
      </c>
      <c r="Q129" s="117">
        <f>IF((E129=0),0,(O129-$E129))</f>
        <v>-4835</v>
      </c>
      <c r="R129" s="116">
        <v>85066</v>
      </c>
      <c r="S129" s="111">
        <f>ROUND(R129*D129,0)</f>
        <v>170132</v>
      </c>
      <c r="T129" s="118">
        <f>IF((E129=0),0,(R129-$E129))</f>
        <v>-4477</v>
      </c>
      <c r="U129" s="119">
        <v>83579</v>
      </c>
      <c r="V129" s="111">
        <f>ROUND(U129*D129,0)</f>
        <v>167158</v>
      </c>
      <c r="W129" s="114">
        <f>IF((E129=0),0,(U129-$E129))</f>
        <v>-5964</v>
      </c>
    </row>
    <row r="130" spans="1:23" ht="21" x14ac:dyDescent="0.25">
      <c r="A130" s="1" t="s">
        <v>226</v>
      </c>
      <c r="B130" s="1" t="s">
        <v>227</v>
      </c>
      <c r="C130" s="1" t="s">
        <v>24</v>
      </c>
      <c r="D130" s="2">
        <v>1</v>
      </c>
      <c r="E130" s="3">
        <v>276824</v>
      </c>
      <c r="F130" s="150">
        <v>264818</v>
      </c>
      <c r="G130" s="111">
        <f>ROUND(F130*D130,0)</f>
        <v>264818</v>
      </c>
      <c r="H130" s="112">
        <f>IF((E130=0),0,(F130-$E130))</f>
        <v>-12006</v>
      </c>
      <c r="I130" s="113">
        <v>262042</v>
      </c>
      <c r="J130" s="111">
        <f t="shared" si="77"/>
        <v>262042</v>
      </c>
      <c r="K130" s="114">
        <f t="shared" si="78"/>
        <v>-14782</v>
      </c>
      <c r="L130" s="115">
        <v>276824</v>
      </c>
      <c r="M130" s="111">
        <f>ROUND(L130*D130,0)</f>
        <v>276824</v>
      </c>
      <c r="N130" s="114">
        <f>IF((E130=0),0,(L130-$E130))</f>
        <v>0</v>
      </c>
      <c r="O130" s="116">
        <v>261876</v>
      </c>
      <c r="P130" s="111">
        <f>ROUND(O130*D130,0)</f>
        <v>261876</v>
      </c>
      <c r="Q130" s="117">
        <f>IF((E130=0),0,(O130-$E130))</f>
        <v>-14948</v>
      </c>
      <c r="R130" s="116">
        <v>262983</v>
      </c>
      <c r="S130" s="111">
        <f>ROUND(R130*D130,0)</f>
        <v>262983</v>
      </c>
      <c r="T130" s="118">
        <f>IF((E130=0),0,(R130-$E130))</f>
        <v>-13841</v>
      </c>
      <c r="U130" s="119">
        <v>258388</v>
      </c>
      <c r="V130" s="111">
        <f>ROUND(U130*D130,0)</f>
        <v>258388</v>
      </c>
      <c r="W130" s="114">
        <f>IF((E130=0),0,(U130-$E130))</f>
        <v>-18436</v>
      </c>
    </row>
    <row r="131" spans="1:23" ht="21" x14ac:dyDescent="0.25">
      <c r="A131" s="1" t="s">
        <v>228</v>
      </c>
      <c r="B131" s="1" t="s">
        <v>229</v>
      </c>
      <c r="C131" s="1" t="s">
        <v>24</v>
      </c>
      <c r="D131" s="2">
        <v>3</v>
      </c>
      <c r="E131" s="3">
        <v>49109</v>
      </c>
      <c r="F131" s="150">
        <v>46979</v>
      </c>
      <c r="G131" s="111">
        <f>ROUND(F131*D131,0)</f>
        <v>140937</v>
      </c>
      <c r="H131" s="112">
        <f>IF((E131=0),0,(F131-$E131))</f>
        <v>-2130</v>
      </c>
      <c r="I131" s="113">
        <v>46487</v>
      </c>
      <c r="J131" s="111">
        <f t="shared" si="77"/>
        <v>139461</v>
      </c>
      <c r="K131" s="114">
        <f t="shared" si="78"/>
        <v>-2622</v>
      </c>
      <c r="L131" s="115">
        <v>49109</v>
      </c>
      <c r="M131" s="111">
        <f>ROUND(L131*D131,0)</f>
        <v>147327</v>
      </c>
      <c r="N131" s="114">
        <f>IF((E131=0),0,(L131-$E131))</f>
        <v>0</v>
      </c>
      <c r="O131" s="116">
        <v>46457</v>
      </c>
      <c r="P131" s="111">
        <f>ROUND(O131*D131,0)</f>
        <v>139371</v>
      </c>
      <c r="Q131" s="117">
        <f>IF((E131=0),0,(O131-$E131))</f>
        <v>-2652</v>
      </c>
      <c r="R131" s="116">
        <v>46654</v>
      </c>
      <c r="S131" s="111">
        <f>ROUND(R131*D131,0)</f>
        <v>139962</v>
      </c>
      <c r="T131" s="118">
        <f>IF((E131=0),0,(R131-$E131))</f>
        <v>-2455</v>
      </c>
      <c r="U131" s="119">
        <v>45838</v>
      </c>
      <c r="V131" s="111">
        <f>ROUND(U131*D131,0)</f>
        <v>137514</v>
      </c>
      <c r="W131" s="114">
        <f>IF((E131=0),0,(U131-$E131))</f>
        <v>-3271</v>
      </c>
    </row>
    <row r="132" spans="1:23" x14ac:dyDescent="0.25">
      <c r="A132" s="143"/>
      <c r="B132" s="97" t="s">
        <v>230</v>
      </c>
      <c r="C132" s="143"/>
      <c r="D132" s="144"/>
      <c r="E132" s="145"/>
      <c r="F132" s="124"/>
      <c r="G132" s="125">
        <f>SUM(G129:G131)</f>
        <v>577075</v>
      </c>
      <c r="H132" s="126"/>
      <c r="I132" s="127"/>
      <c r="J132" s="125">
        <f>SUM(J129:J131)</f>
        <v>571025</v>
      </c>
      <c r="K132" s="128"/>
      <c r="L132" s="129"/>
      <c r="M132" s="125">
        <f>SUM(M129:M131)</f>
        <v>603237</v>
      </c>
      <c r="N132" s="128"/>
      <c r="O132" s="130"/>
      <c r="P132" s="125">
        <f>SUM(P129:P131)</f>
        <v>570663</v>
      </c>
      <c r="Q132" s="131"/>
      <c r="R132" s="132"/>
      <c r="S132" s="125">
        <f>SUM(S129:S131)</f>
        <v>573077</v>
      </c>
      <c r="T132" s="133"/>
      <c r="U132" s="132"/>
      <c r="V132" s="125">
        <f>SUM(V129:V131)</f>
        <v>563060</v>
      </c>
      <c r="W132" s="128"/>
    </row>
    <row r="133" spans="1:23" x14ac:dyDescent="0.25">
      <c r="A133" s="96">
        <v>17</v>
      </c>
      <c r="B133" s="97" t="s">
        <v>231</v>
      </c>
      <c r="C133" s="98"/>
      <c r="D133" s="147"/>
      <c r="E133" s="148"/>
      <c r="F133" s="138"/>
      <c r="G133" s="139"/>
      <c r="H133" s="102"/>
      <c r="I133" s="149"/>
      <c r="J133" s="139"/>
      <c r="K133" s="104"/>
      <c r="L133" s="141"/>
      <c r="M133" s="139"/>
      <c r="N133" s="104"/>
      <c r="O133" s="142"/>
      <c r="P133" s="139"/>
      <c r="Q133" s="106"/>
      <c r="R133" s="134"/>
      <c r="S133" s="139"/>
      <c r="T133" s="108"/>
      <c r="U133" s="134"/>
      <c r="V133" s="139"/>
      <c r="W133" s="104"/>
    </row>
    <row r="134" spans="1:23" ht="21" x14ac:dyDescent="0.25">
      <c r="A134" s="1" t="s">
        <v>232</v>
      </c>
      <c r="B134" s="1" t="s">
        <v>233</v>
      </c>
      <c r="C134" s="1" t="s">
        <v>19</v>
      </c>
      <c r="D134" s="2">
        <v>25</v>
      </c>
      <c r="E134" s="3">
        <v>206257</v>
      </c>
      <c r="F134" s="150">
        <v>197312</v>
      </c>
      <c r="G134" s="111">
        <f>ROUND(F134*D134,0)</f>
        <v>4932800</v>
      </c>
      <c r="H134" s="112">
        <f>IF((E134=0),0,(F134-$E134))</f>
        <v>-8945</v>
      </c>
      <c r="I134" s="113">
        <v>195243</v>
      </c>
      <c r="J134" s="111">
        <f t="shared" si="77"/>
        <v>4881075</v>
      </c>
      <c r="K134" s="114">
        <f t="shared" si="78"/>
        <v>-11014</v>
      </c>
      <c r="L134" s="115">
        <v>206257</v>
      </c>
      <c r="M134" s="111">
        <f>ROUND(L134*D134,0)</f>
        <v>5156425</v>
      </c>
      <c r="N134" s="114">
        <f>IF((E134=0),0,(L134-$E134))</f>
        <v>0</v>
      </c>
      <c r="O134" s="116">
        <v>195119</v>
      </c>
      <c r="P134" s="111">
        <f>ROUND(O134*D134,0)</f>
        <v>4877975</v>
      </c>
      <c r="Q134" s="117">
        <f>IF((E134=0),0,(O134-$E134))</f>
        <v>-11138</v>
      </c>
      <c r="R134" s="116">
        <v>195944</v>
      </c>
      <c r="S134" s="111">
        <f>ROUND(R134*D134,0)</f>
        <v>4898600</v>
      </c>
      <c r="T134" s="118">
        <f>IF((E134=0),0,(R134-$E134))</f>
        <v>-10313</v>
      </c>
      <c r="U134" s="119">
        <v>192520</v>
      </c>
      <c r="V134" s="111">
        <f>ROUND(U134*D134,0)</f>
        <v>4813000</v>
      </c>
      <c r="W134" s="114">
        <f>IF((E134=0),0,(U134-$E134))</f>
        <v>-13737</v>
      </c>
    </row>
    <row r="135" spans="1:23" x14ac:dyDescent="0.25">
      <c r="A135" s="162"/>
      <c r="B135" s="97" t="s">
        <v>234</v>
      </c>
      <c r="C135" s="143"/>
      <c r="D135" s="144"/>
      <c r="E135" s="163"/>
      <c r="F135" s="164"/>
      <c r="G135" s="125">
        <f>SUM(G134)</f>
        <v>4932800</v>
      </c>
      <c r="H135" s="165"/>
      <c r="I135" s="127"/>
      <c r="J135" s="125">
        <f>SUM(J134)</f>
        <v>4881075</v>
      </c>
      <c r="K135" s="166"/>
      <c r="L135" s="129"/>
      <c r="M135" s="125">
        <f>SUM(M134)</f>
        <v>5156425</v>
      </c>
      <c r="N135" s="167"/>
      <c r="O135" s="130"/>
      <c r="P135" s="125">
        <f>SUM(P134)</f>
        <v>4877975</v>
      </c>
      <c r="Q135" s="168"/>
      <c r="R135" s="132"/>
      <c r="S135" s="125">
        <f>SUM(S134)</f>
        <v>4898600</v>
      </c>
      <c r="T135" s="169"/>
      <c r="U135" s="132"/>
      <c r="V135" s="125">
        <f>SUM(V134)</f>
        <v>4813000</v>
      </c>
      <c r="W135" s="128"/>
    </row>
    <row r="136" spans="1:23" x14ac:dyDescent="0.25">
      <c r="A136" s="96">
        <v>18</v>
      </c>
      <c r="B136" s="97" t="s">
        <v>235</v>
      </c>
      <c r="C136" s="98"/>
      <c r="D136" s="147"/>
      <c r="E136" s="148"/>
      <c r="F136" s="138"/>
      <c r="G136" s="139"/>
      <c r="H136" s="102"/>
      <c r="I136" s="149"/>
      <c r="J136" s="139"/>
      <c r="K136" s="104"/>
      <c r="L136" s="141"/>
      <c r="M136" s="139"/>
      <c r="N136" s="104"/>
      <c r="O136" s="142"/>
      <c r="P136" s="139"/>
      <c r="Q136" s="106"/>
      <c r="R136" s="134"/>
      <c r="S136" s="139"/>
      <c r="T136" s="108"/>
      <c r="U136" s="134"/>
      <c r="V136" s="139"/>
      <c r="W136" s="104"/>
    </row>
    <row r="137" spans="1:23" ht="21" x14ac:dyDescent="0.25">
      <c r="A137" s="1" t="s">
        <v>236</v>
      </c>
      <c r="B137" s="1" t="s">
        <v>237</v>
      </c>
      <c r="C137" s="1" t="s">
        <v>24</v>
      </c>
      <c r="D137" s="2">
        <v>4</v>
      </c>
      <c r="E137" s="3">
        <v>1348059</v>
      </c>
      <c r="F137" s="150">
        <v>1289595</v>
      </c>
      <c r="G137" s="111">
        <f>ROUND(F137*D137,0)</f>
        <v>5158380</v>
      </c>
      <c r="H137" s="112">
        <f>IF((E137=0),0,(F137-$E137))</f>
        <v>-58464</v>
      </c>
      <c r="I137" s="113">
        <v>1276073</v>
      </c>
      <c r="J137" s="111">
        <f t="shared" ref="J137:J140" si="79">ROUND(I137*D137,0)</f>
        <v>5104292</v>
      </c>
      <c r="K137" s="114">
        <f t="shared" ref="K137:K140" si="80">IF((E137=0),0,(I137-$E137))</f>
        <v>-71986</v>
      </c>
      <c r="L137" s="115">
        <v>1348059</v>
      </c>
      <c r="M137" s="111">
        <f>ROUND(L137*D137,0)</f>
        <v>5392236</v>
      </c>
      <c r="N137" s="114">
        <f>IF((E137=0),0,(L137-$E137))</f>
        <v>0</v>
      </c>
      <c r="O137" s="116">
        <v>1275264</v>
      </c>
      <c r="P137" s="111">
        <f>ROUND(O137*D137,0)</f>
        <v>5101056</v>
      </c>
      <c r="Q137" s="117">
        <f>IF((E137=0),0,(O137-$E137))</f>
        <v>-72795</v>
      </c>
      <c r="R137" s="116">
        <v>1280656</v>
      </c>
      <c r="S137" s="111">
        <f>ROUND(R137*D137,0)</f>
        <v>5122624</v>
      </c>
      <c r="T137" s="118">
        <f>IF((E137=0),0,(R137-$E137))</f>
        <v>-67403</v>
      </c>
      <c r="U137" s="119">
        <v>1258278</v>
      </c>
      <c r="V137" s="111">
        <f>ROUND(U137*D137,0)</f>
        <v>5033112</v>
      </c>
      <c r="W137" s="114">
        <f>IF((E137=0),0,(U137-$E137))</f>
        <v>-89781</v>
      </c>
    </row>
    <row r="138" spans="1:23" ht="21" x14ac:dyDescent="0.25">
      <c r="A138" s="1" t="s">
        <v>238</v>
      </c>
      <c r="B138" s="1" t="s">
        <v>239</v>
      </c>
      <c r="C138" s="1" t="s">
        <v>24</v>
      </c>
      <c r="D138" s="2">
        <v>10</v>
      </c>
      <c r="E138" s="3">
        <v>196868</v>
      </c>
      <c r="F138" s="150">
        <v>188330</v>
      </c>
      <c r="G138" s="111">
        <f>ROUND(F138*D138,0)</f>
        <v>1883300</v>
      </c>
      <c r="H138" s="112">
        <f>IF((E138=0),0,(F138-$E138))</f>
        <v>-8538</v>
      </c>
      <c r="I138" s="113">
        <v>186355</v>
      </c>
      <c r="J138" s="111">
        <f t="shared" si="79"/>
        <v>1863550</v>
      </c>
      <c r="K138" s="114">
        <f t="shared" si="80"/>
        <v>-10513</v>
      </c>
      <c r="L138" s="115">
        <v>196868</v>
      </c>
      <c r="M138" s="111">
        <f>ROUND(L138*D138,0)</f>
        <v>1968680</v>
      </c>
      <c r="N138" s="114">
        <f>IF((E138=0),0,(L138-$E138))</f>
        <v>0</v>
      </c>
      <c r="O138" s="116">
        <v>186237</v>
      </c>
      <c r="P138" s="111">
        <f>ROUND(O138*D138,0)</f>
        <v>1862370</v>
      </c>
      <c r="Q138" s="117">
        <f>IF((E138=0),0,(O138-$E138))</f>
        <v>-10631</v>
      </c>
      <c r="R138" s="116">
        <v>187025</v>
      </c>
      <c r="S138" s="111">
        <f>ROUND(R138*D138,0)</f>
        <v>1870250</v>
      </c>
      <c r="T138" s="118">
        <f>IF((E138=0),0,(R138-$E138))</f>
        <v>-9843</v>
      </c>
      <c r="U138" s="119">
        <v>183757</v>
      </c>
      <c r="V138" s="111">
        <f>ROUND(U138*D138,0)</f>
        <v>1837570</v>
      </c>
      <c r="W138" s="114">
        <f>IF((E138=0),0,(U138-$E138))</f>
        <v>-13111</v>
      </c>
    </row>
    <row r="139" spans="1:23" ht="21" x14ac:dyDescent="0.25">
      <c r="A139" s="1" t="s">
        <v>240</v>
      </c>
      <c r="B139" s="1" t="s">
        <v>241</v>
      </c>
      <c r="C139" s="1" t="s">
        <v>24</v>
      </c>
      <c r="D139" s="2">
        <v>16</v>
      </c>
      <c r="E139" s="3">
        <v>266953</v>
      </c>
      <c r="F139" s="150">
        <v>255376</v>
      </c>
      <c r="G139" s="111">
        <f>ROUND(F139*D139,0)</f>
        <v>4086016</v>
      </c>
      <c r="H139" s="112">
        <f>IF((E139=0),0,(F139-$E139))</f>
        <v>-11577</v>
      </c>
      <c r="I139" s="113">
        <v>252698</v>
      </c>
      <c r="J139" s="111">
        <f t="shared" si="79"/>
        <v>4043168</v>
      </c>
      <c r="K139" s="114">
        <f t="shared" si="80"/>
        <v>-14255</v>
      </c>
      <c r="L139" s="115">
        <v>266953</v>
      </c>
      <c r="M139" s="111">
        <f>ROUND(L139*D139,0)</f>
        <v>4271248</v>
      </c>
      <c r="N139" s="114">
        <f>IF((E139=0),0,(L139-$E139))</f>
        <v>0</v>
      </c>
      <c r="O139" s="116">
        <v>252538</v>
      </c>
      <c r="P139" s="111">
        <f>ROUND(O139*D139,0)</f>
        <v>4040608</v>
      </c>
      <c r="Q139" s="117">
        <f>IF((E139=0),0,(O139-$E139))</f>
        <v>-14415</v>
      </c>
      <c r="R139" s="116">
        <v>253605</v>
      </c>
      <c r="S139" s="111">
        <f>ROUND(R139*D139,0)</f>
        <v>4057680</v>
      </c>
      <c r="T139" s="118">
        <f>IF((E139=0),0,(R139-$E139))</f>
        <v>-13348</v>
      </c>
      <c r="U139" s="119">
        <v>249174</v>
      </c>
      <c r="V139" s="111">
        <f>ROUND(U139*D139,0)</f>
        <v>3986784</v>
      </c>
      <c r="W139" s="114">
        <f>IF((E139=0),0,(U139-$E139))</f>
        <v>-17779</v>
      </c>
    </row>
    <row r="140" spans="1:23" ht="21" x14ac:dyDescent="0.25">
      <c r="A140" s="1" t="s">
        <v>242</v>
      </c>
      <c r="B140" s="1" t="s">
        <v>243</v>
      </c>
      <c r="C140" s="1" t="s">
        <v>24</v>
      </c>
      <c r="D140" s="2">
        <v>16</v>
      </c>
      <c r="E140" s="3">
        <v>165631</v>
      </c>
      <c r="F140" s="150">
        <v>158448</v>
      </c>
      <c r="G140" s="111">
        <f>ROUND(F140*D140,0)</f>
        <v>2535168</v>
      </c>
      <c r="H140" s="112">
        <f>IF((E140=0),0,(F140-$E140))</f>
        <v>-7183</v>
      </c>
      <c r="I140" s="113">
        <v>156786</v>
      </c>
      <c r="J140" s="111">
        <f t="shared" si="79"/>
        <v>2508576</v>
      </c>
      <c r="K140" s="114">
        <f t="shared" si="80"/>
        <v>-8845</v>
      </c>
      <c r="L140" s="115">
        <v>165631</v>
      </c>
      <c r="M140" s="111">
        <f>ROUND(L140*D140,0)</f>
        <v>2650096</v>
      </c>
      <c r="N140" s="114">
        <f>IF((E140=0),0,(L140-$E140))</f>
        <v>0</v>
      </c>
      <c r="O140" s="116">
        <v>156687</v>
      </c>
      <c r="P140" s="111">
        <f>ROUND(O140*D140,0)</f>
        <v>2506992</v>
      </c>
      <c r="Q140" s="117">
        <f>IF((E140=0),0,(O140-$E140))</f>
        <v>-8944</v>
      </c>
      <c r="R140" s="116">
        <v>157349</v>
      </c>
      <c r="S140" s="111">
        <f>ROUND(R140*D140,0)</f>
        <v>2517584</v>
      </c>
      <c r="T140" s="118">
        <f>IF((E140=0),0,(R140-$E140))</f>
        <v>-8282</v>
      </c>
      <c r="U140" s="119">
        <v>154600</v>
      </c>
      <c r="V140" s="111">
        <f>ROUND(U140*D140,0)</f>
        <v>2473600</v>
      </c>
      <c r="W140" s="114">
        <f>IF((E140=0),0,(U140-$E140))</f>
        <v>-11031</v>
      </c>
    </row>
    <row r="141" spans="1:23" ht="18.75" customHeight="1" x14ac:dyDescent="0.25">
      <c r="A141" s="143"/>
      <c r="B141" s="97" t="s">
        <v>244</v>
      </c>
      <c r="C141" s="143"/>
      <c r="D141" s="144"/>
      <c r="E141" s="145"/>
      <c r="F141" s="124"/>
      <c r="G141" s="125">
        <f>SUM(G137:G140)</f>
        <v>13662864</v>
      </c>
      <c r="H141" s="126"/>
      <c r="I141" s="127"/>
      <c r="J141" s="125">
        <f>SUM(J137:J140)</f>
        <v>13519586</v>
      </c>
      <c r="K141" s="128"/>
      <c r="L141" s="129"/>
      <c r="M141" s="125">
        <f>SUM(M137:M140)</f>
        <v>14282260</v>
      </c>
      <c r="N141" s="128"/>
      <c r="O141" s="130"/>
      <c r="P141" s="125">
        <f>SUM(P137:P140)</f>
        <v>13511026</v>
      </c>
      <c r="Q141" s="131"/>
      <c r="R141" s="132"/>
      <c r="S141" s="125">
        <f>SUM(S137:S140)</f>
        <v>13568138</v>
      </c>
      <c r="T141" s="133"/>
      <c r="U141" s="132"/>
      <c r="V141" s="125">
        <f>SUM(V137:V140)</f>
        <v>13331066</v>
      </c>
      <c r="W141" s="128"/>
    </row>
    <row r="142" spans="1:23" x14ac:dyDescent="0.25">
      <c r="A142" s="96">
        <v>19</v>
      </c>
      <c r="B142" s="97" t="s">
        <v>245</v>
      </c>
      <c r="C142" s="98"/>
      <c r="D142" s="147"/>
      <c r="E142" s="148"/>
      <c r="F142" s="138"/>
      <c r="G142" s="139"/>
      <c r="H142" s="102"/>
      <c r="I142" s="149"/>
      <c r="J142" s="139"/>
      <c r="K142" s="104"/>
      <c r="L142" s="141"/>
      <c r="M142" s="139"/>
      <c r="N142" s="104"/>
      <c r="O142" s="142"/>
      <c r="P142" s="139"/>
      <c r="Q142" s="106"/>
      <c r="R142" s="134"/>
      <c r="S142" s="139"/>
      <c r="T142" s="108"/>
      <c r="U142" s="134"/>
      <c r="V142" s="139"/>
      <c r="W142" s="104"/>
    </row>
    <row r="143" spans="1:23" ht="31.5" x14ac:dyDescent="0.25">
      <c r="A143" s="1" t="s">
        <v>246</v>
      </c>
      <c r="B143" s="1" t="s">
        <v>247</v>
      </c>
      <c r="C143" s="1" t="s">
        <v>19</v>
      </c>
      <c r="D143" s="2">
        <v>179</v>
      </c>
      <c r="E143" s="3">
        <v>144959</v>
      </c>
      <c r="F143" s="150">
        <v>138672</v>
      </c>
      <c r="G143" s="111">
        <f t="shared" ref="G143:G150" si="81">ROUND(F143*D143,0)</f>
        <v>24822288</v>
      </c>
      <c r="H143" s="112">
        <f t="shared" ref="H143:H150" si="82">IF((E143=0),0,(F143-$E143))</f>
        <v>-6287</v>
      </c>
      <c r="I143" s="113">
        <v>137218</v>
      </c>
      <c r="J143" s="111">
        <f t="shared" ref="J143:J150" si="83">ROUND(I143*D143,0)</f>
        <v>24562022</v>
      </c>
      <c r="K143" s="114">
        <f t="shared" ref="K143:K150" si="84">IF((E143=0),0,(I143-$E143))</f>
        <v>-7741</v>
      </c>
      <c r="L143" s="115">
        <v>144959</v>
      </c>
      <c r="M143" s="111">
        <f t="shared" ref="M143:M150" si="85">ROUND(L143*D143,0)</f>
        <v>25947661</v>
      </c>
      <c r="N143" s="114">
        <f t="shared" ref="N143:N150" si="86">IF((E143=0),0,(L143-$E143))</f>
        <v>0</v>
      </c>
      <c r="O143" s="116">
        <v>137131</v>
      </c>
      <c r="P143" s="111">
        <f t="shared" ref="P143:P150" si="87">ROUND(O143*D143,0)</f>
        <v>24546449</v>
      </c>
      <c r="Q143" s="117">
        <f t="shared" ref="Q143:Q150" si="88">IF((E143=0),0,(O143-$E143))</f>
        <v>-7828</v>
      </c>
      <c r="R143" s="116">
        <v>137711</v>
      </c>
      <c r="S143" s="111">
        <f t="shared" ref="S143:S150" si="89">ROUND(R143*D143,0)</f>
        <v>24650269</v>
      </c>
      <c r="T143" s="118">
        <f t="shared" ref="T143:T150" si="90">IF((E143=0),0,(R143-$E143))</f>
        <v>-7248</v>
      </c>
      <c r="U143" s="119">
        <v>135305</v>
      </c>
      <c r="V143" s="111">
        <f t="shared" ref="V143:V150" si="91">ROUND(U143*D143,0)</f>
        <v>24219595</v>
      </c>
      <c r="W143" s="114">
        <f t="shared" ref="W143:W150" si="92">IF((E143=0),0,(U143-$E143))</f>
        <v>-9654</v>
      </c>
    </row>
    <row r="144" spans="1:23" ht="21" x14ac:dyDescent="0.25">
      <c r="A144" s="1" t="s">
        <v>248</v>
      </c>
      <c r="B144" s="1" t="s">
        <v>249</v>
      </c>
      <c r="C144" s="1" t="s">
        <v>19</v>
      </c>
      <c r="D144" s="2">
        <v>138</v>
      </c>
      <c r="E144" s="3">
        <v>29353</v>
      </c>
      <c r="F144" s="150">
        <v>28080</v>
      </c>
      <c r="G144" s="111">
        <f t="shared" si="81"/>
        <v>3875040</v>
      </c>
      <c r="H144" s="112">
        <f t="shared" si="82"/>
        <v>-1273</v>
      </c>
      <c r="I144" s="113">
        <v>27786</v>
      </c>
      <c r="J144" s="111">
        <f t="shared" si="83"/>
        <v>3834468</v>
      </c>
      <c r="K144" s="114">
        <f t="shared" si="84"/>
        <v>-1567</v>
      </c>
      <c r="L144" s="115">
        <v>29353</v>
      </c>
      <c r="M144" s="111">
        <f t="shared" si="85"/>
        <v>4050714</v>
      </c>
      <c r="N144" s="114">
        <f t="shared" si="86"/>
        <v>0</v>
      </c>
      <c r="O144" s="116">
        <v>27768</v>
      </c>
      <c r="P144" s="111">
        <f t="shared" si="87"/>
        <v>3831984</v>
      </c>
      <c r="Q144" s="117">
        <f t="shared" si="88"/>
        <v>-1585</v>
      </c>
      <c r="R144" s="116">
        <v>27885</v>
      </c>
      <c r="S144" s="111">
        <f t="shared" si="89"/>
        <v>3848130</v>
      </c>
      <c r="T144" s="118">
        <f t="shared" si="90"/>
        <v>-1468</v>
      </c>
      <c r="U144" s="119">
        <v>27398</v>
      </c>
      <c r="V144" s="111">
        <f t="shared" si="91"/>
        <v>3780924</v>
      </c>
      <c r="W144" s="114">
        <f t="shared" si="92"/>
        <v>-1955</v>
      </c>
    </row>
    <row r="145" spans="1:23" ht="21" x14ac:dyDescent="0.25">
      <c r="A145" s="1" t="s">
        <v>250</v>
      </c>
      <c r="B145" s="1" t="s">
        <v>251</v>
      </c>
      <c r="C145" s="1" t="s">
        <v>29</v>
      </c>
      <c r="D145" s="2">
        <v>58</v>
      </c>
      <c r="E145" s="3">
        <v>16814</v>
      </c>
      <c r="F145" s="150">
        <v>16085</v>
      </c>
      <c r="G145" s="111">
        <f t="shared" si="81"/>
        <v>932930</v>
      </c>
      <c r="H145" s="112">
        <f t="shared" si="82"/>
        <v>-729</v>
      </c>
      <c r="I145" s="113">
        <v>15916</v>
      </c>
      <c r="J145" s="111">
        <f t="shared" si="83"/>
        <v>923128</v>
      </c>
      <c r="K145" s="114">
        <f t="shared" si="84"/>
        <v>-898</v>
      </c>
      <c r="L145" s="115">
        <v>16814</v>
      </c>
      <c r="M145" s="111">
        <f t="shared" si="85"/>
        <v>975212</v>
      </c>
      <c r="N145" s="114">
        <f t="shared" si="86"/>
        <v>0</v>
      </c>
      <c r="O145" s="116">
        <v>15906</v>
      </c>
      <c r="P145" s="111">
        <f t="shared" si="87"/>
        <v>922548</v>
      </c>
      <c r="Q145" s="117">
        <f t="shared" si="88"/>
        <v>-908</v>
      </c>
      <c r="R145" s="116">
        <v>15973</v>
      </c>
      <c r="S145" s="111">
        <f t="shared" si="89"/>
        <v>926434</v>
      </c>
      <c r="T145" s="118">
        <f t="shared" si="90"/>
        <v>-841</v>
      </c>
      <c r="U145" s="119">
        <v>15694</v>
      </c>
      <c r="V145" s="111">
        <f t="shared" si="91"/>
        <v>910252</v>
      </c>
      <c r="W145" s="114">
        <f t="shared" si="92"/>
        <v>-1120</v>
      </c>
    </row>
    <row r="146" spans="1:23" ht="21" x14ac:dyDescent="0.25">
      <c r="A146" s="1" t="s">
        <v>252</v>
      </c>
      <c r="B146" s="1" t="s">
        <v>253</v>
      </c>
      <c r="C146" s="1" t="s">
        <v>19</v>
      </c>
      <c r="D146" s="2">
        <v>12</v>
      </c>
      <c r="E146" s="3">
        <v>67097</v>
      </c>
      <c r="F146" s="150">
        <v>64187</v>
      </c>
      <c r="G146" s="111">
        <f t="shared" si="81"/>
        <v>770244</v>
      </c>
      <c r="H146" s="112">
        <f t="shared" si="82"/>
        <v>-2910</v>
      </c>
      <c r="I146" s="113">
        <v>63514</v>
      </c>
      <c r="J146" s="111">
        <f t="shared" si="83"/>
        <v>762168</v>
      </c>
      <c r="K146" s="114">
        <f t="shared" si="84"/>
        <v>-3583</v>
      </c>
      <c r="L146" s="115">
        <v>67097</v>
      </c>
      <c r="M146" s="111">
        <f t="shared" si="85"/>
        <v>805164</v>
      </c>
      <c r="N146" s="114">
        <f t="shared" si="86"/>
        <v>0</v>
      </c>
      <c r="O146" s="116">
        <v>63474</v>
      </c>
      <c r="P146" s="111">
        <f t="shared" si="87"/>
        <v>761688</v>
      </c>
      <c r="Q146" s="117">
        <f t="shared" si="88"/>
        <v>-3623</v>
      </c>
      <c r="R146" s="116">
        <v>63742</v>
      </c>
      <c r="S146" s="111">
        <f t="shared" si="89"/>
        <v>764904</v>
      </c>
      <c r="T146" s="118">
        <f t="shared" si="90"/>
        <v>-3355</v>
      </c>
      <c r="U146" s="119">
        <v>62628</v>
      </c>
      <c r="V146" s="111">
        <f t="shared" si="91"/>
        <v>751536</v>
      </c>
      <c r="W146" s="114">
        <f t="shared" si="92"/>
        <v>-4469</v>
      </c>
    </row>
    <row r="147" spans="1:23" ht="21" x14ac:dyDescent="0.25">
      <c r="A147" s="1" t="s">
        <v>254</v>
      </c>
      <c r="B147" s="1" t="s">
        <v>255</v>
      </c>
      <c r="C147" s="1" t="s">
        <v>19</v>
      </c>
      <c r="D147" s="2">
        <v>116</v>
      </c>
      <c r="E147" s="3">
        <v>72295</v>
      </c>
      <c r="F147" s="150">
        <v>69160</v>
      </c>
      <c r="G147" s="111">
        <f t="shared" si="81"/>
        <v>8022560</v>
      </c>
      <c r="H147" s="112">
        <f t="shared" si="82"/>
        <v>-3135</v>
      </c>
      <c r="I147" s="113">
        <v>68434</v>
      </c>
      <c r="J147" s="111">
        <f t="shared" si="83"/>
        <v>7938344</v>
      </c>
      <c r="K147" s="114">
        <f t="shared" si="84"/>
        <v>-3861</v>
      </c>
      <c r="L147" s="115">
        <v>72295</v>
      </c>
      <c r="M147" s="111">
        <f t="shared" si="85"/>
        <v>8386220</v>
      </c>
      <c r="N147" s="114">
        <f t="shared" si="86"/>
        <v>0</v>
      </c>
      <c r="O147" s="116">
        <v>68391</v>
      </c>
      <c r="P147" s="111">
        <f t="shared" si="87"/>
        <v>7933356</v>
      </c>
      <c r="Q147" s="117">
        <f t="shared" si="88"/>
        <v>-3904</v>
      </c>
      <c r="R147" s="116">
        <v>68680</v>
      </c>
      <c r="S147" s="111">
        <f t="shared" si="89"/>
        <v>7966880</v>
      </c>
      <c r="T147" s="118">
        <f t="shared" si="90"/>
        <v>-3615</v>
      </c>
      <c r="U147" s="119">
        <v>67480</v>
      </c>
      <c r="V147" s="111">
        <f t="shared" si="91"/>
        <v>7827680</v>
      </c>
      <c r="W147" s="114">
        <f t="shared" si="92"/>
        <v>-4815</v>
      </c>
    </row>
    <row r="148" spans="1:23" ht="21" x14ac:dyDescent="0.25">
      <c r="A148" s="1" t="s">
        <v>256</v>
      </c>
      <c r="B148" s="1" t="s">
        <v>257</v>
      </c>
      <c r="C148" s="1" t="s">
        <v>19</v>
      </c>
      <c r="D148" s="2">
        <v>242</v>
      </c>
      <c r="E148" s="3">
        <v>133331</v>
      </c>
      <c r="F148" s="150">
        <v>127549</v>
      </c>
      <c r="G148" s="111">
        <f t="shared" si="81"/>
        <v>30866858</v>
      </c>
      <c r="H148" s="112">
        <f t="shared" si="82"/>
        <v>-5782</v>
      </c>
      <c r="I148" s="113">
        <v>126211</v>
      </c>
      <c r="J148" s="111">
        <f t="shared" si="83"/>
        <v>30543062</v>
      </c>
      <c r="K148" s="114">
        <f t="shared" si="84"/>
        <v>-7120</v>
      </c>
      <c r="L148" s="115">
        <v>133331</v>
      </c>
      <c r="M148" s="111">
        <f t="shared" si="85"/>
        <v>32266102</v>
      </c>
      <c r="N148" s="114">
        <f t="shared" si="86"/>
        <v>0</v>
      </c>
      <c r="O148" s="116">
        <v>126131</v>
      </c>
      <c r="P148" s="111">
        <f t="shared" si="87"/>
        <v>30523702</v>
      </c>
      <c r="Q148" s="117">
        <f t="shared" si="88"/>
        <v>-7200</v>
      </c>
      <c r="R148" s="116">
        <v>126664</v>
      </c>
      <c r="S148" s="111">
        <f t="shared" si="89"/>
        <v>30652688</v>
      </c>
      <c r="T148" s="118">
        <f t="shared" si="90"/>
        <v>-6667</v>
      </c>
      <c r="U148" s="119">
        <v>124451</v>
      </c>
      <c r="V148" s="111">
        <f t="shared" si="91"/>
        <v>30117142</v>
      </c>
      <c r="W148" s="114">
        <f t="shared" si="92"/>
        <v>-8880</v>
      </c>
    </row>
    <row r="149" spans="1:23" ht="21" x14ac:dyDescent="0.25">
      <c r="A149" s="1" t="s">
        <v>258</v>
      </c>
      <c r="B149" s="1" t="s">
        <v>259</v>
      </c>
      <c r="C149" s="1" t="s">
        <v>19</v>
      </c>
      <c r="D149" s="2">
        <v>25</v>
      </c>
      <c r="E149" s="3">
        <v>139848</v>
      </c>
      <c r="F149" s="150">
        <v>133783</v>
      </c>
      <c r="G149" s="111">
        <f t="shared" si="81"/>
        <v>3344575</v>
      </c>
      <c r="H149" s="112">
        <f t="shared" si="82"/>
        <v>-6065</v>
      </c>
      <c r="I149" s="113">
        <v>132380</v>
      </c>
      <c r="J149" s="111">
        <f t="shared" si="83"/>
        <v>3309500</v>
      </c>
      <c r="K149" s="114">
        <f t="shared" si="84"/>
        <v>-7468</v>
      </c>
      <c r="L149" s="115">
        <v>139848</v>
      </c>
      <c r="M149" s="111">
        <f t="shared" si="85"/>
        <v>3496200</v>
      </c>
      <c r="N149" s="114">
        <f t="shared" si="86"/>
        <v>0</v>
      </c>
      <c r="O149" s="116">
        <v>132296</v>
      </c>
      <c r="P149" s="111">
        <f t="shared" si="87"/>
        <v>3307400</v>
      </c>
      <c r="Q149" s="117">
        <f t="shared" si="88"/>
        <v>-7552</v>
      </c>
      <c r="R149" s="116">
        <v>132856</v>
      </c>
      <c r="S149" s="111">
        <f t="shared" si="89"/>
        <v>3321400</v>
      </c>
      <c r="T149" s="118">
        <f t="shared" si="90"/>
        <v>-6992</v>
      </c>
      <c r="U149" s="119">
        <v>130534</v>
      </c>
      <c r="V149" s="111">
        <f t="shared" si="91"/>
        <v>3263350</v>
      </c>
      <c r="W149" s="114">
        <f t="shared" si="92"/>
        <v>-9314</v>
      </c>
    </row>
    <row r="150" spans="1:23" ht="21" x14ac:dyDescent="0.25">
      <c r="A150" s="1" t="s">
        <v>260</v>
      </c>
      <c r="B150" s="1" t="s">
        <v>261</v>
      </c>
      <c r="C150" s="1" t="s">
        <v>29</v>
      </c>
      <c r="D150" s="2">
        <v>109</v>
      </c>
      <c r="E150" s="3">
        <v>5702</v>
      </c>
      <c r="F150" s="150">
        <v>5455</v>
      </c>
      <c r="G150" s="111">
        <f t="shared" si="81"/>
        <v>594595</v>
      </c>
      <c r="H150" s="112">
        <f t="shared" si="82"/>
        <v>-247</v>
      </c>
      <c r="I150" s="113">
        <v>5398</v>
      </c>
      <c r="J150" s="111">
        <f t="shared" si="83"/>
        <v>588382</v>
      </c>
      <c r="K150" s="114">
        <f t="shared" si="84"/>
        <v>-304</v>
      </c>
      <c r="L150" s="115">
        <v>5702</v>
      </c>
      <c r="M150" s="111">
        <f t="shared" si="85"/>
        <v>621518</v>
      </c>
      <c r="N150" s="114">
        <f t="shared" si="86"/>
        <v>0</v>
      </c>
      <c r="O150" s="116">
        <v>5394</v>
      </c>
      <c r="P150" s="111">
        <f t="shared" si="87"/>
        <v>587946</v>
      </c>
      <c r="Q150" s="117">
        <f t="shared" si="88"/>
        <v>-308</v>
      </c>
      <c r="R150" s="116">
        <v>5417</v>
      </c>
      <c r="S150" s="111">
        <f t="shared" si="89"/>
        <v>590453</v>
      </c>
      <c r="T150" s="118">
        <f t="shared" si="90"/>
        <v>-285</v>
      </c>
      <c r="U150" s="119">
        <v>5322</v>
      </c>
      <c r="V150" s="111">
        <f t="shared" si="91"/>
        <v>580098</v>
      </c>
      <c r="W150" s="114">
        <f t="shared" si="92"/>
        <v>-380</v>
      </c>
    </row>
    <row r="151" spans="1:23" x14ac:dyDescent="0.25">
      <c r="A151" s="143"/>
      <c r="B151" s="97" t="s">
        <v>262</v>
      </c>
      <c r="C151" s="143"/>
      <c r="D151" s="144"/>
      <c r="E151" s="145"/>
      <c r="F151" s="124"/>
      <c r="G151" s="125">
        <f>SUM(G143:G150)</f>
        <v>73229090</v>
      </c>
      <c r="H151" s="126"/>
      <c r="I151" s="127"/>
      <c r="J151" s="125">
        <f>SUM(J143:J150)</f>
        <v>72461074</v>
      </c>
      <c r="K151" s="128"/>
      <c r="L151" s="129"/>
      <c r="M151" s="125">
        <f>SUM(M143:M150)</f>
        <v>76548791</v>
      </c>
      <c r="N151" s="128"/>
      <c r="O151" s="130"/>
      <c r="P151" s="125">
        <f>SUM(P143:P150)</f>
        <v>72415073</v>
      </c>
      <c r="Q151" s="131"/>
      <c r="R151" s="132"/>
      <c r="S151" s="125">
        <f>SUM(S143:S150)</f>
        <v>72721158</v>
      </c>
      <c r="T151" s="133"/>
      <c r="U151" s="132"/>
      <c r="V151" s="125">
        <f>SUM(V143:V150)</f>
        <v>71450577</v>
      </c>
      <c r="W151" s="128"/>
    </row>
    <row r="152" spans="1:23" x14ac:dyDescent="0.25">
      <c r="A152" s="96">
        <v>20</v>
      </c>
      <c r="B152" s="97" t="s">
        <v>211</v>
      </c>
      <c r="C152" s="98"/>
      <c r="D152" s="147"/>
      <c r="E152" s="148"/>
      <c r="F152" s="138"/>
      <c r="G152" s="139"/>
      <c r="H152" s="102"/>
      <c r="I152" s="149"/>
      <c r="J152" s="139"/>
      <c r="K152" s="104"/>
      <c r="L152" s="141"/>
      <c r="M152" s="139"/>
      <c r="N152" s="104"/>
      <c r="O152" s="142"/>
      <c r="P152" s="139"/>
      <c r="Q152" s="106"/>
      <c r="R152" s="134"/>
      <c r="S152" s="139"/>
      <c r="T152" s="108"/>
      <c r="U152" s="134"/>
      <c r="V152" s="139"/>
      <c r="W152" s="104"/>
    </row>
    <row r="153" spans="1:23" ht="21" x14ac:dyDescent="0.25">
      <c r="A153" s="1" t="s">
        <v>263</v>
      </c>
      <c r="B153" s="1" t="s">
        <v>264</v>
      </c>
      <c r="C153" s="1" t="s">
        <v>24</v>
      </c>
      <c r="D153" s="2">
        <v>2</v>
      </c>
      <c r="E153" s="3">
        <v>125792</v>
      </c>
      <c r="F153" s="150">
        <v>120337</v>
      </c>
      <c r="G153" s="111">
        <f t="shared" ref="G153:G159" si="93">ROUND(F153*D153,0)</f>
        <v>240674</v>
      </c>
      <c r="H153" s="112">
        <f t="shared" ref="H153:H159" si="94">IF((E153=0),0,(F153-$E153))</f>
        <v>-5455</v>
      </c>
      <c r="I153" s="113">
        <v>119075</v>
      </c>
      <c r="J153" s="111">
        <f t="shared" ref="J153:J159" si="95">ROUND(I153*D153,0)</f>
        <v>238150</v>
      </c>
      <c r="K153" s="114">
        <f t="shared" ref="K153:K159" si="96">IF((E153=0),0,(I153-$E153))</f>
        <v>-6717</v>
      </c>
      <c r="L153" s="115">
        <v>125792</v>
      </c>
      <c r="M153" s="111">
        <f t="shared" ref="M153:M159" si="97">ROUND(L153*D153,0)</f>
        <v>251584</v>
      </c>
      <c r="N153" s="114">
        <f t="shared" ref="N153:N159" si="98">IF((E153=0),0,(L153-$E153))</f>
        <v>0</v>
      </c>
      <c r="O153" s="116">
        <v>118999</v>
      </c>
      <c r="P153" s="111">
        <f t="shared" ref="P153:P159" si="99">ROUND(O153*D153,0)</f>
        <v>237998</v>
      </c>
      <c r="Q153" s="117">
        <f t="shared" ref="Q153:Q159" si="100">IF((E153=0),0,(O153-$E153))</f>
        <v>-6793</v>
      </c>
      <c r="R153" s="116">
        <v>119502</v>
      </c>
      <c r="S153" s="111">
        <f t="shared" ref="S153:S159" si="101">ROUND(R153*D153,0)</f>
        <v>239004</v>
      </c>
      <c r="T153" s="118">
        <f t="shared" ref="T153:T159" si="102">IF((E153=0),0,(R153-$E153))</f>
        <v>-6290</v>
      </c>
      <c r="U153" s="119">
        <v>117414</v>
      </c>
      <c r="V153" s="111">
        <f t="shared" ref="V153:V159" si="103">ROUND(U153*D153,0)</f>
        <v>234828</v>
      </c>
      <c r="W153" s="114">
        <f t="shared" ref="W153:W159" si="104">IF((E153=0),0,(U153-$E153))</f>
        <v>-8378</v>
      </c>
    </row>
    <row r="154" spans="1:23" ht="21" x14ac:dyDescent="0.25">
      <c r="A154" s="1" t="s">
        <v>265</v>
      </c>
      <c r="B154" s="1" t="s">
        <v>266</v>
      </c>
      <c r="C154" s="1" t="s">
        <v>24</v>
      </c>
      <c r="D154" s="2">
        <v>2</v>
      </c>
      <c r="E154" s="3">
        <v>374296</v>
      </c>
      <c r="F154" s="150">
        <v>358063</v>
      </c>
      <c r="G154" s="111">
        <f t="shared" si="93"/>
        <v>716126</v>
      </c>
      <c r="H154" s="112">
        <f t="shared" si="94"/>
        <v>-16233</v>
      </c>
      <c r="I154" s="113">
        <v>354309</v>
      </c>
      <c r="J154" s="111">
        <f t="shared" si="95"/>
        <v>708618</v>
      </c>
      <c r="K154" s="114">
        <f t="shared" si="96"/>
        <v>-19987</v>
      </c>
      <c r="L154" s="115">
        <v>374296</v>
      </c>
      <c r="M154" s="111">
        <f t="shared" si="97"/>
        <v>748592</v>
      </c>
      <c r="N154" s="114">
        <f t="shared" si="98"/>
        <v>0</v>
      </c>
      <c r="O154" s="116">
        <v>354084</v>
      </c>
      <c r="P154" s="111">
        <f t="shared" si="99"/>
        <v>708168</v>
      </c>
      <c r="Q154" s="117">
        <f t="shared" si="100"/>
        <v>-20212</v>
      </c>
      <c r="R154" s="116">
        <v>355581</v>
      </c>
      <c r="S154" s="111">
        <f t="shared" si="101"/>
        <v>711162</v>
      </c>
      <c r="T154" s="118">
        <f t="shared" si="102"/>
        <v>-18715</v>
      </c>
      <c r="U154" s="119">
        <v>349368</v>
      </c>
      <c r="V154" s="111">
        <f t="shared" si="103"/>
        <v>698736</v>
      </c>
      <c r="W154" s="114">
        <f t="shared" si="104"/>
        <v>-24928</v>
      </c>
    </row>
    <row r="155" spans="1:23" ht="21" x14ac:dyDescent="0.25">
      <c r="A155" s="1" t="s">
        <v>267</v>
      </c>
      <c r="B155" s="1" t="s">
        <v>268</v>
      </c>
      <c r="C155" s="1" t="s">
        <v>24</v>
      </c>
      <c r="D155" s="2">
        <v>7</v>
      </c>
      <c r="E155" s="3">
        <v>106247</v>
      </c>
      <c r="F155" s="150">
        <v>101639</v>
      </c>
      <c r="G155" s="111">
        <f t="shared" si="93"/>
        <v>711473</v>
      </c>
      <c r="H155" s="112">
        <f t="shared" si="94"/>
        <v>-4608</v>
      </c>
      <c r="I155" s="113">
        <v>100573</v>
      </c>
      <c r="J155" s="111">
        <f t="shared" si="95"/>
        <v>704011</v>
      </c>
      <c r="K155" s="114">
        <f t="shared" si="96"/>
        <v>-5674</v>
      </c>
      <c r="L155" s="115">
        <v>106247</v>
      </c>
      <c r="M155" s="111">
        <f t="shared" si="97"/>
        <v>743729</v>
      </c>
      <c r="N155" s="114">
        <f t="shared" si="98"/>
        <v>0</v>
      </c>
      <c r="O155" s="116">
        <v>100510</v>
      </c>
      <c r="P155" s="111">
        <f t="shared" si="99"/>
        <v>703570</v>
      </c>
      <c r="Q155" s="117">
        <f t="shared" si="100"/>
        <v>-5737</v>
      </c>
      <c r="R155" s="116">
        <v>100935</v>
      </c>
      <c r="S155" s="111">
        <f t="shared" si="101"/>
        <v>706545</v>
      </c>
      <c r="T155" s="118">
        <f t="shared" si="102"/>
        <v>-5312</v>
      </c>
      <c r="U155" s="119">
        <v>99171</v>
      </c>
      <c r="V155" s="111">
        <f t="shared" si="103"/>
        <v>694197</v>
      </c>
      <c r="W155" s="114">
        <f t="shared" si="104"/>
        <v>-7076</v>
      </c>
    </row>
    <row r="156" spans="1:23" ht="21" x14ac:dyDescent="0.25">
      <c r="A156" s="1" t="s">
        <v>269</v>
      </c>
      <c r="B156" s="1" t="s">
        <v>270</v>
      </c>
      <c r="C156" s="1" t="s">
        <v>24</v>
      </c>
      <c r="D156" s="2">
        <v>22</v>
      </c>
      <c r="E156" s="3">
        <v>34712</v>
      </c>
      <c r="F156" s="150">
        <v>33207</v>
      </c>
      <c r="G156" s="111">
        <f t="shared" si="93"/>
        <v>730554</v>
      </c>
      <c r="H156" s="112">
        <f t="shared" si="94"/>
        <v>-1505</v>
      </c>
      <c r="I156" s="113">
        <v>32858</v>
      </c>
      <c r="J156" s="111">
        <f t="shared" si="95"/>
        <v>722876</v>
      </c>
      <c r="K156" s="114">
        <f t="shared" si="96"/>
        <v>-1854</v>
      </c>
      <c r="L156" s="115">
        <v>34712</v>
      </c>
      <c r="M156" s="111">
        <f t="shared" si="97"/>
        <v>763664</v>
      </c>
      <c r="N156" s="114">
        <f t="shared" si="98"/>
        <v>0</v>
      </c>
      <c r="O156" s="116">
        <v>32838</v>
      </c>
      <c r="P156" s="111">
        <f t="shared" si="99"/>
        <v>722436</v>
      </c>
      <c r="Q156" s="117">
        <f t="shared" si="100"/>
        <v>-1874</v>
      </c>
      <c r="R156" s="116">
        <v>32976</v>
      </c>
      <c r="S156" s="111">
        <f t="shared" si="101"/>
        <v>725472</v>
      </c>
      <c r="T156" s="118">
        <f t="shared" si="102"/>
        <v>-1736</v>
      </c>
      <c r="U156" s="119">
        <v>32400</v>
      </c>
      <c r="V156" s="111">
        <f t="shared" si="103"/>
        <v>712800</v>
      </c>
      <c r="W156" s="114">
        <f t="shared" si="104"/>
        <v>-2312</v>
      </c>
    </row>
    <row r="157" spans="1:23" ht="21" x14ac:dyDescent="0.25">
      <c r="A157" s="1" t="s">
        <v>271</v>
      </c>
      <c r="B157" s="1" t="s">
        <v>272</v>
      </c>
      <c r="C157" s="1" t="s">
        <v>24</v>
      </c>
      <c r="D157" s="2">
        <v>6</v>
      </c>
      <c r="E157" s="3">
        <v>58786</v>
      </c>
      <c r="F157" s="150">
        <v>56237</v>
      </c>
      <c r="G157" s="111">
        <f t="shared" si="93"/>
        <v>337422</v>
      </c>
      <c r="H157" s="112">
        <f t="shared" si="94"/>
        <v>-2549</v>
      </c>
      <c r="I157" s="113">
        <v>55647</v>
      </c>
      <c r="J157" s="111">
        <f t="shared" si="95"/>
        <v>333882</v>
      </c>
      <c r="K157" s="114">
        <f t="shared" si="96"/>
        <v>-3139</v>
      </c>
      <c r="L157" s="115">
        <v>58786</v>
      </c>
      <c r="M157" s="111">
        <f t="shared" si="97"/>
        <v>352716</v>
      </c>
      <c r="N157" s="114">
        <f t="shared" si="98"/>
        <v>0</v>
      </c>
      <c r="O157" s="116">
        <v>55612</v>
      </c>
      <c r="P157" s="111">
        <f t="shared" si="99"/>
        <v>333672</v>
      </c>
      <c r="Q157" s="117">
        <f t="shared" si="100"/>
        <v>-3174</v>
      </c>
      <c r="R157" s="116">
        <v>55847</v>
      </c>
      <c r="S157" s="111">
        <f t="shared" si="101"/>
        <v>335082</v>
      </c>
      <c r="T157" s="118">
        <f t="shared" si="102"/>
        <v>-2939</v>
      </c>
      <c r="U157" s="119">
        <v>54871</v>
      </c>
      <c r="V157" s="111">
        <f t="shared" si="103"/>
        <v>329226</v>
      </c>
      <c r="W157" s="114">
        <f t="shared" si="104"/>
        <v>-3915</v>
      </c>
    </row>
    <row r="158" spans="1:23" ht="21" x14ac:dyDescent="0.25">
      <c r="A158" s="1" t="s">
        <v>273</v>
      </c>
      <c r="B158" s="1" t="s">
        <v>274</v>
      </c>
      <c r="C158" s="1" t="s">
        <v>24</v>
      </c>
      <c r="D158" s="2">
        <v>1</v>
      </c>
      <c r="E158" s="3">
        <v>600000</v>
      </c>
      <c r="F158" s="150">
        <v>573979</v>
      </c>
      <c r="G158" s="111">
        <f t="shared" si="93"/>
        <v>573979</v>
      </c>
      <c r="H158" s="112">
        <f t="shared" si="94"/>
        <v>-26021</v>
      </c>
      <c r="I158" s="113">
        <v>567960</v>
      </c>
      <c r="J158" s="111">
        <f t="shared" si="95"/>
        <v>567960</v>
      </c>
      <c r="K158" s="114">
        <f t="shared" si="96"/>
        <v>-32040</v>
      </c>
      <c r="L158" s="115">
        <v>600000</v>
      </c>
      <c r="M158" s="111">
        <f t="shared" si="97"/>
        <v>600000</v>
      </c>
      <c r="N158" s="114">
        <f t="shared" si="98"/>
        <v>0</v>
      </c>
      <c r="O158" s="116">
        <v>567600</v>
      </c>
      <c r="P158" s="111">
        <f t="shared" si="99"/>
        <v>567600</v>
      </c>
      <c r="Q158" s="117">
        <f t="shared" si="100"/>
        <v>-32400</v>
      </c>
      <c r="R158" s="116">
        <v>570000</v>
      </c>
      <c r="S158" s="111">
        <f t="shared" si="101"/>
        <v>570000</v>
      </c>
      <c r="T158" s="118">
        <f t="shared" si="102"/>
        <v>-30000</v>
      </c>
      <c r="U158" s="119">
        <v>560040</v>
      </c>
      <c r="V158" s="111">
        <f t="shared" si="103"/>
        <v>560040</v>
      </c>
      <c r="W158" s="114">
        <f t="shared" si="104"/>
        <v>-39960</v>
      </c>
    </row>
    <row r="159" spans="1:23" ht="21" x14ac:dyDescent="0.25">
      <c r="A159" s="1" t="s">
        <v>275</v>
      </c>
      <c r="B159" s="1" t="s">
        <v>276</v>
      </c>
      <c r="C159" s="1" t="s">
        <v>19</v>
      </c>
      <c r="D159" s="2">
        <v>60</v>
      </c>
      <c r="E159" s="3">
        <v>125000</v>
      </c>
      <c r="F159" s="150">
        <v>119579</v>
      </c>
      <c r="G159" s="111">
        <f t="shared" si="93"/>
        <v>7174740</v>
      </c>
      <c r="H159" s="112">
        <f t="shared" si="94"/>
        <v>-5421</v>
      </c>
      <c r="I159" s="113">
        <v>118325</v>
      </c>
      <c r="J159" s="111">
        <f t="shared" si="95"/>
        <v>7099500</v>
      </c>
      <c r="K159" s="114">
        <f t="shared" si="96"/>
        <v>-6675</v>
      </c>
      <c r="L159" s="115">
        <v>125000</v>
      </c>
      <c r="M159" s="111">
        <f t="shared" si="97"/>
        <v>7500000</v>
      </c>
      <c r="N159" s="114">
        <f t="shared" si="98"/>
        <v>0</v>
      </c>
      <c r="O159" s="116">
        <v>118250</v>
      </c>
      <c r="P159" s="111">
        <f t="shared" si="99"/>
        <v>7095000</v>
      </c>
      <c r="Q159" s="117">
        <f t="shared" si="100"/>
        <v>-6750</v>
      </c>
      <c r="R159" s="116">
        <v>118750</v>
      </c>
      <c r="S159" s="111">
        <f t="shared" si="101"/>
        <v>7125000</v>
      </c>
      <c r="T159" s="118">
        <f t="shared" si="102"/>
        <v>-6250</v>
      </c>
      <c r="U159" s="119">
        <v>116675</v>
      </c>
      <c r="V159" s="111">
        <f t="shared" si="103"/>
        <v>7000500</v>
      </c>
      <c r="W159" s="114">
        <f t="shared" si="104"/>
        <v>-8325</v>
      </c>
    </row>
    <row r="160" spans="1:23" x14ac:dyDescent="0.25">
      <c r="A160" s="143"/>
      <c r="B160" s="97" t="s">
        <v>262</v>
      </c>
      <c r="C160" s="143"/>
      <c r="D160" s="144"/>
      <c r="E160" s="145"/>
      <c r="F160" s="124"/>
      <c r="G160" s="125">
        <f>SUM(G153:G159)</f>
        <v>10484968</v>
      </c>
      <c r="H160" s="126"/>
      <c r="I160" s="127"/>
      <c r="J160" s="125">
        <f>SUM(J153:J159)</f>
        <v>10374997</v>
      </c>
      <c r="K160" s="128"/>
      <c r="L160" s="129"/>
      <c r="M160" s="125">
        <f>SUM(M153:M159)</f>
        <v>10960285</v>
      </c>
      <c r="N160" s="128"/>
      <c r="O160" s="130"/>
      <c r="P160" s="125">
        <f>SUM(P153:P159)</f>
        <v>10368444</v>
      </c>
      <c r="Q160" s="131"/>
      <c r="R160" s="164"/>
      <c r="S160" s="125">
        <f>SUM(S153:S159)</f>
        <v>10412265</v>
      </c>
      <c r="T160" s="133"/>
      <c r="U160" s="164"/>
      <c r="V160" s="125">
        <f>SUM(V153:V159)</f>
        <v>10230327</v>
      </c>
      <c r="W160" s="128"/>
    </row>
    <row r="161" spans="1:23" ht="15.75" thickBot="1" x14ac:dyDescent="0.3">
      <c r="A161" s="170"/>
      <c r="B161" s="170"/>
      <c r="C161" s="170"/>
      <c r="D161" s="170"/>
      <c r="E161" s="170"/>
      <c r="F161" s="171"/>
      <c r="G161" s="172"/>
      <c r="H161" s="173"/>
      <c r="I161" s="174"/>
      <c r="J161" s="172"/>
      <c r="K161" s="175"/>
      <c r="L161" s="171"/>
      <c r="M161" s="172"/>
      <c r="N161" s="176"/>
      <c r="O161" s="177"/>
      <c r="P161" s="172"/>
      <c r="Q161" s="178"/>
      <c r="R161" s="171"/>
      <c r="S161" s="172"/>
      <c r="T161" s="179"/>
      <c r="U161" s="171"/>
      <c r="V161" s="172"/>
      <c r="W161" s="114"/>
    </row>
    <row r="162" spans="1:23" ht="15.75" thickBot="1" x14ac:dyDescent="0.3">
      <c r="A162" s="180"/>
      <c r="B162" s="181" t="s">
        <v>277</v>
      </c>
      <c r="C162" s="182"/>
      <c r="D162" s="183"/>
      <c r="E162" s="184"/>
      <c r="F162" s="185"/>
      <c r="G162" s="6">
        <f>ROUND(G33+G37+G46+G49+G56+G67+G83+G91+G102+G111+G115+G118+G121+G124+G127+G132+G135+G141+G151+G160,0)</f>
        <v>296304866</v>
      </c>
      <c r="H162" s="7"/>
      <c r="I162" s="186"/>
      <c r="J162" s="6">
        <f>ROUND(J33+J37+J46+J49+J56+J67+J83+J91+J102+J111+J115+J118+J121+J124+J127+J132+J135+J141+J151+J160,0)</f>
        <v>293198569</v>
      </c>
      <c r="K162" s="8"/>
      <c r="L162" s="187"/>
      <c r="M162" s="6">
        <f>ROUND(M33+M37+M46+M49+M56+M67+M83+M91+M102+M111+M115+M118+M121+M124+M127+M132+M135+M141+M151+M160,0)</f>
        <v>309737353</v>
      </c>
      <c r="N162" s="9"/>
      <c r="O162" s="188"/>
      <c r="P162" s="6">
        <f>ROUND(P33+P37+P46+P49+P56+P67+P83+P91+P102+P111+P115+P118+P121+P124+P127+P132+P135+P141+P151+P160,0)</f>
        <v>293010764</v>
      </c>
      <c r="Q162" s="10"/>
      <c r="R162" s="185"/>
      <c r="S162" s="6">
        <f>ROUND(S33+S37+S46+S49+S56+S67+S83+S91+S102+S111+S115+S118+S121+S124+S127+S132+S135+S141+S151+S160,0)</f>
        <v>294250946</v>
      </c>
      <c r="T162" s="11"/>
      <c r="U162" s="185"/>
      <c r="V162" s="6">
        <f>ROUND(V33+V37+V46+V49+V56+V67+V83+V91+V102+V111+V115+V118+V121+V124+V127+V132+V135+V141+V151+V160,0)</f>
        <v>289109244</v>
      </c>
      <c r="W162" s="9"/>
    </row>
    <row r="163" spans="1:23" ht="15" customHeight="1" x14ac:dyDescent="0.25">
      <c r="A163" s="189" t="s">
        <v>278</v>
      </c>
      <c r="B163" s="190"/>
      <c r="C163" s="191" t="s">
        <v>279</v>
      </c>
      <c r="D163" s="192"/>
      <c r="E163" s="12">
        <v>0.2</v>
      </c>
      <c r="F163" s="193">
        <v>0.2</v>
      </c>
      <c r="G163" s="13">
        <f>ROUND((G162*F163),0)</f>
        <v>59260973</v>
      </c>
      <c r="H163" s="14"/>
      <c r="I163" s="194">
        <v>0.2</v>
      </c>
      <c r="J163" s="13">
        <f>ROUND((J162*I163),0)</f>
        <v>58639714</v>
      </c>
      <c r="K163" s="15"/>
      <c r="L163" s="195">
        <v>0.2</v>
      </c>
      <c r="M163" s="13">
        <f>ROUND((M162*L163),0)</f>
        <v>61947471</v>
      </c>
      <c r="N163" s="16"/>
      <c r="O163" s="193">
        <v>0.2</v>
      </c>
      <c r="P163" s="13">
        <f>ROUND((P162*O163),0)</f>
        <v>58602153</v>
      </c>
      <c r="Q163" s="17"/>
      <c r="R163" s="196">
        <v>0.2</v>
      </c>
      <c r="S163" s="13">
        <f>ROUND((S162*R163),0)</f>
        <v>58850189</v>
      </c>
      <c r="T163" s="18"/>
      <c r="U163" s="196">
        <v>0.2</v>
      </c>
      <c r="V163" s="13">
        <f>ROUND((V162*U163),0)</f>
        <v>57821849</v>
      </c>
      <c r="W163" s="16"/>
    </row>
    <row r="164" spans="1:23" ht="15" customHeight="1" x14ac:dyDescent="0.25">
      <c r="A164" s="197"/>
      <c r="B164" s="198"/>
      <c r="C164" s="191" t="s">
        <v>280</v>
      </c>
      <c r="D164" s="192"/>
      <c r="E164" s="12">
        <v>0.02</v>
      </c>
      <c r="F164" s="193">
        <v>0.02</v>
      </c>
      <c r="G164" s="19">
        <f>ROUND((G162*F164),0)</f>
        <v>5926097</v>
      </c>
      <c r="H164" s="14"/>
      <c r="I164" s="194">
        <v>0.02</v>
      </c>
      <c r="J164" s="19">
        <f>ROUND((J162*I164),0)</f>
        <v>5863971</v>
      </c>
      <c r="K164" s="15"/>
      <c r="L164" s="195">
        <v>0</v>
      </c>
      <c r="M164" s="19">
        <f>ROUND((M162*L164),0)</f>
        <v>0</v>
      </c>
      <c r="N164" s="16"/>
      <c r="O164" s="193">
        <v>0.02</v>
      </c>
      <c r="P164" s="19">
        <f>ROUND((P162*O164),0)</f>
        <v>5860215</v>
      </c>
      <c r="Q164" s="17"/>
      <c r="R164" s="196">
        <v>0.02</v>
      </c>
      <c r="S164" s="19">
        <f>ROUND((S162*R164),0)</f>
        <v>5885019</v>
      </c>
      <c r="T164" s="18"/>
      <c r="U164" s="196">
        <v>0.02</v>
      </c>
      <c r="V164" s="19">
        <f>ROUND((V162*U164),0)</f>
        <v>5782185</v>
      </c>
      <c r="W164" s="16"/>
    </row>
    <row r="165" spans="1:23" ht="15.75" customHeight="1" thickBot="1" x14ac:dyDescent="0.3">
      <c r="A165" s="197"/>
      <c r="B165" s="198"/>
      <c r="C165" s="199" t="s">
        <v>281</v>
      </c>
      <c r="D165" s="190"/>
      <c r="E165" s="20">
        <v>0.06</v>
      </c>
      <c r="F165" s="200">
        <v>0.06</v>
      </c>
      <c r="G165" s="21">
        <f>ROUND((G162*F165),0)</f>
        <v>17778292</v>
      </c>
      <c r="H165" s="22"/>
      <c r="I165" s="201">
        <v>0.06</v>
      </c>
      <c r="J165" s="21">
        <f>ROUND((J162*I165),0)</f>
        <v>17591914</v>
      </c>
      <c r="K165" s="23"/>
      <c r="L165" s="202">
        <v>0.05</v>
      </c>
      <c r="M165" s="21">
        <f>ROUND((M162*L165),0)</f>
        <v>15486868</v>
      </c>
      <c r="N165" s="24"/>
      <c r="O165" s="200">
        <v>0.06</v>
      </c>
      <c r="P165" s="21">
        <f>ROUND((P162*O165),0)</f>
        <v>17580646</v>
      </c>
      <c r="Q165" s="25"/>
      <c r="R165" s="203">
        <v>0.06</v>
      </c>
      <c r="S165" s="21">
        <f>ROUND((S162*R165),0)</f>
        <v>17655057</v>
      </c>
      <c r="T165" s="26"/>
      <c r="U165" s="203">
        <v>0.06</v>
      </c>
      <c r="V165" s="21">
        <f>ROUND((V162*U165),0)</f>
        <v>17346555</v>
      </c>
      <c r="W165" s="24"/>
    </row>
    <row r="166" spans="1:23" ht="15.75" thickBot="1" x14ac:dyDescent="0.3">
      <c r="A166" s="204" t="s">
        <v>282</v>
      </c>
      <c r="B166" s="205"/>
      <c r="C166" s="206"/>
      <c r="D166" s="207"/>
      <c r="E166" s="27"/>
      <c r="F166" s="28"/>
      <c r="G166" s="29">
        <f>(G162+G163+G164+G165)</f>
        <v>379270228</v>
      </c>
      <c r="H166" s="30"/>
      <c r="I166" s="31"/>
      <c r="J166" s="29">
        <f>(J162+J163+J164+J165)</f>
        <v>375294168</v>
      </c>
      <c r="K166" s="32"/>
      <c r="L166" s="33"/>
      <c r="M166" s="29">
        <f>(M162+M163+M164+M165)</f>
        <v>387171692</v>
      </c>
      <c r="N166" s="34"/>
      <c r="O166" s="35"/>
      <c r="P166" s="29">
        <f>(P162+P163+P164+P165)</f>
        <v>375053778</v>
      </c>
      <c r="Q166" s="36"/>
      <c r="R166" s="28"/>
      <c r="S166" s="29">
        <f>(S162+S163+S164+S165)</f>
        <v>376641211</v>
      </c>
      <c r="T166" s="37"/>
      <c r="U166" s="38"/>
      <c r="V166" s="29">
        <f>(V162+V163+V164+V165)</f>
        <v>370059833</v>
      </c>
      <c r="W166" s="34"/>
    </row>
    <row r="167" spans="1:23" ht="15.75" thickBot="1" x14ac:dyDescent="0.3">
      <c r="A167" s="208" t="s">
        <v>283</v>
      </c>
      <c r="B167" s="209"/>
      <c r="C167" s="210"/>
      <c r="D167" s="211"/>
      <c r="E167" s="39">
        <v>0.19</v>
      </c>
      <c r="F167" s="40">
        <v>0.19</v>
      </c>
      <c r="G167" s="212">
        <f>ROUND(G165*F167,0)</f>
        <v>3377875</v>
      </c>
      <c r="H167" s="41"/>
      <c r="I167" s="42">
        <v>0.19</v>
      </c>
      <c r="J167" s="212">
        <f>ROUND(J165*I167,)</f>
        <v>3342464</v>
      </c>
      <c r="K167" s="43"/>
      <c r="L167" s="44">
        <v>0.19</v>
      </c>
      <c r="M167" s="212">
        <f>ROUND(M165*L167,0)</f>
        <v>2942505</v>
      </c>
      <c r="N167" s="45"/>
      <c r="O167" s="40">
        <v>0.19</v>
      </c>
      <c r="P167" s="212">
        <f>ROUND(P165*O167,0)</f>
        <v>3340323</v>
      </c>
      <c r="Q167" s="46"/>
      <c r="R167" s="47">
        <v>0.19</v>
      </c>
      <c r="S167" s="212">
        <f>ROUND(S165*R167,0)</f>
        <v>3354461</v>
      </c>
      <c r="T167" s="48"/>
      <c r="U167" s="47">
        <v>0.19</v>
      </c>
      <c r="V167" s="212">
        <f>ROUND(V165*U167,0)</f>
        <v>3295845</v>
      </c>
      <c r="W167" s="45"/>
    </row>
    <row r="168" spans="1:23" ht="15.75" thickBot="1" x14ac:dyDescent="0.3">
      <c r="A168" s="213" t="s">
        <v>284</v>
      </c>
      <c r="B168" s="214"/>
      <c r="C168" s="215"/>
      <c r="D168" s="216"/>
      <c r="E168" s="217"/>
      <c r="F168" s="49"/>
      <c r="G168" s="218">
        <f>(G166+G167)</f>
        <v>382648103</v>
      </c>
      <c r="H168" s="50"/>
      <c r="I168" s="51"/>
      <c r="J168" s="218">
        <f>(J166+J167)</f>
        <v>378636632</v>
      </c>
      <c r="K168" s="52"/>
      <c r="L168" s="53"/>
      <c r="M168" s="218">
        <f>(M166+M167)</f>
        <v>390114197</v>
      </c>
      <c r="N168" s="54"/>
      <c r="O168" s="55"/>
      <c r="P168" s="218">
        <f>(P166+P167)</f>
        <v>378394101</v>
      </c>
      <c r="Q168" s="56"/>
      <c r="R168" s="49"/>
      <c r="S168" s="218">
        <f>(S166+S167)</f>
        <v>379995672</v>
      </c>
      <c r="T168" s="57"/>
      <c r="U168" s="49"/>
      <c r="V168" s="218">
        <f>(V166+V167)</f>
        <v>373355678</v>
      </c>
      <c r="W168" s="54"/>
    </row>
    <row r="169" spans="1:23" x14ac:dyDescent="0.25">
      <c r="A169" s="219"/>
      <c r="B169" s="220"/>
      <c r="C169" s="220"/>
      <c r="D169" s="220"/>
      <c r="E169" s="221"/>
      <c r="F169" s="240" t="s">
        <v>285</v>
      </c>
      <c r="G169" s="241"/>
      <c r="H169" s="242"/>
      <c r="I169" s="240" t="s">
        <v>296</v>
      </c>
      <c r="J169" s="241"/>
      <c r="K169" s="242"/>
      <c r="L169" s="258" t="s">
        <v>286</v>
      </c>
      <c r="M169" s="259"/>
      <c r="N169" s="260"/>
      <c r="O169" s="240" t="s">
        <v>285</v>
      </c>
      <c r="P169" s="241"/>
      <c r="Q169" s="242"/>
      <c r="R169" s="240" t="s">
        <v>287</v>
      </c>
      <c r="S169" s="241"/>
      <c r="T169" s="242"/>
      <c r="U169" s="240" t="s">
        <v>287</v>
      </c>
      <c r="V169" s="241"/>
      <c r="W169" s="242"/>
    </row>
    <row r="170" spans="1:23" x14ac:dyDescent="0.25">
      <c r="A170" s="222"/>
      <c r="B170" s="222"/>
      <c r="C170" s="222"/>
      <c r="D170" s="222"/>
      <c r="E170" s="222"/>
      <c r="F170" s="243"/>
      <c r="G170" s="244"/>
      <c r="H170" s="245"/>
      <c r="I170" s="243"/>
      <c r="J170" s="244"/>
      <c r="K170" s="245"/>
      <c r="L170" s="261"/>
      <c r="M170" s="262"/>
      <c r="N170" s="263"/>
      <c r="O170" s="243"/>
      <c r="P170" s="244"/>
      <c r="Q170" s="245"/>
      <c r="R170" s="243"/>
      <c r="S170" s="244"/>
      <c r="T170" s="245"/>
      <c r="U170" s="243"/>
      <c r="V170" s="244"/>
      <c r="W170" s="245"/>
    </row>
    <row r="171" spans="1:23" x14ac:dyDescent="0.25">
      <c r="A171" s="222"/>
      <c r="B171" s="222"/>
      <c r="C171" s="222"/>
      <c r="D171" s="222"/>
      <c r="E171" s="222"/>
      <c r="F171" s="243"/>
      <c r="G171" s="244"/>
      <c r="H171" s="245"/>
      <c r="I171" s="243"/>
      <c r="J171" s="244"/>
      <c r="K171" s="245"/>
      <c r="L171" s="261"/>
      <c r="M171" s="262"/>
      <c r="N171" s="263"/>
      <c r="O171" s="243"/>
      <c r="P171" s="244"/>
      <c r="Q171" s="245"/>
      <c r="R171" s="243"/>
      <c r="S171" s="244"/>
      <c r="T171" s="245"/>
      <c r="U171" s="243"/>
      <c r="V171" s="244"/>
      <c r="W171" s="245"/>
    </row>
    <row r="172" spans="1:23" x14ac:dyDescent="0.25">
      <c r="A172" s="223"/>
      <c r="B172" s="223"/>
      <c r="C172" s="224"/>
      <c r="D172" s="223"/>
      <c r="E172" s="221"/>
      <c r="F172" s="243"/>
      <c r="G172" s="244"/>
      <c r="H172" s="245"/>
      <c r="I172" s="243"/>
      <c r="J172" s="244"/>
      <c r="K172" s="245"/>
      <c r="L172" s="261"/>
      <c r="M172" s="262"/>
      <c r="N172" s="263"/>
      <c r="O172" s="243"/>
      <c r="P172" s="244"/>
      <c r="Q172" s="245"/>
      <c r="R172" s="243"/>
      <c r="S172" s="244"/>
      <c r="T172" s="245"/>
      <c r="U172" s="243"/>
      <c r="V172" s="244"/>
      <c r="W172" s="245"/>
    </row>
    <row r="173" spans="1:23" ht="15.75" thickBot="1" x14ac:dyDescent="0.3">
      <c r="A173" s="223"/>
      <c r="B173" s="223"/>
      <c r="C173" s="224"/>
      <c r="D173" s="223"/>
      <c r="E173" s="221"/>
      <c r="F173" s="246"/>
      <c r="G173" s="247"/>
      <c r="H173" s="248"/>
      <c r="I173" s="246"/>
      <c r="J173" s="247"/>
      <c r="K173" s="248"/>
      <c r="L173" s="264"/>
      <c r="M173" s="265"/>
      <c r="N173" s="266"/>
      <c r="O173" s="246"/>
      <c r="P173" s="247"/>
      <c r="Q173" s="248"/>
      <c r="R173" s="246"/>
      <c r="S173" s="247"/>
      <c r="T173" s="248"/>
      <c r="U173" s="246"/>
      <c r="V173" s="247"/>
      <c r="W173" s="248"/>
    </row>
    <row r="176" spans="1:23" x14ac:dyDescent="0.25">
      <c r="P176" s="226"/>
      <c r="S176" s="226"/>
    </row>
  </sheetData>
  <sheetProtection algorithmName="SHA-512" hashValue="uW92MtmU7utoZQgwwpnIKWiP7kOkT73zl6OgKcCFww3UuKWKCuBNgYPt+4nxZQWLWCNsrw8AK0HhqEHugMWkJw==" saltValue="TpKoTy57/fRlisl6C5E1Aw==" spinCount="100000" sheet="1" formatCells="0" formatColumns="0" formatRows="0" insertColumns="0" insertRows="0" insertHyperlinks="0" deleteColumns="0" deleteRows="0" sort="0" autoFilter="0" pivotTables="0"/>
  <mergeCells count="23">
    <mergeCell ref="R10:T10"/>
    <mergeCell ref="U10:W10"/>
    <mergeCell ref="U169:W173"/>
    <mergeCell ref="F11:H11"/>
    <mergeCell ref="I11:K11"/>
    <mergeCell ref="L11:N11"/>
    <mergeCell ref="O11:Q11"/>
    <mergeCell ref="R11:T11"/>
    <mergeCell ref="U11:W11"/>
    <mergeCell ref="F169:H173"/>
    <mergeCell ref="I169:K173"/>
    <mergeCell ref="L169:N173"/>
    <mergeCell ref="O169:Q173"/>
    <mergeCell ref="R169:T173"/>
    <mergeCell ref="A1:Q1"/>
    <mergeCell ref="A3:Q3"/>
    <mergeCell ref="A5:Q5"/>
    <mergeCell ref="A6:Q6"/>
    <mergeCell ref="A11:E11"/>
    <mergeCell ref="F10:H10"/>
    <mergeCell ref="I10:K10"/>
    <mergeCell ref="L10:N10"/>
    <mergeCell ref="O10:Q10"/>
  </mergeCells>
  <conditionalFormatting sqref="H1:H11">
    <cfRule type="cellIs" dxfId="6" priority="6" operator="greaterThan">
      <formula>0</formula>
    </cfRule>
  </conditionalFormatting>
  <conditionalFormatting sqref="H13:H168 K13:K168 N13:N168 Q13:Q168 T13:T168 W13:W168 H174:H1048576 K174:K1048576 N174:N1048576 Q174:Q1048576 T174:T1048576 W174:W1048576">
    <cfRule type="cellIs" dxfId="5" priority="10" operator="greaterThan">
      <formula>0</formula>
    </cfRule>
  </conditionalFormatting>
  <conditionalFormatting sqref="K1:K11">
    <cfRule type="cellIs" dxfId="4" priority="5" operator="greaterThan">
      <formula>0</formula>
    </cfRule>
  </conditionalFormatting>
  <conditionalFormatting sqref="N1:N11">
    <cfRule type="cellIs" dxfId="3" priority="4" operator="greaterThan">
      <formula>0</formula>
    </cfRule>
  </conditionalFormatting>
  <conditionalFormatting sqref="Q1:Q11">
    <cfRule type="cellIs" dxfId="2" priority="3" operator="greaterThan">
      <formula>0</formula>
    </cfRule>
  </conditionalFormatting>
  <conditionalFormatting sqref="T1:T11">
    <cfRule type="cellIs" dxfId="1" priority="2" operator="greaterThan">
      <formula>0</formula>
    </cfRule>
  </conditionalFormatting>
  <conditionalFormatting sqref="W1:W11">
    <cfRule type="cellIs" dxfId="0" priority="1" operator="greaterThan">
      <formula>0</formula>
    </cfRule>
  </conditionalFormatting>
  <pageMargins left="0.7" right="0.7" top="0.75" bottom="0.75" header="0.3" footer="0.3"/>
  <pageSetup orientation="portrait" r:id="rId1"/>
  <drawing r:id="rId2"/>
</worksheet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Martinez Galviz</dc:creator>
  <cp:lastModifiedBy>Ana Maria Martinez Galviz</cp:lastModifiedBy>
  <dcterms:created xsi:type="dcterms:W3CDTF">2025-09-01T18:30:20Z</dcterms:created>
  <dcterms:modified xsi:type="dcterms:W3CDTF">2025-09-08T19:32:51Z</dcterms:modified>
</cp:coreProperties>
</file>