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autoCompressPictures="0" defaultThemeVersion="124226"/>
  <bookViews>
    <workbookView xWindow="0" yWindow="180" windowWidth="11760" windowHeight="11580" tabRatio="678" firstSheet="1" activeTab="1"/>
  </bookViews>
  <sheets>
    <sheet name="K-Kr Constructor" sheetId="4" state="hidden" r:id="rId1"/>
    <sheet name="Conformación" sheetId="1" r:id="rId2"/>
    <sheet name="FORMATO 06 Saldo contrato (SCE)" sheetId="34" state="hidden" r:id="rId3"/>
    <sheet name="Exp. oferente" sheetId="5" r:id="rId4"/>
    <sheet name="Exp. oferente ADICIONAL" sheetId="36" state="hidden" r:id="rId5"/>
    <sheet name="Formato 3" sheetId="46" state="hidden" r:id="rId6"/>
    <sheet name="Formato 3A" sheetId="47" state="hidden" r:id="rId7"/>
    <sheet name="Información general" sheetId="48" state="hidden" r:id="rId8"/>
    <sheet name="Resumen Evaluación" sheetId="24" state="hidden" r:id="rId9"/>
    <sheet name="Exp. profesionales" sheetId="39" state="hidden" r:id="rId10"/>
    <sheet name="Exp. profesionales (2)" sheetId="35" state="hidden" r:id="rId11"/>
    <sheet name="Exp. profesionales ADICIONAL" sheetId="37" state="hidden" r:id="rId12"/>
    <sheet name="Exp. profesinal años" sheetId="43" state="hidden" r:id="rId13"/>
    <sheet name="Formato 7A" sheetId="40" r:id="rId14"/>
    <sheet name="Formato 11" sheetId="41" r:id="rId15"/>
    <sheet name="Resumen Puntaje" sheetId="42" state="hidden"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 localSheetId="4">#REF!</definedName>
    <definedName name="_" localSheetId="12">#REF!</definedName>
    <definedName name="_" localSheetId="9">#REF!</definedName>
    <definedName name="_" localSheetId="11">#REF!</definedName>
    <definedName name="_" localSheetId="14">#REF!</definedName>
    <definedName name="_" localSheetId="13">#REF!</definedName>
    <definedName name="_" localSheetId="15">#REF!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12">#REF!</definedName>
    <definedName name="___EST1" localSheetId="9">#REF!</definedName>
    <definedName name="___EST1" localSheetId="11">#REF!</definedName>
    <definedName name="___EST1" localSheetId="14">#REF!</definedName>
    <definedName name="___EST1" localSheetId="15">#REF!</definedName>
    <definedName name="___EST1">#REF!</definedName>
    <definedName name="___EST10" localSheetId="4">#REF!</definedName>
    <definedName name="___EST10" localSheetId="12">#REF!</definedName>
    <definedName name="___EST10" localSheetId="9">#REF!</definedName>
    <definedName name="___EST10" localSheetId="11">#REF!</definedName>
    <definedName name="___EST10" localSheetId="14">#REF!</definedName>
    <definedName name="___EST10" localSheetId="15">#REF!</definedName>
    <definedName name="___EST10">#REF!</definedName>
    <definedName name="___EST11" localSheetId="4">#REF!</definedName>
    <definedName name="___EST11" localSheetId="12">#REF!</definedName>
    <definedName name="___EST11" localSheetId="9">#REF!</definedName>
    <definedName name="___EST11" localSheetId="11">#REF!</definedName>
    <definedName name="___EST11" localSheetId="14">#REF!</definedName>
    <definedName name="___EST11" localSheetId="15">#REF!</definedName>
    <definedName name="___EST11">#REF!</definedName>
    <definedName name="___EST12" localSheetId="4">#REF!</definedName>
    <definedName name="___EST12" localSheetId="12">#REF!</definedName>
    <definedName name="___EST12" localSheetId="9">#REF!</definedName>
    <definedName name="___EST12" localSheetId="11">#REF!</definedName>
    <definedName name="___EST12" localSheetId="14">#REF!</definedName>
    <definedName name="___EST12" localSheetId="15">#REF!</definedName>
    <definedName name="___EST12">#REF!</definedName>
    <definedName name="___EST13" localSheetId="4">#REF!</definedName>
    <definedName name="___EST13" localSheetId="12">#REF!</definedName>
    <definedName name="___EST13" localSheetId="9">#REF!</definedName>
    <definedName name="___EST13" localSheetId="11">#REF!</definedName>
    <definedName name="___EST13" localSheetId="14">#REF!</definedName>
    <definedName name="___EST13" localSheetId="15">#REF!</definedName>
    <definedName name="___EST13">#REF!</definedName>
    <definedName name="___EST14" localSheetId="4">#REF!</definedName>
    <definedName name="___EST14" localSheetId="12">#REF!</definedName>
    <definedName name="___EST14" localSheetId="9">#REF!</definedName>
    <definedName name="___EST14" localSheetId="11">#REF!</definedName>
    <definedName name="___EST14" localSheetId="14">#REF!</definedName>
    <definedName name="___EST14" localSheetId="15">#REF!</definedName>
    <definedName name="___EST14">#REF!</definedName>
    <definedName name="___EST15" localSheetId="4">#REF!</definedName>
    <definedName name="___EST15" localSheetId="12">#REF!</definedName>
    <definedName name="___EST15" localSheetId="9">#REF!</definedName>
    <definedName name="___EST15" localSheetId="11">#REF!</definedName>
    <definedName name="___EST15" localSheetId="14">#REF!</definedName>
    <definedName name="___EST15" localSheetId="15">#REF!</definedName>
    <definedName name="___EST15">#REF!</definedName>
    <definedName name="___EST16" localSheetId="4">#REF!</definedName>
    <definedName name="___EST16" localSheetId="12">#REF!</definedName>
    <definedName name="___EST16" localSheetId="9">#REF!</definedName>
    <definedName name="___EST16" localSheetId="11">#REF!</definedName>
    <definedName name="___EST16" localSheetId="14">#REF!</definedName>
    <definedName name="___EST16" localSheetId="15">#REF!</definedName>
    <definedName name="___EST16">#REF!</definedName>
    <definedName name="___EST17" localSheetId="4">#REF!</definedName>
    <definedName name="___EST17" localSheetId="12">#REF!</definedName>
    <definedName name="___EST17" localSheetId="9">#REF!</definedName>
    <definedName name="___EST17" localSheetId="11">#REF!</definedName>
    <definedName name="___EST17" localSheetId="14">#REF!</definedName>
    <definedName name="___EST17" localSheetId="15">#REF!</definedName>
    <definedName name="___EST17">#REF!</definedName>
    <definedName name="___EST18" localSheetId="4">#REF!</definedName>
    <definedName name="___EST18" localSheetId="12">#REF!</definedName>
    <definedName name="___EST18" localSheetId="9">#REF!</definedName>
    <definedName name="___EST18" localSheetId="11">#REF!</definedName>
    <definedName name="___EST18" localSheetId="14">#REF!</definedName>
    <definedName name="___EST18" localSheetId="15">#REF!</definedName>
    <definedName name="___EST18">#REF!</definedName>
    <definedName name="___EST19" localSheetId="4">#REF!</definedName>
    <definedName name="___EST19" localSheetId="12">#REF!</definedName>
    <definedName name="___EST19" localSheetId="9">#REF!</definedName>
    <definedName name="___EST19" localSheetId="11">#REF!</definedName>
    <definedName name="___EST19" localSheetId="14">#REF!</definedName>
    <definedName name="___EST19" localSheetId="15">#REF!</definedName>
    <definedName name="___EST19">#REF!</definedName>
    <definedName name="___EST2" localSheetId="4">#REF!</definedName>
    <definedName name="___EST2" localSheetId="12">#REF!</definedName>
    <definedName name="___EST2" localSheetId="9">#REF!</definedName>
    <definedName name="___EST2" localSheetId="11">#REF!</definedName>
    <definedName name="___EST2" localSheetId="14">#REF!</definedName>
    <definedName name="___EST2" localSheetId="15">#REF!</definedName>
    <definedName name="___EST2">#REF!</definedName>
    <definedName name="___EST3" localSheetId="4">#REF!</definedName>
    <definedName name="___EST3" localSheetId="12">#REF!</definedName>
    <definedName name="___EST3" localSheetId="9">#REF!</definedName>
    <definedName name="___EST3" localSheetId="11">#REF!</definedName>
    <definedName name="___EST3" localSheetId="14">#REF!</definedName>
    <definedName name="___EST3" localSheetId="15">#REF!</definedName>
    <definedName name="___EST3">#REF!</definedName>
    <definedName name="___EST4" localSheetId="4">#REF!</definedName>
    <definedName name="___EST4" localSheetId="12">#REF!</definedName>
    <definedName name="___EST4" localSheetId="9">#REF!</definedName>
    <definedName name="___EST4" localSheetId="11">#REF!</definedName>
    <definedName name="___EST4" localSheetId="14">#REF!</definedName>
    <definedName name="___EST4" localSheetId="15">#REF!</definedName>
    <definedName name="___EST4">#REF!</definedName>
    <definedName name="___EST5" localSheetId="4">#REF!</definedName>
    <definedName name="___EST5" localSheetId="12">#REF!</definedName>
    <definedName name="___EST5" localSheetId="9">#REF!</definedName>
    <definedName name="___EST5" localSheetId="11">#REF!</definedName>
    <definedName name="___EST5" localSheetId="14">#REF!</definedName>
    <definedName name="___EST5" localSheetId="15">#REF!</definedName>
    <definedName name="___EST5">#REF!</definedName>
    <definedName name="___EST6" localSheetId="4">#REF!</definedName>
    <definedName name="___EST6" localSheetId="12">#REF!</definedName>
    <definedName name="___EST6" localSheetId="9">#REF!</definedName>
    <definedName name="___EST6" localSheetId="11">#REF!</definedName>
    <definedName name="___EST6" localSheetId="14">#REF!</definedName>
    <definedName name="___EST6" localSheetId="15">#REF!</definedName>
    <definedName name="___EST6">#REF!</definedName>
    <definedName name="___EST7" localSheetId="4">#REF!</definedName>
    <definedName name="___EST7" localSheetId="12">#REF!</definedName>
    <definedName name="___EST7" localSheetId="9">#REF!</definedName>
    <definedName name="___EST7" localSheetId="11">#REF!</definedName>
    <definedName name="___EST7" localSheetId="14">#REF!</definedName>
    <definedName name="___EST7" localSheetId="15">#REF!</definedName>
    <definedName name="___EST7">#REF!</definedName>
    <definedName name="___EST8" localSheetId="4">#REF!</definedName>
    <definedName name="___EST8" localSheetId="12">#REF!</definedName>
    <definedName name="___EST8" localSheetId="9">#REF!</definedName>
    <definedName name="___EST8" localSheetId="11">#REF!</definedName>
    <definedName name="___EST8" localSheetId="14">#REF!</definedName>
    <definedName name="___EST8" localSheetId="15">#REF!</definedName>
    <definedName name="___EST8">#REF!</definedName>
    <definedName name="___EST9" localSheetId="4">#REF!</definedName>
    <definedName name="___EST9" localSheetId="12">#REF!</definedName>
    <definedName name="___EST9" localSheetId="9">#REF!</definedName>
    <definedName name="___EST9" localSheetId="11">#REF!</definedName>
    <definedName name="___EST9" localSheetId="14">#REF!</definedName>
    <definedName name="___EST9" localSheetId="15">#REF!</definedName>
    <definedName name="___EST9">#REF!</definedName>
    <definedName name="___EXC1" localSheetId="4">#REF!</definedName>
    <definedName name="___EXC1" localSheetId="12">#REF!</definedName>
    <definedName name="___EXC1" localSheetId="9">#REF!</definedName>
    <definedName name="___EXC1" localSheetId="11">#REF!</definedName>
    <definedName name="___EXC1" localSheetId="14">#REF!</definedName>
    <definedName name="___EXC1" localSheetId="15">#REF!</definedName>
    <definedName name="___EXC1">#REF!</definedName>
    <definedName name="___EXC10" localSheetId="4">#REF!</definedName>
    <definedName name="___EXC10" localSheetId="12">#REF!</definedName>
    <definedName name="___EXC10" localSheetId="9">#REF!</definedName>
    <definedName name="___EXC10" localSheetId="11">#REF!</definedName>
    <definedName name="___EXC10" localSheetId="14">#REF!</definedName>
    <definedName name="___EXC10" localSheetId="15">#REF!</definedName>
    <definedName name="___EXC10">#REF!</definedName>
    <definedName name="___EXC11" localSheetId="4">#REF!</definedName>
    <definedName name="___EXC11" localSheetId="12">#REF!</definedName>
    <definedName name="___EXC11" localSheetId="9">#REF!</definedName>
    <definedName name="___EXC11" localSheetId="11">#REF!</definedName>
    <definedName name="___EXC11" localSheetId="14">#REF!</definedName>
    <definedName name="___EXC11" localSheetId="15">#REF!</definedName>
    <definedName name="___EXC11">#REF!</definedName>
    <definedName name="___EXC12" localSheetId="4">#REF!</definedName>
    <definedName name="___EXC12" localSheetId="12">#REF!</definedName>
    <definedName name="___EXC12" localSheetId="9">#REF!</definedName>
    <definedName name="___EXC12" localSheetId="11">#REF!</definedName>
    <definedName name="___EXC12" localSheetId="14">#REF!</definedName>
    <definedName name="___EXC12" localSheetId="15">#REF!</definedName>
    <definedName name="___EXC12">#REF!</definedName>
    <definedName name="___EXC2" localSheetId="4">#REF!</definedName>
    <definedName name="___EXC2" localSheetId="12">#REF!</definedName>
    <definedName name="___EXC2" localSheetId="9">#REF!</definedName>
    <definedName name="___EXC2" localSheetId="11">#REF!</definedName>
    <definedName name="___EXC2" localSheetId="14">#REF!</definedName>
    <definedName name="___EXC2" localSheetId="15">#REF!</definedName>
    <definedName name="___EXC2">#REF!</definedName>
    <definedName name="___EXC3" localSheetId="4">#REF!</definedName>
    <definedName name="___EXC3" localSheetId="12">#REF!</definedName>
    <definedName name="___EXC3" localSheetId="9">#REF!</definedName>
    <definedName name="___EXC3" localSheetId="11">#REF!</definedName>
    <definedName name="___EXC3" localSheetId="14">#REF!</definedName>
    <definedName name="___EXC3" localSheetId="15">#REF!</definedName>
    <definedName name="___EXC3">#REF!</definedName>
    <definedName name="___EXC4" localSheetId="4">#REF!</definedName>
    <definedName name="___EXC4" localSheetId="12">#REF!</definedName>
    <definedName name="___EXC4" localSheetId="9">#REF!</definedName>
    <definedName name="___EXC4" localSheetId="11">#REF!</definedName>
    <definedName name="___EXC4" localSheetId="14">#REF!</definedName>
    <definedName name="___EXC4" localSheetId="15">#REF!</definedName>
    <definedName name="___EXC4">#REF!</definedName>
    <definedName name="___EXC5" localSheetId="4">#REF!</definedName>
    <definedName name="___EXC5" localSheetId="12">#REF!</definedName>
    <definedName name="___EXC5" localSheetId="9">#REF!</definedName>
    <definedName name="___EXC5" localSheetId="11">#REF!</definedName>
    <definedName name="___EXC5" localSheetId="14">#REF!</definedName>
    <definedName name="___EXC5" localSheetId="15">#REF!</definedName>
    <definedName name="___EXC5">#REF!</definedName>
    <definedName name="___EXC6" localSheetId="4">#REF!</definedName>
    <definedName name="___EXC6" localSheetId="12">#REF!</definedName>
    <definedName name="___EXC6" localSheetId="9">#REF!</definedName>
    <definedName name="___EXC6" localSheetId="11">#REF!</definedName>
    <definedName name="___EXC6" localSheetId="14">#REF!</definedName>
    <definedName name="___EXC6" localSheetId="15">#REF!</definedName>
    <definedName name="___EXC6">#REF!</definedName>
    <definedName name="___EXC7" localSheetId="4">#REF!</definedName>
    <definedName name="___EXC7" localSheetId="12">#REF!</definedName>
    <definedName name="___EXC7" localSheetId="9">#REF!</definedName>
    <definedName name="___EXC7" localSheetId="11">#REF!</definedName>
    <definedName name="___EXC7" localSheetId="14">#REF!</definedName>
    <definedName name="___EXC7" localSheetId="15">#REF!</definedName>
    <definedName name="___EXC7">#REF!</definedName>
    <definedName name="___EXC8" localSheetId="4">#REF!</definedName>
    <definedName name="___EXC8" localSheetId="12">#REF!</definedName>
    <definedName name="___EXC8" localSheetId="9">#REF!</definedName>
    <definedName name="___EXC8" localSheetId="11">#REF!</definedName>
    <definedName name="___EXC8" localSheetId="14">#REF!</definedName>
    <definedName name="___EXC8" localSheetId="15">#REF!</definedName>
    <definedName name="___EXC8">#REF!</definedName>
    <definedName name="___EXC9" localSheetId="4">#REF!</definedName>
    <definedName name="___EXC9" localSheetId="12">#REF!</definedName>
    <definedName name="___EXC9" localSheetId="9">#REF!</definedName>
    <definedName name="___EXC9" localSheetId="11">#REF!</definedName>
    <definedName name="___EXC9" localSheetId="14">#REF!</definedName>
    <definedName name="___EXC9" localSheetId="15">#REF!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 localSheetId="12">#REF!</definedName>
    <definedName name="__EST1" localSheetId="9">#REF!</definedName>
    <definedName name="__EST1" localSheetId="11">#REF!</definedName>
    <definedName name="__EST1" localSheetId="14">#REF!</definedName>
    <definedName name="__EST1" localSheetId="15">#REF!</definedName>
    <definedName name="__EST1">#REF!</definedName>
    <definedName name="__EST10" localSheetId="4">#REF!</definedName>
    <definedName name="__EST10" localSheetId="12">#REF!</definedName>
    <definedName name="__EST10" localSheetId="9">#REF!</definedName>
    <definedName name="__EST10" localSheetId="11">#REF!</definedName>
    <definedName name="__EST10" localSheetId="14">#REF!</definedName>
    <definedName name="__EST10" localSheetId="15">#REF!</definedName>
    <definedName name="__EST10">#REF!</definedName>
    <definedName name="__EST11" localSheetId="4">#REF!</definedName>
    <definedName name="__EST11" localSheetId="12">#REF!</definedName>
    <definedName name="__EST11" localSheetId="9">#REF!</definedName>
    <definedName name="__EST11" localSheetId="11">#REF!</definedName>
    <definedName name="__EST11" localSheetId="14">#REF!</definedName>
    <definedName name="__EST11" localSheetId="15">#REF!</definedName>
    <definedName name="__EST11">#REF!</definedName>
    <definedName name="__EST12" localSheetId="4">#REF!</definedName>
    <definedName name="__EST12" localSheetId="12">#REF!</definedName>
    <definedName name="__EST12" localSheetId="9">#REF!</definedName>
    <definedName name="__EST12" localSheetId="11">#REF!</definedName>
    <definedName name="__EST12" localSheetId="14">#REF!</definedName>
    <definedName name="__EST12" localSheetId="15">#REF!</definedName>
    <definedName name="__EST12">#REF!</definedName>
    <definedName name="__EST13" localSheetId="4">#REF!</definedName>
    <definedName name="__EST13" localSheetId="12">#REF!</definedName>
    <definedName name="__EST13" localSheetId="9">#REF!</definedName>
    <definedName name="__EST13" localSheetId="11">#REF!</definedName>
    <definedName name="__EST13" localSheetId="14">#REF!</definedName>
    <definedName name="__EST13" localSheetId="15">#REF!</definedName>
    <definedName name="__EST13">#REF!</definedName>
    <definedName name="__EST14" localSheetId="4">#REF!</definedName>
    <definedName name="__EST14" localSheetId="12">#REF!</definedName>
    <definedName name="__EST14" localSheetId="9">#REF!</definedName>
    <definedName name="__EST14" localSheetId="11">#REF!</definedName>
    <definedName name="__EST14" localSheetId="14">#REF!</definedName>
    <definedName name="__EST14" localSheetId="15">#REF!</definedName>
    <definedName name="__EST14">#REF!</definedName>
    <definedName name="__EST15" localSheetId="4">#REF!</definedName>
    <definedName name="__EST15" localSheetId="12">#REF!</definedName>
    <definedName name="__EST15" localSheetId="9">#REF!</definedName>
    <definedName name="__EST15" localSheetId="11">#REF!</definedName>
    <definedName name="__EST15" localSheetId="14">#REF!</definedName>
    <definedName name="__EST15" localSheetId="15">#REF!</definedName>
    <definedName name="__EST15">#REF!</definedName>
    <definedName name="__EST16" localSheetId="4">#REF!</definedName>
    <definedName name="__EST16" localSheetId="12">#REF!</definedName>
    <definedName name="__EST16" localSheetId="9">#REF!</definedName>
    <definedName name="__EST16" localSheetId="11">#REF!</definedName>
    <definedName name="__EST16" localSheetId="14">#REF!</definedName>
    <definedName name="__EST16" localSheetId="15">#REF!</definedName>
    <definedName name="__EST16">#REF!</definedName>
    <definedName name="__EST17" localSheetId="4">#REF!</definedName>
    <definedName name="__EST17" localSheetId="12">#REF!</definedName>
    <definedName name="__EST17" localSheetId="9">#REF!</definedName>
    <definedName name="__EST17" localSheetId="11">#REF!</definedName>
    <definedName name="__EST17" localSheetId="14">#REF!</definedName>
    <definedName name="__EST17" localSheetId="15">#REF!</definedName>
    <definedName name="__EST17">#REF!</definedName>
    <definedName name="__EST18" localSheetId="4">#REF!</definedName>
    <definedName name="__EST18" localSheetId="12">#REF!</definedName>
    <definedName name="__EST18" localSheetId="9">#REF!</definedName>
    <definedName name="__EST18" localSheetId="11">#REF!</definedName>
    <definedName name="__EST18" localSheetId="14">#REF!</definedName>
    <definedName name="__EST18" localSheetId="15">#REF!</definedName>
    <definedName name="__EST18">#REF!</definedName>
    <definedName name="__EST19" localSheetId="4">#REF!</definedName>
    <definedName name="__EST19" localSheetId="12">#REF!</definedName>
    <definedName name="__EST19" localSheetId="9">#REF!</definedName>
    <definedName name="__EST19" localSheetId="11">#REF!</definedName>
    <definedName name="__EST19" localSheetId="14">#REF!</definedName>
    <definedName name="__EST19" localSheetId="15">#REF!</definedName>
    <definedName name="__EST19">#REF!</definedName>
    <definedName name="__EST2" localSheetId="4">#REF!</definedName>
    <definedName name="__EST2" localSheetId="12">#REF!</definedName>
    <definedName name="__EST2" localSheetId="9">#REF!</definedName>
    <definedName name="__EST2" localSheetId="11">#REF!</definedName>
    <definedName name="__EST2" localSheetId="14">#REF!</definedName>
    <definedName name="__EST2" localSheetId="15">#REF!</definedName>
    <definedName name="__EST2">#REF!</definedName>
    <definedName name="__EST21" localSheetId="4">#REF!</definedName>
    <definedName name="__EST21" localSheetId="12">#REF!</definedName>
    <definedName name="__EST21" localSheetId="9">#REF!</definedName>
    <definedName name="__EST21" localSheetId="11">#REF!</definedName>
    <definedName name="__EST21" localSheetId="14">#REF!</definedName>
    <definedName name="__EST21" localSheetId="15">#REF!</definedName>
    <definedName name="__EST21">#REF!</definedName>
    <definedName name="__EST3" localSheetId="4">#REF!</definedName>
    <definedName name="__EST3" localSheetId="12">#REF!</definedName>
    <definedName name="__EST3" localSheetId="9">#REF!</definedName>
    <definedName name="__EST3" localSheetId="11">#REF!</definedName>
    <definedName name="__EST3" localSheetId="14">#REF!</definedName>
    <definedName name="__EST3" localSheetId="15">#REF!</definedName>
    <definedName name="__EST3">#REF!</definedName>
    <definedName name="__EST4" localSheetId="4">#REF!</definedName>
    <definedName name="__EST4" localSheetId="12">#REF!</definedName>
    <definedName name="__EST4" localSheetId="9">#REF!</definedName>
    <definedName name="__EST4" localSheetId="11">#REF!</definedName>
    <definedName name="__EST4" localSheetId="14">#REF!</definedName>
    <definedName name="__EST4" localSheetId="15">#REF!</definedName>
    <definedName name="__EST4">#REF!</definedName>
    <definedName name="__EST5" localSheetId="4">#REF!</definedName>
    <definedName name="__EST5" localSheetId="12">#REF!</definedName>
    <definedName name="__EST5" localSheetId="9">#REF!</definedName>
    <definedName name="__EST5" localSheetId="11">#REF!</definedName>
    <definedName name="__EST5" localSheetId="14">#REF!</definedName>
    <definedName name="__EST5" localSheetId="15">#REF!</definedName>
    <definedName name="__EST5">#REF!</definedName>
    <definedName name="__EST6" localSheetId="4">#REF!</definedName>
    <definedName name="__EST6" localSheetId="12">#REF!</definedName>
    <definedName name="__EST6" localSheetId="9">#REF!</definedName>
    <definedName name="__EST6" localSheetId="11">#REF!</definedName>
    <definedName name="__EST6" localSheetId="14">#REF!</definedName>
    <definedName name="__EST6" localSheetId="15">#REF!</definedName>
    <definedName name="__EST6">#REF!</definedName>
    <definedName name="__EST7" localSheetId="4">#REF!</definedName>
    <definedName name="__EST7" localSheetId="12">#REF!</definedName>
    <definedName name="__EST7" localSheetId="9">#REF!</definedName>
    <definedName name="__EST7" localSheetId="11">#REF!</definedName>
    <definedName name="__EST7" localSheetId="14">#REF!</definedName>
    <definedName name="__EST7" localSheetId="15">#REF!</definedName>
    <definedName name="__EST7">#REF!</definedName>
    <definedName name="__EST8" localSheetId="4">#REF!</definedName>
    <definedName name="__EST8" localSheetId="12">#REF!</definedName>
    <definedName name="__EST8" localSheetId="9">#REF!</definedName>
    <definedName name="__EST8" localSheetId="11">#REF!</definedName>
    <definedName name="__EST8" localSheetId="14">#REF!</definedName>
    <definedName name="__EST8" localSheetId="15">#REF!</definedName>
    <definedName name="__EST8">#REF!</definedName>
    <definedName name="__EST9" localSheetId="4">#REF!</definedName>
    <definedName name="__EST9" localSheetId="12">#REF!</definedName>
    <definedName name="__EST9" localSheetId="9">#REF!</definedName>
    <definedName name="__EST9" localSheetId="11">#REF!</definedName>
    <definedName name="__EST9" localSheetId="14">#REF!</definedName>
    <definedName name="__EST9" localSheetId="15">#REF!</definedName>
    <definedName name="__EST9">#REF!</definedName>
    <definedName name="__EXC1" localSheetId="4">#REF!</definedName>
    <definedName name="__EXC1" localSheetId="12">#REF!</definedName>
    <definedName name="__EXC1" localSheetId="9">#REF!</definedName>
    <definedName name="__EXC1" localSheetId="11">#REF!</definedName>
    <definedName name="__EXC1" localSheetId="14">#REF!</definedName>
    <definedName name="__EXC1" localSheetId="15">#REF!</definedName>
    <definedName name="__EXC1">#REF!</definedName>
    <definedName name="__EXC10" localSheetId="4">#REF!</definedName>
    <definedName name="__EXC10" localSheetId="12">#REF!</definedName>
    <definedName name="__EXC10" localSheetId="9">#REF!</definedName>
    <definedName name="__EXC10" localSheetId="11">#REF!</definedName>
    <definedName name="__EXC10" localSheetId="14">#REF!</definedName>
    <definedName name="__EXC10" localSheetId="15">#REF!</definedName>
    <definedName name="__EXC10">#REF!</definedName>
    <definedName name="__EXC11" localSheetId="4">#REF!</definedName>
    <definedName name="__EXC11" localSheetId="12">#REF!</definedName>
    <definedName name="__EXC11" localSheetId="9">#REF!</definedName>
    <definedName name="__EXC11" localSheetId="11">#REF!</definedName>
    <definedName name="__EXC11" localSheetId="14">#REF!</definedName>
    <definedName name="__EXC11" localSheetId="15">#REF!</definedName>
    <definedName name="__EXC11">#REF!</definedName>
    <definedName name="__EXC12" localSheetId="4">#REF!</definedName>
    <definedName name="__EXC12" localSheetId="12">#REF!</definedName>
    <definedName name="__EXC12" localSheetId="9">#REF!</definedName>
    <definedName name="__EXC12" localSheetId="11">#REF!</definedName>
    <definedName name="__EXC12" localSheetId="14">#REF!</definedName>
    <definedName name="__EXC12" localSheetId="15">#REF!</definedName>
    <definedName name="__EXC12">#REF!</definedName>
    <definedName name="__EXC2" localSheetId="4">#REF!</definedName>
    <definedName name="__EXC2" localSheetId="12">#REF!</definedName>
    <definedName name="__EXC2" localSheetId="9">#REF!</definedName>
    <definedName name="__EXC2" localSheetId="11">#REF!</definedName>
    <definedName name="__EXC2" localSheetId="14">#REF!</definedName>
    <definedName name="__EXC2" localSheetId="15">#REF!</definedName>
    <definedName name="__EXC2">#REF!</definedName>
    <definedName name="__EXC3" localSheetId="4">#REF!</definedName>
    <definedName name="__EXC3" localSheetId="12">#REF!</definedName>
    <definedName name="__EXC3" localSheetId="9">#REF!</definedName>
    <definedName name="__EXC3" localSheetId="11">#REF!</definedName>
    <definedName name="__EXC3" localSheetId="14">#REF!</definedName>
    <definedName name="__EXC3" localSheetId="15">#REF!</definedName>
    <definedName name="__EXC3">#REF!</definedName>
    <definedName name="__EXC4" localSheetId="4">#REF!</definedName>
    <definedName name="__EXC4" localSheetId="12">#REF!</definedName>
    <definedName name="__EXC4" localSheetId="9">#REF!</definedName>
    <definedName name="__EXC4" localSheetId="11">#REF!</definedName>
    <definedName name="__EXC4" localSheetId="14">#REF!</definedName>
    <definedName name="__EXC4" localSheetId="15">#REF!</definedName>
    <definedName name="__EXC4">#REF!</definedName>
    <definedName name="__EXC5" localSheetId="4">#REF!</definedName>
    <definedName name="__EXC5" localSheetId="12">#REF!</definedName>
    <definedName name="__EXC5" localSheetId="9">#REF!</definedName>
    <definedName name="__EXC5" localSheetId="11">#REF!</definedName>
    <definedName name="__EXC5" localSheetId="14">#REF!</definedName>
    <definedName name="__EXC5" localSheetId="15">#REF!</definedName>
    <definedName name="__EXC5">#REF!</definedName>
    <definedName name="__EXC6" localSheetId="4">#REF!</definedName>
    <definedName name="__EXC6" localSheetId="12">#REF!</definedName>
    <definedName name="__EXC6" localSheetId="9">#REF!</definedName>
    <definedName name="__EXC6" localSheetId="11">#REF!</definedName>
    <definedName name="__EXC6" localSheetId="14">#REF!</definedName>
    <definedName name="__EXC6" localSheetId="15">#REF!</definedName>
    <definedName name="__EXC6">#REF!</definedName>
    <definedName name="__EXC7" localSheetId="4">#REF!</definedName>
    <definedName name="__EXC7" localSheetId="12">#REF!</definedName>
    <definedName name="__EXC7" localSheetId="9">#REF!</definedName>
    <definedName name="__EXC7" localSheetId="11">#REF!</definedName>
    <definedName name="__EXC7" localSheetId="14">#REF!</definedName>
    <definedName name="__EXC7" localSheetId="15">#REF!</definedName>
    <definedName name="__EXC7">#REF!</definedName>
    <definedName name="__EXC8" localSheetId="4">#REF!</definedName>
    <definedName name="__EXC8" localSheetId="12">#REF!</definedName>
    <definedName name="__EXC8" localSheetId="9">#REF!</definedName>
    <definedName name="__EXC8" localSheetId="11">#REF!</definedName>
    <definedName name="__EXC8" localSheetId="14">#REF!</definedName>
    <definedName name="__EXC8" localSheetId="15">#REF!</definedName>
    <definedName name="__EXC8">#REF!</definedName>
    <definedName name="__EXC9" localSheetId="4">#REF!</definedName>
    <definedName name="__EXC9" localSheetId="12">#REF!</definedName>
    <definedName name="__EXC9" localSheetId="9">#REF!</definedName>
    <definedName name="__EXC9" localSheetId="11">#REF!</definedName>
    <definedName name="__EXC9" localSheetId="14">#REF!</definedName>
    <definedName name="__EXC9" localSheetId="15">#REF!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12">#REF!</definedName>
    <definedName name="_EST1" localSheetId="9">#REF!</definedName>
    <definedName name="_EST1" localSheetId="11">#REF!</definedName>
    <definedName name="_EST1" localSheetId="14">#REF!</definedName>
    <definedName name="_EST1" localSheetId="15">#REF!</definedName>
    <definedName name="_EST1">#REF!</definedName>
    <definedName name="_EST10" localSheetId="4">#REF!</definedName>
    <definedName name="_EST10" localSheetId="12">#REF!</definedName>
    <definedName name="_EST10" localSheetId="9">#REF!</definedName>
    <definedName name="_EST10" localSheetId="11">#REF!</definedName>
    <definedName name="_EST10" localSheetId="14">#REF!</definedName>
    <definedName name="_EST10" localSheetId="15">#REF!</definedName>
    <definedName name="_EST10">#REF!</definedName>
    <definedName name="_EST11" localSheetId="4">#REF!</definedName>
    <definedName name="_EST11" localSheetId="12">#REF!</definedName>
    <definedName name="_EST11" localSheetId="9">#REF!</definedName>
    <definedName name="_EST11" localSheetId="11">#REF!</definedName>
    <definedName name="_EST11" localSheetId="14">#REF!</definedName>
    <definedName name="_EST11" localSheetId="15">#REF!</definedName>
    <definedName name="_EST11">#REF!</definedName>
    <definedName name="_EST12" localSheetId="4">#REF!</definedName>
    <definedName name="_EST12" localSheetId="12">#REF!</definedName>
    <definedName name="_EST12" localSheetId="9">#REF!</definedName>
    <definedName name="_EST12" localSheetId="11">#REF!</definedName>
    <definedName name="_EST12" localSheetId="14">#REF!</definedName>
    <definedName name="_EST12" localSheetId="15">#REF!</definedName>
    <definedName name="_EST12">#REF!</definedName>
    <definedName name="_EST13" localSheetId="4">#REF!</definedName>
    <definedName name="_EST13" localSheetId="12">#REF!</definedName>
    <definedName name="_EST13" localSheetId="9">#REF!</definedName>
    <definedName name="_EST13" localSheetId="11">#REF!</definedName>
    <definedName name="_EST13" localSheetId="14">#REF!</definedName>
    <definedName name="_EST13" localSheetId="15">#REF!</definedName>
    <definedName name="_EST13">#REF!</definedName>
    <definedName name="_EST14" localSheetId="4">#REF!</definedName>
    <definedName name="_EST14" localSheetId="12">#REF!</definedName>
    <definedName name="_EST14" localSheetId="9">#REF!</definedName>
    <definedName name="_EST14" localSheetId="11">#REF!</definedName>
    <definedName name="_EST14" localSheetId="14">#REF!</definedName>
    <definedName name="_EST14" localSheetId="15">#REF!</definedName>
    <definedName name="_EST14">#REF!</definedName>
    <definedName name="_EST15" localSheetId="4">#REF!</definedName>
    <definedName name="_EST15" localSheetId="12">#REF!</definedName>
    <definedName name="_EST15" localSheetId="9">#REF!</definedName>
    <definedName name="_EST15" localSheetId="11">#REF!</definedName>
    <definedName name="_EST15" localSheetId="14">#REF!</definedName>
    <definedName name="_EST15" localSheetId="15">#REF!</definedName>
    <definedName name="_EST15">#REF!</definedName>
    <definedName name="_EST16" localSheetId="4">#REF!</definedName>
    <definedName name="_EST16" localSheetId="12">#REF!</definedName>
    <definedName name="_EST16" localSheetId="9">#REF!</definedName>
    <definedName name="_EST16" localSheetId="11">#REF!</definedName>
    <definedName name="_EST16" localSheetId="14">#REF!</definedName>
    <definedName name="_EST16" localSheetId="15">#REF!</definedName>
    <definedName name="_EST16">#REF!</definedName>
    <definedName name="_EST17" localSheetId="4">#REF!</definedName>
    <definedName name="_EST17" localSheetId="12">#REF!</definedName>
    <definedName name="_EST17" localSheetId="9">#REF!</definedName>
    <definedName name="_EST17" localSheetId="11">#REF!</definedName>
    <definedName name="_EST17" localSheetId="14">#REF!</definedName>
    <definedName name="_EST17" localSheetId="15">#REF!</definedName>
    <definedName name="_EST17">#REF!</definedName>
    <definedName name="_EST18" localSheetId="4">#REF!</definedName>
    <definedName name="_EST18" localSheetId="12">#REF!</definedName>
    <definedName name="_EST18" localSheetId="9">#REF!</definedName>
    <definedName name="_EST18" localSheetId="11">#REF!</definedName>
    <definedName name="_EST18" localSheetId="14">#REF!</definedName>
    <definedName name="_EST18" localSheetId="15">#REF!</definedName>
    <definedName name="_EST18">#REF!</definedName>
    <definedName name="_EST19" localSheetId="4">#REF!</definedName>
    <definedName name="_EST19" localSheetId="12">#REF!</definedName>
    <definedName name="_EST19" localSheetId="9">#REF!</definedName>
    <definedName name="_EST19" localSheetId="11">#REF!</definedName>
    <definedName name="_EST19" localSheetId="14">#REF!</definedName>
    <definedName name="_EST19" localSheetId="15">#REF!</definedName>
    <definedName name="_EST19">#REF!</definedName>
    <definedName name="_EST2" localSheetId="4">#REF!</definedName>
    <definedName name="_EST2" localSheetId="12">#REF!</definedName>
    <definedName name="_EST2" localSheetId="9">#REF!</definedName>
    <definedName name="_EST2" localSheetId="11">#REF!</definedName>
    <definedName name="_EST2" localSheetId="14">#REF!</definedName>
    <definedName name="_EST2" localSheetId="15">#REF!</definedName>
    <definedName name="_EST2">#REF!</definedName>
    <definedName name="_EST21" localSheetId="4">#REF!</definedName>
    <definedName name="_EST21" localSheetId="12">#REF!</definedName>
    <definedName name="_EST21" localSheetId="9">#REF!</definedName>
    <definedName name="_EST21" localSheetId="11">#REF!</definedName>
    <definedName name="_EST21" localSheetId="14">#REF!</definedName>
    <definedName name="_EST21" localSheetId="15">#REF!</definedName>
    <definedName name="_EST21">#REF!</definedName>
    <definedName name="_EST3" localSheetId="4">#REF!</definedName>
    <definedName name="_EST3" localSheetId="12">#REF!</definedName>
    <definedName name="_EST3" localSheetId="9">#REF!</definedName>
    <definedName name="_EST3" localSheetId="11">#REF!</definedName>
    <definedName name="_EST3" localSheetId="14">#REF!</definedName>
    <definedName name="_EST3" localSheetId="15">#REF!</definedName>
    <definedName name="_EST3">#REF!</definedName>
    <definedName name="_EST4" localSheetId="4">#REF!</definedName>
    <definedName name="_EST4" localSheetId="12">#REF!</definedName>
    <definedName name="_EST4" localSheetId="9">#REF!</definedName>
    <definedName name="_EST4" localSheetId="11">#REF!</definedName>
    <definedName name="_EST4" localSheetId="14">#REF!</definedName>
    <definedName name="_EST4" localSheetId="15">#REF!</definedName>
    <definedName name="_EST4">#REF!</definedName>
    <definedName name="_EST5" localSheetId="4">#REF!</definedName>
    <definedName name="_EST5" localSheetId="12">#REF!</definedName>
    <definedName name="_EST5" localSheetId="9">#REF!</definedName>
    <definedName name="_EST5" localSheetId="11">#REF!</definedName>
    <definedName name="_EST5" localSheetId="14">#REF!</definedName>
    <definedName name="_EST5" localSheetId="15">#REF!</definedName>
    <definedName name="_EST5">#REF!</definedName>
    <definedName name="_EST6" localSheetId="4">#REF!</definedName>
    <definedName name="_EST6" localSheetId="12">#REF!</definedName>
    <definedName name="_EST6" localSheetId="9">#REF!</definedName>
    <definedName name="_EST6" localSheetId="11">#REF!</definedName>
    <definedName name="_EST6" localSheetId="14">#REF!</definedName>
    <definedName name="_EST6" localSheetId="15">#REF!</definedName>
    <definedName name="_EST6">#REF!</definedName>
    <definedName name="_EST7" localSheetId="4">#REF!</definedName>
    <definedName name="_EST7" localSheetId="12">#REF!</definedName>
    <definedName name="_EST7" localSheetId="9">#REF!</definedName>
    <definedName name="_EST7" localSheetId="11">#REF!</definedName>
    <definedName name="_EST7" localSheetId="14">#REF!</definedName>
    <definedName name="_EST7" localSheetId="15">#REF!</definedName>
    <definedName name="_EST7">#REF!</definedName>
    <definedName name="_EST8" localSheetId="4">#REF!</definedName>
    <definedName name="_EST8" localSheetId="12">#REF!</definedName>
    <definedName name="_EST8" localSheetId="9">#REF!</definedName>
    <definedName name="_EST8" localSheetId="11">#REF!</definedName>
    <definedName name="_EST8" localSheetId="14">#REF!</definedName>
    <definedName name="_EST8" localSheetId="15">#REF!</definedName>
    <definedName name="_EST8">#REF!</definedName>
    <definedName name="_EST9" localSheetId="4">#REF!</definedName>
    <definedName name="_EST9" localSheetId="12">#REF!</definedName>
    <definedName name="_EST9" localSheetId="9">#REF!</definedName>
    <definedName name="_EST9" localSheetId="11">#REF!</definedName>
    <definedName name="_EST9" localSheetId="14">#REF!</definedName>
    <definedName name="_EST9" localSheetId="15">#REF!</definedName>
    <definedName name="_EST9">#REF!</definedName>
    <definedName name="_EXC1" localSheetId="4">#REF!</definedName>
    <definedName name="_EXC1" localSheetId="12">#REF!</definedName>
    <definedName name="_EXC1" localSheetId="9">#REF!</definedName>
    <definedName name="_EXC1" localSheetId="11">#REF!</definedName>
    <definedName name="_EXC1" localSheetId="14">#REF!</definedName>
    <definedName name="_EXC1" localSheetId="15">#REF!</definedName>
    <definedName name="_EXC1">#REF!</definedName>
    <definedName name="_EXC10" localSheetId="4">#REF!</definedName>
    <definedName name="_EXC10" localSheetId="12">#REF!</definedName>
    <definedName name="_EXC10" localSheetId="9">#REF!</definedName>
    <definedName name="_EXC10" localSheetId="11">#REF!</definedName>
    <definedName name="_EXC10" localSheetId="14">#REF!</definedName>
    <definedName name="_EXC10" localSheetId="15">#REF!</definedName>
    <definedName name="_EXC10">#REF!</definedName>
    <definedName name="_EXC11" localSheetId="4">#REF!</definedName>
    <definedName name="_EXC11" localSheetId="12">#REF!</definedName>
    <definedName name="_EXC11" localSheetId="9">#REF!</definedName>
    <definedName name="_EXC11" localSheetId="11">#REF!</definedName>
    <definedName name="_EXC11" localSheetId="14">#REF!</definedName>
    <definedName name="_EXC11" localSheetId="15">#REF!</definedName>
    <definedName name="_EXC11">#REF!</definedName>
    <definedName name="_EXC12" localSheetId="4">#REF!</definedName>
    <definedName name="_EXC12" localSheetId="12">#REF!</definedName>
    <definedName name="_EXC12" localSheetId="9">#REF!</definedName>
    <definedName name="_EXC12" localSheetId="11">#REF!</definedName>
    <definedName name="_EXC12" localSheetId="14">#REF!</definedName>
    <definedName name="_EXC12" localSheetId="15">#REF!</definedName>
    <definedName name="_EXC12">#REF!</definedName>
    <definedName name="_EXC2" localSheetId="4">#REF!</definedName>
    <definedName name="_EXC2" localSheetId="12">#REF!</definedName>
    <definedName name="_EXC2" localSheetId="9">#REF!</definedName>
    <definedName name="_EXC2" localSheetId="11">#REF!</definedName>
    <definedName name="_EXC2" localSheetId="14">#REF!</definedName>
    <definedName name="_EXC2" localSheetId="15">#REF!</definedName>
    <definedName name="_EXC2">#REF!</definedName>
    <definedName name="_EXC3" localSheetId="4">#REF!</definedName>
    <definedName name="_EXC3" localSheetId="12">#REF!</definedName>
    <definedName name="_EXC3" localSheetId="9">#REF!</definedName>
    <definedName name="_EXC3" localSheetId="11">#REF!</definedName>
    <definedName name="_EXC3" localSheetId="14">#REF!</definedName>
    <definedName name="_EXC3" localSheetId="15">#REF!</definedName>
    <definedName name="_EXC3">#REF!</definedName>
    <definedName name="_EXC4" localSheetId="4">#REF!</definedName>
    <definedName name="_EXC4" localSheetId="12">#REF!</definedName>
    <definedName name="_EXC4" localSheetId="9">#REF!</definedName>
    <definedName name="_EXC4" localSheetId="11">#REF!</definedName>
    <definedName name="_EXC4" localSheetId="14">#REF!</definedName>
    <definedName name="_EXC4" localSheetId="15">#REF!</definedName>
    <definedName name="_EXC4">#REF!</definedName>
    <definedName name="_EXC5" localSheetId="4">#REF!</definedName>
    <definedName name="_EXC5" localSheetId="12">#REF!</definedName>
    <definedName name="_EXC5" localSheetId="9">#REF!</definedName>
    <definedName name="_EXC5" localSheetId="11">#REF!</definedName>
    <definedName name="_EXC5" localSheetId="14">#REF!</definedName>
    <definedName name="_EXC5" localSheetId="15">#REF!</definedName>
    <definedName name="_EXC5">#REF!</definedName>
    <definedName name="_EXC6" localSheetId="4">#REF!</definedName>
    <definedName name="_EXC6" localSheetId="12">#REF!</definedName>
    <definedName name="_EXC6" localSheetId="9">#REF!</definedName>
    <definedName name="_EXC6" localSheetId="11">#REF!</definedName>
    <definedName name="_EXC6" localSheetId="14">#REF!</definedName>
    <definedName name="_EXC6" localSheetId="15">#REF!</definedName>
    <definedName name="_EXC6">#REF!</definedName>
    <definedName name="_EXC7" localSheetId="4">#REF!</definedName>
    <definedName name="_EXC7" localSheetId="12">#REF!</definedName>
    <definedName name="_EXC7" localSheetId="9">#REF!</definedName>
    <definedName name="_EXC7" localSheetId="11">#REF!</definedName>
    <definedName name="_EXC7" localSheetId="14">#REF!</definedName>
    <definedName name="_EXC7" localSheetId="15">#REF!</definedName>
    <definedName name="_EXC7">#REF!</definedName>
    <definedName name="_EXC8" localSheetId="4">#REF!</definedName>
    <definedName name="_EXC8" localSheetId="12">#REF!</definedName>
    <definedName name="_EXC8" localSheetId="9">#REF!</definedName>
    <definedName name="_EXC8" localSheetId="11">#REF!</definedName>
    <definedName name="_EXC8" localSheetId="14">#REF!</definedName>
    <definedName name="_EXC8" localSheetId="15">#REF!</definedName>
    <definedName name="_EXC8">#REF!</definedName>
    <definedName name="_EXC9" localSheetId="4">#REF!</definedName>
    <definedName name="_EXC9" localSheetId="12">#REF!</definedName>
    <definedName name="_EXC9" localSheetId="9">#REF!</definedName>
    <definedName name="_EXC9" localSheetId="11">#REF!</definedName>
    <definedName name="_EXC9" localSheetId="14">#REF!</definedName>
    <definedName name="_EXC9" localSheetId="15">#REF!</definedName>
    <definedName name="_EXC9">#REF!</definedName>
    <definedName name="_xlnm._FilterDatabase" localSheetId="0" hidden="1">'K-Kr Constructor'!$D$1:$D$50</definedName>
    <definedName name="_Order1" hidden="1">255</definedName>
    <definedName name="_Order2" hidden="1">255</definedName>
    <definedName name="_SBC1">[1]INV!$A$12:$D$15</definedName>
    <definedName name="_SBC3">[1]INV!$F$12:$I$15</definedName>
    <definedName name="_SBC5">[1]INV!$K$12:$N$15</definedName>
    <definedName name="_Toc200968046" localSheetId="8">'Resumen Evaluación'!#REF!</definedName>
    <definedName name="a" localSheetId="4">#REF!</definedName>
    <definedName name="a" localSheetId="12">#REF!</definedName>
    <definedName name="a" localSheetId="9">#REF!</definedName>
    <definedName name="a" localSheetId="11">#REF!</definedName>
    <definedName name="a" localSheetId="14">#REF!</definedName>
    <definedName name="a" localSheetId="13">#REF!</definedName>
    <definedName name="a" localSheetId="15">#REF!</definedName>
    <definedName name="a">#REF!</definedName>
    <definedName name="A_impresión_IM" localSheetId="4">#REF!</definedName>
    <definedName name="A_impresión_IM" localSheetId="12">#REF!</definedName>
    <definedName name="A_impresión_IM" localSheetId="9">#REF!</definedName>
    <definedName name="A_impresión_IM" localSheetId="11">#REF!</definedName>
    <definedName name="A_impresión_IM" localSheetId="14">#REF!</definedName>
    <definedName name="A_impresión_IM" localSheetId="15">#REF!</definedName>
    <definedName name="A_impresión_IM">#REF!</definedName>
    <definedName name="AAC">[1]AASHTO!$A$14:$F$17</definedName>
    <definedName name="ABG">[1]AASHTO!$A$2:$F$5</definedName>
    <definedName name="Accesorios_de_1_2" localSheetId="4">#REF!</definedName>
    <definedName name="Accesorios_de_1_2" localSheetId="12">#REF!</definedName>
    <definedName name="Accesorios_de_1_2" localSheetId="9">#REF!</definedName>
    <definedName name="Accesorios_de_1_2" localSheetId="11">#REF!</definedName>
    <definedName name="Accesorios_de_1_2" localSheetId="14">#REF!</definedName>
    <definedName name="Accesorios_de_1_2" localSheetId="15">#REF!</definedName>
    <definedName name="Accesorios_de_1_2">#REF!</definedName>
    <definedName name="Accesorios_de_3_4" localSheetId="4">#REF!</definedName>
    <definedName name="Accesorios_de_3_4" localSheetId="12">#REF!</definedName>
    <definedName name="Accesorios_de_3_4" localSheetId="9">#REF!</definedName>
    <definedName name="Accesorios_de_3_4" localSheetId="11">#REF!</definedName>
    <definedName name="Accesorios_de_3_4" localSheetId="14">#REF!</definedName>
    <definedName name="Accesorios_de_3_4" localSheetId="15">#REF!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12">#REF!</definedName>
    <definedName name="Acero_de_Refuerzo_Figurado_de_60.000_P.S.I." localSheetId="9">#REF!</definedName>
    <definedName name="Acero_de_Refuerzo_Figurado_de_60.000_P.S.I." localSheetId="11">#REF!</definedName>
    <definedName name="Acero_de_Refuerzo_Figurado_de_60.000_P.S.I." localSheetId="14">#REF!</definedName>
    <definedName name="Acero_de_Refuerzo_Figurado_de_60.000_P.S.I." localSheetId="15">#REF!</definedName>
    <definedName name="Acero_de_Refuerzo_Figurado_de_60.000_P.S.I.">#REF!</definedName>
    <definedName name="Acido_Muriatico" localSheetId="4">#REF!</definedName>
    <definedName name="Acido_Muriatico" localSheetId="12">#REF!</definedName>
    <definedName name="Acido_Muriatico" localSheetId="9">#REF!</definedName>
    <definedName name="Acido_Muriatico" localSheetId="11">#REF!</definedName>
    <definedName name="Acido_Muriatico" localSheetId="14">#REF!</definedName>
    <definedName name="Acido_Muriatico" localSheetId="15">#REF!</definedName>
    <definedName name="Acido_Muriatico">#REF!</definedName>
    <definedName name="Acoflex_1_2" localSheetId="4">#REF!</definedName>
    <definedName name="Acoflex_1_2" localSheetId="12">#REF!</definedName>
    <definedName name="Acoflex_1_2" localSheetId="9">#REF!</definedName>
    <definedName name="Acoflex_1_2" localSheetId="11">#REF!</definedName>
    <definedName name="Acoflex_1_2" localSheetId="14">#REF!</definedName>
    <definedName name="Acoflex_1_2" localSheetId="15">#REF!</definedName>
    <definedName name="Acoflex_1_2">#REF!</definedName>
    <definedName name="Acometida_en_2_3___350_kcmil___1___250_kcmil_AWG__THHN_en_Ø_4" localSheetId="4">#REF!</definedName>
    <definedName name="Acometida_en_2_3___350_kcmil___1___250_kcmil_AWG__THHN_en_Ø_4" localSheetId="12">#REF!</definedName>
    <definedName name="Acometida_en_2_3___350_kcmil___1___250_kcmil_AWG__THHN_en_Ø_4" localSheetId="9">#REF!</definedName>
    <definedName name="Acometida_en_2_3___350_kcmil___1___250_kcmil_AWG__THHN_en_Ø_4" localSheetId="11">#REF!</definedName>
    <definedName name="Acometida_en_2_3___350_kcmil___1___250_kcmil_AWG__THHN_en_Ø_4" localSheetId="14">#REF!</definedName>
    <definedName name="Acometida_en_2_3___350_kcmil___1___250_kcmil_AWG__THHN_en_Ø_4" localSheetId="15">#REF!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2">#REF!</definedName>
    <definedName name="Acometida_en_3___1_0___1___2___1___6_T_AWG__THHN_en_1Ø_3" localSheetId="9">#REF!</definedName>
    <definedName name="Acometida_en_3___1_0___1___2___1___6_T_AWG__THHN_en_1Ø_3" localSheetId="11">#REF!</definedName>
    <definedName name="Acometida_en_3___1_0___1___2___1___6_T_AWG__THHN_en_1Ø_3" localSheetId="14">#REF!</definedName>
    <definedName name="Acometida_en_3___1_0___1___2___1___6_T_AWG__THHN_en_1Ø_3" localSheetId="15">#REF!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2">#REF!</definedName>
    <definedName name="Acometida_en_3___250_kcmil___1___2_0___1___2_T_AWG__THHN_en_1Ø_3" localSheetId="9">#REF!</definedName>
    <definedName name="Acometida_en_3___250_kcmil___1___2_0___1___2_T_AWG__THHN_en_1Ø_3" localSheetId="11">#REF!</definedName>
    <definedName name="Acometida_en_3___250_kcmil___1___2_0___1___2_T_AWG__THHN_en_1Ø_3" localSheetId="14">#REF!</definedName>
    <definedName name="Acometida_en_3___250_kcmil___1___2_0___1___2_T_AWG__THHN_en_1Ø_3" localSheetId="15">#REF!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2">#REF!</definedName>
    <definedName name="Acometida_en_3___4_0___1___2_0___1___2_T_AWG__THHN_en_1Ø_3" localSheetId="9">#REF!</definedName>
    <definedName name="Acometida_en_3___4_0___1___2_0___1___2_T_AWG__THHN_en_1Ø_3" localSheetId="11">#REF!</definedName>
    <definedName name="Acometida_en_3___4_0___1___2_0___1___2_T_AWG__THHN_en_1Ø_3" localSheetId="14">#REF!</definedName>
    <definedName name="Acometida_en_3___4_0___1___2_0___1___2_T_AWG__THHN_en_1Ø_3" localSheetId="15">#REF!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2">#REF!</definedName>
    <definedName name="Acometida_en_3___6___1___8___1___8_T_AWG__THHN_en_1Ø_1" localSheetId="9">#REF!</definedName>
    <definedName name="Acometida_en_3___6___1___8___1___8_T_AWG__THHN_en_1Ø_1" localSheetId="11">#REF!</definedName>
    <definedName name="Acometida_en_3___6___1___8___1___8_T_AWG__THHN_en_1Ø_1" localSheetId="14">#REF!</definedName>
    <definedName name="Acometida_en_3___6___1___8___1___8_T_AWG__THHN_en_1Ø_1" localSheetId="15">#REF!</definedName>
    <definedName name="Acometida_en_3___6___1___8___1___8_T_AWG__THHN_en_1Ø_1">#REF!</definedName>
    <definedName name="Acometida_en_3___6_en_1Ø_2" localSheetId="4">#REF!</definedName>
    <definedName name="Acometida_en_3___6_en_1Ø_2" localSheetId="12">#REF!</definedName>
    <definedName name="Acometida_en_3___6_en_1Ø_2" localSheetId="9">#REF!</definedName>
    <definedName name="Acometida_en_3___6_en_1Ø_2" localSheetId="11">#REF!</definedName>
    <definedName name="Acometida_en_3___6_en_1Ø_2" localSheetId="14">#REF!</definedName>
    <definedName name="Acometida_en_3___6_en_1Ø_2" localSheetId="15">#REF!</definedName>
    <definedName name="Acometida_en_3___6_en_1Ø_2">#REF!</definedName>
    <definedName name="Acometida_en_3___8___1___10___1___8_T_AWG__THHN_en_1Ø_1" localSheetId="4">#REF!</definedName>
    <definedName name="Acometida_en_3___8___1___10___1___8_T_AWG__THHN_en_1Ø_1" localSheetId="12">#REF!</definedName>
    <definedName name="Acometida_en_3___8___1___10___1___8_T_AWG__THHN_en_1Ø_1" localSheetId="9">#REF!</definedName>
    <definedName name="Acometida_en_3___8___1___10___1___8_T_AWG__THHN_en_1Ø_1" localSheetId="11">#REF!</definedName>
    <definedName name="Acometida_en_3___8___1___10___1___8_T_AWG__THHN_en_1Ø_1" localSheetId="14">#REF!</definedName>
    <definedName name="Acometida_en_3___8___1___10___1___8_T_AWG__THHN_en_1Ø_1" localSheetId="15">#REF!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2">#REF!</definedName>
    <definedName name="Acometida_en_Conductor_de_Cobre_3___2_0_AWG_XLEP_15_Kv" localSheetId="9">#REF!</definedName>
    <definedName name="Acometida_en_Conductor_de_Cobre_3___2_0_AWG_XLEP_15_Kv" localSheetId="11">#REF!</definedName>
    <definedName name="Acometida_en_Conductor_de_Cobre_3___2_0_AWG_XLEP_15_Kv" localSheetId="14">#REF!</definedName>
    <definedName name="Acometida_en_Conductor_de_Cobre_3___2_0_AWG_XLEP_15_Kv" localSheetId="15">#REF!</definedName>
    <definedName name="Acometida_en_Conductor_de_Cobre_3___2_0_AWG_XLEP_15_Kv">#REF!</definedName>
    <definedName name="AF">#N/A</definedName>
    <definedName name="Agua" localSheetId="4">#REF!</definedName>
    <definedName name="Agua" localSheetId="12">#REF!</definedName>
    <definedName name="Agua" localSheetId="9">#REF!</definedName>
    <definedName name="Agua" localSheetId="11">#REF!</definedName>
    <definedName name="Agua" localSheetId="14">#REF!</definedName>
    <definedName name="Agua" localSheetId="15">#REF!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12">#REF!</definedName>
    <definedName name="Alambre_Negro_No.18" localSheetId="9">#REF!</definedName>
    <definedName name="Alambre_Negro_No.18" localSheetId="11">#REF!</definedName>
    <definedName name="Alambre_Negro_No.18" localSheetId="14">#REF!</definedName>
    <definedName name="Alambre_Negro_No.18" localSheetId="15">#REF!</definedName>
    <definedName name="Alambre_Negro_No.18">#REF!</definedName>
    <definedName name="Alcaparro_2.00_m" localSheetId="4">#REF!</definedName>
    <definedName name="Alcaparro_2.00_m" localSheetId="12">#REF!</definedName>
    <definedName name="Alcaparro_2.00_m" localSheetId="9">#REF!</definedName>
    <definedName name="Alcaparro_2.00_m" localSheetId="11">#REF!</definedName>
    <definedName name="Alcaparro_2.00_m" localSheetId="14">#REF!</definedName>
    <definedName name="Alcaparro_2.00_m" localSheetId="15">#REF!</definedName>
    <definedName name="Alcaparro_2.00_m">#REF!</definedName>
    <definedName name="Almacenista" localSheetId="4">#REF!</definedName>
    <definedName name="Almacenista" localSheetId="12">#REF!</definedName>
    <definedName name="Almacenista" localSheetId="9">#REF!</definedName>
    <definedName name="Almacenista" localSheetId="11">#REF!</definedName>
    <definedName name="Almacenista" localSheetId="14">#REF!</definedName>
    <definedName name="Almacenista" localSheetId="15">#REF!</definedName>
    <definedName name="Almacenista">#REF!</definedName>
    <definedName name="Andamio_Sección" localSheetId="4">#REF!</definedName>
    <definedName name="Andamio_Sección" localSheetId="12">#REF!</definedName>
    <definedName name="Andamio_Sección" localSheetId="9">#REF!</definedName>
    <definedName name="Andamio_Sección" localSheetId="11">#REF!</definedName>
    <definedName name="Andamio_Sección" localSheetId="14">#REF!</definedName>
    <definedName name="Andamio_Sección" localSheetId="15">#REF!</definedName>
    <definedName name="Andamio_Sección">#REF!</definedName>
    <definedName name="Andamios" localSheetId="4">#REF!</definedName>
    <definedName name="Andamios" localSheetId="12">#REF!</definedName>
    <definedName name="Andamios" localSheetId="9">#REF!</definedName>
    <definedName name="Andamios" localSheetId="11">#REF!</definedName>
    <definedName name="Andamios" localSheetId="14">#REF!</definedName>
    <definedName name="Andamios" localSheetId="15">#REF!</definedName>
    <definedName name="Andamios">#REF!</definedName>
    <definedName name="Angulo_en_aluminio_1_2__x_1_2__x_1_16" localSheetId="4">#REF!</definedName>
    <definedName name="Angulo_en_aluminio_1_2__x_1_2__x_1_16" localSheetId="12">#REF!</definedName>
    <definedName name="Angulo_en_aluminio_1_2__x_1_2__x_1_16" localSheetId="9">#REF!</definedName>
    <definedName name="Angulo_en_aluminio_1_2__x_1_2__x_1_16" localSheetId="11">#REF!</definedName>
    <definedName name="Angulo_en_aluminio_1_2__x_1_2__x_1_16" localSheetId="14">#REF!</definedName>
    <definedName name="Angulo_en_aluminio_1_2__x_1_2__x_1_16" localSheetId="15">#REF!</definedName>
    <definedName name="Angulo_en_aluminio_1_2__x_1_2__x_1_16">#REF!</definedName>
    <definedName name="Angulo_hierro_2_1_2__x_3_13" localSheetId="4">#REF!</definedName>
    <definedName name="Angulo_hierro_2_1_2__x_3_13" localSheetId="12">#REF!</definedName>
    <definedName name="Angulo_hierro_2_1_2__x_3_13" localSheetId="9">#REF!</definedName>
    <definedName name="Angulo_hierro_2_1_2__x_3_13" localSheetId="11">#REF!</definedName>
    <definedName name="Angulo_hierro_2_1_2__x_3_13" localSheetId="14">#REF!</definedName>
    <definedName name="Angulo_hierro_2_1_2__x_3_13" localSheetId="15">#REF!</definedName>
    <definedName name="Angulo_hierro_2_1_2__x_3_13">#REF!</definedName>
    <definedName name="Anticorrosivo_Rojo_Claro" localSheetId="4">#REF!</definedName>
    <definedName name="Anticorrosivo_Rojo_Claro" localSheetId="12">#REF!</definedName>
    <definedName name="Anticorrosivo_Rojo_Claro" localSheetId="9">#REF!</definedName>
    <definedName name="Anticorrosivo_Rojo_Claro" localSheetId="11">#REF!</definedName>
    <definedName name="Anticorrosivo_Rojo_Claro" localSheetId="14">#REF!</definedName>
    <definedName name="Anticorrosivo_Rojo_Claro" localSheetId="15">#REF!</definedName>
    <definedName name="Anticorrosivo_Rojo_Claro">#REF!</definedName>
    <definedName name="AP" localSheetId="4">#REF!</definedName>
    <definedName name="AP" localSheetId="12">#REF!</definedName>
    <definedName name="AP" localSheetId="9">#REF!</definedName>
    <definedName name="AP" localSheetId="11">#REF!</definedName>
    <definedName name="AP" localSheetId="14">#REF!</definedName>
    <definedName name="AP" localSheetId="15">#REF!</definedName>
    <definedName name="AP">#REF!</definedName>
    <definedName name="Aparatos_Telefonicos_para_extensiones" localSheetId="4">#REF!</definedName>
    <definedName name="Aparatos_Telefonicos_para_extensiones" localSheetId="12">#REF!</definedName>
    <definedName name="Aparatos_Telefonicos_para_extensiones" localSheetId="9">#REF!</definedName>
    <definedName name="Aparatos_Telefonicos_para_extensiones" localSheetId="11">#REF!</definedName>
    <definedName name="Aparatos_Telefonicos_para_extensiones" localSheetId="14">#REF!</definedName>
    <definedName name="Aparatos_Telefonicos_para_extensiones" localSheetId="15">#REF!</definedName>
    <definedName name="Aparatos_Telefonicos_para_extensiones">#REF!</definedName>
    <definedName name="Aparatos_Telefonicos_secretariales" localSheetId="4">#REF!</definedName>
    <definedName name="Aparatos_Telefonicos_secretariales" localSheetId="12">#REF!</definedName>
    <definedName name="Aparatos_Telefonicos_secretariales" localSheetId="9">#REF!</definedName>
    <definedName name="Aparatos_Telefonicos_secretariales" localSheetId="11">#REF!</definedName>
    <definedName name="Aparatos_Telefonicos_secretariales" localSheetId="14">#REF!</definedName>
    <definedName name="Aparatos_Telefonicos_secretariales" localSheetId="15">#REF!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2">#REF!</definedName>
    <definedName name="Aplique_Cilindrico_de_Pared_en_Acero_Galvanizado_de_1x26_W._120_V." localSheetId="9">#REF!</definedName>
    <definedName name="Aplique_Cilindrico_de_Pared_en_Acero_Galvanizado_de_1x26_W._120_V." localSheetId="11">#REF!</definedName>
    <definedName name="Aplique_Cilindrico_de_Pared_en_Acero_Galvanizado_de_1x26_W._120_V." localSheetId="14">#REF!</definedName>
    <definedName name="Aplique_Cilindrico_de_Pared_en_Acero_Galvanizado_de_1x26_W._120_V." localSheetId="15">#REF!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2">#REF!</definedName>
    <definedName name="Aplique_Cilindrico_de_Pared_en_Acero_Galvanizado_de_2x26_W._120_V." localSheetId="9">#REF!</definedName>
    <definedName name="Aplique_Cilindrico_de_Pared_en_Acero_Galvanizado_de_2x26_W._120_V." localSheetId="11">#REF!</definedName>
    <definedName name="Aplique_Cilindrico_de_Pared_en_Acero_Galvanizado_de_2x26_W._120_V." localSheetId="14">#REF!</definedName>
    <definedName name="Aplique_Cilindrico_de_Pared_en_Acero_Galvanizado_de_2x26_W._120_V." localSheetId="15">#REF!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2">#REF!</definedName>
    <definedName name="Aplique_Cilindrico_de_Techo_en_Acero_Galvanizado_de_2x26_W._120_V." localSheetId="9">#REF!</definedName>
    <definedName name="Aplique_Cilindrico_de_Techo_en_Acero_Galvanizado_de_2x26_W._120_V." localSheetId="11">#REF!</definedName>
    <definedName name="Aplique_Cilindrico_de_Techo_en_Acero_Galvanizado_de_2x26_W._120_V." localSheetId="14">#REF!</definedName>
    <definedName name="Aplique_Cilindrico_de_Techo_en_Acero_Galvanizado_de_2x26_W._120_V." localSheetId="15">#REF!</definedName>
    <definedName name="Aplique_Cilindrico_de_Techo_en_Acero_Galvanizado_de_2x26_W._120_V.">#REF!</definedName>
    <definedName name="APU_1.1.1" localSheetId="4">#REF!</definedName>
    <definedName name="APU_1.1.1" localSheetId="12">#REF!</definedName>
    <definedName name="APU_1.1.1" localSheetId="9">#REF!</definedName>
    <definedName name="APU_1.1.1" localSheetId="11">#REF!</definedName>
    <definedName name="APU_1.1.1" localSheetId="14">#REF!</definedName>
    <definedName name="APU_1.1.1" localSheetId="15">#REF!</definedName>
    <definedName name="APU_1.1.1">#REF!</definedName>
    <definedName name="APU_1.1.2" localSheetId="4">#REF!</definedName>
    <definedName name="APU_1.1.2" localSheetId="12">#REF!</definedName>
    <definedName name="APU_1.1.2" localSheetId="9">#REF!</definedName>
    <definedName name="APU_1.1.2" localSheetId="11">#REF!</definedName>
    <definedName name="APU_1.1.2" localSheetId="14">#REF!</definedName>
    <definedName name="APU_1.1.2" localSheetId="15">#REF!</definedName>
    <definedName name="APU_1.1.2">#REF!</definedName>
    <definedName name="APU_1.1.3" localSheetId="4">#REF!</definedName>
    <definedName name="APU_1.1.3" localSheetId="12">#REF!</definedName>
    <definedName name="APU_1.1.3" localSheetId="9">#REF!</definedName>
    <definedName name="APU_1.1.3" localSheetId="11">#REF!</definedName>
    <definedName name="APU_1.1.3" localSheetId="14">#REF!</definedName>
    <definedName name="APU_1.1.3" localSheetId="15">#REF!</definedName>
    <definedName name="APU_1.1.3">#REF!</definedName>
    <definedName name="APU_1.1.4" localSheetId="4">#REF!</definedName>
    <definedName name="APU_1.1.4" localSheetId="12">#REF!</definedName>
    <definedName name="APU_1.1.4" localSheetId="9">#REF!</definedName>
    <definedName name="APU_1.1.4" localSheetId="11">#REF!</definedName>
    <definedName name="APU_1.1.4" localSheetId="14">#REF!</definedName>
    <definedName name="APU_1.1.4" localSheetId="15">#REF!</definedName>
    <definedName name="APU_1.1.4">#REF!</definedName>
    <definedName name="APU_1.1.5" localSheetId="4">#REF!</definedName>
    <definedName name="APU_1.1.5" localSheetId="12">#REF!</definedName>
    <definedName name="APU_1.1.5" localSheetId="9">#REF!</definedName>
    <definedName name="APU_1.1.5" localSheetId="11">#REF!</definedName>
    <definedName name="APU_1.1.5" localSheetId="14">#REF!</definedName>
    <definedName name="APU_1.1.5" localSheetId="15">#REF!</definedName>
    <definedName name="APU_1.1.5">#REF!</definedName>
    <definedName name="APU_1.2.1" localSheetId="4">#REF!</definedName>
    <definedName name="APU_1.2.1" localSheetId="12">#REF!</definedName>
    <definedName name="APU_1.2.1" localSheetId="9">#REF!</definedName>
    <definedName name="APU_1.2.1" localSheetId="11">#REF!</definedName>
    <definedName name="APU_1.2.1" localSheetId="14">#REF!</definedName>
    <definedName name="APU_1.2.1" localSheetId="15">#REF!</definedName>
    <definedName name="APU_1.2.1">#REF!</definedName>
    <definedName name="APU_1.2.2" localSheetId="4">#REF!</definedName>
    <definedName name="APU_1.2.2" localSheetId="12">#REF!</definedName>
    <definedName name="APU_1.2.2" localSheetId="9">#REF!</definedName>
    <definedName name="APU_1.2.2" localSheetId="11">#REF!</definedName>
    <definedName name="APU_1.2.2" localSheetId="14">#REF!</definedName>
    <definedName name="APU_1.2.2" localSheetId="15">#REF!</definedName>
    <definedName name="APU_1.2.2">#REF!</definedName>
    <definedName name="APU_1.2.3" localSheetId="4">#REF!</definedName>
    <definedName name="APU_1.2.3" localSheetId="12">#REF!</definedName>
    <definedName name="APU_1.2.3" localSheetId="9">#REF!</definedName>
    <definedName name="APU_1.2.3" localSheetId="11">#REF!</definedName>
    <definedName name="APU_1.2.3" localSheetId="14">#REF!</definedName>
    <definedName name="APU_1.2.3" localSheetId="15">#REF!</definedName>
    <definedName name="APU_1.2.3">#REF!</definedName>
    <definedName name="APU_1.3.1" localSheetId="4">#REF!</definedName>
    <definedName name="APU_1.3.1" localSheetId="12">#REF!</definedName>
    <definedName name="APU_1.3.1" localSheetId="9">#REF!</definedName>
    <definedName name="APU_1.3.1" localSheetId="11">#REF!</definedName>
    <definedName name="APU_1.3.1" localSheetId="14">#REF!</definedName>
    <definedName name="APU_1.3.1" localSheetId="15">#REF!</definedName>
    <definedName name="APU_1.3.1">#REF!</definedName>
    <definedName name="APU_1.3.2" localSheetId="4">#REF!</definedName>
    <definedName name="APU_1.3.2" localSheetId="12">#REF!</definedName>
    <definedName name="APU_1.3.2" localSheetId="9">#REF!</definedName>
    <definedName name="APU_1.3.2" localSheetId="11">#REF!</definedName>
    <definedName name="APU_1.3.2" localSheetId="14">#REF!</definedName>
    <definedName name="APU_1.3.2" localSheetId="15">#REF!</definedName>
    <definedName name="APU_1.3.2">#REF!</definedName>
    <definedName name="APU_10.1.1" localSheetId="4">#REF!</definedName>
    <definedName name="APU_10.1.1" localSheetId="12">#REF!</definedName>
    <definedName name="APU_10.1.1" localSheetId="9">#REF!</definedName>
    <definedName name="APU_10.1.1" localSheetId="11">#REF!</definedName>
    <definedName name="APU_10.1.1" localSheetId="14">#REF!</definedName>
    <definedName name="APU_10.1.1" localSheetId="15">#REF!</definedName>
    <definedName name="APU_10.1.1">#REF!</definedName>
    <definedName name="APU_10.1.10" localSheetId="4">#REF!</definedName>
    <definedName name="APU_10.1.10" localSheetId="12">#REF!</definedName>
    <definedName name="APU_10.1.10" localSheetId="9">#REF!</definedName>
    <definedName name="APU_10.1.10" localSheetId="11">#REF!</definedName>
    <definedName name="APU_10.1.10" localSheetId="14">#REF!</definedName>
    <definedName name="APU_10.1.10" localSheetId="15">#REF!</definedName>
    <definedName name="APU_10.1.10">#REF!</definedName>
    <definedName name="APU_10.1.11" localSheetId="4">#REF!</definedName>
    <definedName name="APU_10.1.11" localSheetId="12">#REF!</definedName>
    <definedName name="APU_10.1.11" localSheetId="9">#REF!</definedName>
    <definedName name="APU_10.1.11" localSheetId="11">#REF!</definedName>
    <definedName name="APU_10.1.11" localSheetId="14">#REF!</definedName>
    <definedName name="APU_10.1.11" localSheetId="15">#REF!</definedName>
    <definedName name="APU_10.1.11">#REF!</definedName>
    <definedName name="APU_10.1.13" localSheetId="4">#REF!</definedName>
    <definedName name="APU_10.1.13" localSheetId="12">#REF!</definedName>
    <definedName name="APU_10.1.13" localSheetId="9">#REF!</definedName>
    <definedName name="APU_10.1.13" localSheetId="11">#REF!</definedName>
    <definedName name="APU_10.1.13" localSheetId="14">#REF!</definedName>
    <definedName name="APU_10.1.13" localSheetId="15">#REF!</definedName>
    <definedName name="APU_10.1.13">#REF!</definedName>
    <definedName name="APU_10.1.14" localSheetId="4">#REF!</definedName>
    <definedName name="APU_10.1.14" localSheetId="12">#REF!</definedName>
    <definedName name="APU_10.1.14" localSheetId="9">#REF!</definedName>
    <definedName name="APU_10.1.14" localSheetId="11">#REF!</definedName>
    <definedName name="APU_10.1.14" localSheetId="14">#REF!</definedName>
    <definedName name="APU_10.1.14" localSheetId="15">#REF!</definedName>
    <definedName name="APU_10.1.14">#REF!</definedName>
    <definedName name="APU_10.1.15" localSheetId="4">#REF!</definedName>
    <definedName name="APU_10.1.15" localSheetId="12">#REF!</definedName>
    <definedName name="APU_10.1.15" localSheetId="9">#REF!</definedName>
    <definedName name="APU_10.1.15" localSheetId="11">#REF!</definedName>
    <definedName name="APU_10.1.15" localSheetId="14">#REF!</definedName>
    <definedName name="APU_10.1.15" localSheetId="15">#REF!</definedName>
    <definedName name="APU_10.1.15">#REF!</definedName>
    <definedName name="APU_10.1.16" localSheetId="4">#REF!</definedName>
    <definedName name="APU_10.1.16" localSheetId="12">#REF!</definedName>
    <definedName name="APU_10.1.16" localSheetId="9">#REF!</definedName>
    <definedName name="APU_10.1.16" localSheetId="11">#REF!</definedName>
    <definedName name="APU_10.1.16" localSheetId="14">#REF!</definedName>
    <definedName name="APU_10.1.16" localSheetId="15">#REF!</definedName>
    <definedName name="APU_10.1.16">#REF!</definedName>
    <definedName name="APU_10.1.17" localSheetId="4">#REF!</definedName>
    <definedName name="APU_10.1.17" localSheetId="12">#REF!</definedName>
    <definedName name="APU_10.1.17" localSheetId="9">#REF!</definedName>
    <definedName name="APU_10.1.17" localSheetId="11">#REF!</definedName>
    <definedName name="APU_10.1.17" localSheetId="14">#REF!</definedName>
    <definedName name="APU_10.1.17" localSheetId="15">#REF!</definedName>
    <definedName name="APU_10.1.17">#REF!</definedName>
    <definedName name="APU_10.1.18" localSheetId="4">#REF!</definedName>
    <definedName name="APU_10.1.18" localSheetId="12">#REF!</definedName>
    <definedName name="APU_10.1.18" localSheetId="9">#REF!</definedName>
    <definedName name="APU_10.1.18" localSheetId="11">#REF!</definedName>
    <definedName name="APU_10.1.18" localSheetId="14">#REF!</definedName>
    <definedName name="APU_10.1.18" localSheetId="15">#REF!</definedName>
    <definedName name="APU_10.1.18">#REF!</definedName>
    <definedName name="APU_10.1.19" localSheetId="4">#REF!</definedName>
    <definedName name="APU_10.1.19" localSheetId="12">#REF!</definedName>
    <definedName name="APU_10.1.19" localSheetId="9">#REF!</definedName>
    <definedName name="APU_10.1.19" localSheetId="11">#REF!</definedName>
    <definedName name="APU_10.1.19" localSheetId="14">#REF!</definedName>
    <definedName name="APU_10.1.19" localSheetId="15">#REF!</definedName>
    <definedName name="APU_10.1.19">#REF!</definedName>
    <definedName name="APU_10.1.2" localSheetId="4">#REF!</definedName>
    <definedName name="APU_10.1.2" localSheetId="12">#REF!</definedName>
    <definedName name="APU_10.1.2" localSheetId="9">#REF!</definedName>
    <definedName name="APU_10.1.2" localSheetId="11">#REF!</definedName>
    <definedName name="APU_10.1.2" localSheetId="14">#REF!</definedName>
    <definedName name="APU_10.1.2" localSheetId="15">#REF!</definedName>
    <definedName name="APU_10.1.2">#REF!</definedName>
    <definedName name="APU_10.1.3" localSheetId="4">#REF!</definedName>
    <definedName name="APU_10.1.3" localSheetId="12">#REF!</definedName>
    <definedName name="APU_10.1.3" localSheetId="9">#REF!</definedName>
    <definedName name="APU_10.1.3" localSheetId="11">#REF!</definedName>
    <definedName name="APU_10.1.3" localSheetId="14">#REF!</definedName>
    <definedName name="APU_10.1.3" localSheetId="15">#REF!</definedName>
    <definedName name="APU_10.1.3">#REF!</definedName>
    <definedName name="APU_10.1.4" localSheetId="4">#REF!</definedName>
    <definedName name="APU_10.1.4" localSheetId="12">#REF!</definedName>
    <definedName name="APU_10.1.4" localSheetId="9">#REF!</definedName>
    <definedName name="APU_10.1.4" localSheetId="11">#REF!</definedName>
    <definedName name="APU_10.1.4" localSheetId="14">#REF!</definedName>
    <definedName name="APU_10.1.4" localSheetId="15">#REF!</definedName>
    <definedName name="APU_10.1.4">#REF!</definedName>
    <definedName name="APU_10.1.5" localSheetId="4">#REF!</definedName>
    <definedName name="APU_10.1.5" localSheetId="12">#REF!</definedName>
    <definedName name="APU_10.1.5" localSheetId="9">#REF!</definedName>
    <definedName name="APU_10.1.5" localSheetId="11">#REF!</definedName>
    <definedName name="APU_10.1.5" localSheetId="14">#REF!</definedName>
    <definedName name="APU_10.1.5" localSheetId="15">#REF!</definedName>
    <definedName name="APU_10.1.5">#REF!</definedName>
    <definedName name="APU_10.1.6" localSheetId="4">#REF!</definedName>
    <definedName name="APU_10.1.6" localSheetId="12">#REF!</definedName>
    <definedName name="APU_10.1.6" localSheetId="9">#REF!</definedName>
    <definedName name="APU_10.1.6" localSheetId="11">#REF!</definedName>
    <definedName name="APU_10.1.6" localSheetId="14">#REF!</definedName>
    <definedName name="APU_10.1.6" localSheetId="15">#REF!</definedName>
    <definedName name="APU_10.1.6">#REF!</definedName>
    <definedName name="APU_10.1.7" localSheetId="4">#REF!</definedName>
    <definedName name="APU_10.1.7" localSheetId="12">#REF!</definedName>
    <definedName name="APU_10.1.7" localSheetId="9">#REF!</definedName>
    <definedName name="APU_10.1.7" localSheetId="11">#REF!</definedName>
    <definedName name="APU_10.1.7" localSheetId="14">#REF!</definedName>
    <definedName name="APU_10.1.7" localSheetId="15">#REF!</definedName>
    <definedName name="APU_10.1.7">#REF!</definedName>
    <definedName name="APU_10.1.8" localSheetId="4">#REF!</definedName>
    <definedName name="APU_10.1.8" localSheetId="12">#REF!</definedName>
    <definedName name="APU_10.1.8" localSheetId="9">#REF!</definedName>
    <definedName name="APU_10.1.8" localSheetId="11">#REF!</definedName>
    <definedName name="APU_10.1.8" localSheetId="14">#REF!</definedName>
    <definedName name="APU_10.1.8" localSheetId="15">#REF!</definedName>
    <definedName name="APU_10.1.8">#REF!</definedName>
    <definedName name="APU_10.1.9" localSheetId="4">#REF!</definedName>
    <definedName name="APU_10.1.9" localSheetId="12">#REF!</definedName>
    <definedName name="APU_10.1.9" localSheetId="9">#REF!</definedName>
    <definedName name="APU_10.1.9" localSheetId="11">#REF!</definedName>
    <definedName name="APU_10.1.9" localSheetId="14">#REF!</definedName>
    <definedName name="APU_10.1.9" localSheetId="15">#REF!</definedName>
    <definedName name="APU_10.1.9">#REF!</definedName>
    <definedName name="APU_10.2.1" localSheetId="4">#REF!</definedName>
    <definedName name="APU_10.2.1" localSheetId="12">#REF!</definedName>
    <definedName name="APU_10.2.1" localSheetId="9">#REF!</definedName>
    <definedName name="APU_10.2.1" localSheetId="11">#REF!</definedName>
    <definedName name="APU_10.2.1" localSheetId="14">#REF!</definedName>
    <definedName name="APU_10.2.1" localSheetId="15">#REF!</definedName>
    <definedName name="APU_10.2.1">#REF!</definedName>
    <definedName name="APU_10.2.2" localSheetId="4">#REF!</definedName>
    <definedName name="APU_10.2.2" localSheetId="12">#REF!</definedName>
    <definedName name="APU_10.2.2" localSheetId="9">#REF!</definedName>
    <definedName name="APU_10.2.2" localSheetId="11">#REF!</definedName>
    <definedName name="APU_10.2.2" localSheetId="14">#REF!</definedName>
    <definedName name="APU_10.2.2" localSheetId="15">#REF!</definedName>
    <definedName name="APU_10.2.2">#REF!</definedName>
    <definedName name="APU_11.1.1" localSheetId="4">#REF!</definedName>
    <definedName name="APU_11.1.1" localSheetId="12">#REF!</definedName>
    <definedName name="APU_11.1.1" localSheetId="9">#REF!</definedName>
    <definedName name="APU_11.1.1" localSheetId="11">#REF!</definedName>
    <definedName name="APU_11.1.1" localSheetId="14">#REF!</definedName>
    <definedName name="APU_11.1.1" localSheetId="15">#REF!</definedName>
    <definedName name="APU_11.1.1">#REF!</definedName>
    <definedName name="APU_11.1.2" localSheetId="4">#REF!</definedName>
    <definedName name="APU_11.1.2" localSheetId="12">#REF!</definedName>
    <definedName name="APU_11.1.2" localSheetId="9">#REF!</definedName>
    <definedName name="APU_11.1.2" localSheetId="11">#REF!</definedName>
    <definedName name="APU_11.1.2" localSheetId="14">#REF!</definedName>
    <definedName name="APU_11.1.2" localSheetId="15">#REF!</definedName>
    <definedName name="APU_11.1.2">#REF!</definedName>
    <definedName name="APU_11.1.3" localSheetId="4">#REF!</definedName>
    <definedName name="APU_11.1.3" localSheetId="12">#REF!</definedName>
    <definedName name="APU_11.1.3" localSheetId="9">#REF!</definedName>
    <definedName name="APU_11.1.3" localSheetId="11">#REF!</definedName>
    <definedName name="APU_11.1.3" localSheetId="14">#REF!</definedName>
    <definedName name="APU_11.1.3" localSheetId="15">#REF!</definedName>
    <definedName name="APU_11.1.3">#REF!</definedName>
    <definedName name="APU_11.1.4" localSheetId="4">#REF!</definedName>
    <definedName name="APU_11.1.4" localSheetId="12">#REF!</definedName>
    <definedName name="APU_11.1.4" localSheetId="9">#REF!</definedName>
    <definedName name="APU_11.1.4" localSheetId="11">#REF!</definedName>
    <definedName name="APU_11.1.4" localSheetId="14">#REF!</definedName>
    <definedName name="APU_11.1.4" localSheetId="15">#REF!</definedName>
    <definedName name="APU_11.1.4">#REF!</definedName>
    <definedName name="APU_11.2.1.1" localSheetId="4">#REF!</definedName>
    <definedName name="APU_11.2.1.1" localSheetId="12">#REF!</definedName>
    <definedName name="APU_11.2.1.1" localSheetId="9">#REF!</definedName>
    <definedName name="APU_11.2.1.1" localSheetId="11">#REF!</definedName>
    <definedName name="APU_11.2.1.1" localSheetId="14">#REF!</definedName>
    <definedName name="APU_11.2.1.1" localSheetId="15">#REF!</definedName>
    <definedName name="APU_11.2.1.1">#REF!</definedName>
    <definedName name="APU_11.2.2.1" localSheetId="4">#REF!</definedName>
    <definedName name="APU_11.2.2.1" localSheetId="12">#REF!</definedName>
    <definedName name="APU_11.2.2.1" localSheetId="9">#REF!</definedName>
    <definedName name="APU_11.2.2.1" localSheetId="11">#REF!</definedName>
    <definedName name="APU_11.2.2.1" localSheetId="14">#REF!</definedName>
    <definedName name="APU_11.2.2.1" localSheetId="15">#REF!</definedName>
    <definedName name="APU_11.2.2.1">#REF!</definedName>
    <definedName name="APU_11.2.2.2" localSheetId="4">#REF!</definedName>
    <definedName name="APU_11.2.2.2" localSheetId="12">#REF!</definedName>
    <definedName name="APU_11.2.2.2" localSheetId="9">#REF!</definedName>
    <definedName name="APU_11.2.2.2" localSheetId="11">#REF!</definedName>
    <definedName name="APU_11.2.2.2" localSheetId="14">#REF!</definedName>
    <definedName name="APU_11.2.2.2" localSheetId="15">#REF!</definedName>
    <definedName name="APU_11.2.2.2">#REF!</definedName>
    <definedName name="APU_11.2.3.1" localSheetId="4">#REF!</definedName>
    <definedName name="APU_11.2.3.1" localSheetId="12">#REF!</definedName>
    <definedName name="APU_11.2.3.1" localSheetId="9">#REF!</definedName>
    <definedName name="APU_11.2.3.1" localSheetId="11">#REF!</definedName>
    <definedName name="APU_11.2.3.1" localSheetId="14">#REF!</definedName>
    <definedName name="APU_11.2.3.1" localSheetId="15">#REF!</definedName>
    <definedName name="APU_11.2.3.1">#REF!</definedName>
    <definedName name="APU_11.2.3.2" localSheetId="4">#REF!</definedName>
    <definedName name="APU_11.2.3.2" localSheetId="12">#REF!</definedName>
    <definedName name="APU_11.2.3.2" localSheetId="9">#REF!</definedName>
    <definedName name="APU_11.2.3.2" localSheetId="11">#REF!</definedName>
    <definedName name="APU_11.2.3.2" localSheetId="14">#REF!</definedName>
    <definedName name="APU_11.2.3.2" localSheetId="15">#REF!</definedName>
    <definedName name="APU_11.2.3.2">#REF!</definedName>
    <definedName name="APU_12.1.1" localSheetId="4">#REF!</definedName>
    <definedName name="APU_12.1.1" localSheetId="12">#REF!</definedName>
    <definedName name="APU_12.1.1" localSheetId="9">#REF!</definedName>
    <definedName name="APU_12.1.1" localSheetId="11">#REF!</definedName>
    <definedName name="APU_12.1.1" localSheetId="14">#REF!</definedName>
    <definedName name="APU_12.1.1" localSheetId="15">#REF!</definedName>
    <definedName name="APU_12.1.1">#REF!</definedName>
    <definedName name="APU_12.1.10" localSheetId="4">#REF!</definedName>
    <definedName name="APU_12.1.10" localSheetId="12">#REF!</definedName>
    <definedName name="APU_12.1.10" localSheetId="9">#REF!</definedName>
    <definedName name="APU_12.1.10" localSheetId="11">#REF!</definedName>
    <definedName name="APU_12.1.10" localSheetId="14">#REF!</definedName>
    <definedName name="APU_12.1.10" localSheetId="15">#REF!</definedName>
    <definedName name="APU_12.1.10">#REF!</definedName>
    <definedName name="APU_12.1.11" localSheetId="4">#REF!</definedName>
    <definedName name="APU_12.1.11" localSheetId="12">#REF!</definedName>
    <definedName name="APU_12.1.11" localSheetId="9">#REF!</definedName>
    <definedName name="APU_12.1.11" localSheetId="11">#REF!</definedName>
    <definedName name="APU_12.1.11" localSheetId="14">#REF!</definedName>
    <definedName name="APU_12.1.11" localSheetId="15">#REF!</definedName>
    <definedName name="APU_12.1.11">#REF!</definedName>
    <definedName name="APU_12.1.12" localSheetId="4">#REF!</definedName>
    <definedName name="APU_12.1.12" localSheetId="12">#REF!</definedName>
    <definedName name="APU_12.1.12" localSheetId="9">#REF!</definedName>
    <definedName name="APU_12.1.12" localSheetId="11">#REF!</definedName>
    <definedName name="APU_12.1.12" localSheetId="14">#REF!</definedName>
    <definedName name="APU_12.1.12" localSheetId="15">#REF!</definedName>
    <definedName name="APU_12.1.12">#REF!</definedName>
    <definedName name="APU_12.1.13" localSheetId="4">#REF!</definedName>
    <definedName name="APU_12.1.13" localSheetId="12">#REF!</definedName>
    <definedName name="APU_12.1.13" localSheetId="9">#REF!</definedName>
    <definedName name="APU_12.1.13" localSheetId="11">#REF!</definedName>
    <definedName name="APU_12.1.13" localSheetId="14">#REF!</definedName>
    <definedName name="APU_12.1.13" localSheetId="15">#REF!</definedName>
    <definedName name="APU_12.1.13">#REF!</definedName>
    <definedName name="APU_12.1.14" localSheetId="4">#REF!</definedName>
    <definedName name="APU_12.1.14" localSheetId="12">#REF!</definedName>
    <definedName name="APU_12.1.14" localSheetId="9">#REF!</definedName>
    <definedName name="APU_12.1.14" localSheetId="11">#REF!</definedName>
    <definedName name="APU_12.1.14" localSheetId="14">#REF!</definedName>
    <definedName name="APU_12.1.14" localSheetId="15">#REF!</definedName>
    <definedName name="APU_12.1.14">#REF!</definedName>
    <definedName name="APU_12.1.15" localSheetId="4">#REF!</definedName>
    <definedName name="APU_12.1.15" localSheetId="12">#REF!</definedName>
    <definedName name="APU_12.1.15" localSheetId="9">#REF!</definedName>
    <definedName name="APU_12.1.15" localSheetId="11">#REF!</definedName>
    <definedName name="APU_12.1.15" localSheetId="14">#REF!</definedName>
    <definedName name="APU_12.1.15" localSheetId="15">#REF!</definedName>
    <definedName name="APU_12.1.15">#REF!</definedName>
    <definedName name="APU_12.1.16" localSheetId="4">#REF!</definedName>
    <definedName name="APU_12.1.16" localSheetId="12">#REF!</definedName>
    <definedName name="APU_12.1.16" localSheetId="9">#REF!</definedName>
    <definedName name="APU_12.1.16" localSheetId="11">#REF!</definedName>
    <definedName name="APU_12.1.16" localSheetId="14">#REF!</definedName>
    <definedName name="APU_12.1.16" localSheetId="15">#REF!</definedName>
    <definedName name="APU_12.1.16">#REF!</definedName>
    <definedName name="APU_12.1.17" localSheetId="4">#REF!</definedName>
    <definedName name="APU_12.1.17" localSheetId="12">#REF!</definedName>
    <definedName name="APU_12.1.17" localSheetId="9">#REF!</definedName>
    <definedName name="APU_12.1.17" localSheetId="11">#REF!</definedName>
    <definedName name="APU_12.1.17" localSheetId="14">#REF!</definedName>
    <definedName name="APU_12.1.17" localSheetId="15">#REF!</definedName>
    <definedName name="APU_12.1.17">#REF!</definedName>
    <definedName name="APU_12.1.18" localSheetId="4">#REF!</definedName>
    <definedName name="APU_12.1.18" localSheetId="12">#REF!</definedName>
    <definedName name="APU_12.1.18" localSheetId="9">#REF!</definedName>
    <definedName name="APU_12.1.18" localSheetId="11">#REF!</definedName>
    <definedName name="APU_12.1.18" localSheetId="14">#REF!</definedName>
    <definedName name="APU_12.1.18" localSheetId="15">#REF!</definedName>
    <definedName name="APU_12.1.18">#REF!</definedName>
    <definedName name="APU_12.1.19" localSheetId="4">#REF!</definedName>
    <definedName name="APU_12.1.19" localSheetId="12">#REF!</definedName>
    <definedName name="APU_12.1.19" localSheetId="9">#REF!</definedName>
    <definedName name="APU_12.1.19" localSheetId="11">#REF!</definedName>
    <definedName name="APU_12.1.19" localSheetId="14">#REF!</definedName>
    <definedName name="APU_12.1.19" localSheetId="15">#REF!</definedName>
    <definedName name="APU_12.1.19">#REF!</definedName>
    <definedName name="APU_12.1.2" localSheetId="4">#REF!</definedName>
    <definedName name="APU_12.1.2" localSheetId="12">#REF!</definedName>
    <definedName name="APU_12.1.2" localSheetId="9">#REF!</definedName>
    <definedName name="APU_12.1.2" localSheetId="11">#REF!</definedName>
    <definedName name="APU_12.1.2" localSheetId="14">#REF!</definedName>
    <definedName name="APU_12.1.2" localSheetId="15">#REF!</definedName>
    <definedName name="APU_12.1.2">#REF!</definedName>
    <definedName name="APU_12.1.20" localSheetId="4">#REF!</definedName>
    <definedName name="APU_12.1.20" localSheetId="12">#REF!</definedName>
    <definedName name="APU_12.1.20" localSheetId="9">#REF!</definedName>
    <definedName name="APU_12.1.20" localSheetId="11">#REF!</definedName>
    <definedName name="APU_12.1.20" localSheetId="14">#REF!</definedName>
    <definedName name="APU_12.1.20" localSheetId="15">#REF!</definedName>
    <definedName name="APU_12.1.20">#REF!</definedName>
    <definedName name="APU_12.1.21" localSheetId="4">#REF!</definedName>
    <definedName name="APU_12.1.21" localSheetId="12">#REF!</definedName>
    <definedName name="APU_12.1.21" localSheetId="9">#REF!</definedName>
    <definedName name="APU_12.1.21" localSheetId="11">#REF!</definedName>
    <definedName name="APU_12.1.21" localSheetId="14">#REF!</definedName>
    <definedName name="APU_12.1.21" localSheetId="15">#REF!</definedName>
    <definedName name="APU_12.1.21">#REF!</definedName>
    <definedName name="APU_12.1.22" localSheetId="4">#REF!</definedName>
    <definedName name="APU_12.1.22" localSheetId="12">#REF!</definedName>
    <definedName name="APU_12.1.22" localSheetId="9">#REF!</definedName>
    <definedName name="APU_12.1.22" localSheetId="11">#REF!</definedName>
    <definedName name="APU_12.1.22" localSheetId="14">#REF!</definedName>
    <definedName name="APU_12.1.22" localSheetId="15">#REF!</definedName>
    <definedName name="APU_12.1.22">#REF!</definedName>
    <definedName name="APU_12.1.23" localSheetId="4">#REF!</definedName>
    <definedName name="APU_12.1.23" localSheetId="12">#REF!</definedName>
    <definedName name="APU_12.1.23" localSheetId="9">#REF!</definedName>
    <definedName name="APU_12.1.23" localSheetId="11">#REF!</definedName>
    <definedName name="APU_12.1.23" localSheetId="14">#REF!</definedName>
    <definedName name="APU_12.1.23" localSheetId="15">#REF!</definedName>
    <definedName name="APU_12.1.23">#REF!</definedName>
    <definedName name="APU_12.1.24" localSheetId="4">#REF!</definedName>
    <definedName name="APU_12.1.24" localSheetId="12">#REF!</definedName>
    <definedName name="APU_12.1.24" localSheetId="9">#REF!</definedName>
    <definedName name="APU_12.1.24" localSheetId="11">#REF!</definedName>
    <definedName name="APU_12.1.24" localSheetId="14">#REF!</definedName>
    <definedName name="APU_12.1.24" localSheetId="15">#REF!</definedName>
    <definedName name="APU_12.1.24">#REF!</definedName>
    <definedName name="APU_12.1.25" localSheetId="4">#REF!</definedName>
    <definedName name="APU_12.1.25" localSheetId="12">#REF!</definedName>
    <definedName name="APU_12.1.25" localSheetId="9">#REF!</definedName>
    <definedName name="APU_12.1.25" localSheetId="11">#REF!</definedName>
    <definedName name="APU_12.1.25" localSheetId="14">#REF!</definedName>
    <definedName name="APU_12.1.25" localSheetId="15">#REF!</definedName>
    <definedName name="APU_12.1.25">#REF!</definedName>
    <definedName name="APU_12.1.26" localSheetId="4">#REF!</definedName>
    <definedName name="APU_12.1.26" localSheetId="12">#REF!</definedName>
    <definedName name="APU_12.1.26" localSheetId="9">#REF!</definedName>
    <definedName name="APU_12.1.26" localSheetId="11">#REF!</definedName>
    <definedName name="APU_12.1.26" localSheetId="14">#REF!</definedName>
    <definedName name="APU_12.1.26" localSheetId="15">#REF!</definedName>
    <definedName name="APU_12.1.26">#REF!</definedName>
    <definedName name="APU_12.1.27" localSheetId="4">#REF!</definedName>
    <definedName name="APU_12.1.27" localSheetId="12">#REF!</definedName>
    <definedName name="APU_12.1.27" localSheetId="9">#REF!</definedName>
    <definedName name="APU_12.1.27" localSheetId="11">#REF!</definedName>
    <definedName name="APU_12.1.27" localSheetId="14">#REF!</definedName>
    <definedName name="APU_12.1.27" localSheetId="15">#REF!</definedName>
    <definedName name="APU_12.1.27">#REF!</definedName>
    <definedName name="APU_12.1.28" localSheetId="4">#REF!</definedName>
    <definedName name="APU_12.1.28" localSheetId="12">#REF!</definedName>
    <definedName name="APU_12.1.28" localSheetId="9">#REF!</definedName>
    <definedName name="APU_12.1.28" localSheetId="11">#REF!</definedName>
    <definedName name="APU_12.1.28" localSheetId="14">#REF!</definedName>
    <definedName name="APU_12.1.28" localSheetId="15">#REF!</definedName>
    <definedName name="APU_12.1.28">#REF!</definedName>
    <definedName name="APU_12.1.29" localSheetId="4">#REF!</definedName>
    <definedName name="APU_12.1.29" localSheetId="12">#REF!</definedName>
    <definedName name="APU_12.1.29" localSheetId="9">#REF!</definedName>
    <definedName name="APU_12.1.29" localSheetId="11">#REF!</definedName>
    <definedName name="APU_12.1.29" localSheetId="14">#REF!</definedName>
    <definedName name="APU_12.1.29" localSheetId="15">#REF!</definedName>
    <definedName name="APU_12.1.29">#REF!</definedName>
    <definedName name="APU_12.1.3" localSheetId="4">#REF!</definedName>
    <definedName name="APU_12.1.3" localSheetId="12">#REF!</definedName>
    <definedName name="APU_12.1.3" localSheetId="9">#REF!</definedName>
    <definedName name="APU_12.1.3" localSheetId="11">#REF!</definedName>
    <definedName name="APU_12.1.3" localSheetId="14">#REF!</definedName>
    <definedName name="APU_12.1.3" localSheetId="15">#REF!</definedName>
    <definedName name="APU_12.1.3">#REF!</definedName>
    <definedName name="APU_12.1.30" localSheetId="4">#REF!</definedName>
    <definedName name="APU_12.1.30" localSheetId="12">#REF!</definedName>
    <definedName name="APU_12.1.30" localSheetId="9">#REF!</definedName>
    <definedName name="APU_12.1.30" localSheetId="11">#REF!</definedName>
    <definedName name="APU_12.1.30" localSheetId="14">#REF!</definedName>
    <definedName name="APU_12.1.30" localSheetId="15">#REF!</definedName>
    <definedName name="APU_12.1.30">#REF!</definedName>
    <definedName name="APU_12.1.31" localSheetId="4">#REF!</definedName>
    <definedName name="APU_12.1.31" localSheetId="12">#REF!</definedName>
    <definedName name="APU_12.1.31" localSheetId="9">#REF!</definedName>
    <definedName name="APU_12.1.31" localSheetId="11">#REF!</definedName>
    <definedName name="APU_12.1.31" localSheetId="14">#REF!</definedName>
    <definedName name="APU_12.1.31" localSheetId="15">#REF!</definedName>
    <definedName name="APU_12.1.31">#REF!</definedName>
    <definedName name="APU_12.1.32" localSheetId="4">#REF!</definedName>
    <definedName name="APU_12.1.32" localSheetId="12">#REF!</definedName>
    <definedName name="APU_12.1.32" localSheetId="9">#REF!</definedName>
    <definedName name="APU_12.1.32" localSheetId="11">#REF!</definedName>
    <definedName name="APU_12.1.32" localSheetId="14">#REF!</definedName>
    <definedName name="APU_12.1.32" localSheetId="15">#REF!</definedName>
    <definedName name="APU_12.1.32">#REF!</definedName>
    <definedName name="APU_12.1.33" localSheetId="4">#REF!</definedName>
    <definedName name="APU_12.1.33" localSheetId="12">#REF!</definedName>
    <definedName name="APU_12.1.33" localSheetId="9">#REF!</definedName>
    <definedName name="APU_12.1.33" localSheetId="11">#REF!</definedName>
    <definedName name="APU_12.1.33" localSheetId="14">#REF!</definedName>
    <definedName name="APU_12.1.33" localSheetId="15">#REF!</definedName>
    <definedName name="APU_12.1.33">#REF!</definedName>
    <definedName name="APU_12.1.34" localSheetId="4">#REF!</definedName>
    <definedName name="APU_12.1.34" localSheetId="12">#REF!</definedName>
    <definedName name="APU_12.1.34" localSheetId="9">#REF!</definedName>
    <definedName name="APU_12.1.34" localSheetId="11">#REF!</definedName>
    <definedName name="APU_12.1.34" localSheetId="14">#REF!</definedName>
    <definedName name="APU_12.1.34" localSheetId="15">#REF!</definedName>
    <definedName name="APU_12.1.34">#REF!</definedName>
    <definedName name="APU_12.1.35" localSheetId="4">#REF!</definedName>
    <definedName name="APU_12.1.35" localSheetId="12">#REF!</definedName>
    <definedName name="APU_12.1.35" localSheetId="9">#REF!</definedName>
    <definedName name="APU_12.1.35" localSheetId="11">#REF!</definedName>
    <definedName name="APU_12.1.35" localSheetId="14">#REF!</definedName>
    <definedName name="APU_12.1.35" localSheetId="15">#REF!</definedName>
    <definedName name="APU_12.1.35">#REF!</definedName>
    <definedName name="APU_12.1.36" localSheetId="4">#REF!</definedName>
    <definedName name="APU_12.1.36" localSheetId="12">#REF!</definedName>
    <definedName name="APU_12.1.36" localSheetId="9">#REF!</definedName>
    <definedName name="APU_12.1.36" localSheetId="11">#REF!</definedName>
    <definedName name="APU_12.1.36" localSheetId="14">#REF!</definedName>
    <definedName name="APU_12.1.36" localSheetId="15">#REF!</definedName>
    <definedName name="APU_12.1.36">#REF!</definedName>
    <definedName name="APU_12.1.37" localSheetId="4">#REF!</definedName>
    <definedName name="APU_12.1.37" localSheetId="12">#REF!</definedName>
    <definedName name="APU_12.1.37" localSheetId="9">#REF!</definedName>
    <definedName name="APU_12.1.37" localSheetId="11">#REF!</definedName>
    <definedName name="APU_12.1.37" localSheetId="14">#REF!</definedName>
    <definedName name="APU_12.1.37" localSheetId="15">#REF!</definedName>
    <definedName name="APU_12.1.37">#REF!</definedName>
    <definedName name="APU_12.1.38" localSheetId="4">#REF!</definedName>
    <definedName name="APU_12.1.38" localSheetId="12">#REF!</definedName>
    <definedName name="APU_12.1.38" localSheetId="9">#REF!</definedName>
    <definedName name="APU_12.1.38" localSheetId="11">#REF!</definedName>
    <definedName name="APU_12.1.38" localSheetId="14">#REF!</definedName>
    <definedName name="APU_12.1.38" localSheetId="15">#REF!</definedName>
    <definedName name="APU_12.1.38">#REF!</definedName>
    <definedName name="APU_12.1.39" localSheetId="4">#REF!</definedName>
    <definedName name="APU_12.1.39" localSheetId="12">#REF!</definedName>
    <definedName name="APU_12.1.39" localSheetId="9">#REF!</definedName>
    <definedName name="APU_12.1.39" localSheetId="11">#REF!</definedName>
    <definedName name="APU_12.1.39" localSheetId="14">#REF!</definedName>
    <definedName name="APU_12.1.39" localSheetId="15">#REF!</definedName>
    <definedName name="APU_12.1.39">#REF!</definedName>
    <definedName name="APU_12.1.4" localSheetId="4">#REF!</definedName>
    <definedName name="APU_12.1.4" localSheetId="12">#REF!</definedName>
    <definedName name="APU_12.1.4" localSheetId="9">#REF!</definedName>
    <definedName name="APU_12.1.4" localSheetId="11">#REF!</definedName>
    <definedName name="APU_12.1.4" localSheetId="14">#REF!</definedName>
    <definedName name="APU_12.1.4" localSheetId="15">#REF!</definedName>
    <definedName name="APU_12.1.4">#REF!</definedName>
    <definedName name="APU_12.1.40" localSheetId="4">#REF!</definedName>
    <definedName name="APU_12.1.40" localSheetId="12">#REF!</definedName>
    <definedName name="APU_12.1.40" localSheetId="9">#REF!</definedName>
    <definedName name="APU_12.1.40" localSheetId="11">#REF!</definedName>
    <definedName name="APU_12.1.40" localSheetId="14">#REF!</definedName>
    <definedName name="APU_12.1.40" localSheetId="15">#REF!</definedName>
    <definedName name="APU_12.1.40">#REF!</definedName>
    <definedName name="APU_12.1.41" localSheetId="4">#REF!</definedName>
    <definedName name="APU_12.1.41" localSheetId="12">#REF!</definedName>
    <definedName name="APU_12.1.41" localSheetId="9">#REF!</definedName>
    <definedName name="APU_12.1.41" localSheetId="11">#REF!</definedName>
    <definedName name="APU_12.1.41" localSheetId="14">#REF!</definedName>
    <definedName name="APU_12.1.41" localSheetId="15">#REF!</definedName>
    <definedName name="APU_12.1.41">#REF!</definedName>
    <definedName name="APU_12.1.42" localSheetId="4">#REF!</definedName>
    <definedName name="APU_12.1.42" localSheetId="12">#REF!</definedName>
    <definedName name="APU_12.1.42" localSheetId="9">#REF!</definedName>
    <definedName name="APU_12.1.42" localSheetId="11">#REF!</definedName>
    <definedName name="APU_12.1.42" localSheetId="14">#REF!</definedName>
    <definedName name="APU_12.1.42" localSheetId="15">#REF!</definedName>
    <definedName name="APU_12.1.42">#REF!</definedName>
    <definedName name="APU_12.1.43" localSheetId="4">#REF!</definedName>
    <definedName name="APU_12.1.43" localSheetId="12">#REF!</definedName>
    <definedName name="APU_12.1.43" localSheetId="9">#REF!</definedName>
    <definedName name="APU_12.1.43" localSheetId="11">#REF!</definedName>
    <definedName name="APU_12.1.43" localSheetId="14">#REF!</definedName>
    <definedName name="APU_12.1.43" localSheetId="15">#REF!</definedName>
    <definedName name="APU_12.1.43">#REF!</definedName>
    <definedName name="APU_12.1.44" localSheetId="4">#REF!</definedName>
    <definedName name="APU_12.1.44" localSheetId="12">#REF!</definedName>
    <definedName name="APU_12.1.44" localSheetId="9">#REF!</definedName>
    <definedName name="APU_12.1.44" localSheetId="11">#REF!</definedName>
    <definedName name="APU_12.1.44" localSheetId="14">#REF!</definedName>
    <definedName name="APU_12.1.44" localSheetId="15">#REF!</definedName>
    <definedName name="APU_12.1.44">#REF!</definedName>
    <definedName name="APU_12.1.45" localSheetId="4">#REF!</definedName>
    <definedName name="APU_12.1.45" localSheetId="12">#REF!</definedName>
    <definedName name="APU_12.1.45" localSheetId="9">#REF!</definedName>
    <definedName name="APU_12.1.45" localSheetId="11">#REF!</definedName>
    <definedName name="APU_12.1.45" localSheetId="14">#REF!</definedName>
    <definedName name="APU_12.1.45" localSheetId="15">#REF!</definedName>
    <definedName name="APU_12.1.45">#REF!</definedName>
    <definedName name="APU_12.1.46" localSheetId="4">#REF!</definedName>
    <definedName name="APU_12.1.46" localSheetId="12">#REF!</definedName>
    <definedName name="APU_12.1.46" localSheetId="9">#REF!</definedName>
    <definedName name="APU_12.1.46" localSheetId="11">#REF!</definedName>
    <definedName name="APU_12.1.46" localSheetId="14">#REF!</definedName>
    <definedName name="APU_12.1.46" localSheetId="15">#REF!</definedName>
    <definedName name="APU_12.1.46">#REF!</definedName>
    <definedName name="APU_12.1.47" localSheetId="4">#REF!</definedName>
    <definedName name="APU_12.1.47" localSheetId="12">#REF!</definedName>
    <definedName name="APU_12.1.47" localSheetId="9">#REF!</definedName>
    <definedName name="APU_12.1.47" localSheetId="11">#REF!</definedName>
    <definedName name="APU_12.1.47" localSheetId="14">#REF!</definedName>
    <definedName name="APU_12.1.47" localSheetId="15">#REF!</definedName>
    <definedName name="APU_12.1.47">#REF!</definedName>
    <definedName name="APU_12.1.48" localSheetId="4">#REF!</definedName>
    <definedName name="APU_12.1.48" localSheetId="12">#REF!</definedName>
    <definedName name="APU_12.1.48" localSheetId="9">#REF!</definedName>
    <definedName name="APU_12.1.48" localSheetId="11">#REF!</definedName>
    <definedName name="APU_12.1.48" localSheetId="14">#REF!</definedName>
    <definedName name="APU_12.1.48" localSheetId="15">#REF!</definedName>
    <definedName name="APU_12.1.48">#REF!</definedName>
    <definedName name="APU_12.1.49" localSheetId="4">#REF!</definedName>
    <definedName name="APU_12.1.49" localSheetId="12">#REF!</definedName>
    <definedName name="APU_12.1.49" localSheetId="9">#REF!</definedName>
    <definedName name="APU_12.1.49" localSheetId="11">#REF!</definedName>
    <definedName name="APU_12.1.49" localSheetId="14">#REF!</definedName>
    <definedName name="APU_12.1.49" localSheetId="15">#REF!</definedName>
    <definedName name="APU_12.1.49">#REF!</definedName>
    <definedName name="APU_12.1.5" localSheetId="4">#REF!</definedName>
    <definedName name="APU_12.1.5" localSheetId="12">#REF!</definedName>
    <definedName name="APU_12.1.5" localSheetId="9">#REF!</definedName>
    <definedName name="APU_12.1.5" localSheetId="11">#REF!</definedName>
    <definedName name="APU_12.1.5" localSheetId="14">#REF!</definedName>
    <definedName name="APU_12.1.5" localSheetId="15">#REF!</definedName>
    <definedName name="APU_12.1.5">#REF!</definedName>
    <definedName name="APU_12.1.50" localSheetId="4">#REF!</definedName>
    <definedName name="APU_12.1.50" localSheetId="12">#REF!</definedName>
    <definedName name="APU_12.1.50" localSheetId="9">#REF!</definedName>
    <definedName name="APU_12.1.50" localSheetId="11">#REF!</definedName>
    <definedName name="APU_12.1.50" localSheetId="14">#REF!</definedName>
    <definedName name="APU_12.1.50" localSheetId="15">#REF!</definedName>
    <definedName name="APU_12.1.50">#REF!</definedName>
    <definedName name="APU_12.1.51" localSheetId="4">#REF!</definedName>
    <definedName name="APU_12.1.51" localSheetId="12">#REF!</definedName>
    <definedName name="APU_12.1.51" localSheetId="9">#REF!</definedName>
    <definedName name="APU_12.1.51" localSheetId="11">#REF!</definedName>
    <definedName name="APU_12.1.51" localSheetId="14">#REF!</definedName>
    <definedName name="APU_12.1.51" localSheetId="15">#REF!</definedName>
    <definedName name="APU_12.1.51">#REF!</definedName>
    <definedName name="APU_12.1.52" localSheetId="4">#REF!</definedName>
    <definedName name="APU_12.1.52" localSheetId="12">#REF!</definedName>
    <definedName name="APU_12.1.52" localSheetId="9">#REF!</definedName>
    <definedName name="APU_12.1.52" localSheetId="11">#REF!</definedName>
    <definedName name="APU_12.1.52" localSheetId="14">#REF!</definedName>
    <definedName name="APU_12.1.52" localSheetId="15">#REF!</definedName>
    <definedName name="APU_12.1.52">#REF!</definedName>
    <definedName name="APU_12.1.53" localSheetId="4">#REF!</definedName>
    <definedName name="APU_12.1.53" localSheetId="12">#REF!</definedName>
    <definedName name="APU_12.1.53" localSheetId="9">#REF!</definedName>
    <definedName name="APU_12.1.53" localSheetId="11">#REF!</definedName>
    <definedName name="APU_12.1.53" localSheetId="14">#REF!</definedName>
    <definedName name="APU_12.1.53" localSheetId="15">#REF!</definedName>
    <definedName name="APU_12.1.53">#REF!</definedName>
    <definedName name="APU_12.1.54" localSheetId="4">#REF!</definedName>
    <definedName name="APU_12.1.54" localSheetId="12">#REF!</definedName>
    <definedName name="APU_12.1.54" localSheetId="9">#REF!</definedName>
    <definedName name="APU_12.1.54" localSheetId="11">#REF!</definedName>
    <definedName name="APU_12.1.54" localSheetId="14">#REF!</definedName>
    <definedName name="APU_12.1.54" localSheetId="15">#REF!</definedName>
    <definedName name="APU_12.1.54">#REF!</definedName>
    <definedName name="APU_12.1.55" localSheetId="4">#REF!</definedName>
    <definedName name="APU_12.1.55" localSheetId="12">#REF!</definedName>
    <definedName name="APU_12.1.55" localSheetId="9">#REF!</definedName>
    <definedName name="APU_12.1.55" localSheetId="11">#REF!</definedName>
    <definedName name="APU_12.1.55" localSheetId="14">#REF!</definedName>
    <definedName name="APU_12.1.55" localSheetId="15">#REF!</definedName>
    <definedName name="APU_12.1.55">#REF!</definedName>
    <definedName name="APU_12.1.56" localSheetId="4">#REF!</definedName>
    <definedName name="APU_12.1.56" localSheetId="12">#REF!</definedName>
    <definedName name="APU_12.1.56" localSheetId="9">#REF!</definedName>
    <definedName name="APU_12.1.56" localSheetId="11">#REF!</definedName>
    <definedName name="APU_12.1.56" localSheetId="14">#REF!</definedName>
    <definedName name="APU_12.1.56" localSheetId="15">#REF!</definedName>
    <definedName name="APU_12.1.56">#REF!</definedName>
    <definedName name="APU_12.1.57" localSheetId="4">#REF!</definedName>
    <definedName name="APU_12.1.57" localSheetId="12">#REF!</definedName>
    <definedName name="APU_12.1.57" localSheetId="9">#REF!</definedName>
    <definedName name="APU_12.1.57" localSheetId="11">#REF!</definedName>
    <definedName name="APU_12.1.57" localSheetId="14">#REF!</definedName>
    <definedName name="APU_12.1.57" localSheetId="15">#REF!</definedName>
    <definedName name="APU_12.1.57">#REF!</definedName>
    <definedName name="APU_12.1.58" localSheetId="4">#REF!</definedName>
    <definedName name="APU_12.1.58" localSheetId="12">#REF!</definedName>
    <definedName name="APU_12.1.58" localSheetId="9">#REF!</definedName>
    <definedName name="APU_12.1.58" localSheetId="11">#REF!</definedName>
    <definedName name="APU_12.1.58" localSheetId="14">#REF!</definedName>
    <definedName name="APU_12.1.58" localSheetId="15">#REF!</definedName>
    <definedName name="APU_12.1.58">#REF!</definedName>
    <definedName name="APU_12.1.59" localSheetId="4">#REF!</definedName>
    <definedName name="APU_12.1.59" localSheetId="12">#REF!</definedName>
    <definedName name="APU_12.1.59" localSheetId="9">#REF!</definedName>
    <definedName name="APU_12.1.59" localSheetId="11">#REF!</definedName>
    <definedName name="APU_12.1.59" localSheetId="14">#REF!</definedName>
    <definedName name="APU_12.1.59" localSheetId="15">#REF!</definedName>
    <definedName name="APU_12.1.59">#REF!</definedName>
    <definedName name="APU_12.1.6" localSheetId="4">#REF!</definedName>
    <definedName name="APU_12.1.6" localSheetId="12">#REF!</definedName>
    <definedName name="APU_12.1.6" localSheetId="9">#REF!</definedName>
    <definedName name="APU_12.1.6" localSheetId="11">#REF!</definedName>
    <definedName name="APU_12.1.6" localSheetId="14">#REF!</definedName>
    <definedName name="APU_12.1.6" localSheetId="15">#REF!</definedName>
    <definedName name="APU_12.1.6">#REF!</definedName>
    <definedName name="APU_12.1.60" localSheetId="4">#REF!</definedName>
    <definedName name="APU_12.1.60" localSheetId="12">#REF!</definedName>
    <definedName name="APU_12.1.60" localSheetId="9">#REF!</definedName>
    <definedName name="APU_12.1.60" localSheetId="11">#REF!</definedName>
    <definedName name="APU_12.1.60" localSheetId="14">#REF!</definedName>
    <definedName name="APU_12.1.60" localSheetId="15">#REF!</definedName>
    <definedName name="APU_12.1.60">#REF!</definedName>
    <definedName name="APU_12.1.61" localSheetId="4">#REF!</definedName>
    <definedName name="APU_12.1.61" localSheetId="12">#REF!</definedName>
    <definedName name="APU_12.1.61" localSheetId="9">#REF!</definedName>
    <definedName name="APU_12.1.61" localSheetId="11">#REF!</definedName>
    <definedName name="APU_12.1.61" localSheetId="14">#REF!</definedName>
    <definedName name="APU_12.1.61" localSheetId="15">#REF!</definedName>
    <definedName name="APU_12.1.61">#REF!</definedName>
    <definedName name="APU_12.1.62" localSheetId="4">#REF!</definedName>
    <definedName name="APU_12.1.62" localSheetId="12">#REF!</definedName>
    <definedName name="APU_12.1.62" localSheetId="9">#REF!</definedName>
    <definedName name="APU_12.1.62" localSheetId="11">#REF!</definedName>
    <definedName name="APU_12.1.62" localSheetId="14">#REF!</definedName>
    <definedName name="APU_12.1.62" localSheetId="15">#REF!</definedName>
    <definedName name="APU_12.1.62">#REF!</definedName>
    <definedName name="APU_12.1.63" localSheetId="4">#REF!</definedName>
    <definedName name="APU_12.1.63" localSheetId="12">#REF!</definedName>
    <definedName name="APU_12.1.63" localSheetId="9">#REF!</definedName>
    <definedName name="APU_12.1.63" localSheetId="11">#REF!</definedName>
    <definedName name="APU_12.1.63" localSheetId="14">#REF!</definedName>
    <definedName name="APU_12.1.63" localSheetId="15">#REF!</definedName>
    <definedName name="APU_12.1.63">#REF!</definedName>
    <definedName name="APU_12.1.64" localSheetId="4">#REF!</definedName>
    <definedName name="APU_12.1.64" localSheetId="12">#REF!</definedName>
    <definedName name="APU_12.1.64" localSheetId="9">#REF!</definedName>
    <definedName name="APU_12.1.64" localSheetId="11">#REF!</definedName>
    <definedName name="APU_12.1.64" localSheetId="14">#REF!</definedName>
    <definedName name="APU_12.1.64" localSheetId="15">#REF!</definedName>
    <definedName name="APU_12.1.64">#REF!</definedName>
    <definedName name="APU_12.1.65" localSheetId="4">#REF!</definedName>
    <definedName name="APU_12.1.65" localSheetId="12">#REF!</definedName>
    <definedName name="APU_12.1.65" localSheetId="9">#REF!</definedName>
    <definedName name="APU_12.1.65" localSheetId="11">#REF!</definedName>
    <definedName name="APU_12.1.65" localSheetId="14">#REF!</definedName>
    <definedName name="APU_12.1.65" localSheetId="15">#REF!</definedName>
    <definedName name="APU_12.1.65">#REF!</definedName>
    <definedName name="APU_12.1.66" localSheetId="4">#REF!</definedName>
    <definedName name="APU_12.1.66" localSheetId="12">#REF!</definedName>
    <definedName name="APU_12.1.66" localSheetId="9">#REF!</definedName>
    <definedName name="APU_12.1.66" localSheetId="11">#REF!</definedName>
    <definedName name="APU_12.1.66" localSheetId="14">#REF!</definedName>
    <definedName name="APU_12.1.66" localSheetId="15">#REF!</definedName>
    <definedName name="APU_12.1.66">#REF!</definedName>
    <definedName name="APU_12.1.67" localSheetId="4">#REF!</definedName>
    <definedName name="APU_12.1.67" localSheetId="12">#REF!</definedName>
    <definedName name="APU_12.1.67" localSheetId="9">#REF!</definedName>
    <definedName name="APU_12.1.67" localSheetId="11">#REF!</definedName>
    <definedName name="APU_12.1.67" localSheetId="14">#REF!</definedName>
    <definedName name="APU_12.1.67" localSheetId="15">#REF!</definedName>
    <definedName name="APU_12.1.67">#REF!</definedName>
    <definedName name="APU_12.1.68" localSheetId="4">#REF!</definedName>
    <definedName name="APU_12.1.68" localSheetId="12">#REF!</definedName>
    <definedName name="APU_12.1.68" localSheetId="9">#REF!</definedName>
    <definedName name="APU_12.1.68" localSheetId="11">#REF!</definedName>
    <definedName name="APU_12.1.68" localSheetId="14">#REF!</definedName>
    <definedName name="APU_12.1.68" localSheetId="15">#REF!</definedName>
    <definedName name="APU_12.1.68">#REF!</definedName>
    <definedName name="APU_12.1.69" localSheetId="4">#REF!</definedName>
    <definedName name="APU_12.1.69" localSheetId="12">#REF!</definedName>
    <definedName name="APU_12.1.69" localSheetId="9">#REF!</definedName>
    <definedName name="APU_12.1.69" localSheetId="11">#REF!</definedName>
    <definedName name="APU_12.1.69" localSheetId="14">#REF!</definedName>
    <definedName name="APU_12.1.69" localSheetId="15">#REF!</definedName>
    <definedName name="APU_12.1.69">#REF!</definedName>
    <definedName name="APU_12.1.7" localSheetId="4">#REF!</definedName>
    <definedName name="APU_12.1.7" localSheetId="12">#REF!</definedName>
    <definedName name="APU_12.1.7" localSheetId="9">#REF!</definedName>
    <definedName name="APU_12.1.7" localSheetId="11">#REF!</definedName>
    <definedName name="APU_12.1.7" localSheetId="14">#REF!</definedName>
    <definedName name="APU_12.1.7" localSheetId="15">#REF!</definedName>
    <definedName name="APU_12.1.7">#REF!</definedName>
    <definedName name="APU_12.1.70" localSheetId="4">#REF!</definedName>
    <definedName name="APU_12.1.70" localSheetId="12">#REF!</definedName>
    <definedName name="APU_12.1.70" localSheetId="9">#REF!</definedName>
    <definedName name="APU_12.1.70" localSheetId="11">#REF!</definedName>
    <definedName name="APU_12.1.70" localSheetId="14">#REF!</definedName>
    <definedName name="APU_12.1.70" localSheetId="15">#REF!</definedName>
    <definedName name="APU_12.1.70">#REF!</definedName>
    <definedName name="APU_12.1.71" localSheetId="4">#REF!</definedName>
    <definedName name="APU_12.1.71" localSheetId="12">#REF!</definedName>
    <definedName name="APU_12.1.71" localSheetId="9">#REF!</definedName>
    <definedName name="APU_12.1.71" localSheetId="11">#REF!</definedName>
    <definedName name="APU_12.1.71" localSheetId="14">#REF!</definedName>
    <definedName name="APU_12.1.71" localSheetId="15">#REF!</definedName>
    <definedName name="APU_12.1.71">#REF!</definedName>
    <definedName name="APU_12.1.8" localSheetId="4">#REF!</definedName>
    <definedName name="APU_12.1.8" localSheetId="12">#REF!</definedName>
    <definedName name="APU_12.1.8" localSheetId="9">#REF!</definedName>
    <definedName name="APU_12.1.8" localSheetId="11">#REF!</definedName>
    <definedName name="APU_12.1.8" localSheetId="14">#REF!</definedName>
    <definedName name="APU_12.1.8" localSheetId="15">#REF!</definedName>
    <definedName name="APU_12.1.8">#REF!</definedName>
    <definedName name="APU_12.1.9" localSheetId="4">#REF!</definedName>
    <definedName name="APU_12.1.9" localSheetId="12">#REF!</definedName>
    <definedName name="APU_12.1.9" localSheetId="9">#REF!</definedName>
    <definedName name="APU_12.1.9" localSheetId="11">#REF!</definedName>
    <definedName name="APU_12.1.9" localSheetId="14">#REF!</definedName>
    <definedName name="APU_12.1.9" localSheetId="15">#REF!</definedName>
    <definedName name="APU_12.1.9">#REF!</definedName>
    <definedName name="APU_13.1.1" localSheetId="4">#REF!</definedName>
    <definedName name="APU_13.1.1" localSheetId="12">#REF!</definedName>
    <definedName name="APU_13.1.1" localSheetId="9">#REF!</definedName>
    <definedName name="APU_13.1.1" localSheetId="11">#REF!</definedName>
    <definedName name="APU_13.1.1" localSheetId="14">#REF!</definedName>
    <definedName name="APU_13.1.1" localSheetId="15">#REF!</definedName>
    <definedName name="APU_13.1.1">#REF!</definedName>
    <definedName name="APU_13.1.2" localSheetId="4">#REF!</definedName>
    <definedName name="APU_13.1.2" localSheetId="12">#REF!</definedName>
    <definedName name="APU_13.1.2" localSheetId="9">#REF!</definedName>
    <definedName name="APU_13.1.2" localSheetId="11">#REF!</definedName>
    <definedName name="APU_13.1.2" localSheetId="14">#REF!</definedName>
    <definedName name="APU_13.1.2" localSheetId="15">#REF!</definedName>
    <definedName name="APU_13.1.2">#REF!</definedName>
    <definedName name="APU_13.1.3" localSheetId="4">#REF!</definedName>
    <definedName name="APU_13.1.3" localSheetId="12">#REF!</definedName>
    <definedName name="APU_13.1.3" localSheetId="9">#REF!</definedName>
    <definedName name="APU_13.1.3" localSheetId="11">#REF!</definedName>
    <definedName name="APU_13.1.3" localSheetId="14">#REF!</definedName>
    <definedName name="APU_13.1.3" localSheetId="15">#REF!</definedName>
    <definedName name="APU_13.1.3">#REF!</definedName>
    <definedName name="APU_13.1.4" localSheetId="4">#REF!</definedName>
    <definedName name="APU_13.1.4" localSheetId="12">#REF!</definedName>
    <definedName name="APU_13.1.4" localSheetId="9">#REF!</definedName>
    <definedName name="APU_13.1.4" localSheetId="11">#REF!</definedName>
    <definedName name="APU_13.1.4" localSheetId="14">#REF!</definedName>
    <definedName name="APU_13.1.4" localSheetId="15">#REF!</definedName>
    <definedName name="APU_13.1.4">#REF!</definedName>
    <definedName name="APU_13.1.5" localSheetId="4">#REF!</definedName>
    <definedName name="APU_13.1.5" localSheetId="12">#REF!</definedName>
    <definedName name="APU_13.1.5" localSheetId="9">#REF!</definedName>
    <definedName name="APU_13.1.5" localSheetId="11">#REF!</definedName>
    <definedName name="APU_13.1.5" localSheetId="14">#REF!</definedName>
    <definedName name="APU_13.1.5" localSheetId="15">#REF!</definedName>
    <definedName name="APU_13.1.5">#REF!</definedName>
    <definedName name="APU_13.1.6" localSheetId="4">#REF!</definedName>
    <definedName name="APU_13.1.6" localSheetId="12">#REF!</definedName>
    <definedName name="APU_13.1.6" localSheetId="9">#REF!</definedName>
    <definedName name="APU_13.1.6" localSheetId="11">#REF!</definedName>
    <definedName name="APU_13.1.6" localSheetId="14">#REF!</definedName>
    <definedName name="APU_13.1.6" localSheetId="15">#REF!</definedName>
    <definedName name="APU_13.1.6">#REF!</definedName>
    <definedName name="APU_14.1.1" localSheetId="4">#REF!</definedName>
    <definedName name="APU_14.1.1" localSheetId="12">#REF!</definedName>
    <definedName name="APU_14.1.1" localSheetId="9">#REF!</definedName>
    <definedName name="APU_14.1.1" localSheetId="11">#REF!</definedName>
    <definedName name="APU_14.1.1" localSheetId="14">#REF!</definedName>
    <definedName name="APU_14.1.1" localSheetId="15">#REF!</definedName>
    <definedName name="APU_14.1.1">#REF!</definedName>
    <definedName name="APU_14.1.2" localSheetId="4">#REF!</definedName>
    <definedName name="APU_14.1.2" localSheetId="12">#REF!</definedName>
    <definedName name="APU_14.1.2" localSheetId="9">#REF!</definedName>
    <definedName name="APU_14.1.2" localSheetId="11">#REF!</definedName>
    <definedName name="APU_14.1.2" localSheetId="14">#REF!</definedName>
    <definedName name="APU_14.1.2" localSheetId="15">#REF!</definedName>
    <definedName name="APU_14.1.2">#REF!</definedName>
    <definedName name="APU_14.1.3" localSheetId="4">#REF!</definedName>
    <definedName name="APU_14.1.3" localSheetId="12">#REF!</definedName>
    <definedName name="APU_14.1.3" localSheetId="9">#REF!</definedName>
    <definedName name="APU_14.1.3" localSheetId="11">#REF!</definedName>
    <definedName name="APU_14.1.3" localSheetId="14">#REF!</definedName>
    <definedName name="APU_14.1.3" localSheetId="15">#REF!</definedName>
    <definedName name="APU_14.1.3">#REF!</definedName>
    <definedName name="APU_14.1.4" localSheetId="4">#REF!</definedName>
    <definedName name="APU_14.1.4" localSheetId="12">#REF!</definedName>
    <definedName name="APU_14.1.4" localSheetId="9">#REF!</definedName>
    <definedName name="APU_14.1.4" localSheetId="11">#REF!</definedName>
    <definedName name="APU_14.1.4" localSheetId="14">#REF!</definedName>
    <definedName name="APU_14.1.4" localSheetId="15">#REF!</definedName>
    <definedName name="APU_14.1.4">#REF!</definedName>
    <definedName name="APU_14.1.5" localSheetId="4">#REF!</definedName>
    <definedName name="APU_14.1.5" localSheetId="12">#REF!</definedName>
    <definedName name="APU_14.1.5" localSheetId="9">#REF!</definedName>
    <definedName name="APU_14.1.5" localSheetId="11">#REF!</definedName>
    <definedName name="APU_14.1.5" localSheetId="14">#REF!</definedName>
    <definedName name="APU_14.1.5" localSheetId="15">#REF!</definedName>
    <definedName name="APU_14.1.5">#REF!</definedName>
    <definedName name="APU_15.1.1" localSheetId="4">#REF!</definedName>
    <definedName name="APU_15.1.1" localSheetId="12">#REF!</definedName>
    <definedName name="APU_15.1.1" localSheetId="9">#REF!</definedName>
    <definedName name="APU_15.1.1" localSheetId="11">#REF!</definedName>
    <definedName name="APU_15.1.1" localSheetId="14">#REF!</definedName>
    <definedName name="APU_15.1.1" localSheetId="15">#REF!</definedName>
    <definedName name="APU_15.1.1">#REF!</definedName>
    <definedName name="APU_15.2.1" localSheetId="4">#REF!</definedName>
    <definedName name="APU_15.2.1" localSheetId="12">#REF!</definedName>
    <definedName name="APU_15.2.1" localSheetId="9">#REF!</definedName>
    <definedName name="APU_15.2.1" localSheetId="11">#REF!</definedName>
    <definedName name="APU_15.2.1" localSheetId="14">#REF!</definedName>
    <definedName name="APU_15.2.1" localSheetId="15">#REF!</definedName>
    <definedName name="APU_15.2.1">#REF!</definedName>
    <definedName name="APU_15.2.10" localSheetId="4">#REF!</definedName>
    <definedName name="APU_15.2.10" localSheetId="12">#REF!</definedName>
    <definedName name="APU_15.2.10" localSheetId="9">#REF!</definedName>
    <definedName name="APU_15.2.10" localSheetId="11">#REF!</definedName>
    <definedName name="APU_15.2.10" localSheetId="14">#REF!</definedName>
    <definedName name="APU_15.2.10" localSheetId="15">#REF!</definedName>
    <definedName name="APU_15.2.10">#REF!</definedName>
    <definedName name="APU_15.2.11" localSheetId="4">#REF!</definedName>
    <definedName name="APU_15.2.11" localSheetId="12">#REF!</definedName>
    <definedName name="APU_15.2.11" localSheetId="9">#REF!</definedName>
    <definedName name="APU_15.2.11" localSheetId="11">#REF!</definedName>
    <definedName name="APU_15.2.11" localSheetId="14">#REF!</definedName>
    <definedName name="APU_15.2.11" localSheetId="15">#REF!</definedName>
    <definedName name="APU_15.2.11">#REF!</definedName>
    <definedName name="APU_15.2.12" localSheetId="4">#REF!</definedName>
    <definedName name="APU_15.2.12" localSheetId="12">#REF!</definedName>
    <definedName name="APU_15.2.12" localSheetId="9">#REF!</definedName>
    <definedName name="APU_15.2.12" localSheetId="11">#REF!</definedName>
    <definedName name="APU_15.2.12" localSheetId="14">#REF!</definedName>
    <definedName name="APU_15.2.12" localSheetId="15">#REF!</definedName>
    <definedName name="APU_15.2.12">#REF!</definedName>
    <definedName name="APU_15.2.13" localSheetId="4">#REF!</definedName>
    <definedName name="APU_15.2.13" localSheetId="12">#REF!</definedName>
    <definedName name="APU_15.2.13" localSheetId="9">#REF!</definedName>
    <definedName name="APU_15.2.13" localSheetId="11">#REF!</definedName>
    <definedName name="APU_15.2.13" localSheetId="14">#REF!</definedName>
    <definedName name="APU_15.2.13" localSheetId="15">#REF!</definedName>
    <definedName name="APU_15.2.13">#REF!</definedName>
    <definedName name="APU_15.2.14" localSheetId="4">#REF!</definedName>
    <definedName name="APU_15.2.14" localSheetId="12">#REF!</definedName>
    <definedName name="APU_15.2.14" localSheetId="9">#REF!</definedName>
    <definedName name="APU_15.2.14" localSheetId="11">#REF!</definedName>
    <definedName name="APU_15.2.14" localSheetId="14">#REF!</definedName>
    <definedName name="APU_15.2.14" localSheetId="15">#REF!</definedName>
    <definedName name="APU_15.2.14">#REF!</definedName>
    <definedName name="APU_15.2.15" localSheetId="4">#REF!</definedName>
    <definedName name="APU_15.2.15" localSheetId="12">#REF!</definedName>
    <definedName name="APU_15.2.15" localSheetId="9">#REF!</definedName>
    <definedName name="APU_15.2.15" localSheetId="11">#REF!</definedName>
    <definedName name="APU_15.2.15" localSheetId="14">#REF!</definedName>
    <definedName name="APU_15.2.15" localSheetId="15">#REF!</definedName>
    <definedName name="APU_15.2.15">#REF!</definedName>
    <definedName name="APU_15.2.2" localSheetId="4">#REF!</definedName>
    <definedName name="APU_15.2.2" localSheetId="12">#REF!</definedName>
    <definedName name="APU_15.2.2" localSheetId="9">#REF!</definedName>
    <definedName name="APU_15.2.2" localSheetId="11">#REF!</definedName>
    <definedName name="APU_15.2.2" localSheetId="14">#REF!</definedName>
    <definedName name="APU_15.2.2" localSheetId="15">#REF!</definedName>
    <definedName name="APU_15.2.2">#REF!</definedName>
    <definedName name="APU_15.2.3" localSheetId="4">#REF!</definedName>
    <definedName name="APU_15.2.3" localSheetId="12">#REF!</definedName>
    <definedName name="APU_15.2.3" localSheetId="9">#REF!</definedName>
    <definedName name="APU_15.2.3" localSheetId="11">#REF!</definedName>
    <definedName name="APU_15.2.3" localSheetId="14">#REF!</definedName>
    <definedName name="APU_15.2.3" localSheetId="15">#REF!</definedName>
    <definedName name="APU_15.2.3">#REF!</definedName>
    <definedName name="APU_15.2.4" localSheetId="4">#REF!</definedName>
    <definedName name="APU_15.2.4" localSheetId="12">#REF!</definedName>
    <definedName name="APU_15.2.4" localSheetId="9">#REF!</definedName>
    <definedName name="APU_15.2.4" localSheetId="11">#REF!</definedName>
    <definedName name="APU_15.2.4" localSheetId="14">#REF!</definedName>
    <definedName name="APU_15.2.4" localSheetId="15">#REF!</definedName>
    <definedName name="APU_15.2.4">#REF!</definedName>
    <definedName name="APU_15.2.5" localSheetId="4">#REF!</definedName>
    <definedName name="APU_15.2.5" localSheetId="12">#REF!</definedName>
    <definedName name="APU_15.2.5" localSheetId="9">#REF!</definedName>
    <definedName name="APU_15.2.5" localSheetId="11">#REF!</definedName>
    <definedName name="APU_15.2.5" localSheetId="14">#REF!</definedName>
    <definedName name="APU_15.2.5" localSheetId="15">#REF!</definedName>
    <definedName name="APU_15.2.5">#REF!</definedName>
    <definedName name="APU_15.2.6" localSheetId="4">#REF!</definedName>
    <definedName name="APU_15.2.6" localSheetId="12">#REF!</definedName>
    <definedName name="APU_15.2.6" localSheetId="9">#REF!</definedName>
    <definedName name="APU_15.2.6" localSheetId="11">#REF!</definedName>
    <definedName name="APU_15.2.6" localSheetId="14">#REF!</definedName>
    <definedName name="APU_15.2.6" localSheetId="15">#REF!</definedName>
    <definedName name="APU_15.2.6">#REF!</definedName>
    <definedName name="APU_15.2.7" localSheetId="4">#REF!</definedName>
    <definedName name="APU_15.2.7" localSheetId="12">#REF!</definedName>
    <definedName name="APU_15.2.7" localSheetId="9">#REF!</definedName>
    <definedName name="APU_15.2.7" localSheetId="11">#REF!</definedName>
    <definedName name="APU_15.2.7" localSheetId="14">#REF!</definedName>
    <definedName name="APU_15.2.7" localSheetId="15">#REF!</definedName>
    <definedName name="APU_15.2.7">#REF!</definedName>
    <definedName name="APU_15.2.8" localSheetId="4">#REF!</definedName>
    <definedName name="APU_15.2.8" localSheetId="12">#REF!</definedName>
    <definedName name="APU_15.2.8" localSheetId="9">#REF!</definedName>
    <definedName name="APU_15.2.8" localSheetId="11">#REF!</definedName>
    <definedName name="APU_15.2.8" localSheetId="14">#REF!</definedName>
    <definedName name="APU_15.2.8" localSheetId="15">#REF!</definedName>
    <definedName name="APU_15.2.8">#REF!</definedName>
    <definedName name="APU_15.2.9" localSheetId="4">#REF!</definedName>
    <definedName name="APU_15.2.9" localSheetId="12">#REF!</definedName>
    <definedName name="APU_15.2.9" localSheetId="9">#REF!</definedName>
    <definedName name="APU_15.2.9" localSheetId="11">#REF!</definedName>
    <definedName name="APU_15.2.9" localSheetId="14">#REF!</definedName>
    <definedName name="APU_15.2.9" localSheetId="15">#REF!</definedName>
    <definedName name="APU_15.2.9">#REF!</definedName>
    <definedName name="APU_16.1.1" localSheetId="4">#REF!</definedName>
    <definedName name="APU_16.1.1" localSheetId="12">#REF!</definedName>
    <definedName name="APU_16.1.1" localSheetId="9">#REF!</definedName>
    <definedName name="APU_16.1.1" localSheetId="11">#REF!</definedName>
    <definedName name="APU_16.1.1" localSheetId="14">#REF!</definedName>
    <definedName name="APU_16.1.1" localSheetId="15">#REF!</definedName>
    <definedName name="APU_16.1.1">#REF!</definedName>
    <definedName name="APU_16.1.10" localSheetId="4">#REF!</definedName>
    <definedName name="APU_16.1.10" localSheetId="12">#REF!</definedName>
    <definedName name="APU_16.1.10" localSheetId="9">#REF!</definedName>
    <definedName name="APU_16.1.10" localSheetId="11">#REF!</definedName>
    <definedName name="APU_16.1.10" localSheetId="14">#REF!</definedName>
    <definedName name="APU_16.1.10" localSheetId="15">#REF!</definedName>
    <definedName name="APU_16.1.10">#REF!</definedName>
    <definedName name="APU_16.1.11" localSheetId="4">#REF!</definedName>
    <definedName name="APU_16.1.11" localSheetId="12">#REF!</definedName>
    <definedName name="APU_16.1.11" localSheetId="9">#REF!</definedName>
    <definedName name="APU_16.1.11" localSheetId="11">#REF!</definedName>
    <definedName name="APU_16.1.11" localSheetId="14">#REF!</definedName>
    <definedName name="APU_16.1.11" localSheetId="15">#REF!</definedName>
    <definedName name="APU_16.1.11">#REF!</definedName>
    <definedName name="APU_16.1.12" localSheetId="4">#REF!</definedName>
    <definedName name="APU_16.1.12" localSheetId="12">#REF!</definedName>
    <definedName name="APU_16.1.12" localSheetId="9">#REF!</definedName>
    <definedName name="APU_16.1.12" localSheetId="11">#REF!</definedName>
    <definedName name="APU_16.1.12" localSheetId="14">#REF!</definedName>
    <definedName name="APU_16.1.12" localSheetId="15">#REF!</definedName>
    <definedName name="APU_16.1.12">#REF!</definedName>
    <definedName name="APU_16.1.13" localSheetId="4">#REF!</definedName>
    <definedName name="APU_16.1.13" localSheetId="12">#REF!</definedName>
    <definedName name="APU_16.1.13" localSheetId="9">#REF!</definedName>
    <definedName name="APU_16.1.13" localSheetId="11">#REF!</definedName>
    <definedName name="APU_16.1.13" localSheetId="14">#REF!</definedName>
    <definedName name="APU_16.1.13" localSheetId="15">#REF!</definedName>
    <definedName name="APU_16.1.13">#REF!</definedName>
    <definedName name="APU_16.1.14" localSheetId="4">#REF!</definedName>
    <definedName name="APU_16.1.14" localSheetId="12">#REF!</definedName>
    <definedName name="APU_16.1.14" localSheetId="9">#REF!</definedName>
    <definedName name="APU_16.1.14" localSheetId="11">#REF!</definedName>
    <definedName name="APU_16.1.14" localSheetId="14">#REF!</definedName>
    <definedName name="APU_16.1.14" localSheetId="15">#REF!</definedName>
    <definedName name="APU_16.1.14">#REF!</definedName>
    <definedName name="APU_16.1.15" localSheetId="4">#REF!</definedName>
    <definedName name="APU_16.1.15" localSheetId="12">#REF!</definedName>
    <definedName name="APU_16.1.15" localSheetId="9">#REF!</definedName>
    <definedName name="APU_16.1.15" localSheetId="11">#REF!</definedName>
    <definedName name="APU_16.1.15" localSheetId="14">#REF!</definedName>
    <definedName name="APU_16.1.15" localSheetId="15">#REF!</definedName>
    <definedName name="APU_16.1.15">#REF!</definedName>
    <definedName name="APU_16.1.16" localSheetId="4">#REF!</definedName>
    <definedName name="APU_16.1.16" localSheetId="12">#REF!</definedName>
    <definedName name="APU_16.1.16" localSheetId="9">#REF!</definedName>
    <definedName name="APU_16.1.16" localSheetId="11">#REF!</definedName>
    <definedName name="APU_16.1.16" localSheetId="14">#REF!</definedName>
    <definedName name="APU_16.1.16" localSheetId="15">#REF!</definedName>
    <definedName name="APU_16.1.16">#REF!</definedName>
    <definedName name="APU_16.1.17" localSheetId="4">#REF!</definedName>
    <definedName name="APU_16.1.17" localSheetId="12">#REF!</definedName>
    <definedName name="APU_16.1.17" localSheetId="9">#REF!</definedName>
    <definedName name="APU_16.1.17" localSheetId="11">#REF!</definedName>
    <definedName name="APU_16.1.17" localSheetId="14">#REF!</definedName>
    <definedName name="APU_16.1.17" localSheetId="15">#REF!</definedName>
    <definedName name="APU_16.1.17">#REF!</definedName>
    <definedName name="APU_16.1.18" localSheetId="4">#REF!</definedName>
    <definedName name="APU_16.1.18" localSheetId="12">#REF!</definedName>
    <definedName name="APU_16.1.18" localSheetId="9">#REF!</definedName>
    <definedName name="APU_16.1.18" localSheetId="11">#REF!</definedName>
    <definedName name="APU_16.1.18" localSheetId="14">#REF!</definedName>
    <definedName name="APU_16.1.18" localSheetId="15">#REF!</definedName>
    <definedName name="APU_16.1.18">#REF!</definedName>
    <definedName name="APU_16.1.19" localSheetId="4">#REF!</definedName>
    <definedName name="APU_16.1.19" localSheetId="12">#REF!</definedName>
    <definedName name="APU_16.1.19" localSheetId="9">#REF!</definedName>
    <definedName name="APU_16.1.19" localSheetId="11">#REF!</definedName>
    <definedName name="APU_16.1.19" localSheetId="14">#REF!</definedName>
    <definedName name="APU_16.1.19" localSheetId="15">#REF!</definedName>
    <definedName name="APU_16.1.19">#REF!</definedName>
    <definedName name="APU_16.1.2" localSheetId="4">#REF!</definedName>
    <definedName name="APU_16.1.2" localSheetId="12">#REF!</definedName>
    <definedName name="APU_16.1.2" localSheetId="9">#REF!</definedName>
    <definedName name="APU_16.1.2" localSheetId="11">#REF!</definedName>
    <definedName name="APU_16.1.2" localSheetId="14">#REF!</definedName>
    <definedName name="APU_16.1.2" localSheetId="15">#REF!</definedName>
    <definedName name="APU_16.1.2">#REF!</definedName>
    <definedName name="APU_16.1.3" localSheetId="4">#REF!</definedName>
    <definedName name="APU_16.1.3" localSheetId="12">#REF!</definedName>
    <definedName name="APU_16.1.3" localSheetId="9">#REF!</definedName>
    <definedName name="APU_16.1.3" localSheetId="11">#REF!</definedName>
    <definedName name="APU_16.1.3" localSheetId="14">#REF!</definedName>
    <definedName name="APU_16.1.3" localSheetId="15">#REF!</definedName>
    <definedName name="APU_16.1.3">#REF!</definedName>
    <definedName name="APU_16.1.4" localSheetId="4">#REF!</definedName>
    <definedName name="APU_16.1.4" localSheetId="12">#REF!</definedName>
    <definedName name="APU_16.1.4" localSheetId="9">#REF!</definedName>
    <definedName name="APU_16.1.4" localSheetId="11">#REF!</definedName>
    <definedName name="APU_16.1.4" localSheetId="14">#REF!</definedName>
    <definedName name="APU_16.1.4" localSheetId="15">#REF!</definedName>
    <definedName name="APU_16.1.4">#REF!</definedName>
    <definedName name="APU_16.1.5" localSheetId="4">#REF!</definedName>
    <definedName name="APU_16.1.5" localSheetId="12">#REF!</definedName>
    <definedName name="APU_16.1.5" localSheetId="9">#REF!</definedName>
    <definedName name="APU_16.1.5" localSheetId="11">#REF!</definedName>
    <definedName name="APU_16.1.5" localSheetId="14">#REF!</definedName>
    <definedName name="APU_16.1.5" localSheetId="15">#REF!</definedName>
    <definedName name="APU_16.1.5">#REF!</definedName>
    <definedName name="APU_16.1.6" localSheetId="4">#REF!</definedName>
    <definedName name="APU_16.1.6" localSheetId="12">#REF!</definedName>
    <definedName name="APU_16.1.6" localSheetId="9">#REF!</definedName>
    <definedName name="APU_16.1.6" localSheetId="11">#REF!</definedName>
    <definedName name="APU_16.1.6" localSheetId="14">#REF!</definedName>
    <definedName name="APU_16.1.6" localSheetId="15">#REF!</definedName>
    <definedName name="APU_16.1.6">#REF!</definedName>
    <definedName name="APU_16.1.7" localSheetId="4">#REF!</definedName>
    <definedName name="APU_16.1.7" localSheetId="12">#REF!</definedName>
    <definedName name="APU_16.1.7" localSheetId="9">#REF!</definedName>
    <definedName name="APU_16.1.7" localSheetId="11">#REF!</definedName>
    <definedName name="APU_16.1.7" localSheetId="14">#REF!</definedName>
    <definedName name="APU_16.1.7" localSheetId="15">#REF!</definedName>
    <definedName name="APU_16.1.7">#REF!</definedName>
    <definedName name="APU_16.1.8" localSheetId="4">#REF!</definedName>
    <definedName name="APU_16.1.8" localSheetId="12">#REF!</definedName>
    <definedName name="APU_16.1.8" localSheetId="9">#REF!</definedName>
    <definedName name="APU_16.1.8" localSheetId="11">#REF!</definedName>
    <definedName name="APU_16.1.8" localSheetId="14">#REF!</definedName>
    <definedName name="APU_16.1.8" localSheetId="15">#REF!</definedName>
    <definedName name="APU_16.1.8">#REF!</definedName>
    <definedName name="APU_16.1.9" localSheetId="4">#REF!</definedName>
    <definedName name="APU_16.1.9" localSheetId="12">#REF!</definedName>
    <definedName name="APU_16.1.9" localSheetId="9">#REF!</definedName>
    <definedName name="APU_16.1.9" localSheetId="11">#REF!</definedName>
    <definedName name="APU_16.1.9" localSheetId="14">#REF!</definedName>
    <definedName name="APU_16.1.9" localSheetId="15">#REF!</definedName>
    <definedName name="APU_16.1.9">#REF!</definedName>
    <definedName name="APU_17.1.1" localSheetId="4">#REF!</definedName>
    <definedName name="APU_17.1.1" localSheetId="12">#REF!</definedName>
    <definedName name="APU_17.1.1" localSheetId="9">#REF!</definedName>
    <definedName name="APU_17.1.1" localSheetId="11">#REF!</definedName>
    <definedName name="APU_17.1.1" localSheetId="14">#REF!</definedName>
    <definedName name="APU_17.1.1" localSheetId="15">#REF!</definedName>
    <definedName name="APU_17.1.1">#REF!</definedName>
    <definedName name="APU_17.1.2" localSheetId="4">#REF!</definedName>
    <definedName name="APU_17.1.2" localSheetId="12">#REF!</definedName>
    <definedName name="APU_17.1.2" localSheetId="9">#REF!</definedName>
    <definedName name="APU_17.1.2" localSheetId="11">#REF!</definedName>
    <definedName name="APU_17.1.2" localSheetId="14">#REF!</definedName>
    <definedName name="APU_17.1.2" localSheetId="15">#REF!</definedName>
    <definedName name="APU_17.1.2">#REF!</definedName>
    <definedName name="APU_18.1.1" localSheetId="4">#REF!</definedName>
    <definedName name="APU_18.1.1" localSheetId="12">#REF!</definedName>
    <definedName name="APU_18.1.1" localSheetId="9">#REF!</definedName>
    <definedName name="APU_18.1.1" localSheetId="11">#REF!</definedName>
    <definedName name="APU_18.1.1" localSheetId="14">#REF!</definedName>
    <definedName name="APU_18.1.1" localSheetId="15">#REF!</definedName>
    <definedName name="APU_18.1.1">#REF!</definedName>
    <definedName name="APU_18.2.1" localSheetId="4">#REF!</definedName>
    <definedName name="APU_18.2.1" localSheetId="12">#REF!</definedName>
    <definedName name="APU_18.2.1" localSheetId="9">#REF!</definedName>
    <definedName name="APU_18.2.1" localSheetId="11">#REF!</definedName>
    <definedName name="APU_18.2.1" localSheetId="14">#REF!</definedName>
    <definedName name="APU_18.2.1" localSheetId="15">#REF!</definedName>
    <definedName name="APU_18.2.1">#REF!</definedName>
    <definedName name="APU_18.2.2" localSheetId="4">#REF!</definedName>
    <definedName name="APU_18.2.2" localSheetId="12">#REF!</definedName>
    <definedName name="APU_18.2.2" localSheetId="9">#REF!</definedName>
    <definedName name="APU_18.2.2" localSheetId="11">#REF!</definedName>
    <definedName name="APU_18.2.2" localSheetId="14">#REF!</definedName>
    <definedName name="APU_18.2.2" localSheetId="15">#REF!</definedName>
    <definedName name="APU_18.2.2">#REF!</definedName>
    <definedName name="APU_18.2.3" localSheetId="4">#REF!</definedName>
    <definedName name="APU_18.2.3" localSheetId="12">#REF!</definedName>
    <definedName name="APU_18.2.3" localSheetId="9">#REF!</definedName>
    <definedName name="APU_18.2.3" localSheetId="11">#REF!</definedName>
    <definedName name="APU_18.2.3" localSheetId="14">#REF!</definedName>
    <definedName name="APU_18.2.3" localSheetId="15">#REF!</definedName>
    <definedName name="APU_18.2.3">#REF!</definedName>
    <definedName name="APU_18.2.4" localSheetId="4">#REF!</definedName>
    <definedName name="APU_18.2.4" localSheetId="12">#REF!</definedName>
    <definedName name="APU_18.2.4" localSheetId="9">#REF!</definedName>
    <definedName name="APU_18.2.4" localSheetId="11">#REF!</definedName>
    <definedName name="APU_18.2.4" localSheetId="14">#REF!</definedName>
    <definedName name="APU_18.2.4" localSheetId="15">#REF!</definedName>
    <definedName name="APU_18.2.4">#REF!</definedName>
    <definedName name="APU_18.3.1" localSheetId="4">#REF!</definedName>
    <definedName name="APU_18.3.1" localSheetId="12">#REF!</definedName>
    <definedName name="APU_18.3.1" localSheetId="9">#REF!</definedName>
    <definedName name="APU_18.3.1" localSheetId="11">#REF!</definedName>
    <definedName name="APU_18.3.1" localSheetId="14">#REF!</definedName>
    <definedName name="APU_18.3.1" localSheetId="15">#REF!</definedName>
    <definedName name="APU_18.3.1">#REF!</definedName>
    <definedName name="APU_18.3.2" localSheetId="4">#REF!</definedName>
    <definedName name="APU_18.3.2" localSheetId="12">#REF!</definedName>
    <definedName name="APU_18.3.2" localSheetId="9">#REF!</definedName>
    <definedName name="APU_18.3.2" localSheetId="11">#REF!</definedName>
    <definedName name="APU_18.3.2" localSheetId="14">#REF!</definedName>
    <definedName name="APU_18.3.2" localSheetId="15">#REF!</definedName>
    <definedName name="APU_18.3.2">#REF!</definedName>
    <definedName name="APU_18.4.1" localSheetId="4">#REF!</definedName>
    <definedName name="APU_18.4.1" localSheetId="12">#REF!</definedName>
    <definedName name="APU_18.4.1" localSheetId="9">#REF!</definedName>
    <definedName name="APU_18.4.1" localSheetId="11">#REF!</definedName>
    <definedName name="APU_18.4.1" localSheetId="14">#REF!</definedName>
    <definedName name="APU_18.4.1" localSheetId="15">#REF!</definedName>
    <definedName name="APU_18.4.1">#REF!</definedName>
    <definedName name="APU_18.4.2" localSheetId="4">#REF!</definedName>
    <definedName name="APU_18.4.2" localSheetId="12">#REF!</definedName>
    <definedName name="APU_18.4.2" localSheetId="9">#REF!</definedName>
    <definedName name="APU_18.4.2" localSheetId="11">#REF!</definedName>
    <definedName name="APU_18.4.2" localSheetId="14">#REF!</definedName>
    <definedName name="APU_18.4.2" localSheetId="15">#REF!</definedName>
    <definedName name="APU_18.4.2">#REF!</definedName>
    <definedName name="APU_19.1.1" localSheetId="4">#REF!</definedName>
    <definedName name="APU_19.1.1" localSheetId="12">#REF!</definedName>
    <definedName name="APU_19.1.1" localSheetId="9">#REF!</definedName>
    <definedName name="APU_19.1.1" localSheetId="11">#REF!</definedName>
    <definedName name="APU_19.1.1" localSheetId="14">#REF!</definedName>
    <definedName name="APU_19.1.1" localSheetId="15">#REF!</definedName>
    <definedName name="APU_19.1.1">#REF!</definedName>
    <definedName name="APU_19.1.2" localSheetId="4">#REF!</definedName>
    <definedName name="APU_19.1.2" localSheetId="12">#REF!</definedName>
    <definedName name="APU_19.1.2" localSheetId="9">#REF!</definedName>
    <definedName name="APU_19.1.2" localSheetId="11">#REF!</definedName>
    <definedName name="APU_19.1.2" localSheetId="14">#REF!</definedName>
    <definedName name="APU_19.1.2" localSheetId="15">#REF!</definedName>
    <definedName name="APU_19.1.2">#REF!</definedName>
    <definedName name="APU_19.1.3" localSheetId="4">#REF!</definedName>
    <definedName name="APU_19.1.3" localSheetId="12">#REF!</definedName>
    <definedName name="APU_19.1.3" localSheetId="9">#REF!</definedName>
    <definedName name="APU_19.1.3" localSheetId="11">#REF!</definedName>
    <definedName name="APU_19.1.3" localSheetId="14">#REF!</definedName>
    <definedName name="APU_19.1.3" localSheetId="15">#REF!</definedName>
    <definedName name="APU_19.1.3">#REF!</definedName>
    <definedName name="APU_19.1.4" localSheetId="4">#REF!</definedName>
    <definedName name="APU_19.1.4" localSheetId="12">#REF!</definedName>
    <definedName name="APU_19.1.4" localSheetId="9">#REF!</definedName>
    <definedName name="APU_19.1.4" localSheetId="11">#REF!</definedName>
    <definedName name="APU_19.1.4" localSheetId="14">#REF!</definedName>
    <definedName name="APU_19.1.4" localSheetId="15">#REF!</definedName>
    <definedName name="APU_19.1.4">#REF!</definedName>
    <definedName name="APU_19.1.5" localSheetId="4">#REF!</definedName>
    <definedName name="APU_19.1.5" localSheetId="12">#REF!</definedName>
    <definedName name="APU_19.1.5" localSheetId="9">#REF!</definedName>
    <definedName name="APU_19.1.5" localSheetId="11">#REF!</definedName>
    <definedName name="APU_19.1.5" localSheetId="14">#REF!</definedName>
    <definedName name="APU_19.1.5" localSheetId="15">#REF!</definedName>
    <definedName name="APU_19.1.5">#REF!</definedName>
    <definedName name="APU_19.2.1" localSheetId="4">#REF!</definedName>
    <definedName name="APU_19.2.1" localSheetId="12">#REF!</definedName>
    <definedName name="APU_19.2.1" localSheetId="9">#REF!</definedName>
    <definedName name="APU_19.2.1" localSheetId="11">#REF!</definedName>
    <definedName name="APU_19.2.1" localSheetId="14">#REF!</definedName>
    <definedName name="APU_19.2.1" localSheetId="15">#REF!</definedName>
    <definedName name="APU_19.2.1">#REF!</definedName>
    <definedName name="APU_19.3.1" localSheetId="4">#REF!</definedName>
    <definedName name="APU_19.3.1" localSheetId="12">#REF!</definedName>
    <definedName name="APU_19.3.1" localSheetId="9">#REF!</definedName>
    <definedName name="APU_19.3.1" localSheetId="11">#REF!</definedName>
    <definedName name="APU_19.3.1" localSheetId="14">#REF!</definedName>
    <definedName name="APU_19.3.1" localSheetId="15">#REF!</definedName>
    <definedName name="APU_19.3.1">#REF!</definedName>
    <definedName name="APU_2.1.1" localSheetId="4">#REF!</definedName>
    <definedName name="APU_2.1.1" localSheetId="12">#REF!</definedName>
    <definedName name="APU_2.1.1" localSheetId="9">#REF!</definedName>
    <definedName name="APU_2.1.1" localSheetId="11">#REF!</definedName>
    <definedName name="APU_2.1.1" localSheetId="14">#REF!</definedName>
    <definedName name="APU_2.1.1" localSheetId="15">#REF!</definedName>
    <definedName name="APU_2.1.1">#REF!</definedName>
    <definedName name="APU_2.1.2" localSheetId="4">#REF!</definedName>
    <definedName name="APU_2.1.2" localSheetId="12">#REF!</definedName>
    <definedName name="APU_2.1.2" localSheetId="9">#REF!</definedName>
    <definedName name="APU_2.1.2" localSheetId="11">#REF!</definedName>
    <definedName name="APU_2.1.2" localSheetId="14">#REF!</definedName>
    <definedName name="APU_2.1.2" localSheetId="15">#REF!</definedName>
    <definedName name="APU_2.1.2">#REF!</definedName>
    <definedName name="APU_2.1.3" localSheetId="4">#REF!</definedName>
    <definedName name="APU_2.1.3" localSheetId="12">#REF!</definedName>
    <definedName name="APU_2.1.3" localSheetId="9">#REF!</definedName>
    <definedName name="APU_2.1.3" localSheetId="11">#REF!</definedName>
    <definedName name="APU_2.1.3" localSheetId="14">#REF!</definedName>
    <definedName name="APU_2.1.3" localSheetId="15">#REF!</definedName>
    <definedName name="APU_2.1.3">#REF!</definedName>
    <definedName name="APU_2.1.4" localSheetId="4">#REF!</definedName>
    <definedName name="APU_2.1.4" localSheetId="12">#REF!</definedName>
    <definedName name="APU_2.1.4" localSheetId="9">#REF!</definedName>
    <definedName name="APU_2.1.4" localSheetId="11">#REF!</definedName>
    <definedName name="APU_2.1.4" localSheetId="14">#REF!</definedName>
    <definedName name="APU_2.1.4" localSheetId="15">#REF!</definedName>
    <definedName name="APU_2.1.4">#REF!</definedName>
    <definedName name="APU_2.2.1" localSheetId="4">#REF!</definedName>
    <definedName name="APU_2.2.1" localSheetId="12">#REF!</definedName>
    <definedName name="APU_2.2.1" localSheetId="9">#REF!</definedName>
    <definedName name="APU_2.2.1" localSheetId="11">#REF!</definedName>
    <definedName name="APU_2.2.1" localSheetId="14">#REF!</definedName>
    <definedName name="APU_2.2.1" localSheetId="15">#REF!</definedName>
    <definedName name="APU_2.2.1">#REF!</definedName>
    <definedName name="APU_2.2.2" localSheetId="4">#REF!</definedName>
    <definedName name="APU_2.2.2" localSheetId="12">#REF!</definedName>
    <definedName name="APU_2.2.2" localSheetId="9">#REF!</definedName>
    <definedName name="APU_2.2.2" localSheetId="11">#REF!</definedName>
    <definedName name="APU_2.2.2" localSheetId="14">#REF!</definedName>
    <definedName name="APU_2.2.2" localSheetId="15">#REF!</definedName>
    <definedName name="APU_2.2.2">#REF!</definedName>
    <definedName name="APU_2.2.3" localSheetId="4">#REF!</definedName>
    <definedName name="APU_2.2.3" localSheetId="12">#REF!</definedName>
    <definedName name="APU_2.2.3" localSheetId="9">#REF!</definedName>
    <definedName name="APU_2.2.3" localSheetId="11">#REF!</definedName>
    <definedName name="APU_2.2.3" localSheetId="14">#REF!</definedName>
    <definedName name="APU_2.2.3" localSheetId="15">#REF!</definedName>
    <definedName name="APU_2.2.3">#REF!</definedName>
    <definedName name="APU_2.3.1" localSheetId="4">#REF!</definedName>
    <definedName name="APU_2.3.1" localSheetId="12">#REF!</definedName>
    <definedName name="APU_2.3.1" localSheetId="9">#REF!</definedName>
    <definedName name="APU_2.3.1" localSheetId="11">#REF!</definedName>
    <definedName name="APU_2.3.1" localSheetId="14">#REF!</definedName>
    <definedName name="APU_2.3.1" localSheetId="15">#REF!</definedName>
    <definedName name="APU_2.3.1">#REF!</definedName>
    <definedName name="APU_2.3.2" localSheetId="4">#REF!</definedName>
    <definedName name="APU_2.3.2" localSheetId="12">#REF!</definedName>
    <definedName name="APU_2.3.2" localSheetId="9">#REF!</definedName>
    <definedName name="APU_2.3.2" localSheetId="11">#REF!</definedName>
    <definedName name="APU_2.3.2" localSheetId="14">#REF!</definedName>
    <definedName name="APU_2.3.2" localSheetId="15">#REF!</definedName>
    <definedName name="APU_2.3.2">#REF!</definedName>
    <definedName name="APU_20.1.1" localSheetId="4">#REF!</definedName>
    <definedName name="APU_20.1.1" localSheetId="12">#REF!</definedName>
    <definedName name="APU_20.1.1" localSheetId="9">#REF!</definedName>
    <definedName name="APU_20.1.1" localSheetId="11">#REF!</definedName>
    <definedName name="APU_20.1.1" localSheetId="14">#REF!</definedName>
    <definedName name="APU_20.1.1" localSheetId="15">#REF!</definedName>
    <definedName name="APU_20.1.1">#REF!</definedName>
    <definedName name="APU_20.1.2" localSheetId="4">#REF!</definedName>
    <definedName name="APU_20.1.2" localSheetId="12">#REF!</definedName>
    <definedName name="APU_20.1.2" localSheetId="9">#REF!</definedName>
    <definedName name="APU_20.1.2" localSheetId="11">#REF!</definedName>
    <definedName name="APU_20.1.2" localSheetId="14">#REF!</definedName>
    <definedName name="APU_20.1.2" localSheetId="15">#REF!</definedName>
    <definedName name="APU_20.1.2">#REF!</definedName>
    <definedName name="APU_20.1.3" localSheetId="4">#REF!</definedName>
    <definedName name="APU_20.1.3" localSheetId="12">#REF!</definedName>
    <definedName name="APU_20.1.3" localSheetId="9">#REF!</definedName>
    <definedName name="APU_20.1.3" localSheetId="11">#REF!</definedName>
    <definedName name="APU_20.1.3" localSheetId="14">#REF!</definedName>
    <definedName name="APU_20.1.3" localSheetId="15">#REF!</definedName>
    <definedName name="APU_20.1.3">#REF!</definedName>
    <definedName name="APU_20.1.4" localSheetId="4">#REF!</definedName>
    <definedName name="APU_20.1.4" localSheetId="12">#REF!</definedName>
    <definedName name="APU_20.1.4" localSheetId="9">#REF!</definedName>
    <definedName name="APU_20.1.4" localSheetId="11">#REF!</definedName>
    <definedName name="APU_20.1.4" localSheetId="14">#REF!</definedName>
    <definedName name="APU_20.1.4" localSheetId="15">#REF!</definedName>
    <definedName name="APU_20.1.4">#REF!</definedName>
    <definedName name="APU_20.2.1" localSheetId="4">#REF!</definedName>
    <definedName name="APU_20.2.1" localSheetId="12">#REF!</definedName>
    <definedName name="APU_20.2.1" localSheetId="9">#REF!</definedName>
    <definedName name="APU_20.2.1" localSheetId="11">#REF!</definedName>
    <definedName name="APU_20.2.1" localSheetId="14">#REF!</definedName>
    <definedName name="APU_20.2.1" localSheetId="15">#REF!</definedName>
    <definedName name="APU_20.2.1">#REF!</definedName>
    <definedName name="APU_20.2.2" localSheetId="4">#REF!</definedName>
    <definedName name="APU_20.2.2" localSheetId="12">#REF!</definedName>
    <definedName name="APU_20.2.2" localSheetId="9">#REF!</definedName>
    <definedName name="APU_20.2.2" localSheetId="11">#REF!</definedName>
    <definedName name="APU_20.2.2" localSheetId="14">#REF!</definedName>
    <definedName name="APU_20.2.2" localSheetId="15">#REF!</definedName>
    <definedName name="APU_20.2.2">#REF!</definedName>
    <definedName name="APU_20.2.3" localSheetId="4">#REF!</definedName>
    <definedName name="APU_20.2.3" localSheetId="12">#REF!</definedName>
    <definedName name="APU_20.2.3" localSheetId="9">#REF!</definedName>
    <definedName name="APU_20.2.3" localSheetId="11">#REF!</definedName>
    <definedName name="APU_20.2.3" localSheetId="14">#REF!</definedName>
    <definedName name="APU_20.2.3" localSheetId="15">#REF!</definedName>
    <definedName name="APU_20.2.3">#REF!</definedName>
    <definedName name="APU_20.2.4" localSheetId="4">#REF!</definedName>
    <definedName name="APU_20.2.4" localSheetId="12">#REF!</definedName>
    <definedName name="APU_20.2.4" localSheetId="9">#REF!</definedName>
    <definedName name="APU_20.2.4" localSheetId="11">#REF!</definedName>
    <definedName name="APU_20.2.4" localSheetId="14">#REF!</definedName>
    <definedName name="APU_20.2.4" localSheetId="15">#REF!</definedName>
    <definedName name="APU_20.2.4">#REF!</definedName>
    <definedName name="APU_20.2.5" localSheetId="4">#REF!</definedName>
    <definedName name="APU_20.2.5" localSheetId="12">#REF!</definedName>
    <definedName name="APU_20.2.5" localSheetId="9">#REF!</definedName>
    <definedName name="APU_20.2.5" localSheetId="11">#REF!</definedName>
    <definedName name="APU_20.2.5" localSheetId="14">#REF!</definedName>
    <definedName name="APU_20.2.5" localSheetId="15">#REF!</definedName>
    <definedName name="APU_20.2.5">#REF!</definedName>
    <definedName name="APU_20.2.6" localSheetId="4">#REF!</definedName>
    <definedName name="APU_20.2.6" localSheetId="12">#REF!</definedName>
    <definedName name="APU_20.2.6" localSheetId="9">#REF!</definedName>
    <definedName name="APU_20.2.6" localSheetId="11">#REF!</definedName>
    <definedName name="APU_20.2.6" localSheetId="14">#REF!</definedName>
    <definedName name="APU_20.2.6" localSheetId="15">#REF!</definedName>
    <definedName name="APU_20.2.6">#REF!</definedName>
    <definedName name="APU_21.1.4" localSheetId="4">#REF!</definedName>
    <definedName name="APU_21.1.4" localSheetId="12">#REF!</definedName>
    <definedName name="APU_21.1.4" localSheetId="9">#REF!</definedName>
    <definedName name="APU_21.1.4" localSheetId="11">#REF!</definedName>
    <definedName name="APU_21.1.4" localSheetId="14">#REF!</definedName>
    <definedName name="APU_21.1.4" localSheetId="15">#REF!</definedName>
    <definedName name="APU_21.1.4">#REF!</definedName>
    <definedName name="APU_21.2.1" localSheetId="4">#REF!</definedName>
    <definedName name="APU_21.2.1" localSheetId="12">#REF!</definedName>
    <definedName name="APU_21.2.1" localSheetId="9">#REF!</definedName>
    <definedName name="APU_21.2.1" localSheetId="11">#REF!</definedName>
    <definedName name="APU_21.2.1" localSheetId="14">#REF!</definedName>
    <definedName name="APU_21.2.1" localSheetId="15">#REF!</definedName>
    <definedName name="APU_21.2.1">#REF!</definedName>
    <definedName name="APU_21.2.2" localSheetId="4">#REF!</definedName>
    <definedName name="APU_21.2.2" localSheetId="12">#REF!</definedName>
    <definedName name="APU_21.2.2" localSheetId="9">#REF!</definedName>
    <definedName name="APU_21.2.2" localSheetId="11">#REF!</definedName>
    <definedName name="APU_21.2.2" localSheetId="14">#REF!</definedName>
    <definedName name="APU_21.2.2" localSheetId="15">#REF!</definedName>
    <definedName name="APU_21.2.2">#REF!</definedName>
    <definedName name="APU_21.2.3" localSheetId="4">#REF!</definedName>
    <definedName name="APU_21.2.3" localSheetId="12">#REF!</definedName>
    <definedName name="APU_21.2.3" localSheetId="9">#REF!</definedName>
    <definedName name="APU_21.2.3" localSheetId="11">#REF!</definedName>
    <definedName name="APU_21.2.3" localSheetId="14">#REF!</definedName>
    <definedName name="APU_21.2.3" localSheetId="15">#REF!</definedName>
    <definedName name="APU_21.2.3">#REF!</definedName>
    <definedName name="APU_21.2.4" localSheetId="4">#REF!</definedName>
    <definedName name="APU_21.2.4" localSheetId="12">#REF!</definedName>
    <definedName name="APU_21.2.4" localSheetId="9">#REF!</definedName>
    <definedName name="APU_21.2.4" localSheetId="11">#REF!</definedName>
    <definedName name="APU_21.2.4" localSheetId="14">#REF!</definedName>
    <definedName name="APU_21.2.4" localSheetId="15">#REF!</definedName>
    <definedName name="APU_21.2.4">#REF!</definedName>
    <definedName name="APU_3.1.1" localSheetId="4">#REF!</definedName>
    <definedName name="APU_3.1.1" localSheetId="12">#REF!</definedName>
    <definedName name="APU_3.1.1" localSheetId="9">#REF!</definedName>
    <definedName name="APU_3.1.1" localSheetId="11">#REF!</definedName>
    <definedName name="APU_3.1.1" localSheetId="14">#REF!</definedName>
    <definedName name="APU_3.1.1" localSheetId="15">#REF!</definedName>
    <definedName name="APU_3.1.1">#REF!</definedName>
    <definedName name="APU_3.1.10" localSheetId="4">#REF!</definedName>
    <definedName name="APU_3.1.10" localSheetId="12">#REF!</definedName>
    <definedName name="APU_3.1.10" localSheetId="9">#REF!</definedName>
    <definedName name="APU_3.1.10" localSheetId="11">#REF!</definedName>
    <definedName name="APU_3.1.10" localSheetId="14">#REF!</definedName>
    <definedName name="APU_3.1.10" localSheetId="15">#REF!</definedName>
    <definedName name="APU_3.1.10">#REF!</definedName>
    <definedName name="APU_3.1.11" localSheetId="4">#REF!</definedName>
    <definedName name="APU_3.1.11" localSheetId="12">#REF!</definedName>
    <definedName name="APU_3.1.11" localSheetId="9">#REF!</definedName>
    <definedName name="APU_3.1.11" localSheetId="11">#REF!</definedName>
    <definedName name="APU_3.1.11" localSheetId="14">#REF!</definedName>
    <definedName name="APU_3.1.11" localSheetId="15">#REF!</definedName>
    <definedName name="APU_3.1.11">#REF!</definedName>
    <definedName name="APU_3.1.12" localSheetId="4">#REF!</definedName>
    <definedName name="APU_3.1.12" localSheetId="12">#REF!</definedName>
    <definedName name="APU_3.1.12" localSheetId="9">#REF!</definedName>
    <definedName name="APU_3.1.12" localSheetId="11">#REF!</definedName>
    <definedName name="APU_3.1.12" localSheetId="14">#REF!</definedName>
    <definedName name="APU_3.1.12" localSheetId="15">#REF!</definedName>
    <definedName name="APU_3.1.12">#REF!</definedName>
    <definedName name="APU_3.1.13" localSheetId="4">#REF!</definedName>
    <definedName name="APU_3.1.13" localSheetId="12">#REF!</definedName>
    <definedName name="APU_3.1.13" localSheetId="9">#REF!</definedName>
    <definedName name="APU_3.1.13" localSheetId="11">#REF!</definedName>
    <definedName name="APU_3.1.13" localSheetId="14">#REF!</definedName>
    <definedName name="APU_3.1.13" localSheetId="15">#REF!</definedName>
    <definedName name="APU_3.1.13">#REF!</definedName>
    <definedName name="APU_3.1.2" localSheetId="4">#REF!</definedName>
    <definedName name="APU_3.1.2" localSheetId="12">#REF!</definedName>
    <definedName name="APU_3.1.2" localSheetId="9">#REF!</definedName>
    <definedName name="APU_3.1.2" localSheetId="11">#REF!</definedName>
    <definedName name="APU_3.1.2" localSheetId="14">#REF!</definedName>
    <definedName name="APU_3.1.2" localSheetId="15">#REF!</definedName>
    <definedName name="APU_3.1.2">#REF!</definedName>
    <definedName name="APU_3.1.3" localSheetId="4">#REF!</definedName>
    <definedName name="APU_3.1.3" localSheetId="12">#REF!</definedName>
    <definedName name="APU_3.1.3" localSheetId="9">#REF!</definedName>
    <definedName name="APU_3.1.3" localSheetId="11">#REF!</definedName>
    <definedName name="APU_3.1.3" localSheetId="14">#REF!</definedName>
    <definedName name="APU_3.1.3" localSheetId="15">#REF!</definedName>
    <definedName name="APU_3.1.3">#REF!</definedName>
    <definedName name="APU_3.1.4" localSheetId="4">#REF!</definedName>
    <definedName name="APU_3.1.4" localSheetId="12">#REF!</definedName>
    <definedName name="APU_3.1.4" localSheetId="9">#REF!</definedName>
    <definedName name="APU_3.1.4" localSheetId="11">#REF!</definedName>
    <definedName name="APU_3.1.4" localSheetId="14">#REF!</definedName>
    <definedName name="APU_3.1.4" localSheetId="15">#REF!</definedName>
    <definedName name="APU_3.1.4">#REF!</definedName>
    <definedName name="APU_3.1.5" localSheetId="4">#REF!</definedName>
    <definedName name="APU_3.1.5" localSheetId="12">#REF!</definedName>
    <definedName name="APU_3.1.5" localSheetId="9">#REF!</definedName>
    <definedName name="APU_3.1.5" localSheetId="11">#REF!</definedName>
    <definedName name="APU_3.1.5" localSheetId="14">#REF!</definedName>
    <definedName name="APU_3.1.5" localSheetId="15">#REF!</definedName>
    <definedName name="APU_3.1.5">#REF!</definedName>
    <definedName name="APU_3.1.6" localSheetId="4">#REF!</definedName>
    <definedName name="APU_3.1.6" localSheetId="12">#REF!</definedName>
    <definedName name="APU_3.1.6" localSheetId="9">#REF!</definedName>
    <definedName name="APU_3.1.6" localSheetId="11">#REF!</definedName>
    <definedName name="APU_3.1.6" localSheetId="14">#REF!</definedName>
    <definedName name="APU_3.1.6" localSheetId="15">#REF!</definedName>
    <definedName name="APU_3.1.6">#REF!</definedName>
    <definedName name="APU_3.1.7" localSheetId="4">#REF!</definedName>
    <definedName name="APU_3.1.7" localSheetId="12">#REF!</definedName>
    <definedName name="APU_3.1.7" localSheetId="9">#REF!</definedName>
    <definedName name="APU_3.1.7" localSheetId="11">#REF!</definedName>
    <definedName name="APU_3.1.7" localSheetId="14">#REF!</definedName>
    <definedName name="APU_3.1.7" localSheetId="15">#REF!</definedName>
    <definedName name="APU_3.1.7">#REF!</definedName>
    <definedName name="APU_3.1.8" localSheetId="4">#REF!</definedName>
    <definedName name="APU_3.1.8" localSheetId="12">#REF!</definedName>
    <definedName name="APU_3.1.8" localSheetId="9">#REF!</definedName>
    <definedName name="APU_3.1.8" localSheetId="11">#REF!</definedName>
    <definedName name="APU_3.1.8" localSheetId="14">#REF!</definedName>
    <definedName name="APU_3.1.8" localSheetId="15">#REF!</definedName>
    <definedName name="APU_3.1.8">#REF!</definedName>
    <definedName name="APU_3.1.9" localSheetId="4">#REF!</definedName>
    <definedName name="APU_3.1.9" localSheetId="12">#REF!</definedName>
    <definedName name="APU_3.1.9" localSheetId="9">#REF!</definedName>
    <definedName name="APU_3.1.9" localSheetId="11">#REF!</definedName>
    <definedName name="APU_3.1.9" localSheetId="14">#REF!</definedName>
    <definedName name="APU_3.1.9" localSheetId="15">#REF!</definedName>
    <definedName name="APU_3.1.9">#REF!</definedName>
    <definedName name="APU_3.2.1" localSheetId="4">#REF!</definedName>
    <definedName name="APU_3.2.1" localSheetId="12">#REF!</definedName>
    <definedName name="APU_3.2.1" localSheetId="9">#REF!</definedName>
    <definedName name="APU_3.2.1" localSheetId="11">#REF!</definedName>
    <definedName name="APU_3.2.1" localSheetId="14">#REF!</definedName>
    <definedName name="APU_3.2.1" localSheetId="15">#REF!</definedName>
    <definedName name="APU_3.2.1">#REF!</definedName>
    <definedName name="APU_3.2.10" localSheetId="4">#REF!</definedName>
    <definedName name="APU_3.2.10" localSheetId="12">#REF!</definedName>
    <definedName name="APU_3.2.10" localSheetId="9">#REF!</definedName>
    <definedName name="APU_3.2.10" localSheetId="11">#REF!</definedName>
    <definedName name="APU_3.2.10" localSheetId="14">#REF!</definedName>
    <definedName name="APU_3.2.10" localSheetId="15">#REF!</definedName>
    <definedName name="APU_3.2.10">#REF!</definedName>
    <definedName name="APU_3.2.2" localSheetId="4">#REF!</definedName>
    <definedName name="APU_3.2.2" localSheetId="12">#REF!</definedName>
    <definedName name="APU_3.2.2" localSheetId="9">#REF!</definedName>
    <definedName name="APU_3.2.2" localSheetId="11">#REF!</definedName>
    <definedName name="APU_3.2.2" localSheetId="14">#REF!</definedName>
    <definedName name="APU_3.2.2" localSheetId="15">#REF!</definedName>
    <definedName name="APU_3.2.2">#REF!</definedName>
    <definedName name="APU_3.2.3" localSheetId="4">#REF!</definedName>
    <definedName name="APU_3.2.3" localSheetId="12">#REF!</definedName>
    <definedName name="APU_3.2.3" localSheetId="9">#REF!</definedName>
    <definedName name="APU_3.2.3" localSheetId="11">#REF!</definedName>
    <definedName name="APU_3.2.3" localSheetId="14">#REF!</definedName>
    <definedName name="APU_3.2.3" localSheetId="15">#REF!</definedName>
    <definedName name="APU_3.2.3">#REF!</definedName>
    <definedName name="APU_3.2.4" localSheetId="4">#REF!</definedName>
    <definedName name="APU_3.2.4" localSheetId="12">#REF!</definedName>
    <definedName name="APU_3.2.4" localSheetId="9">#REF!</definedName>
    <definedName name="APU_3.2.4" localSheetId="11">#REF!</definedName>
    <definedName name="APU_3.2.4" localSheetId="14">#REF!</definedName>
    <definedName name="APU_3.2.4" localSheetId="15">#REF!</definedName>
    <definedName name="APU_3.2.4">#REF!</definedName>
    <definedName name="APU_3.2.5" localSheetId="4">#REF!</definedName>
    <definedName name="APU_3.2.5" localSheetId="12">#REF!</definedName>
    <definedName name="APU_3.2.5" localSheetId="9">#REF!</definedName>
    <definedName name="APU_3.2.5" localSheetId="11">#REF!</definedName>
    <definedName name="APU_3.2.5" localSheetId="14">#REF!</definedName>
    <definedName name="APU_3.2.5" localSheetId="15">#REF!</definedName>
    <definedName name="APU_3.2.5">#REF!</definedName>
    <definedName name="APU_3.2.6" localSheetId="4">#REF!</definedName>
    <definedName name="APU_3.2.6" localSheetId="12">#REF!</definedName>
    <definedName name="APU_3.2.6" localSheetId="9">#REF!</definedName>
    <definedName name="APU_3.2.6" localSheetId="11">#REF!</definedName>
    <definedName name="APU_3.2.6" localSheetId="14">#REF!</definedName>
    <definedName name="APU_3.2.6" localSheetId="15">#REF!</definedName>
    <definedName name="APU_3.2.6">#REF!</definedName>
    <definedName name="APU_3.2.7" localSheetId="4">#REF!</definedName>
    <definedName name="APU_3.2.7" localSheetId="12">#REF!</definedName>
    <definedName name="APU_3.2.7" localSheetId="9">#REF!</definedName>
    <definedName name="APU_3.2.7" localSheetId="11">#REF!</definedName>
    <definedName name="APU_3.2.7" localSheetId="14">#REF!</definedName>
    <definedName name="APU_3.2.7" localSheetId="15">#REF!</definedName>
    <definedName name="APU_3.2.7">#REF!</definedName>
    <definedName name="APU_3.2.8" localSheetId="4">#REF!</definedName>
    <definedName name="APU_3.2.8" localSheetId="12">#REF!</definedName>
    <definedName name="APU_3.2.8" localSheetId="9">#REF!</definedName>
    <definedName name="APU_3.2.8" localSheetId="11">#REF!</definedName>
    <definedName name="APU_3.2.8" localSheetId="14">#REF!</definedName>
    <definedName name="APU_3.2.8" localSheetId="15">#REF!</definedName>
    <definedName name="APU_3.2.8">#REF!</definedName>
    <definedName name="APU_3.2.9" localSheetId="4">#REF!</definedName>
    <definedName name="APU_3.2.9" localSheetId="12">#REF!</definedName>
    <definedName name="APU_3.2.9" localSheetId="9">#REF!</definedName>
    <definedName name="APU_3.2.9" localSheetId="11">#REF!</definedName>
    <definedName name="APU_3.2.9" localSheetId="14">#REF!</definedName>
    <definedName name="APU_3.2.9" localSheetId="15">#REF!</definedName>
    <definedName name="APU_3.2.9">#REF!</definedName>
    <definedName name="APU_3.3.1" localSheetId="4">#REF!</definedName>
    <definedName name="APU_3.3.1" localSheetId="12">#REF!</definedName>
    <definedName name="APU_3.3.1" localSheetId="9">#REF!</definedName>
    <definedName name="APU_3.3.1" localSheetId="11">#REF!</definedName>
    <definedName name="APU_3.3.1" localSheetId="14">#REF!</definedName>
    <definedName name="APU_3.3.1" localSheetId="15">#REF!</definedName>
    <definedName name="APU_3.3.1">#REF!</definedName>
    <definedName name="APU_3.3.2" localSheetId="4">#REF!</definedName>
    <definedName name="APU_3.3.2" localSheetId="12">#REF!</definedName>
    <definedName name="APU_3.3.2" localSheetId="9">#REF!</definedName>
    <definedName name="APU_3.3.2" localSheetId="11">#REF!</definedName>
    <definedName name="APU_3.3.2" localSheetId="14">#REF!</definedName>
    <definedName name="APU_3.3.2" localSheetId="15">#REF!</definedName>
    <definedName name="APU_3.3.2">#REF!</definedName>
    <definedName name="APU_3.3.3" localSheetId="4">#REF!</definedName>
    <definedName name="APU_3.3.3" localSheetId="12">#REF!</definedName>
    <definedName name="APU_3.3.3" localSheetId="9">#REF!</definedName>
    <definedName name="APU_3.3.3" localSheetId="11">#REF!</definedName>
    <definedName name="APU_3.3.3" localSheetId="14">#REF!</definedName>
    <definedName name="APU_3.3.3" localSheetId="15">#REF!</definedName>
    <definedName name="APU_3.3.3">#REF!</definedName>
    <definedName name="APU_3.3.4" localSheetId="4">#REF!</definedName>
    <definedName name="APU_3.3.4" localSheetId="12">#REF!</definedName>
    <definedName name="APU_3.3.4" localSheetId="9">#REF!</definedName>
    <definedName name="APU_3.3.4" localSheetId="11">#REF!</definedName>
    <definedName name="APU_3.3.4" localSheetId="14">#REF!</definedName>
    <definedName name="APU_3.3.4" localSheetId="15">#REF!</definedName>
    <definedName name="APU_3.3.4">#REF!</definedName>
    <definedName name="APU_3.4.1.1" localSheetId="4">#REF!</definedName>
    <definedName name="APU_3.4.1.1" localSheetId="12">#REF!</definedName>
    <definedName name="APU_3.4.1.1" localSheetId="9">#REF!</definedName>
    <definedName name="APU_3.4.1.1" localSheetId="11">#REF!</definedName>
    <definedName name="APU_3.4.1.1" localSheetId="14">#REF!</definedName>
    <definedName name="APU_3.4.1.1" localSheetId="15">#REF!</definedName>
    <definedName name="APU_3.4.1.1">#REF!</definedName>
    <definedName name="APU_3.4.1.2" localSheetId="4">#REF!</definedName>
    <definedName name="APU_3.4.1.2" localSheetId="12">#REF!</definedName>
    <definedName name="APU_3.4.1.2" localSheetId="9">#REF!</definedName>
    <definedName name="APU_3.4.1.2" localSheetId="11">#REF!</definedName>
    <definedName name="APU_3.4.1.2" localSheetId="14">#REF!</definedName>
    <definedName name="APU_3.4.1.2" localSheetId="15">#REF!</definedName>
    <definedName name="APU_3.4.1.2">#REF!</definedName>
    <definedName name="APU_3.4.1.3" localSheetId="4">#REF!</definedName>
    <definedName name="APU_3.4.1.3" localSheetId="12">#REF!</definedName>
    <definedName name="APU_3.4.1.3" localSheetId="9">#REF!</definedName>
    <definedName name="APU_3.4.1.3" localSheetId="11">#REF!</definedName>
    <definedName name="APU_3.4.1.3" localSheetId="14">#REF!</definedName>
    <definedName name="APU_3.4.1.3" localSheetId="15">#REF!</definedName>
    <definedName name="APU_3.4.1.3">#REF!</definedName>
    <definedName name="APU_3.4.1.4" localSheetId="4">#REF!</definedName>
    <definedName name="APU_3.4.1.4" localSheetId="12">#REF!</definedName>
    <definedName name="APU_3.4.1.4" localSheetId="9">#REF!</definedName>
    <definedName name="APU_3.4.1.4" localSheetId="11">#REF!</definedName>
    <definedName name="APU_3.4.1.4" localSheetId="14">#REF!</definedName>
    <definedName name="APU_3.4.1.4" localSheetId="15">#REF!</definedName>
    <definedName name="APU_3.4.1.4">#REF!</definedName>
    <definedName name="APU_3.4.2.1" localSheetId="4">#REF!</definedName>
    <definedName name="APU_3.4.2.1" localSheetId="12">#REF!</definedName>
    <definedName name="APU_3.4.2.1" localSheetId="9">#REF!</definedName>
    <definedName name="APU_3.4.2.1" localSheetId="11">#REF!</definedName>
    <definedName name="APU_3.4.2.1" localSheetId="14">#REF!</definedName>
    <definedName name="APU_3.4.2.1" localSheetId="15">#REF!</definedName>
    <definedName name="APU_3.4.2.1">#REF!</definedName>
    <definedName name="APU_3.4.2.2" localSheetId="4">#REF!</definedName>
    <definedName name="APU_3.4.2.2" localSheetId="12">#REF!</definedName>
    <definedName name="APU_3.4.2.2" localSheetId="9">#REF!</definedName>
    <definedName name="APU_3.4.2.2" localSheetId="11">#REF!</definedName>
    <definedName name="APU_3.4.2.2" localSheetId="14">#REF!</definedName>
    <definedName name="APU_3.4.2.2" localSheetId="15">#REF!</definedName>
    <definedName name="APU_3.4.2.2">#REF!</definedName>
    <definedName name="APU_3.4.2.3" localSheetId="4">#REF!</definedName>
    <definedName name="APU_3.4.2.3" localSheetId="12">#REF!</definedName>
    <definedName name="APU_3.4.2.3" localSheetId="9">#REF!</definedName>
    <definedName name="APU_3.4.2.3" localSheetId="11">#REF!</definedName>
    <definedName name="APU_3.4.2.3" localSheetId="14">#REF!</definedName>
    <definedName name="APU_3.4.2.3" localSheetId="15">#REF!</definedName>
    <definedName name="APU_3.4.2.3">#REF!</definedName>
    <definedName name="APU_3.4.2.4" localSheetId="4">#REF!</definedName>
    <definedName name="APU_3.4.2.4" localSheetId="12">#REF!</definedName>
    <definedName name="APU_3.4.2.4" localSheetId="9">#REF!</definedName>
    <definedName name="APU_3.4.2.4" localSheetId="11">#REF!</definedName>
    <definedName name="APU_3.4.2.4" localSheetId="14">#REF!</definedName>
    <definedName name="APU_3.4.2.4" localSheetId="15">#REF!</definedName>
    <definedName name="APU_3.4.2.4">#REF!</definedName>
    <definedName name="APU_3.4.3.1" localSheetId="4">#REF!</definedName>
    <definedName name="APU_3.4.3.1" localSheetId="12">#REF!</definedName>
    <definedName name="APU_3.4.3.1" localSheetId="9">#REF!</definedName>
    <definedName name="APU_3.4.3.1" localSheetId="11">#REF!</definedName>
    <definedName name="APU_3.4.3.1" localSheetId="14">#REF!</definedName>
    <definedName name="APU_3.4.3.1" localSheetId="15">#REF!</definedName>
    <definedName name="APU_3.4.3.1">#REF!</definedName>
    <definedName name="APU_3.4.3.2" localSheetId="4">#REF!</definedName>
    <definedName name="APU_3.4.3.2" localSheetId="12">#REF!</definedName>
    <definedName name="APU_3.4.3.2" localSheetId="9">#REF!</definedName>
    <definedName name="APU_3.4.3.2" localSheetId="11">#REF!</definedName>
    <definedName name="APU_3.4.3.2" localSheetId="14">#REF!</definedName>
    <definedName name="APU_3.4.3.2" localSheetId="15">#REF!</definedName>
    <definedName name="APU_3.4.3.2">#REF!</definedName>
    <definedName name="APU_3.4.4.1" localSheetId="4">#REF!</definedName>
    <definedName name="APU_3.4.4.1" localSheetId="12">#REF!</definedName>
    <definedName name="APU_3.4.4.1" localSheetId="9">#REF!</definedName>
    <definedName name="APU_3.4.4.1" localSheetId="11">#REF!</definedName>
    <definedName name="APU_3.4.4.1" localSheetId="14">#REF!</definedName>
    <definedName name="APU_3.4.4.1" localSheetId="15">#REF!</definedName>
    <definedName name="APU_3.4.4.1">#REF!</definedName>
    <definedName name="APU_3.4.4.2" localSheetId="4">#REF!</definedName>
    <definedName name="APU_3.4.4.2" localSheetId="12">#REF!</definedName>
    <definedName name="APU_3.4.4.2" localSheetId="9">#REF!</definedName>
    <definedName name="APU_3.4.4.2" localSheetId="11">#REF!</definedName>
    <definedName name="APU_3.4.4.2" localSheetId="14">#REF!</definedName>
    <definedName name="APU_3.4.4.2" localSheetId="15">#REF!</definedName>
    <definedName name="APU_3.4.4.2">#REF!</definedName>
    <definedName name="APU_3.4.4.3" localSheetId="4">#REF!</definedName>
    <definedName name="APU_3.4.4.3" localSheetId="12">#REF!</definedName>
    <definedName name="APU_3.4.4.3" localSheetId="9">#REF!</definedName>
    <definedName name="APU_3.4.4.3" localSheetId="11">#REF!</definedName>
    <definedName name="APU_3.4.4.3" localSheetId="14">#REF!</definedName>
    <definedName name="APU_3.4.4.3" localSheetId="15">#REF!</definedName>
    <definedName name="APU_3.4.4.3">#REF!</definedName>
    <definedName name="APU_3.4.5.1" localSheetId="4">#REF!</definedName>
    <definedName name="APU_3.4.5.1" localSheetId="12">#REF!</definedName>
    <definedName name="APU_3.4.5.1" localSheetId="9">#REF!</definedName>
    <definedName name="APU_3.4.5.1" localSheetId="11">#REF!</definedName>
    <definedName name="APU_3.4.5.1" localSheetId="14">#REF!</definedName>
    <definedName name="APU_3.4.5.1" localSheetId="15">#REF!</definedName>
    <definedName name="APU_3.4.5.1">#REF!</definedName>
    <definedName name="APU_4.1.1" localSheetId="4">#REF!</definedName>
    <definedName name="APU_4.1.1" localSheetId="12">#REF!</definedName>
    <definedName name="APU_4.1.1" localSheetId="9">#REF!</definedName>
    <definedName name="APU_4.1.1" localSheetId="11">#REF!</definedName>
    <definedName name="APU_4.1.1" localSheetId="14">#REF!</definedName>
    <definedName name="APU_4.1.1" localSheetId="15">#REF!</definedName>
    <definedName name="APU_4.1.1">#REF!</definedName>
    <definedName name="APU_4.1.2" localSheetId="4">#REF!</definedName>
    <definedName name="APU_4.1.2" localSheetId="12">#REF!</definedName>
    <definedName name="APU_4.1.2" localSheetId="9">#REF!</definedName>
    <definedName name="APU_4.1.2" localSheetId="11">#REF!</definedName>
    <definedName name="APU_4.1.2" localSheetId="14">#REF!</definedName>
    <definedName name="APU_4.1.2" localSheetId="15">#REF!</definedName>
    <definedName name="APU_4.1.2">#REF!</definedName>
    <definedName name="APU_4.1.3" localSheetId="4">#REF!</definedName>
    <definedName name="APU_4.1.3" localSheetId="12">#REF!</definedName>
    <definedName name="APU_4.1.3" localSheetId="9">#REF!</definedName>
    <definedName name="APU_4.1.3" localSheetId="11">#REF!</definedName>
    <definedName name="APU_4.1.3" localSheetId="14">#REF!</definedName>
    <definedName name="APU_4.1.3" localSheetId="15">#REF!</definedName>
    <definedName name="APU_4.1.3">#REF!</definedName>
    <definedName name="APU_4.1.4" localSheetId="4">#REF!</definedName>
    <definedName name="APU_4.1.4" localSheetId="12">#REF!</definedName>
    <definedName name="APU_4.1.4" localSheetId="9">#REF!</definedName>
    <definedName name="APU_4.1.4" localSheetId="11">#REF!</definedName>
    <definedName name="APU_4.1.4" localSheetId="14">#REF!</definedName>
    <definedName name="APU_4.1.4" localSheetId="15">#REF!</definedName>
    <definedName name="APU_4.1.4">#REF!</definedName>
    <definedName name="APU_4.1.5" localSheetId="4">#REF!</definedName>
    <definedName name="APU_4.1.5" localSheetId="12">#REF!</definedName>
    <definedName name="APU_4.1.5" localSheetId="9">#REF!</definedName>
    <definedName name="APU_4.1.5" localSheetId="11">#REF!</definedName>
    <definedName name="APU_4.1.5" localSheetId="14">#REF!</definedName>
    <definedName name="APU_4.1.5" localSheetId="15">#REF!</definedName>
    <definedName name="APU_4.1.5">#REF!</definedName>
    <definedName name="APU_4.1.6" localSheetId="4">#REF!</definedName>
    <definedName name="APU_4.1.6" localSheetId="12">#REF!</definedName>
    <definedName name="APU_4.1.6" localSheetId="9">#REF!</definedName>
    <definedName name="APU_4.1.6" localSheetId="11">#REF!</definedName>
    <definedName name="APU_4.1.6" localSheetId="14">#REF!</definedName>
    <definedName name="APU_4.1.6" localSheetId="15">#REF!</definedName>
    <definedName name="APU_4.1.6">#REF!</definedName>
    <definedName name="APU_4.1.7" localSheetId="4">#REF!</definedName>
    <definedName name="APU_4.1.7" localSheetId="12">#REF!</definedName>
    <definedName name="APU_4.1.7" localSheetId="9">#REF!</definedName>
    <definedName name="APU_4.1.7" localSheetId="11">#REF!</definedName>
    <definedName name="APU_4.1.7" localSheetId="14">#REF!</definedName>
    <definedName name="APU_4.1.7" localSheetId="15">#REF!</definedName>
    <definedName name="APU_4.1.7">#REF!</definedName>
    <definedName name="APU_4.1.8" localSheetId="4">#REF!</definedName>
    <definedName name="APU_4.1.8" localSheetId="12">#REF!</definedName>
    <definedName name="APU_4.1.8" localSheetId="9">#REF!</definedName>
    <definedName name="APU_4.1.8" localSheetId="11">#REF!</definedName>
    <definedName name="APU_4.1.8" localSheetId="14">#REF!</definedName>
    <definedName name="APU_4.1.8" localSheetId="15">#REF!</definedName>
    <definedName name="APU_4.1.8">#REF!</definedName>
    <definedName name="APU_4.5.1" localSheetId="4">#REF!</definedName>
    <definedName name="APU_4.5.1" localSheetId="12">#REF!</definedName>
    <definedName name="APU_4.5.1" localSheetId="9">#REF!</definedName>
    <definedName name="APU_4.5.1" localSheetId="11">#REF!</definedName>
    <definedName name="APU_4.5.1" localSheetId="14">#REF!</definedName>
    <definedName name="APU_4.5.1" localSheetId="15">#REF!</definedName>
    <definedName name="APU_4.5.1">#REF!</definedName>
    <definedName name="APU_4.5.2" localSheetId="4">#REF!</definedName>
    <definedName name="APU_4.5.2" localSheetId="12">#REF!</definedName>
    <definedName name="APU_4.5.2" localSheetId="9">#REF!</definedName>
    <definedName name="APU_4.5.2" localSheetId="11">#REF!</definedName>
    <definedName name="APU_4.5.2" localSheetId="14">#REF!</definedName>
    <definedName name="APU_4.5.2" localSheetId="15">#REF!</definedName>
    <definedName name="APU_4.5.2">#REF!</definedName>
    <definedName name="APU_5.1.1" localSheetId="4">#REF!</definedName>
    <definedName name="APU_5.1.1" localSheetId="12">#REF!</definedName>
    <definedName name="APU_5.1.1" localSheetId="9">#REF!</definedName>
    <definedName name="APU_5.1.1" localSheetId="11">#REF!</definedName>
    <definedName name="APU_5.1.1" localSheetId="14">#REF!</definedName>
    <definedName name="APU_5.1.1" localSheetId="15">#REF!</definedName>
    <definedName name="APU_5.1.1">#REF!</definedName>
    <definedName name="APU_5.1.10" localSheetId="4">#REF!</definedName>
    <definedName name="APU_5.1.10" localSheetId="12">#REF!</definedName>
    <definedName name="APU_5.1.10" localSheetId="9">#REF!</definedName>
    <definedName name="APU_5.1.10" localSheetId="11">#REF!</definedName>
    <definedName name="APU_5.1.10" localSheetId="14">#REF!</definedName>
    <definedName name="APU_5.1.10" localSheetId="15">#REF!</definedName>
    <definedName name="APU_5.1.10">#REF!</definedName>
    <definedName name="APU_5.1.11" localSheetId="4">#REF!</definedName>
    <definedName name="APU_5.1.11" localSheetId="12">#REF!</definedName>
    <definedName name="APU_5.1.11" localSheetId="9">#REF!</definedName>
    <definedName name="APU_5.1.11" localSheetId="11">#REF!</definedName>
    <definedName name="APU_5.1.11" localSheetId="14">#REF!</definedName>
    <definedName name="APU_5.1.11" localSheetId="15">#REF!</definedName>
    <definedName name="APU_5.1.11">#REF!</definedName>
    <definedName name="APU_5.1.12" localSheetId="4">#REF!</definedName>
    <definedName name="APU_5.1.12" localSheetId="12">#REF!</definedName>
    <definedName name="APU_5.1.12" localSheetId="9">#REF!</definedName>
    <definedName name="APU_5.1.12" localSheetId="11">#REF!</definedName>
    <definedName name="APU_5.1.12" localSheetId="14">#REF!</definedName>
    <definedName name="APU_5.1.12" localSheetId="15">#REF!</definedName>
    <definedName name="APU_5.1.12">#REF!</definedName>
    <definedName name="APU_5.1.13" localSheetId="4">#REF!</definedName>
    <definedName name="APU_5.1.13" localSheetId="12">#REF!</definedName>
    <definedName name="APU_5.1.13" localSheetId="9">#REF!</definedName>
    <definedName name="APU_5.1.13" localSheetId="11">#REF!</definedName>
    <definedName name="APU_5.1.13" localSheetId="14">#REF!</definedName>
    <definedName name="APU_5.1.13" localSheetId="15">#REF!</definedName>
    <definedName name="APU_5.1.13">#REF!</definedName>
    <definedName name="APU_5.1.2" localSheetId="4">#REF!</definedName>
    <definedName name="APU_5.1.2" localSheetId="12">#REF!</definedName>
    <definedName name="APU_5.1.2" localSheetId="9">#REF!</definedName>
    <definedName name="APU_5.1.2" localSheetId="11">#REF!</definedName>
    <definedName name="APU_5.1.2" localSheetId="14">#REF!</definedName>
    <definedName name="APU_5.1.2" localSheetId="15">#REF!</definedName>
    <definedName name="APU_5.1.2">#REF!</definedName>
    <definedName name="APU_5.1.3" localSheetId="4">#REF!</definedName>
    <definedName name="APU_5.1.3" localSheetId="12">#REF!</definedName>
    <definedName name="APU_5.1.3" localSheetId="9">#REF!</definedName>
    <definedName name="APU_5.1.3" localSheetId="11">#REF!</definedName>
    <definedName name="APU_5.1.3" localSheetId="14">#REF!</definedName>
    <definedName name="APU_5.1.3" localSheetId="15">#REF!</definedName>
    <definedName name="APU_5.1.3">#REF!</definedName>
    <definedName name="APU_5.1.4" localSheetId="4">#REF!</definedName>
    <definedName name="APU_5.1.4" localSheetId="12">#REF!</definedName>
    <definedName name="APU_5.1.4" localSheetId="9">#REF!</definedName>
    <definedName name="APU_5.1.4" localSheetId="11">#REF!</definedName>
    <definedName name="APU_5.1.4" localSheetId="14">#REF!</definedName>
    <definedName name="APU_5.1.4" localSheetId="15">#REF!</definedName>
    <definedName name="APU_5.1.4">#REF!</definedName>
    <definedName name="APU_5.1.5" localSheetId="4">#REF!</definedName>
    <definedName name="APU_5.1.5" localSheetId="12">#REF!</definedName>
    <definedName name="APU_5.1.5" localSheetId="9">#REF!</definedName>
    <definedName name="APU_5.1.5" localSheetId="11">#REF!</definedName>
    <definedName name="APU_5.1.5" localSheetId="14">#REF!</definedName>
    <definedName name="APU_5.1.5" localSheetId="15">#REF!</definedName>
    <definedName name="APU_5.1.5">#REF!</definedName>
    <definedName name="APU_5.1.6" localSheetId="4">#REF!</definedName>
    <definedName name="APU_5.1.6" localSheetId="12">#REF!</definedName>
    <definedName name="APU_5.1.6" localSheetId="9">#REF!</definedName>
    <definedName name="APU_5.1.6" localSheetId="11">#REF!</definedName>
    <definedName name="APU_5.1.6" localSheetId="14">#REF!</definedName>
    <definedName name="APU_5.1.6" localSheetId="15">#REF!</definedName>
    <definedName name="APU_5.1.6">#REF!</definedName>
    <definedName name="APU_5.1.7" localSheetId="4">#REF!</definedName>
    <definedName name="APU_5.1.7" localSheetId="12">#REF!</definedName>
    <definedName name="APU_5.1.7" localSheetId="9">#REF!</definedName>
    <definedName name="APU_5.1.7" localSheetId="11">#REF!</definedName>
    <definedName name="APU_5.1.7" localSheetId="14">#REF!</definedName>
    <definedName name="APU_5.1.7" localSheetId="15">#REF!</definedName>
    <definedName name="APU_5.1.7">#REF!</definedName>
    <definedName name="APU_5.1.8" localSheetId="4">#REF!</definedName>
    <definedName name="APU_5.1.8" localSheetId="12">#REF!</definedName>
    <definedName name="APU_5.1.8" localSheetId="9">#REF!</definedName>
    <definedName name="APU_5.1.8" localSheetId="11">#REF!</definedName>
    <definedName name="APU_5.1.8" localSheetId="14">#REF!</definedName>
    <definedName name="APU_5.1.8" localSheetId="15">#REF!</definedName>
    <definedName name="APU_5.1.8">#REF!</definedName>
    <definedName name="APU_5.1.9" localSheetId="4">#REF!</definedName>
    <definedName name="APU_5.1.9" localSheetId="12">#REF!</definedName>
    <definedName name="APU_5.1.9" localSheetId="9">#REF!</definedName>
    <definedName name="APU_5.1.9" localSheetId="11">#REF!</definedName>
    <definedName name="APU_5.1.9" localSheetId="14">#REF!</definedName>
    <definedName name="APU_5.1.9" localSheetId="15">#REF!</definedName>
    <definedName name="APU_5.1.9">#REF!</definedName>
    <definedName name="APU_5.3.1" localSheetId="4">#REF!</definedName>
    <definedName name="APU_5.3.1" localSheetId="12">#REF!</definedName>
    <definedName name="APU_5.3.1" localSheetId="9">#REF!</definedName>
    <definedName name="APU_5.3.1" localSheetId="11">#REF!</definedName>
    <definedName name="APU_5.3.1" localSheetId="14">#REF!</definedName>
    <definedName name="APU_5.3.1" localSheetId="15">#REF!</definedName>
    <definedName name="APU_5.3.1">#REF!</definedName>
    <definedName name="APU_6.1.1" localSheetId="4">#REF!</definedName>
    <definedName name="APU_6.1.1" localSheetId="12">#REF!</definedName>
    <definedName name="APU_6.1.1" localSheetId="9">#REF!</definedName>
    <definedName name="APU_6.1.1" localSheetId="11">#REF!</definedName>
    <definedName name="APU_6.1.1" localSheetId="14">#REF!</definedName>
    <definedName name="APU_6.1.1" localSheetId="15">#REF!</definedName>
    <definedName name="APU_6.1.1">#REF!</definedName>
    <definedName name="APU_6.1.10" localSheetId="4">#REF!</definedName>
    <definedName name="APU_6.1.10" localSheetId="12">#REF!</definedName>
    <definedName name="APU_6.1.10" localSheetId="9">#REF!</definedName>
    <definedName name="APU_6.1.10" localSheetId="11">#REF!</definedName>
    <definedName name="APU_6.1.10" localSheetId="14">#REF!</definedName>
    <definedName name="APU_6.1.10" localSheetId="15">#REF!</definedName>
    <definedName name="APU_6.1.10">#REF!</definedName>
    <definedName name="APU_6.1.2" localSheetId="4">#REF!</definedName>
    <definedName name="APU_6.1.2" localSheetId="12">#REF!</definedName>
    <definedName name="APU_6.1.2" localSheetId="9">#REF!</definedName>
    <definedName name="APU_6.1.2" localSheetId="11">#REF!</definedName>
    <definedName name="APU_6.1.2" localSheetId="14">#REF!</definedName>
    <definedName name="APU_6.1.2" localSheetId="15">#REF!</definedName>
    <definedName name="APU_6.1.2">#REF!</definedName>
    <definedName name="APU_6.1.3" localSheetId="4">#REF!</definedName>
    <definedName name="APU_6.1.3" localSheetId="12">#REF!</definedName>
    <definedName name="APU_6.1.3" localSheetId="9">#REF!</definedName>
    <definedName name="APU_6.1.3" localSheetId="11">#REF!</definedName>
    <definedName name="APU_6.1.3" localSheetId="14">#REF!</definedName>
    <definedName name="APU_6.1.3" localSheetId="15">#REF!</definedName>
    <definedName name="APU_6.1.3">#REF!</definedName>
    <definedName name="APU_6.1.4" localSheetId="4">#REF!</definedName>
    <definedName name="APU_6.1.4" localSheetId="12">#REF!</definedName>
    <definedName name="APU_6.1.4" localSheetId="9">#REF!</definedName>
    <definedName name="APU_6.1.4" localSheetId="11">#REF!</definedName>
    <definedName name="APU_6.1.4" localSheetId="14">#REF!</definedName>
    <definedName name="APU_6.1.4" localSheetId="15">#REF!</definedName>
    <definedName name="APU_6.1.4">#REF!</definedName>
    <definedName name="APU_6.1.5" localSheetId="4">#REF!</definedName>
    <definedName name="APU_6.1.5" localSheetId="12">#REF!</definedName>
    <definedName name="APU_6.1.5" localSheetId="9">#REF!</definedName>
    <definedName name="APU_6.1.5" localSheetId="11">#REF!</definedName>
    <definedName name="APU_6.1.5" localSheetId="14">#REF!</definedName>
    <definedName name="APU_6.1.5" localSheetId="15">#REF!</definedName>
    <definedName name="APU_6.1.5">#REF!</definedName>
    <definedName name="APU_6.1.6" localSheetId="4">#REF!</definedName>
    <definedName name="APU_6.1.6" localSheetId="12">#REF!</definedName>
    <definedName name="APU_6.1.6" localSheetId="9">#REF!</definedName>
    <definedName name="APU_6.1.6" localSheetId="11">#REF!</definedName>
    <definedName name="APU_6.1.6" localSheetId="14">#REF!</definedName>
    <definedName name="APU_6.1.6" localSheetId="15">#REF!</definedName>
    <definedName name="APU_6.1.6">#REF!</definedName>
    <definedName name="APU_6.1.7" localSheetId="4">#REF!</definedName>
    <definedName name="APU_6.1.7" localSheetId="12">#REF!</definedName>
    <definedName name="APU_6.1.7" localSheetId="9">#REF!</definedName>
    <definedName name="APU_6.1.7" localSheetId="11">#REF!</definedName>
    <definedName name="APU_6.1.7" localSheetId="14">#REF!</definedName>
    <definedName name="APU_6.1.7" localSheetId="15">#REF!</definedName>
    <definedName name="APU_6.1.7">#REF!</definedName>
    <definedName name="APU_6.1.8" localSheetId="4">#REF!</definedName>
    <definedName name="APU_6.1.8" localSheetId="12">#REF!</definedName>
    <definedName name="APU_6.1.8" localSheetId="9">#REF!</definedName>
    <definedName name="APU_6.1.8" localSheetId="11">#REF!</definedName>
    <definedName name="APU_6.1.8" localSheetId="14">#REF!</definedName>
    <definedName name="APU_6.1.8" localSheetId="15">#REF!</definedName>
    <definedName name="APU_6.1.8">#REF!</definedName>
    <definedName name="APU_6.1.9" localSheetId="4">#REF!</definedName>
    <definedName name="APU_6.1.9" localSheetId="12">#REF!</definedName>
    <definedName name="APU_6.1.9" localSheetId="9">#REF!</definedName>
    <definedName name="APU_6.1.9" localSheetId="11">#REF!</definedName>
    <definedName name="APU_6.1.9" localSheetId="14">#REF!</definedName>
    <definedName name="APU_6.1.9" localSheetId="15">#REF!</definedName>
    <definedName name="APU_6.1.9">#REF!</definedName>
    <definedName name="APU_6_1_11" localSheetId="4">#REF!</definedName>
    <definedName name="APU_6_1_11" localSheetId="12">#REF!</definedName>
    <definedName name="APU_6_1_11" localSheetId="9">#REF!</definedName>
    <definedName name="APU_6_1_11" localSheetId="11">#REF!</definedName>
    <definedName name="APU_6_1_11" localSheetId="14">#REF!</definedName>
    <definedName name="APU_6_1_11" localSheetId="15">#REF!</definedName>
    <definedName name="APU_6_1_11">#REF!</definedName>
    <definedName name="APU_7.1.1" localSheetId="4">#REF!</definedName>
    <definedName name="APU_7.1.1" localSheetId="12">#REF!</definedName>
    <definedName name="APU_7.1.1" localSheetId="9">#REF!</definedName>
    <definedName name="APU_7.1.1" localSheetId="11">#REF!</definedName>
    <definedName name="APU_7.1.1" localSheetId="14">#REF!</definedName>
    <definedName name="APU_7.1.1" localSheetId="15">#REF!</definedName>
    <definedName name="APU_7.1.1">#REF!</definedName>
    <definedName name="APU_7.1.10" localSheetId="4">#REF!</definedName>
    <definedName name="APU_7.1.10" localSheetId="12">#REF!</definedName>
    <definedName name="APU_7.1.10" localSheetId="9">#REF!</definedName>
    <definedName name="APU_7.1.10" localSheetId="11">#REF!</definedName>
    <definedName name="APU_7.1.10" localSheetId="14">#REF!</definedName>
    <definedName name="APU_7.1.10" localSheetId="15">#REF!</definedName>
    <definedName name="APU_7.1.10">#REF!</definedName>
    <definedName name="APU_7.1.2" localSheetId="4">#REF!</definedName>
    <definedName name="APU_7.1.2" localSheetId="12">#REF!</definedName>
    <definedName name="APU_7.1.2" localSheetId="9">#REF!</definedName>
    <definedName name="APU_7.1.2" localSheetId="11">#REF!</definedName>
    <definedName name="APU_7.1.2" localSheetId="14">#REF!</definedName>
    <definedName name="APU_7.1.2" localSheetId="15">#REF!</definedName>
    <definedName name="APU_7.1.2">#REF!</definedName>
    <definedName name="APU_7.1.3" localSheetId="4">#REF!</definedName>
    <definedName name="APU_7.1.3" localSheetId="12">#REF!</definedName>
    <definedName name="APU_7.1.3" localSheetId="9">#REF!</definedName>
    <definedName name="APU_7.1.3" localSheetId="11">#REF!</definedName>
    <definedName name="APU_7.1.3" localSheetId="14">#REF!</definedName>
    <definedName name="APU_7.1.3" localSheetId="15">#REF!</definedName>
    <definedName name="APU_7.1.3">#REF!</definedName>
    <definedName name="APU_7.1.4" localSheetId="4">#REF!</definedName>
    <definedName name="APU_7.1.4" localSheetId="12">#REF!</definedName>
    <definedName name="APU_7.1.4" localSheetId="9">#REF!</definedName>
    <definedName name="APU_7.1.4" localSheetId="11">#REF!</definedName>
    <definedName name="APU_7.1.4" localSheetId="14">#REF!</definedName>
    <definedName name="APU_7.1.4" localSheetId="15">#REF!</definedName>
    <definedName name="APU_7.1.4">#REF!</definedName>
    <definedName name="APU_7.1.5" localSheetId="4">#REF!</definedName>
    <definedName name="APU_7.1.5" localSheetId="12">#REF!</definedName>
    <definedName name="APU_7.1.5" localSheetId="9">#REF!</definedName>
    <definedName name="APU_7.1.5" localSheetId="11">#REF!</definedName>
    <definedName name="APU_7.1.5" localSheetId="14">#REF!</definedName>
    <definedName name="APU_7.1.5" localSheetId="15">#REF!</definedName>
    <definedName name="APU_7.1.5">#REF!</definedName>
    <definedName name="APU_7.1.6" localSheetId="4">#REF!</definedName>
    <definedName name="APU_7.1.6" localSheetId="12">#REF!</definedName>
    <definedName name="APU_7.1.6" localSheetId="9">#REF!</definedName>
    <definedName name="APU_7.1.6" localSheetId="11">#REF!</definedName>
    <definedName name="APU_7.1.6" localSheetId="14">#REF!</definedName>
    <definedName name="APU_7.1.6" localSheetId="15">#REF!</definedName>
    <definedName name="APU_7.1.6">#REF!</definedName>
    <definedName name="APU_7.1.7" localSheetId="4">#REF!</definedName>
    <definedName name="APU_7.1.7" localSheetId="12">#REF!</definedName>
    <definedName name="APU_7.1.7" localSheetId="9">#REF!</definedName>
    <definedName name="APU_7.1.7" localSheetId="11">#REF!</definedName>
    <definedName name="APU_7.1.7" localSheetId="14">#REF!</definedName>
    <definedName name="APU_7.1.7" localSheetId="15">#REF!</definedName>
    <definedName name="APU_7.1.7">#REF!</definedName>
    <definedName name="APU_7.1.8" localSheetId="4">#REF!</definedName>
    <definedName name="APU_7.1.8" localSheetId="12">#REF!</definedName>
    <definedName name="APU_7.1.8" localSheetId="9">#REF!</definedName>
    <definedName name="APU_7.1.8" localSheetId="11">#REF!</definedName>
    <definedName name="APU_7.1.8" localSheetId="14">#REF!</definedName>
    <definedName name="APU_7.1.8" localSheetId="15">#REF!</definedName>
    <definedName name="APU_7.1.8">#REF!</definedName>
    <definedName name="APU_7.1.9" localSheetId="4">#REF!</definedName>
    <definedName name="APU_7.1.9" localSheetId="12">#REF!</definedName>
    <definedName name="APU_7.1.9" localSheetId="9">#REF!</definedName>
    <definedName name="APU_7.1.9" localSheetId="11">#REF!</definedName>
    <definedName name="APU_7.1.9" localSheetId="14">#REF!</definedName>
    <definedName name="APU_7.1.9" localSheetId="15">#REF!</definedName>
    <definedName name="APU_7.1.9">#REF!</definedName>
    <definedName name="APU_7.2.1" localSheetId="4">#REF!</definedName>
    <definedName name="APU_7.2.1" localSheetId="12">#REF!</definedName>
    <definedName name="APU_7.2.1" localSheetId="9">#REF!</definedName>
    <definedName name="APU_7.2.1" localSheetId="11">#REF!</definedName>
    <definedName name="APU_7.2.1" localSheetId="14">#REF!</definedName>
    <definedName name="APU_7.2.1" localSheetId="15">#REF!</definedName>
    <definedName name="APU_7.2.1">#REF!</definedName>
    <definedName name="APU_7.2.2" localSheetId="4">#REF!</definedName>
    <definedName name="APU_7.2.2" localSheetId="12">#REF!</definedName>
    <definedName name="APU_7.2.2" localSheetId="9">#REF!</definedName>
    <definedName name="APU_7.2.2" localSheetId="11">#REF!</definedName>
    <definedName name="APU_7.2.2" localSheetId="14">#REF!</definedName>
    <definedName name="APU_7.2.2" localSheetId="15">#REF!</definedName>
    <definedName name="APU_7.2.2">#REF!</definedName>
    <definedName name="APU_7.3.1" localSheetId="4">#REF!</definedName>
    <definedName name="APU_7.3.1" localSheetId="12">#REF!</definedName>
    <definedName name="APU_7.3.1" localSheetId="9">#REF!</definedName>
    <definedName name="APU_7.3.1" localSheetId="11">#REF!</definedName>
    <definedName name="APU_7.3.1" localSheetId="14">#REF!</definedName>
    <definedName name="APU_7.3.1" localSheetId="15">#REF!</definedName>
    <definedName name="APU_7.3.1">#REF!</definedName>
    <definedName name="APU_7.3.10" localSheetId="4">#REF!</definedName>
    <definedName name="APU_7.3.10" localSheetId="12">#REF!</definedName>
    <definedName name="APU_7.3.10" localSheetId="9">#REF!</definedName>
    <definedName name="APU_7.3.10" localSheetId="11">#REF!</definedName>
    <definedName name="APU_7.3.10" localSheetId="14">#REF!</definedName>
    <definedName name="APU_7.3.10" localSheetId="15">#REF!</definedName>
    <definedName name="APU_7.3.10">#REF!</definedName>
    <definedName name="APU_7.3.11" localSheetId="4">#REF!</definedName>
    <definedName name="APU_7.3.11" localSheetId="12">#REF!</definedName>
    <definedName name="APU_7.3.11" localSheetId="9">#REF!</definedName>
    <definedName name="APU_7.3.11" localSheetId="11">#REF!</definedName>
    <definedName name="APU_7.3.11" localSheetId="14">#REF!</definedName>
    <definedName name="APU_7.3.11" localSheetId="15">#REF!</definedName>
    <definedName name="APU_7.3.11">#REF!</definedName>
    <definedName name="APU_7.3.12" localSheetId="4">#REF!</definedName>
    <definedName name="APU_7.3.12" localSheetId="12">#REF!</definedName>
    <definedName name="APU_7.3.12" localSheetId="9">#REF!</definedName>
    <definedName name="APU_7.3.12" localSheetId="11">#REF!</definedName>
    <definedName name="APU_7.3.12" localSheetId="14">#REF!</definedName>
    <definedName name="APU_7.3.12" localSheetId="15">#REF!</definedName>
    <definedName name="APU_7.3.12">#REF!</definedName>
    <definedName name="APU_7.3.13" localSheetId="4">#REF!</definedName>
    <definedName name="APU_7.3.13" localSheetId="12">#REF!</definedName>
    <definedName name="APU_7.3.13" localSheetId="9">#REF!</definedName>
    <definedName name="APU_7.3.13" localSheetId="11">#REF!</definedName>
    <definedName name="APU_7.3.13" localSheetId="14">#REF!</definedName>
    <definedName name="APU_7.3.13" localSheetId="15">#REF!</definedName>
    <definedName name="APU_7.3.13">#REF!</definedName>
    <definedName name="APU_7.3.14" localSheetId="4">#REF!</definedName>
    <definedName name="APU_7.3.14" localSheetId="12">#REF!</definedName>
    <definedName name="APU_7.3.14" localSheetId="9">#REF!</definedName>
    <definedName name="APU_7.3.14" localSheetId="11">#REF!</definedName>
    <definedName name="APU_7.3.14" localSheetId="14">#REF!</definedName>
    <definedName name="APU_7.3.14" localSheetId="15">#REF!</definedName>
    <definedName name="APU_7.3.14">#REF!</definedName>
    <definedName name="APU_7.3.15" localSheetId="4">#REF!</definedName>
    <definedName name="APU_7.3.15" localSheetId="12">#REF!</definedName>
    <definedName name="APU_7.3.15" localSheetId="9">#REF!</definedName>
    <definedName name="APU_7.3.15" localSheetId="11">#REF!</definedName>
    <definedName name="APU_7.3.15" localSheetId="14">#REF!</definedName>
    <definedName name="APU_7.3.15" localSheetId="15">#REF!</definedName>
    <definedName name="APU_7.3.15">#REF!</definedName>
    <definedName name="APU_7.3.16" localSheetId="4">#REF!</definedName>
    <definedName name="APU_7.3.16" localSheetId="12">#REF!</definedName>
    <definedName name="APU_7.3.16" localSheetId="9">#REF!</definedName>
    <definedName name="APU_7.3.16" localSheetId="11">#REF!</definedName>
    <definedName name="APU_7.3.16" localSheetId="14">#REF!</definedName>
    <definedName name="APU_7.3.16" localSheetId="15">#REF!</definedName>
    <definedName name="APU_7.3.16">#REF!</definedName>
    <definedName name="APU_7.3.2" localSheetId="4">#REF!</definedName>
    <definedName name="APU_7.3.2" localSheetId="12">#REF!</definedName>
    <definedName name="APU_7.3.2" localSheetId="9">#REF!</definedName>
    <definedName name="APU_7.3.2" localSheetId="11">#REF!</definedName>
    <definedName name="APU_7.3.2" localSheetId="14">#REF!</definedName>
    <definedName name="APU_7.3.2" localSheetId="15">#REF!</definedName>
    <definedName name="APU_7.3.2">#REF!</definedName>
    <definedName name="APU_7.3.3" localSheetId="4">#REF!</definedName>
    <definedName name="APU_7.3.3" localSheetId="12">#REF!</definedName>
    <definedName name="APU_7.3.3" localSheetId="9">#REF!</definedName>
    <definedName name="APU_7.3.3" localSheetId="11">#REF!</definedName>
    <definedName name="APU_7.3.3" localSheetId="14">#REF!</definedName>
    <definedName name="APU_7.3.3" localSheetId="15">#REF!</definedName>
    <definedName name="APU_7.3.3">#REF!</definedName>
    <definedName name="APU_7.3.4" localSheetId="4">#REF!</definedName>
    <definedName name="APU_7.3.4" localSheetId="12">#REF!</definedName>
    <definedName name="APU_7.3.4" localSheetId="9">#REF!</definedName>
    <definedName name="APU_7.3.4" localSheetId="11">#REF!</definedName>
    <definedName name="APU_7.3.4" localSheetId="14">#REF!</definedName>
    <definedName name="APU_7.3.4" localSheetId="15">#REF!</definedName>
    <definedName name="APU_7.3.4">#REF!</definedName>
    <definedName name="APU_7.3.5" localSheetId="4">#REF!</definedName>
    <definedName name="APU_7.3.5" localSheetId="12">#REF!</definedName>
    <definedName name="APU_7.3.5" localSheetId="9">#REF!</definedName>
    <definedName name="APU_7.3.5" localSheetId="11">#REF!</definedName>
    <definedName name="APU_7.3.5" localSheetId="14">#REF!</definedName>
    <definedName name="APU_7.3.5" localSheetId="15">#REF!</definedName>
    <definedName name="APU_7.3.5">#REF!</definedName>
    <definedName name="APU_7.3.6" localSheetId="4">#REF!</definedName>
    <definedName name="APU_7.3.6" localSheetId="12">#REF!</definedName>
    <definedName name="APU_7.3.6" localSheetId="9">#REF!</definedName>
    <definedName name="APU_7.3.6" localSheetId="11">#REF!</definedName>
    <definedName name="APU_7.3.6" localSheetId="14">#REF!</definedName>
    <definedName name="APU_7.3.6" localSheetId="15">#REF!</definedName>
    <definedName name="APU_7.3.6">#REF!</definedName>
    <definedName name="APU_7.3.7" localSheetId="4">#REF!</definedName>
    <definedName name="APU_7.3.7" localSheetId="12">#REF!</definedName>
    <definedName name="APU_7.3.7" localSheetId="9">#REF!</definedName>
    <definedName name="APU_7.3.7" localSheetId="11">#REF!</definedName>
    <definedName name="APU_7.3.7" localSheetId="14">#REF!</definedName>
    <definedName name="APU_7.3.7" localSheetId="15">#REF!</definedName>
    <definedName name="APU_7.3.7">#REF!</definedName>
    <definedName name="APU_7.3.8" localSheetId="4">#REF!</definedName>
    <definedName name="APU_7.3.8" localSheetId="12">#REF!</definedName>
    <definedName name="APU_7.3.8" localSheetId="9">#REF!</definedName>
    <definedName name="APU_7.3.8" localSheetId="11">#REF!</definedName>
    <definedName name="APU_7.3.8" localSheetId="14">#REF!</definedName>
    <definedName name="APU_7.3.8" localSheetId="15">#REF!</definedName>
    <definedName name="APU_7.3.8">#REF!</definedName>
    <definedName name="APU_7.3.9" localSheetId="4">#REF!</definedName>
    <definedName name="APU_7.3.9" localSheetId="12">#REF!</definedName>
    <definedName name="APU_7.3.9" localSheetId="9">#REF!</definedName>
    <definedName name="APU_7.3.9" localSheetId="11">#REF!</definedName>
    <definedName name="APU_7.3.9" localSheetId="14">#REF!</definedName>
    <definedName name="APU_7.3.9" localSheetId="15">#REF!</definedName>
    <definedName name="APU_7.3.9">#REF!</definedName>
    <definedName name="APU_7.4.1" localSheetId="4">#REF!</definedName>
    <definedName name="APU_7.4.1" localSheetId="12">#REF!</definedName>
    <definedName name="APU_7.4.1" localSheetId="9">#REF!</definedName>
    <definedName name="APU_7.4.1" localSheetId="11">#REF!</definedName>
    <definedName name="APU_7.4.1" localSheetId="14">#REF!</definedName>
    <definedName name="APU_7.4.1" localSheetId="15">#REF!</definedName>
    <definedName name="APU_7.4.1">#REF!</definedName>
    <definedName name="APU_7.4.2" localSheetId="4">#REF!</definedName>
    <definedName name="APU_7.4.2" localSheetId="12">#REF!</definedName>
    <definedName name="APU_7.4.2" localSheetId="9">#REF!</definedName>
    <definedName name="APU_7.4.2" localSheetId="11">#REF!</definedName>
    <definedName name="APU_7.4.2" localSheetId="14">#REF!</definedName>
    <definedName name="APU_7.4.2" localSheetId="15">#REF!</definedName>
    <definedName name="APU_7.4.2">#REF!</definedName>
    <definedName name="APU_7.5.1" localSheetId="4">#REF!</definedName>
    <definedName name="APU_7.5.1" localSheetId="12">#REF!</definedName>
    <definedName name="APU_7.5.1" localSheetId="9">#REF!</definedName>
    <definedName name="APU_7.5.1" localSheetId="11">#REF!</definedName>
    <definedName name="APU_7.5.1" localSheetId="14">#REF!</definedName>
    <definedName name="APU_7.5.1" localSheetId="15">#REF!</definedName>
    <definedName name="APU_7.5.1">#REF!</definedName>
    <definedName name="APU_7.5.2" localSheetId="4">#REF!</definedName>
    <definedName name="APU_7.5.2" localSheetId="12">#REF!</definedName>
    <definedName name="APU_7.5.2" localSheetId="9">#REF!</definedName>
    <definedName name="APU_7.5.2" localSheetId="11">#REF!</definedName>
    <definedName name="APU_7.5.2" localSheetId="14">#REF!</definedName>
    <definedName name="APU_7.5.2" localSheetId="15">#REF!</definedName>
    <definedName name="APU_7.5.2">#REF!</definedName>
    <definedName name="APU_7.5.3" localSheetId="4">#REF!</definedName>
    <definedName name="APU_7.5.3" localSheetId="12">#REF!</definedName>
    <definedName name="APU_7.5.3" localSheetId="9">#REF!</definedName>
    <definedName name="APU_7.5.3" localSheetId="11">#REF!</definedName>
    <definedName name="APU_7.5.3" localSheetId="14">#REF!</definedName>
    <definedName name="APU_7.5.3" localSheetId="15">#REF!</definedName>
    <definedName name="APU_7.5.3">#REF!</definedName>
    <definedName name="APU_7.5.4" localSheetId="4">#REF!</definedName>
    <definedName name="APU_7.5.4" localSheetId="12">#REF!</definedName>
    <definedName name="APU_7.5.4" localSheetId="9">#REF!</definedName>
    <definedName name="APU_7.5.4" localSheetId="11">#REF!</definedName>
    <definedName name="APU_7.5.4" localSheetId="14">#REF!</definedName>
    <definedName name="APU_7.5.4" localSheetId="15">#REF!</definedName>
    <definedName name="APU_7.5.4">#REF!</definedName>
    <definedName name="APU_7.5.5" localSheetId="4">#REF!</definedName>
    <definedName name="APU_7.5.5" localSheetId="12">#REF!</definedName>
    <definedName name="APU_7.5.5" localSheetId="9">#REF!</definedName>
    <definedName name="APU_7.5.5" localSheetId="11">#REF!</definedName>
    <definedName name="APU_7.5.5" localSheetId="14">#REF!</definedName>
    <definedName name="APU_7.5.5" localSheetId="15">#REF!</definedName>
    <definedName name="APU_7.5.5">#REF!</definedName>
    <definedName name="APU_7.5.6" localSheetId="4">#REF!</definedName>
    <definedName name="APU_7.5.6" localSheetId="12">#REF!</definedName>
    <definedName name="APU_7.5.6" localSheetId="9">#REF!</definedName>
    <definedName name="APU_7.5.6" localSheetId="11">#REF!</definedName>
    <definedName name="APU_7.5.6" localSheetId="14">#REF!</definedName>
    <definedName name="APU_7.5.6" localSheetId="15">#REF!</definedName>
    <definedName name="APU_7.5.6">#REF!</definedName>
    <definedName name="APU_7.5.7" localSheetId="4">#REF!</definedName>
    <definedName name="APU_7.5.7" localSheetId="12">#REF!</definedName>
    <definedName name="APU_7.5.7" localSheetId="9">#REF!</definedName>
    <definedName name="APU_7.5.7" localSheetId="11">#REF!</definedName>
    <definedName name="APU_7.5.7" localSheetId="14">#REF!</definedName>
    <definedName name="APU_7.5.7" localSheetId="15">#REF!</definedName>
    <definedName name="APU_7.5.7">#REF!</definedName>
    <definedName name="APU_7.5.8" localSheetId="4">#REF!</definedName>
    <definedName name="APU_7.5.8" localSheetId="12">#REF!</definedName>
    <definedName name="APU_7.5.8" localSheetId="9">#REF!</definedName>
    <definedName name="APU_7.5.8" localSheetId="11">#REF!</definedName>
    <definedName name="APU_7.5.8" localSheetId="14">#REF!</definedName>
    <definedName name="APU_7.5.8" localSheetId="15">#REF!</definedName>
    <definedName name="APU_7.5.8">#REF!</definedName>
    <definedName name="APU_7.6.1" localSheetId="4">#REF!</definedName>
    <definedName name="APU_7.6.1" localSheetId="12">#REF!</definedName>
    <definedName name="APU_7.6.1" localSheetId="9">#REF!</definedName>
    <definedName name="APU_7.6.1" localSheetId="11">#REF!</definedName>
    <definedName name="APU_7.6.1" localSheetId="14">#REF!</definedName>
    <definedName name="APU_7.6.1" localSheetId="15">#REF!</definedName>
    <definedName name="APU_7.6.1">#REF!</definedName>
    <definedName name="APU_7.6.2" localSheetId="4">#REF!</definedName>
    <definedName name="APU_7.6.2" localSheetId="12">#REF!</definedName>
    <definedName name="APU_7.6.2" localSheetId="9">#REF!</definedName>
    <definedName name="APU_7.6.2" localSheetId="11">#REF!</definedName>
    <definedName name="APU_7.6.2" localSheetId="14">#REF!</definedName>
    <definedName name="APU_7.6.2" localSheetId="15">#REF!</definedName>
    <definedName name="APU_7.6.2">#REF!</definedName>
    <definedName name="APU_7.6.3" localSheetId="4">#REF!</definedName>
    <definedName name="APU_7.6.3" localSheetId="12">#REF!</definedName>
    <definedName name="APU_7.6.3" localSheetId="9">#REF!</definedName>
    <definedName name="APU_7.6.3" localSheetId="11">#REF!</definedName>
    <definedName name="APU_7.6.3" localSheetId="14">#REF!</definedName>
    <definedName name="APU_7.6.3" localSheetId="15">#REF!</definedName>
    <definedName name="APU_7.6.3">#REF!</definedName>
    <definedName name="APU_7.7.1.1" localSheetId="4">#REF!</definedName>
    <definedName name="APU_7.7.1.1" localSheetId="12">#REF!</definedName>
    <definedName name="APU_7.7.1.1" localSheetId="9">#REF!</definedName>
    <definedName name="APU_7.7.1.1" localSheetId="11">#REF!</definedName>
    <definedName name="APU_7.7.1.1" localSheetId="14">#REF!</definedName>
    <definedName name="APU_7.7.1.1" localSheetId="15">#REF!</definedName>
    <definedName name="APU_7.7.1.1">#REF!</definedName>
    <definedName name="APU_7.7.1.2" localSheetId="4">#REF!</definedName>
    <definedName name="APU_7.7.1.2" localSheetId="12">#REF!</definedName>
    <definedName name="APU_7.7.1.2" localSheetId="9">#REF!</definedName>
    <definedName name="APU_7.7.1.2" localSheetId="11">#REF!</definedName>
    <definedName name="APU_7.7.1.2" localSheetId="14">#REF!</definedName>
    <definedName name="APU_7.7.1.2" localSheetId="15">#REF!</definedName>
    <definedName name="APU_7.7.1.2">#REF!</definedName>
    <definedName name="APU_7.7.1.3" localSheetId="4">#REF!</definedName>
    <definedName name="APU_7.7.1.3" localSheetId="12">#REF!</definedName>
    <definedName name="APU_7.7.1.3" localSheetId="9">#REF!</definedName>
    <definedName name="APU_7.7.1.3" localSheetId="11">#REF!</definedName>
    <definedName name="APU_7.7.1.3" localSheetId="14">#REF!</definedName>
    <definedName name="APU_7.7.1.3" localSheetId="15">#REF!</definedName>
    <definedName name="APU_7.7.1.3">#REF!</definedName>
    <definedName name="APU_7.7.1.4" localSheetId="4">#REF!</definedName>
    <definedName name="APU_7.7.1.4" localSheetId="12">#REF!</definedName>
    <definedName name="APU_7.7.1.4" localSheetId="9">#REF!</definedName>
    <definedName name="APU_7.7.1.4" localSheetId="11">#REF!</definedName>
    <definedName name="APU_7.7.1.4" localSheetId="14">#REF!</definedName>
    <definedName name="APU_7.7.1.4" localSheetId="15">#REF!</definedName>
    <definedName name="APU_7.7.1.4">#REF!</definedName>
    <definedName name="APU_7.7.1.5" localSheetId="4">#REF!</definedName>
    <definedName name="APU_7.7.1.5" localSheetId="12">#REF!</definedName>
    <definedName name="APU_7.7.1.5" localSheetId="9">#REF!</definedName>
    <definedName name="APU_7.7.1.5" localSheetId="11">#REF!</definedName>
    <definedName name="APU_7.7.1.5" localSheetId="14">#REF!</definedName>
    <definedName name="APU_7.7.1.5" localSheetId="15">#REF!</definedName>
    <definedName name="APU_7.7.1.5">#REF!</definedName>
    <definedName name="APU_7.7.1.6" localSheetId="4">#REF!</definedName>
    <definedName name="APU_7.7.1.6" localSheetId="12">#REF!</definedName>
    <definedName name="APU_7.7.1.6" localSheetId="9">#REF!</definedName>
    <definedName name="APU_7.7.1.6" localSheetId="11">#REF!</definedName>
    <definedName name="APU_7.7.1.6" localSheetId="14">#REF!</definedName>
    <definedName name="APU_7.7.1.6" localSheetId="15">#REF!</definedName>
    <definedName name="APU_7.7.1.6">#REF!</definedName>
    <definedName name="APU_7.7.1.7" localSheetId="4">#REF!</definedName>
    <definedName name="APU_7.7.1.7" localSheetId="12">#REF!</definedName>
    <definedName name="APU_7.7.1.7" localSheetId="9">#REF!</definedName>
    <definedName name="APU_7.7.1.7" localSheetId="11">#REF!</definedName>
    <definedName name="APU_7.7.1.7" localSheetId="14">#REF!</definedName>
    <definedName name="APU_7.7.1.7" localSheetId="15">#REF!</definedName>
    <definedName name="APU_7.7.1.7">#REF!</definedName>
    <definedName name="APU_7.7.1.8" localSheetId="4">#REF!</definedName>
    <definedName name="APU_7.7.1.8" localSheetId="12">#REF!</definedName>
    <definedName name="APU_7.7.1.8" localSheetId="9">#REF!</definedName>
    <definedName name="APU_7.7.1.8" localSheetId="11">#REF!</definedName>
    <definedName name="APU_7.7.1.8" localSheetId="14">#REF!</definedName>
    <definedName name="APU_7.7.1.8" localSheetId="15">#REF!</definedName>
    <definedName name="APU_7.7.1.8">#REF!</definedName>
    <definedName name="APU_7.7.2.1" localSheetId="4">#REF!</definedName>
    <definedName name="APU_7.7.2.1" localSheetId="12">#REF!</definedName>
    <definedName name="APU_7.7.2.1" localSheetId="9">#REF!</definedName>
    <definedName name="APU_7.7.2.1" localSheetId="11">#REF!</definedName>
    <definedName name="APU_7.7.2.1" localSheetId="14">#REF!</definedName>
    <definedName name="APU_7.7.2.1" localSheetId="15">#REF!</definedName>
    <definedName name="APU_7.7.2.1">#REF!</definedName>
    <definedName name="APU_7.7.2.2" localSheetId="4">#REF!</definedName>
    <definedName name="APU_7.7.2.2" localSheetId="12">#REF!</definedName>
    <definedName name="APU_7.7.2.2" localSheetId="9">#REF!</definedName>
    <definedName name="APU_7.7.2.2" localSheetId="11">#REF!</definedName>
    <definedName name="APU_7.7.2.2" localSheetId="14">#REF!</definedName>
    <definedName name="APU_7.7.2.2" localSheetId="15">#REF!</definedName>
    <definedName name="APU_7.7.2.2">#REF!</definedName>
    <definedName name="APU_7.7.2.3" localSheetId="4">#REF!</definedName>
    <definedName name="APU_7.7.2.3" localSheetId="12">#REF!</definedName>
    <definedName name="APU_7.7.2.3" localSheetId="9">#REF!</definedName>
    <definedName name="APU_7.7.2.3" localSheetId="11">#REF!</definedName>
    <definedName name="APU_7.7.2.3" localSheetId="14">#REF!</definedName>
    <definedName name="APU_7.7.2.3" localSheetId="15">#REF!</definedName>
    <definedName name="APU_7.7.2.3">#REF!</definedName>
    <definedName name="APU_7.7.2.4" localSheetId="4">#REF!</definedName>
    <definedName name="APU_7.7.2.4" localSheetId="12">#REF!</definedName>
    <definedName name="APU_7.7.2.4" localSheetId="9">#REF!</definedName>
    <definedName name="APU_7.7.2.4" localSheetId="11">#REF!</definedName>
    <definedName name="APU_7.7.2.4" localSheetId="14">#REF!</definedName>
    <definedName name="APU_7.7.2.4" localSheetId="15">#REF!</definedName>
    <definedName name="APU_7.7.2.4">#REF!</definedName>
    <definedName name="APU_7.7.3.1" localSheetId="4">#REF!</definedName>
    <definedName name="APU_7.7.3.1" localSheetId="12">#REF!</definedName>
    <definedName name="APU_7.7.3.1" localSheetId="9">#REF!</definedName>
    <definedName name="APU_7.7.3.1" localSheetId="11">#REF!</definedName>
    <definedName name="APU_7.7.3.1" localSheetId="14">#REF!</definedName>
    <definedName name="APU_7.7.3.1" localSheetId="15">#REF!</definedName>
    <definedName name="APU_7.7.3.1">#REF!</definedName>
    <definedName name="APU_7.7.3.2" localSheetId="4">#REF!</definedName>
    <definedName name="APU_7.7.3.2" localSheetId="12">#REF!</definedName>
    <definedName name="APU_7.7.3.2" localSheetId="9">#REF!</definedName>
    <definedName name="APU_7.7.3.2" localSheetId="11">#REF!</definedName>
    <definedName name="APU_7.7.3.2" localSheetId="14">#REF!</definedName>
    <definedName name="APU_7.7.3.2" localSheetId="15">#REF!</definedName>
    <definedName name="APU_7.7.3.2">#REF!</definedName>
    <definedName name="APU_7.7.4.1" localSheetId="4">#REF!</definedName>
    <definedName name="APU_7.7.4.1" localSheetId="12">#REF!</definedName>
    <definedName name="APU_7.7.4.1" localSheetId="9">#REF!</definedName>
    <definedName name="APU_7.7.4.1" localSheetId="11">#REF!</definedName>
    <definedName name="APU_7.7.4.1" localSheetId="14">#REF!</definedName>
    <definedName name="APU_7.7.4.1" localSheetId="15">#REF!</definedName>
    <definedName name="APU_7.7.4.1">#REF!</definedName>
    <definedName name="APU_7.7.4.2" localSheetId="4">#REF!</definedName>
    <definedName name="APU_7.7.4.2" localSheetId="12">#REF!</definedName>
    <definedName name="APU_7.7.4.2" localSheetId="9">#REF!</definedName>
    <definedName name="APU_7.7.4.2" localSheetId="11">#REF!</definedName>
    <definedName name="APU_7.7.4.2" localSheetId="14">#REF!</definedName>
    <definedName name="APU_7.7.4.2" localSheetId="15">#REF!</definedName>
    <definedName name="APU_7.7.4.2">#REF!</definedName>
    <definedName name="APU_7.7.4.3" localSheetId="4">#REF!</definedName>
    <definedName name="APU_7.7.4.3" localSheetId="12">#REF!</definedName>
    <definedName name="APU_7.7.4.3" localSheetId="9">#REF!</definedName>
    <definedName name="APU_7.7.4.3" localSheetId="11">#REF!</definedName>
    <definedName name="APU_7.7.4.3" localSheetId="14">#REF!</definedName>
    <definedName name="APU_7.7.4.3" localSheetId="15">#REF!</definedName>
    <definedName name="APU_7.7.4.3">#REF!</definedName>
    <definedName name="APU_7.7.5.1" localSheetId="4">#REF!</definedName>
    <definedName name="APU_7.7.5.1" localSheetId="12">#REF!</definedName>
    <definedName name="APU_7.7.5.1" localSheetId="9">#REF!</definedName>
    <definedName name="APU_7.7.5.1" localSheetId="11">#REF!</definedName>
    <definedName name="APU_7.7.5.1" localSheetId="14">#REF!</definedName>
    <definedName name="APU_7.7.5.1" localSheetId="15">#REF!</definedName>
    <definedName name="APU_7.7.5.1">#REF!</definedName>
    <definedName name="APU_7.7.5.2" localSheetId="4">#REF!</definedName>
    <definedName name="APU_7.7.5.2" localSheetId="12">#REF!</definedName>
    <definedName name="APU_7.7.5.2" localSheetId="9">#REF!</definedName>
    <definedName name="APU_7.7.5.2" localSheetId="11">#REF!</definedName>
    <definedName name="APU_7.7.5.2" localSheetId="14">#REF!</definedName>
    <definedName name="APU_7.7.5.2" localSheetId="15">#REF!</definedName>
    <definedName name="APU_7.7.5.2">#REF!</definedName>
    <definedName name="APU_7.7.6.1" localSheetId="4">#REF!</definedName>
    <definedName name="APU_7.7.6.1" localSheetId="12">#REF!</definedName>
    <definedName name="APU_7.7.6.1" localSheetId="9">#REF!</definedName>
    <definedName name="APU_7.7.6.1" localSheetId="11">#REF!</definedName>
    <definedName name="APU_7.7.6.1" localSheetId="14">#REF!</definedName>
    <definedName name="APU_7.7.6.1" localSheetId="15">#REF!</definedName>
    <definedName name="APU_7.7.6.1">#REF!</definedName>
    <definedName name="APU_7.7.6.2" localSheetId="4">#REF!</definedName>
    <definedName name="APU_7.7.6.2" localSheetId="12">#REF!</definedName>
    <definedName name="APU_7.7.6.2" localSheetId="9">#REF!</definedName>
    <definedName name="APU_7.7.6.2" localSheetId="11">#REF!</definedName>
    <definedName name="APU_7.7.6.2" localSheetId="14">#REF!</definedName>
    <definedName name="APU_7.7.6.2" localSheetId="15">#REF!</definedName>
    <definedName name="APU_7.7.6.2">#REF!</definedName>
    <definedName name="APU_7.7.6.3" localSheetId="4">#REF!</definedName>
    <definedName name="APU_7.7.6.3" localSheetId="12">#REF!</definedName>
    <definedName name="APU_7.7.6.3" localSheetId="9">#REF!</definedName>
    <definedName name="APU_7.7.6.3" localSheetId="11">#REF!</definedName>
    <definedName name="APU_7.7.6.3" localSheetId="14">#REF!</definedName>
    <definedName name="APU_7.7.6.3" localSheetId="15">#REF!</definedName>
    <definedName name="APU_7.7.6.3">#REF!</definedName>
    <definedName name="APU_7.7.6.4" localSheetId="4">#REF!</definedName>
    <definedName name="APU_7.7.6.4" localSheetId="12">#REF!</definedName>
    <definedName name="APU_7.7.6.4" localSheetId="9">#REF!</definedName>
    <definedName name="APU_7.7.6.4" localSheetId="11">#REF!</definedName>
    <definedName name="APU_7.7.6.4" localSheetId="14">#REF!</definedName>
    <definedName name="APU_7.7.6.4" localSheetId="15">#REF!</definedName>
    <definedName name="APU_7.7.6.4">#REF!</definedName>
    <definedName name="APU_7.7.6.5" localSheetId="4">#REF!</definedName>
    <definedName name="APU_7.7.6.5" localSheetId="12">#REF!</definedName>
    <definedName name="APU_7.7.6.5" localSheetId="9">#REF!</definedName>
    <definedName name="APU_7.7.6.5" localSheetId="11">#REF!</definedName>
    <definedName name="APU_7.7.6.5" localSheetId="14">#REF!</definedName>
    <definedName name="APU_7.7.6.5" localSheetId="15">#REF!</definedName>
    <definedName name="APU_7.7.6.5">#REF!</definedName>
    <definedName name="APU_7.7.6.6" localSheetId="4">#REF!</definedName>
    <definedName name="APU_7.7.6.6" localSheetId="12">#REF!</definedName>
    <definedName name="APU_7.7.6.6" localSheetId="9">#REF!</definedName>
    <definedName name="APU_7.7.6.6" localSheetId="11">#REF!</definedName>
    <definedName name="APU_7.7.6.6" localSheetId="14">#REF!</definedName>
    <definedName name="APU_7.7.6.6" localSheetId="15">#REF!</definedName>
    <definedName name="APU_7.7.6.6">#REF!</definedName>
    <definedName name="APU_7.7.7.1" localSheetId="4">#REF!</definedName>
    <definedName name="APU_7.7.7.1" localSheetId="12">#REF!</definedName>
    <definedName name="APU_7.7.7.1" localSheetId="9">#REF!</definedName>
    <definedName name="APU_7.7.7.1" localSheetId="11">#REF!</definedName>
    <definedName name="APU_7.7.7.1" localSheetId="14">#REF!</definedName>
    <definedName name="APU_7.7.7.1" localSheetId="15">#REF!</definedName>
    <definedName name="APU_7.7.7.1">#REF!</definedName>
    <definedName name="APU_7.7.7.2" localSheetId="4">#REF!</definedName>
    <definedName name="APU_7.7.7.2" localSheetId="12">#REF!</definedName>
    <definedName name="APU_7.7.7.2" localSheetId="9">#REF!</definedName>
    <definedName name="APU_7.7.7.2" localSheetId="11">#REF!</definedName>
    <definedName name="APU_7.7.7.2" localSheetId="14">#REF!</definedName>
    <definedName name="APU_7.7.7.2" localSheetId="15">#REF!</definedName>
    <definedName name="APU_7.7.7.2">#REF!</definedName>
    <definedName name="APU_7.7.8.1.1" localSheetId="4">#REF!</definedName>
    <definedName name="APU_7.7.8.1.1" localSheetId="12">#REF!</definedName>
    <definedName name="APU_7.7.8.1.1" localSheetId="9">#REF!</definedName>
    <definedName name="APU_7.7.8.1.1" localSheetId="11">#REF!</definedName>
    <definedName name="APU_7.7.8.1.1" localSheetId="14">#REF!</definedName>
    <definedName name="APU_7.7.8.1.1" localSheetId="15">#REF!</definedName>
    <definedName name="APU_7.7.8.1.1">#REF!</definedName>
    <definedName name="APU_7.7.8.1.10" localSheetId="4">#REF!</definedName>
    <definedName name="APU_7.7.8.1.10" localSheetId="12">#REF!</definedName>
    <definedName name="APU_7.7.8.1.10" localSheetId="9">#REF!</definedName>
    <definedName name="APU_7.7.8.1.10" localSheetId="11">#REF!</definedName>
    <definedName name="APU_7.7.8.1.10" localSheetId="14">#REF!</definedName>
    <definedName name="APU_7.7.8.1.10" localSheetId="15">#REF!</definedName>
    <definedName name="APU_7.7.8.1.10">#REF!</definedName>
    <definedName name="APU_7.7.8.1.11" localSheetId="4">#REF!</definedName>
    <definedName name="APU_7.7.8.1.11" localSheetId="12">#REF!</definedName>
    <definedName name="APU_7.7.8.1.11" localSheetId="9">#REF!</definedName>
    <definedName name="APU_7.7.8.1.11" localSheetId="11">#REF!</definedName>
    <definedName name="APU_7.7.8.1.11" localSheetId="14">#REF!</definedName>
    <definedName name="APU_7.7.8.1.11" localSheetId="15">#REF!</definedName>
    <definedName name="APU_7.7.8.1.11">#REF!</definedName>
    <definedName name="APU_7.7.8.1.2" localSheetId="4">#REF!</definedName>
    <definedName name="APU_7.7.8.1.2" localSheetId="12">#REF!</definedName>
    <definedName name="APU_7.7.8.1.2" localSheetId="9">#REF!</definedName>
    <definedName name="APU_7.7.8.1.2" localSheetId="11">#REF!</definedName>
    <definedName name="APU_7.7.8.1.2" localSheetId="14">#REF!</definedName>
    <definedName name="APU_7.7.8.1.2" localSheetId="15">#REF!</definedName>
    <definedName name="APU_7.7.8.1.2">#REF!</definedName>
    <definedName name="APU_7.7.8.1.3" localSheetId="4">#REF!</definedName>
    <definedName name="APU_7.7.8.1.3" localSheetId="12">#REF!</definedName>
    <definedName name="APU_7.7.8.1.3" localSheetId="9">#REF!</definedName>
    <definedName name="APU_7.7.8.1.3" localSheetId="11">#REF!</definedName>
    <definedName name="APU_7.7.8.1.3" localSheetId="14">#REF!</definedName>
    <definedName name="APU_7.7.8.1.3" localSheetId="15">#REF!</definedName>
    <definedName name="APU_7.7.8.1.3">#REF!</definedName>
    <definedName name="APU_7.7.8.1.4" localSheetId="4">#REF!</definedName>
    <definedName name="APU_7.7.8.1.4" localSheetId="12">#REF!</definedName>
    <definedName name="APU_7.7.8.1.4" localSheetId="9">#REF!</definedName>
    <definedName name="APU_7.7.8.1.4" localSheetId="11">#REF!</definedName>
    <definedName name="APU_7.7.8.1.4" localSheetId="14">#REF!</definedName>
    <definedName name="APU_7.7.8.1.4" localSheetId="15">#REF!</definedName>
    <definedName name="APU_7.7.8.1.4">#REF!</definedName>
    <definedName name="APU_7.7.8.1.5" localSheetId="4">#REF!</definedName>
    <definedName name="APU_7.7.8.1.5" localSheetId="12">#REF!</definedName>
    <definedName name="APU_7.7.8.1.5" localSheetId="9">#REF!</definedName>
    <definedName name="APU_7.7.8.1.5" localSheetId="11">#REF!</definedName>
    <definedName name="APU_7.7.8.1.5" localSheetId="14">#REF!</definedName>
    <definedName name="APU_7.7.8.1.5" localSheetId="15">#REF!</definedName>
    <definedName name="APU_7.7.8.1.5">#REF!</definedName>
    <definedName name="APU_7.7.8.1.6" localSheetId="4">#REF!</definedName>
    <definedName name="APU_7.7.8.1.6" localSheetId="12">#REF!</definedName>
    <definedName name="APU_7.7.8.1.6" localSheetId="9">#REF!</definedName>
    <definedName name="APU_7.7.8.1.6" localSheetId="11">#REF!</definedName>
    <definedName name="APU_7.7.8.1.6" localSheetId="14">#REF!</definedName>
    <definedName name="APU_7.7.8.1.6" localSheetId="15">#REF!</definedName>
    <definedName name="APU_7.7.8.1.6">#REF!</definedName>
    <definedName name="APU_7.7.8.1.7" localSheetId="4">#REF!</definedName>
    <definedName name="APU_7.7.8.1.7" localSheetId="12">#REF!</definedName>
    <definedName name="APU_7.7.8.1.7" localSheetId="9">#REF!</definedName>
    <definedName name="APU_7.7.8.1.7" localSheetId="11">#REF!</definedName>
    <definedName name="APU_7.7.8.1.7" localSheetId="14">#REF!</definedName>
    <definedName name="APU_7.7.8.1.7" localSheetId="15">#REF!</definedName>
    <definedName name="APU_7.7.8.1.7">#REF!</definedName>
    <definedName name="APU_7.7.8.1.8" localSheetId="4">#REF!</definedName>
    <definedName name="APU_7.7.8.1.8" localSheetId="12">#REF!</definedName>
    <definedName name="APU_7.7.8.1.8" localSheetId="9">#REF!</definedName>
    <definedName name="APU_7.7.8.1.8" localSheetId="11">#REF!</definedName>
    <definedName name="APU_7.7.8.1.8" localSheetId="14">#REF!</definedName>
    <definedName name="APU_7.7.8.1.8" localSheetId="15">#REF!</definedName>
    <definedName name="APU_7.7.8.1.8">#REF!</definedName>
    <definedName name="APU_7.7.8.1.9" localSheetId="4">#REF!</definedName>
    <definedName name="APU_7.7.8.1.9" localSheetId="12">#REF!</definedName>
    <definedName name="APU_7.7.8.1.9" localSheetId="9">#REF!</definedName>
    <definedName name="APU_7.7.8.1.9" localSheetId="11">#REF!</definedName>
    <definedName name="APU_7.7.8.1.9" localSheetId="14">#REF!</definedName>
    <definedName name="APU_7.7.8.1.9" localSheetId="15">#REF!</definedName>
    <definedName name="APU_7.7.8.1.9">#REF!</definedName>
    <definedName name="APU_7.7.8.2.1" localSheetId="4">#REF!</definedName>
    <definedName name="APU_7.7.8.2.1" localSheetId="12">#REF!</definedName>
    <definedName name="APU_7.7.8.2.1" localSheetId="9">#REF!</definedName>
    <definedName name="APU_7.7.8.2.1" localSheetId="11">#REF!</definedName>
    <definedName name="APU_7.7.8.2.1" localSheetId="14">#REF!</definedName>
    <definedName name="APU_7.7.8.2.1" localSheetId="15">#REF!</definedName>
    <definedName name="APU_7.7.8.2.1">#REF!</definedName>
    <definedName name="APU_7.7.8.2.2" localSheetId="4">#REF!</definedName>
    <definedName name="APU_7.7.8.2.2" localSheetId="12">#REF!</definedName>
    <definedName name="APU_7.7.8.2.2" localSheetId="9">#REF!</definedName>
    <definedName name="APU_7.7.8.2.2" localSheetId="11">#REF!</definedName>
    <definedName name="APU_7.7.8.2.2" localSheetId="14">#REF!</definedName>
    <definedName name="APU_7.7.8.2.2" localSheetId="15">#REF!</definedName>
    <definedName name="APU_7.7.8.2.2">#REF!</definedName>
    <definedName name="APU_7.7.8.3.1" localSheetId="4">#REF!</definedName>
    <definedName name="APU_7.7.8.3.1" localSheetId="12">#REF!</definedName>
    <definedName name="APU_7.7.8.3.1" localSheetId="9">#REF!</definedName>
    <definedName name="APU_7.7.8.3.1" localSheetId="11">#REF!</definedName>
    <definedName name="APU_7.7.8.3.1" localSheetId="14">#REF!</definedName>
    <definedName name="APU_7.7.8.3.1" localSheetId="15">#REF!</definedName>
    <definedName name="APU_7.7.8.3.1">#REF!</definedName>
    <definedName name="APU_7.7.8.3.2" localSheetId="4">#REF!</definedName>
    <definedName name="APU_7.7.8.3.2" localSheetId="12">#REF!</definedName>
    <definedName name="APU_7.7.8.3.2" localSheetId="9">#REF!</definedName>
    <definedName name="APU_7.7.8.3.2" localSheetId="11">#REF!</definedName>
    <definedName name="APU_7.7.8.3.2" localSheetId="14">#REF!</definedName>
    <definedName name="APU_7.7.8.3.2" localSheetId="15">#REF!</definedName>
    <definedName name="APU_7.7.8.3.2">#REF!</definedName>
    <definedName name="APU_7.7.8.3.3" localSheetId="4">#REF!</definedName>
    <definedName name="APU_7.7.8.3.3" localSheetId="12">#REF!</definedName>
    <definedName name="APU_7.7.8.3.3" localSheetId="9">#REF!</definedName>
    <definedName name="APU_7.7.8.3.3" localSheetId="11">#REF!</definedName>
    <definedName name="APU_7.7.8.3.3" localSheetId="14">#REF!</definedName>
    <definedName name="APU_7.7.8.3.3" localSheetId="15">#REF!</definedName>
    <definedName name="APU_7.7.8.3.3">#REF!</definedName>
    <definedName name="APU_7.7.8.3.4" localSheetId="4">#REF!</definedName>
    <definedName name="APU_7.7.8.3.4" localSheetId="12">#REF!</definedName>
    <definedName name="APU_7.7.8.3.4" localSheetId="9">#REF!</definedName>
    <definedName name="APU_7.7.8.3.4" localSheetId="11">#REF!</definedName>
    <definedName name="APU_7.7.8.3.4" localSheetId="14">#REF!</definedName>
    <definedName name="APU_7.7.8.3.4" localSheetId="15">#REF!</definedName>
    <definedName name="APU_7.7.8.3.4">#REF!</definedName>
    <definedName name="APU_7.7.8.3.5" localSheetId="4">#REF!</definedName>
    <definedName name="APU_7.7.8.3.5" localSheetId="12">#REF!</definedName>
    <definedName name="APU_7.7.8.3.5" localSheetId="9">#REF!</definedName>
    <definedName name="APU_7.7.8.3.5" localSheetId="11">#REF!</definedName>
    <definedName name="APU_7.7.8.3.5" localSheetId="14">#REF!</definedName>
    <definedName name="APU_7.7.8.3.5" localSheetId="15">#REF!</definedName>
    <definedName name="APU_7.7.8.3.5">#REF!</definedName>
    <definedName name="APU_7.7.8.3.6" localSheetId="4">#REF!</definedName>
    <definedName name="APU_7.7.8.3.6" localSheetId="12">#REF!</definedName>
    <definedName name="APU_7.7.8.3.6" localSheetId="9">#REF!</definedName>
    <definedName name="APU_7.7.8.3.6" localSheetId="11">#REF!</definedName>
    <definedName name="APU_7.7.8.3.6" localSheetId="14">#REF!</definedName>
    <definedName name="APU_7.7.8.3.6" localSheetId="15">#REF!</definedName>
    <definedName name="APU_7.7.8.3.6">#REF!</definedName>
    <definedName name="APU_7.7.8.4.1" localSheetId="4">#REF!</definedName>
    <definedName name="APU_7.7.8.4.1" localSheetId="12">#REF!</definedName>
    <definedName name="APU_7.7.8.4.1" localSheetId="9">#REF!</definedName>
    <definedName name="APU_7.7.8.4.1" localSheetId="11">#REF!</definedName>
    <definedName name="APU_7.7.8.4.1" localSheetId="14">#REF!</definedName>
    <definedName name="APU_7.7.8.4.1" localSheetId="15">#REF!</definedName>
    <definedName name="APU_7.7.8.4.1">#REF!</definedName>
    <definedName name="APU_7.7.8.4.2" localSheetId="4">#REF!</definedName>
    <definedName name="APU_7.7.8.4.2" localSheetId="12">#REF!</definedName>
    <definedName name="APU_7.7.8.4.2" localSheetId="9">#REF!</definedName>
    <definedName name="APU_7.7.8.4.2" localSheetId="11">#REF!</definedName>
    <definedName name="APU_7.7.8.4.2" localSheetId="14">#REF!</definedName>
    <definedName name="APU_7.7.8.4.2" localSheetId="15">#REF!</definedName>
    <definedName name="APU_7.7.8.4.2">#REF!</definedName>
    <definedName name="APU_7.7.8.4.3" localSheetId="4">#REF!</definedName>
    <definedName name="APU_7.7.8.4.3" localSheetId="12">#REF!</definedName>
    <definedName name="APU_7.7.8.4.3" localSheetId="9">#REF!</definedName>
    <definedName name="APU_7.7.8.4.3" localSheetId="11">#REF!</definedName>
    <definedName name="APU_7.7.8.4.3" localSheetId="14">#REF!</definedName>
    <definedName name="APU_7.7.8.4.3" localSheetId="15">#REF!</definedName>
    <definedName name="APU_7.7.8.4.3">#REF!</definedName>
    <definedName name="APU_7.7.8.4.4" localSheetId="4">#REF!</definedName>
    <definedName name="APU_7.7.8.4.4" localSheetId="12">#REF!</definedName>
    <definedName name="APU_7.7.8.4.4" localSheetId="9">#REF!</definedName>
    <definedName name="APU_7.7.8.4.4" localSheetId="11">#REF!</definedName>
    <definedName name="APU_7.7.8.4.4" localSheetId="14">#REF!</definedName>
    <definedName name="APU_7.7.8.4.4" localSheetId="15">#REF!</definedName>
    <definedName name="APU_7.7.8.4.4">#REF!</definedName>
    <definedName name="APU_7.7.8.4.5" localSheetId="4">#REF!</definedName>
    <definedName name="APU_7.7.8.4.5" localSheetId="12">#REF!</definedName>
    <definedName name="APU_7.7.8.4.5" localSheetId="9">#REF!</definedName>
    <definedName name="APU_7.7.8.4.5" localSheetId="11">#REF!</definedName>
    <definedName name="APU_7.7.8.4.5" localSheetId="14">#REF!</definedName>
    <definedName name="APU_7.7.8.4.5" localSheetId="15">#REF!</definedName>
    <definedName name="APU_7.7.8.4.5">#REF!</definedName>
    <definedName name="APU_7.7.8.4.6" localSheetId="4">#REF!</definedName>
    <definedName name="APU_7.7.8.4.6" localSheetId="12">#REF!</definedName>
    <definedName name="APU_7.7.8.4.6" localSheetId="9">#REF!</definedName>
    <definedName name="APU_7.7.8.4.6" localSheetId="11">#REF!</definedName>
    <definedName name="APU_7.7.8.4.6" localSheetId="14">#REF!</definedName>
    <definedName name="APU_7.7.8.4.6" localSheetId="15">#REF!</definedName>
    <definedName name="APU_7.7.8.4.6">#REF!</definedName>
    <definedName name="APU_7.7.8.4.7" localSheetId="4">#REF!</definedName>
    <definedName name="APU_7.7.8.4.7" localSheetId="12">#REF!</definedName>
    <definedName name="APU_7.7.8.4.7" localSheetId="9">#REF!</definedName>
    <definedName name="APU_7.7.8.4.7" localSheetId="11">#REF!</definedName>
    <definedName name="APU_7.7.8.4.7" localSheetId="14">#REF!</definedName>
    <definedName name="APU_7.7.8.4.7" localSheetId="15">#REF!</definedName>
    <definedName name="APU_7.7.8.4.7">#REF!</definedName>
    <definedName name="APU_7.7.8.4.8" localSheetId="4">#REF!</definedName>
    <definedName name="APU_7.7.8.4.8" localSheetId="12">#REF!</definedName>
    <definedName name="APU_7.7.8.4.8" localSheetId="9">#REF!</definedName>
    <definedName name="APU_7.7.8.4.8" localSheetId="11">#REF!</definedName>
    <definedName name="APU_7.7.8.4.8" localSheetId="14">#REF!</definedName>
    <definedName name="APU_7.7.8.4.8" localSheetId="15">#REF!</definedName>
    <definedName name="APU_7.7.8.4.8">#REF!</definedName>
    <definedName name="APU_7.8.1.1" localSheetId="4">#REF!</definedName>
    <definedName name="APU_7.8.1.1" localSheetId="12">#REF!</definedName>
    <definedName name="APU_7.8.1.1" localSheetId="9">#REF!</definedName>
    <definedName name="APU_7.8.1.1" localSheetId="11">#REF!</definedName>
    <definedName name="APU_7.8.1.1" localSheetId="14">#REF!</definedName>
    <definedName name="APU_7.8.1.1" localSheetId="15">#REF!</definedName>
    <definedName name="APU_7.8.1.1">#REF!</definedName>
    <definedName name="APU_7.8.1.2" localSheetId="4">#REF!</definedName>
    <definedName name="APU_7.8.1.2" localSheetId="12">#REF!</definedName>
    <definedName name="APU_7.8.1.2" localSheetId="9">#REF!</definedName>
    <definedName name="APU_7.8.1.2" localSheetId="11">#REF!</definedName>
    <definedName name="APU_7.8.1.2" localSheetId="14">#REF!</definedName>
    <definedName name="APU_7.8.1.2" localSheetId="15">#REF!</definedName>
    <definedName name="APU_7.8.1.2">#REF!</definedName>
    <definedName name="APU_7.8.1.3" localSheetId="4">#REF!</definedName>
    <definedName name="APU_7.8.1.3" localSheetId="12">#REF!</definedName>
    <definedName name="APU_7.8.1.3" localSheetId="9">#REF!</definedName>
    <definedName name="APU_7.8.1.3" localSheetId="11">#REF!</definedName>
    <definedName name="APU_7.8.1.3" localSheetId="14">#REF!</definedName>
    <definedName name="APU_7.8.1.3" localSheetId="15">#REF!</definedName>
    <definedName name="APU_7.8.1.3">#REF!</definedName>
    <definedName name="APU_7.8.1.4" localSheetId="4">#REF!</definedName>
    <definedName name="APU_7.8.1.4" localSheetId="12">#REF!</definedName>
    <definedName name="APU_7.8.1.4" localSheetId="9">#REF!</definedName>
    <definedName name="APU_7.8.1.4" localSheetId="11">#REF!</definedName>
    <definedName name="APU_7.8.1.4" localSheetId="14">#REF!</definedName>
    <definedName name="APU_7.8.1.4" localSheetId="15">#REF!</definedName>
    <definedName name="APU_7.8.1.4">#REF!</definedName>
    <definedName name="APU_7.8.2.1" localSheetId="4">#REF!</definedName>
    <definedName name="APU_7.8.2.1" localSheetId="12">#REF!</definedName>
    <definedName name="APU_7.8.2.1" localSheetId="9">#REF!</definedName>
    <definedName name="APU_7.8.2.1" localSheetId="11">#REF!</definedName>
    <definedName name="APU_7.8.2.1" localSheetId="14">#REF!</definedName>
    <definedName name="APU_7.8.2.1" localSheetId="15">#REF!</definedName>
    <definedName name="APU_7.8.2.1">#REF!</definedName>
    <definedName name="APU_7.8.2.2" localSheetId="4">#REF!</definedName>
    <definedName name="APU_7.8.2.2" localSheetId="12">#REF!</definedName>
    <definedName name="APU_7.8.2.2" localSheetId="9">#REF!</definedName>
    <definedName name="APU_7.8.2.2" localSheetId="11">#REF!</definedName>
    <definedName name="APU_7.8.2.2" localSheetId="14">#REF!</definedName>
    <definedName name="APU_7.8.2.2" localSheetId="15">#REF!</definedName>
    <definedName name="APU_7.8.2.2">#REF!</definedName>
    <definedName name="APU_7.8.2.3" localSheetId="4">#REF!</definedName>
    <definedName name="APU_7.8.2.3" localSheetId="12">#REF!</definedName>
    <definedName name="APU_7.8.2.3" localSheetId="9">#REF!</definedName>
    <definedName name="APU_7.8.2.3" localSheetId="11">#REF!</definedName>
    <definedName name="APU_7.8.2.3" localSheetId="14">#REF!</definedName>
    <definedName name="APU_7.8.2.3" localSheetId="15">#REF!</definedName>
    <definedName name="APU_7.8.2.3">#REF!</definedName>
    <definedName name="APU_7.8.3.1" localSheetId="4">#REF!</definedName>
    <definedName name="APU_7.8.3.1" localSheetId="12">#REF!</definedName>
    <definedName name="APU_7.8.3.1" localSheetId="9">#REF!</definedName>
    <definedName name="APU_7.8.3.1" localSheetId="11">#REF!</definedName>
    <definedName name="APU_7.8.3.1" localSheetId="14">#REF!</definedName>
    <definedName name="APU_7.8.3.1" localSheetId="15">#REF!</definedName>
    <definedName name="APU_7.8.3.1">#REF!</definedName>
    <definedName name="APU_7.8.3.2" localSheetId="4">#REF!</definedName>
    <definedName name="APU_7.8.3.2" localSheetId="12">#REF!</definedName>
    <definedName name="APU_7.8.3.2" localSheetId="9">#REF!</definedName>
    <definedName name="APU_7.8.3.2" localSheetId="11">#REF!</definedName>
    <definedName name="APU_7.8.3.2" localSheetId="14">#REF!</definedName>
    <definedName name="APU_7.8.3.2" localSheetId="15">#REF!</definedName>
    <definedName name="APU_7.8.3.2">#REF!</definedName>
    <definedName name="APU_7.9.1.1" localSheetId="4">#REF!</definedName>
    <definedName name="APU_7.9.1.1" localSheetId="12">#REF!</definedName>
    <definedName name="APU_7.9.1.1" localSheetId="9">#REF!</definedName>
    <definedName name="APU_7.9.1.1" localSheetId="11">#REF!</definedName>
    <definedName name="APU_7.9.1.1" localSheetId="14">#REF!</definedName>
    <definedName name="APU_7.9.1.1" localSheetId="15">#REF!</definedName>
    <definedName name="APU_7.9.1.1">#REF!</definedName>
    <definedName name="APU_7.9.1.2" localSheetId="4">#REF!</definedName>
    <definedName name="APU_7.9.1.2" localSheetId="12">#REF!</definedName>
    <definedName name="APU_7.9.1.2" localSheetId="9">#REF!</definedName>
    <definedName name="APU_7.9.1.2" localSheetId="11">#REF!</definedName>
    <definedName name="APU_7.9.1.2" localSheetId="14">#REF!</definedName>
    <definedName name="APU_7.9.1.2" localSheetId="15">#REF!</definedName>
    <definedName name="APU_7.9.1.2">#REF!</definedName>
    <definedName name="APU_7.9.1.3" localSheetId="4">#REF!</definedName>
    <definedName name="APU_7.9.1.3" localSheetId="12">#REF!</definedName>
    <definedName name="APU_7.9.1.3" localSheetId="9">#REF!</definedName>
    <definedName name="APU_7.9.1.3" localSheetId="11">#REF!</definedName>
    <definedName name="APU_7.9.1.3" localSheetId="14">#REF!</definedName>
    <definedName name="APU_7.9.1.3" localSheetId="15">#REF!</definedName>
    <definedName name="APU_7.9.1.3">#REF!</definedName>
    <definedName name="APU_7.9.1.4" localSheetId="4">#REF!</definedName>
    <definedName name="APU_7.9.1.4" localSheetId="12">#REF!</definedName>
    <definedName name="APU_7.9.1.4" localSheetId="9">#REF!</definedName>
    <definedName name="APU_7.9.1.4" localSheetId="11">#REF!</definedName>
    <definedName name="APU_7.9.1.4" localSheetId="14">#REF!</definedName>
    <definedName name="APU_7.9.1.4" localSheetId="15">#REF!</definedName>
    <definedName name="APU_7.9.1.4">#REF!</definedName>
    <definedName name="APU_7.9.1.5" localSheetId="4">#REF!</definedName>
    <definedName name="APU_7.9.1.5" localSheetId="12">#REF!</definedName>
    <definedName name="APU_7.9.1.5" localSheetId="9">#REF!</definedName>
    <definedName name="APU_7.9.1.5" localSheetId="11">#REF!</definedName>
    <definedName name="APU_7.9.1.5" localSheetId="14">#REF!</definedName>
    <definedName name="APU_7.9.1.5" localSheetId="15">#REF!</definedName>
    <definedName name="APU_7.9.1.5">#REF!</definedName>
    <definedName name="APU_7.9.2.1" localSheetId="4">#REF!</definedName>
    <definedName name="APU_7.9.2.1" localSheetId="12">#REF!</definedName>
    <definedName name="APU_7.9.2.1" localSheetId="9">#REF!</definedName>
    <definedName name="APU_7.9.2.1" localSheetId="11">#REF!</definedName>
    <definedName name="APU_7.9.2.1" localSheetId="14">#REF!</definedName>
    <definedName name="APU_7.9.2.1" localSheetId="15">#REF!</definedName>
    <definedName name="APU_7.9.2.1">#REF!</definedName>
    <definedName name="APU_7.9.2.2" localSheetId="4">#REF!</definedName>
    <definedName name="APU_7.9.2.2" localSheetId="12">#REF!</definedName>
    <definedName name="APU_7.9.2.2" localSheetId="9">#REF!</definedName>
    <definedName name="APU_7.9.2.2" localSheetId="11">#REF!</definedName>
    <definedName name="APU_7.9.2.2" localSheetId="14">#REF!</definedName>
    <definedName name="APU_7.9.2.2" localSheetId="15">#REF!</definedName>
    <definedName name="APU_7.9.2.2">#REF!</definedName>
    <definedName name="APU_7.9.2.3" localSheetId="4">#REF!</definedName>
    <definedName name="APU_7.9.2.3" localSheetId="12">#REF!</definedName>
    <definedName name="APU_7.9.2.3" localSheetId="9">#REF!</definedName>
    <definedName name="APU_7.9.2.3" localSheetId="11">#REF!</definedName>
    <definedName name="APU_7.9.2.3" localSheetId="14">#REF!</definedName>
    <definedName name="APU_7.9.2.3" localSheetId="15">#REF!</definedName>
    <definedName name="APU_7.9.2.3">#REF!</definedName>
    <definedName name="APU_7.9.3.1" localSheetId="4">#REF!</definedName>
    <definedName name="APU_7.9.3.1" localSheetId="12">#REF!</definedName>
    <definedName name="APU_7.9.3.1" localSheetId="9">#REF!</definedName>
    <definedName name="APU_7.9.3.1" localSheetId="11">#REF!</definedName>
    <definedName name="APU_7.9.3.1" localSheetId="14">#REF!</definedName>
    <definedName name="APU_7.9.3.1" localSheetId="15">#REF!</definedName>
    <definedName name="APU_7.9.3.1">#REF!</definedName>
    <definedName name="APU_7.9.3.2" localSheetId="4">#REF!</definedName>
    <definedName name="APU_7.9.3.2" localSheetId="12">#REF!</definedName>
    <definedName name="APU_7.9.3.2" localSheetId="9">#REF!</definedName>
    <definedName name="APU_7.9.3.2" localSheetId="11">#REF!</definedName>
    <definedName name="APU_7.9.3.2" localSheetId="14">#REF!</definedName>
    <definedName name="APU_7.9.3.2" localSheetId="15">#REF!</definedName>
    <definedName name="APU_7.9.3.2">#REF!</definedName>
    <definedName name="APU_7.9.3.3" localSheetId="4">#REF!</definedName>
    <definedName name="APU_7.9.3.3" localSheetId="12">#REF!</definedName>
    <definedName name="APU_7.9.3.3" localSheetId="9">#REF!</definedName>
    <definedName name="APU_7.9.3.3" localSheetId="11">#REF!</definedName>
    <definedName name="APU_7.9.3.3" localSheetId="14">#REF!</definedName>
    <definedName name="APU_7.9.3.3" localSheetId="15">#REF!</definedName>
    <definedName name="APU_7.9.3.3">#REF!</definedName>
    <definedName name="APU_7.9.3.4" localSheetId="4">#REF!</definedName>
    <definedName name="APU_7.9.3.4" localSheetId="12">#REF!</definedName>
    <definedName name="APU_7.9.3.4" localSheetId="9">#REF!</definedName>
    <definedName name="APU_7.9.3.4" localSheetId="11">#REF!</definedName>
    <definedName name="APU_7.9.3.4" localSheetId="14">#REF!</definedName>
    <definedName name="APU_7.9.3.4" localSheetId="15">#REF!</definedName>
    <definedName name="APU_7.9.3.4">#REF!</definedName>
    <definedName name="APU_7.9.4.1" localSheetId="4">#REF!</definedName>
    <definedName name="APU_7.9.4.1" localSheetId="12">#REF!</definedName>
    <definedName name="APU_7.9.4.1" localSheetId="9">#REF!</definedName>
    <definedName name="APU_7.9.4.1" localSheetId="11">#REF!</definedName>
    <definedName name="APU_7.9.4.1" localSheetId="14">#REF!</definedName>
    <definedName name="APU_7.9.4.1" localSheetId="15">#REF!</definedName>
    <definedName name="APU_7.9.4.1">#REF!</definedName>
    <definedName name="APU_7.9.4.2" localSheetId="4">#REF!</definedName>
    <definedName name="APU_7.9.4.2" localSheetId="12">#REF!</definedName>
    <definedName name="APU_7.9.4.2" localSheetId="9">#REF!</definedName>
    <definedName name="APU_7.9.4.2" localSheetId="11">#REF!</definedName>
    <definedName name="APU_7.9.4.2" localSheetId="14">#REF!</definedName>
    <definedName name="APU_7.9.4.2" localSheetId="15">#REF!</definedName>
    <definedName name="APU_7.9.4.2">#REF!</definedName>
    <definedName name="APU_7.9.4.3" localSheetId="4">#REF!</definedName>
    <definedName name="APU_7.9.4.3" localSheetId="12">#REF!</definedName>
    <definedName name="APU_7.9.4.3" localSheetId="9">#REF!</definedName>
    <definedName name="APU_7.9.4.3" localSheetId="11">#REF!</definedName>
    <definedName name="APU_7.9.4.3" localSheetId="14">#REF!</definedName>
    <definedName name="APU_7.9.4.3" localSheetId="15">#REF!</definedName>
    <definedName name="APU_7.9.4.3">#REF!</definedName>
    <definedName name="APU_9.1.1" localSheetId="4">#REF!</definedName>
    <definedName name="APU_9.1.1" localSheetId="12">#REF!</definedName>
    <definedName name="APU_9.1.1" localSheetId="9">#REF!</definedName>
    <definedName name="APU_9.1.1" localSheetId="11">#REF!</definedName>
    <definedName name="APU_9.1.1" localSheetId="14">#REF!</definedName>
    <definedName name="APU_9.1.1" localSheetId="15">#REF!</definedName>
    <definedName name="APU_9.1.1">#REF!</definedName>
    <definedName name="APU_acero.60000" localSheetId="4">#REF!</definedName>
    <definedName name="APU_acero.60000" localSheetId="12">#REF!</definedName>
    <definedName name="APU_acero.60000" localSheetId="9">#REF!</definedName>
    <definedName name="APU_acero.60000" localSheetId="11">#REF!</definedName>
    <definedName name="APU_acero.60000" localSheetId="14">#REF!</definedName>
    <definedName name="APU_acero.60000" localSheetId="15">#REF!</definedName>
    <definedName name="APU_acero.60000">#REF!</definedName>
    <definedName name="APU_Alcaparros" localSheetId="4">#REF!</definedName>
    <definedName name="APU_Alcaparros" localSheetId="12">#REF!</definedName>
    <definedName name="APU_Alcaparros" localSheetId="9">#REF!</definedName>
    <definedName name="APU_Alcaparros" localSheetId="11">#REF!</definedName>
    <definedName name="APU_Alcaparros" localSheetId="14">#REF!</definedName>
    <definedName name="APU_Alcaparros" localSheetId="15">#REF!</definedName>
    <definedName name="APU_Alcaparros">#REF!</definedName>
    <definedName name="APU_Aseo_General" localSheetId="4">#REF!</definedName>
    <definedName name="APU_Aseo_General" localSheetId="12">#REF!</definedName>
    <definedName name="APU_Aseo_General" localSheetId="9">#REF!</definedName>
    <definedName name="APU_Aseo_General" localSheetId="11">#REF!</definedName>
    <definedName name="APU_Aseo_General" localSheetId="14">#REF!</definedName>
    <definedName name="APU_Aseo_General" localSheetId="15">#REF!</definedName>
    <definedName name="APU_Aseo_General">#REF!</definedName>
    <definedName name="APU_Asta_Banderas" localSheetId="4">#REF!</definedName>
    <definedName name="APU_Asta_Banderas" localSheetId="12">#REF!</definedName>
    <definedName name="APU_Asta_Banderas" localSheetId="9">#REF!</definedName>
    <definedName name="APU_Asta_Banderas" localSheetId="11">#REF!</definedName>
    <definedName name="APU_Asta_Banderas" localSheetId="14">#REF!</definedName>
    <definedName name="APU_Asta_Banderas" localSheetId="15">#REF!</definedName>
    <definedName name="APU_Asta_Banderas">#REF!</definedName>
    <definedName name="APU_Cauchos_Sabaneros" localSheetId="4">#REF!</definedName>
    <definedName name="APU_Cauchos_Sabaneros" localSheetId="12">#REF!</definedName>
    <definedName name="APU_Cauchos_Sabaneros" localSheetId="9">#REF!</definedName>
    <definedName name="APU_Cauchos_Sabaneros" localSheetId="11">#REF!</definedName>
    <definedName name="APU_Cauchos_Sabaneros" localSheetId="14">#REF!</definedName>
    <definedName name="APU_Cauchos_Sabaneros" localSheetId="15">#REF!</definedName>
    <definedName name="APU_Cauchos_Sabaneros">#REF!</definedName>
    <definedName name="APU_concreto.2500" localSheetId="4">#REF!</definedName>
    <definedName name="APU_concreto.2500" localSheetId="12">#REF!</definedName>
    <definedName name="APU_concreto.2500" localSheetId="9">#REF!</definedName>
    <definedName name="APU_concreto.2500" localSheetId="11">#REF!</definedName>
    <definedName name="APU_concreto.2500" localSheetId="14">#REF!</definedName>
    <definedName name="APU_concreto.2500" localSheetId="15">#REF!</definedName>
    <definedName name="APU_concreto.2500">#REF!</definedName>
    <definedName name="APU_concreto.3000" localSheetId="4">#REF!</definedName>
    <definedName name="APU_concreto.3000" localSheetId="12">#REF!</definedName>
    <definedName name="APU_concreto.3000" localSheetId="9">#REF!</definedName>
    <definedName name="APU_concreto.3000" localSheetId="11">#REF!</definedName>
    <definedName name="APU_concreto.3000" localSheetId="14">#REF!</definedName>
    <definedName name="APU_concreto.3000" localSheetId="15">#REF!</definedName>
    <definedName name="APU_concreto.3000">#REF!</definedName>
    <definedName name="APU_concreto.4000" localSheetId="4">#REF!</definedName>
    <definedName name="APU_concreto.4000" localSheetId="12">#REF!</definedName>
    <definedName name="APU_concreto.4000" localSheetId="9">#REF!</definedName>
    <definedName name="APU_concreto.4000" localSheetId="11">#REF!</definedName>
    <definedName name="APU_concreto.4000" localSheetId="14">#REF!</definedName>
    <definedName name="APU_concreto.4000" localSheetId="15">#REF!</definedName>
    <definedName name="APU_concreto.4000">#REF!</definedName>
    <definedName name="APU_concreto.imp.3000" localSheetId="4">#REF!</definedName>
    <definedName name="APU_concreto.imp.3000" localSheetId="12">#REF!</definedName>
    <definedName name="APU_concreto.imp.3000" localSheetId="9">#REF!</definedName>
    <definedName name="APU_concreto.imp.3000" localSheetId="11">#REF!</definedName>
    <definedName name="APU_concreto.imp.3000" localSheetId="14">#REF!</definedName>
    <definedName name="APU_concreto.imp.3000" localSheetId="15">#REF!</definedName>
    <definedName name="APU_concreto.imp.3000">#REF!</definedName>
    <definedName name="APU_Duchas_Antivandalicas" localSheetId="4">#REF!</definedName>
    <definedName name="APU_Duchas_Antivandalicas" localSheetId="12">#REF!</definedName>
    <definedName name="APU_Duchas_Antivandalicas" localSheetId="9">#REF!</definedName>
    <definedName name="APU_Duchas_Antivandalicas" localSheetId="11">#REF!</definedName>
    <definedName name="APU_Duchas_Antivandalicas" localSheetId="14">#REF!</definedName>
    <definedName name="APU_Duchas_Antivandalicas" localSheetId="15">#REF!</definedName>
    <definedName name="APU_Duchas_Antivandalicas">#REF!</definedName>
    <definedName name="APU_Gabinete_Incendio" localSheetId="4">#REF!</definedName>
    <definedName name="APU_Gabinete_Incendio" localSheetId="12">#REF!</definedName>
    <definedName name="APU_Gabinete_Incendio" localSheetId="9">#REF!</definedName>
    <definedName name="APU_Gabinete_Incendio" localSheetId="11">#REF!</definedName>
    <definedName name="APU_Gabinete_Incendio" localSheetId="14">#REF!</definedName>
    <definedName name="APU_Gabinete_Incendio" localSheetId="15">#REF!</definedName>
    <definedName name="APU_Gabinete_Incendio">#REF!</definedName>
    <definedName name="APU_Gescobas_Granito_BH" localSheetId="4">#REF!</definedName>
    <definedName name="APU_Gescobas_Granito_BH" localSheetId="12">#REF!</definedName>
    <definedName name="APU_Gescobas_Granito_BH" localSheetId="9">#REF!</definedName>
    <definedName name="APU_Gescobas_Granito_BH" localSheetId="11">#REF!</definedName>
    <definedName name="APU_Gescobas_Granito_BH" localSheetId="14">#REF!</definedName>
    <definedName name="APU_Gescobas_Granito_BH" localSheetId="15">#REF!</definedName>
    <definedName name="APU_Gescobas_Granito_BH">#REF!</definedName>
    <definedName name="APU_Lavamanos_Colgar" localSheetId="4">#REF!</definedName>
    <definedName name="APU_Lavamanos_Colgar" localSheetId="12">#REF!</definedName>
    <definedName name="APU_Lavamanos_Colgar" localSheetId="9">#REF!</definedName>
    <definedName name="APU_Lavamanos_Colgar" localSheetId="11">#REF!</definedName>
    <definedName name="APU_Lavamanos_Colgar" localSheetId="14">#REF!</definedName>
    <definedName name="APU_Lavamanos_Colgar" localSheetId="15">#REF!</definedName>
    <definedName name="APU_Lavamanos_Colgar">#REF!</definedName>
    <definedName name="APU_Limpieza_Fachadas" localSheetId="4">#REF!</definedName>
    <definedName name="APU_Limpieza_Fachadas" localSheetId="12">#REF!</definedName>
    <definedName name="APU_Limpieza_Fachadas" localSheetId="9">#REF!</definedName>
    <definedName name="APU_Limpieza_Fachadas" localSheetId="11">#REF!</definedName>
    <definedName name="APU_Limpieza_Fachadas" localSheetId="14">#REF!</definedName>
    <definedName name="APU_Limpieza_Fachadas" localSheetId="15">#REF!</definedName>
    <definedName name="APU_Limpieza_Fachadas">#REF!</definedName>
    <definedName name="APU_Limpieza_Muros_Interiores" localSheetId="4">#REF!</definedName>
    <definedName name="APU_Limpieza_Muros_Interiores" localSheetId="12">#REF!</definedName>
    <definedName name="APU_Limpieza_Muros_Interiores" localSheetId="9">#REF!</definedName>
    <definedName name="APU_Limpieza_Muros_Interiores" localSheetId="11">#REF!</definedName>
    <definedName name="APU_Limpieza_Muros_Interiores" localSheetId="14">#REF!</definedName>
    <definedName name="APU_Limpieza_Muros_Interiores" localSheetId="15">#REF!</definedName>
    <definedName name="APU_Limpieza_Muros_Interiores">#REF!</definedName>
    <definedName name="APU_Magnolios" localSheetId="4">#REF!</definedName>
    <definedName name="APU_Magnolios" localSheetId="12">#REF!</definedName>
    <definedName name="APU_Magnolios" localSheetId="9">#REF!</definedName>
    <definedName name="APU_Magnolios" localSheetId="11">#REF!</definedName>
    <definedName name="APU_Magnolios" localSheetId="14">#REF!</definedName>
    <definedName name="APU_Magnolios" localSheetId="15">#REF!</definedName>
    <definedName name="APU_Magnolios">#REF!</definedName>
    <definedName name="APU_Mano_de_Oso" localSheetId="4">#REF!</definedName>
    <definedName name="APU_Mano_de_Oso" localSheetId="12">#REF!</definedName>
    <definedName name="APU_Mano_de_Oso" localSheetId="9">#REF!</definedName>
    <definedName name="APU_Mano_de_Oso" localSheetId="11">#REF!</definedName>
    <definedName name="APU_Mano_de_Oso" localSheetId="14">#REF!</definedName>
    <definedName name="APU_Mano_de_Oso" localSheetId="15">#REF!</definedName>
    <definedName name="APU_Mano_de_Oso">#REF!</definedName>
    <definedName name="APU_mortero.1.4_3000" localSheetId="4">#REF!</definedName>
    <definedName name="APU_mortero.1.4_3000" localSheetId="12">#REF!</definedName>
    <definedName name="APU_mortero.1.4_3000" localSheetId="9">#REF!</definedName>
    <definedName name="APU_mortero.1.4_3000" localSheetId="11">#REF!</definedName>
    <definedName name="APU_mortero.1.4_3000" localSheetId="14">#REF!</definedName>
    <definedName name="APU_mortero.1.4_3000" localSheetId="15">#REF!</definedName>
    <definedName name="APU_mortero.1.4_3000">#REF!</definedName>
    <definedName name="APU_mortero_1.3_4000" localSheetId="4">#REF!</definedName>
    <definedName name="APU_mortero_1.3_4000" localSheetId="12">#REF!</definedName>
    <definedName name="APU_mortero_1.3_4000" localSheetId="9">#REF!</definedName>
    <definedName name="APU_mortero_1.3_4000" localSheetId="11">#REF!</definedName>
    <definedName name="APU_mortero_1.3_4000" localSheetId="14">#REF!</definedName>
    <definedName name="APU_mortero_1.3_4000" localSheetId="15">#REF!</definedName>
    <definedName name="APU_mortero_1.3_4000">#REF!</definedName>
    <definedName name="APU_mortero_1.3_imp" localSheetId="4">#REF!</definedName>
    <definedName name="APU_mortero_1.3_imp" localSheetId="12">#REF!</definedName>
    <definedName name="APU_mortero_1.3_imp" localSheetId="9">#REF!</definedName>
    <definedName name="APU_mortero_1.3_imp" localSheetId="11">#REF!</definedName>
    <definedName name="APU_mortero_1.3_imp" localSheetId="14">#REF!</definedName>
    <definedName name="APU_mortero_1.3_imp" localSheetId="15">#REF!</definedName>
    <definedName name="APU_mortero_1.3_imp">#REF!</definedName>
    <definedName name="APU_mortero_1.4_imp" localSheetId="4">#REF!</definedName>
    <definedName name="APU_mortero_1.4_imp" localSheetId="12">#REF!</definedName>
    <definedName name="APU_mortero_1.4_imp" localSheetId="9">#REF!</definedName>
    <definedName name="APU_mortero_1.4_imp" localSheetId="11">#REF!</definedName>
    <definedName name="APU_mortero_1.4_imp" localSheetId="14">#REF!</definedName>
    <definedName name="APU_mortero_1.4_imp" localSheetId="15">#REF!</definedName>
    <definedName name="APU_mortero_1.4_imp">#REF!</definedName>
    <definedName name="APU_mortero1.5_2000" localSheetId="4">#REF!</definedName>
    <definedName name="APU_mortero1.5_2000" localSheetId="12">#REF!</definedName>
    <definedName name="APU_mortero1.5_2000" localSheetId="9">#REF!</definedName>
    <definedName name="APU_mortero1.5_2000" localSheetId="11">#REF!</definedName>
    <definedName name="APU_mortero1.5_2000" localSheetId="14">#REF!</definedName>
    <definedName name="APU_mortero1.5_2000" localSheetId="15">#REF!</definedName>
    <definedName name="APU_mortero1.5_2000">#REF!</definedName>
    <definedName name="APU_Pradizacion" localSheetId="4">#REF!</definedName>
    <definedName name="APU_Pradizacion" localSheetId="12">#REF!</definedName>
    <definedName name="APU_Pradizacion" localSheetId="9">#REF!</definedName>
    <definedName name="APU_Pradizacion" localSheetId="11">#REF!</definedName>
    <definedName name="APU_Pradizacion" localSheetId="14">#REF!</definedName>
    <definedName name="APU_Pradizacion" localSheetId="15">#REF!</definedName>
    <definedName name="APU_Pradizacion">#REF!</definedName>
    <definedName name="APU_Sangegado" localSheetId="4">#REF!</definedName>
    <definedName name="APU_Sangegado" localSheetId="12">#REF!</definedName>
    <definedName name="APU_Sangegado" localSheetId="9">#REF!</definedName>
    <definedName name="APU_Sangegado" localSheetId="11">#REF!</definedName>
    <definedName name="APU_Sangegado" localSheetId="14">#REF!</definedName>
    <definedName name="APU_Sangegado" localSheetId="15">#REF!</definedName>
    <definedName name="APU_Sangegado">#REF!</definedName>
    <definedName name="_xlnm.Print_Area" localSheetId="1">Conformación!$A$1:$Y$29</definedName>
    <definedName name="_xlnm.Print_Area" localSheetId="3">'Exp. oferente'!$A$1:$K$135</definedName>
    <definedName name="_xlnm.Print_Area" localSheetId="4">'Exp. oferente ADICIONAL'!$A$1:$K$98</definedName>
    <definedName name="_xlnm.Print_Area" localSheetId="9">'Exp. profesionales'!$A$1:$N$78</definedName>
    <definedName name="_xlnm.Print_Area" localSheetId="11">'Exp. profesionales ADICIONAL'!$A$1:$I$81</definedName>
    <definedName name="_xlnm.Print_Area" localSheetId="2">'FORMATO 06 Saldo contrato (SCE)'!$A$1:$H$400</definedName>
    <definedName name="_xlnm.Print_Area" localSheetId="13">'Formato 7A'!$A$1:$M$262</definedName>
    <definedName name="_xlnm.Print_Area" localSheetId="0">'K-Kr Constructor'!$A$1:$H$150</definedName>
    <definedName name="_xlnm.Print_Area" localSheetId="8">'Resumen Evaluación'!$A$1:$AD$49</definedName>
    <definedName name="Arena_de_Peña" localSheetId="4">#REF!</definedName>
    <definedName name="Arena_de_Peña" localSheetId="12">#REF!</definedName>
    <definedName name="Arena_de_Peña" localSheetId="9">#REF!</definedName>
    <definedName name="Arena_de_Peña" localSheetId="11">#REF!</definedName>
    <definedName name="Arena_de_Peña" localSheetId="14">#REF!</definedName>
    <definedName name="Arena_de_Peña" localSheetId="15">#REF!</definedName>
    <definedName name="Arena_de_Peña">#REF!</definedName>
    <definedName name="Arena_de_rio" localSheetId="4">#REF!</definedName>
    <definedName name="Arena_de_rio" localSheetId="12">#REF!</definedName>
    <definedName name="Arena_de_rio" localSheetId="9">#REF!</definedName>
    <definedName name="Arena_de_rio" localSheetId="11">#REF!</definedName>
    <definedName name="Arena_de_rio" localSheetId="14">#REF!</definedName>
    <definedName name="Arena_de_rio" localSheetId="15">#REF!</definedName>
    <definedName name="Arena_de_rio">#REF!</definedName>
    <definedName name="Arena_Lavada_de_Peña" localSheetId="4">#REF!</definedName>
    <definedName name="Arena_Lavada_de_Peña" localSheetId="12">#REF!</definedName>
    <definedName name="Arena_Lavada_de_Peña" localSheetId="9">#REF!</definedName>
    <definedName name="Arena_Lavada_de_Peña" localSheetId="11">#REF!</definedName>
    <definedName name="Arena_Lavada_de_Peña" localSheetId="14">#REF!</definedName>
    <definedName name="Arena_Lavada_de_Peña" localSheetId="15">#REF!</definedName>
    <definedName name="Arena_Lavada_de_Peña">#REF!</definedName>
    <definedName name="Arena_semilavada" localSheetId="4">#REF!</definedName>
    <definedName name="Arena_semilavada" localSheetId="12">#REF!</definedName>
    <definedName name="Arena_semilavada" localSheetId="9">#REF!</definedName>
    <definedName name="Arena_semilavada" localSheetId="11">#REF!</definedName>
    <definedName name="Arena_semilavada" localSheetId="14">#REF!</definedName>
    <definedName name="Arena_semilavada" localSheetId="15">#REF!</definedName>
    <definedName name="Arena_semilavada">#REF!</definedName>
    <definedName name="ARR" localSheetId="4">[2]AC!#REF!</definedName>
    <definedName name="ARR" localSheetId="12">[2]AC!#REF!</definedName>
    <definedName name="ARR" localSheetId="9">[2]AC!#REF!</definedName>
    <definedName name="ARR" localSheetId="11">[2]AC!#REF!</definedName>
    <definedName name="ARR" localSheetId="14">[2]AC!#REF!</definedName>
    <definedName name="ARR" localSheetId="15">[2]AC!#REF!</definedName>
    <definedName name="ARR">[2]AC!#REF!</definedName>
    <definedName name="ASB">[1]AASHTO!$A$8:$F$11</definedName>
    <definedName name="Aseo_general" localSheetId="4">#REF!</definedName>
    <definedName name="Aseo_general" localSheetId="12">#REF!</definedName>
    <definedName name="Aseo_general" localSheetId="9">#REF!</definedName>
    <definedName name="Aseo_general" localSheetId="11">#REF!</definedName>
    <definedName name="Aseo_general" localSheetId="14">#REF!</definedName>
    <definedName name="Aseo_general" localSheetId="15">#REF!</definedName>
    <definedName name="Aseo_general">#REF!</definedName>
    <definedName name="Aseo_General___3_HS__Sal__Mínimo" localSheetId="4">#REF!</definedName>
    <definedName name="Aseo_General___3_HS__Sal__Mínimo" localSheetId="12">#REF!</definedName>
    <definedName name="Aseo_General___3_HS__Sal__Mínimo" localSheetId="9">#REF!</definedName>
    <definedName name="Aseo_General___3_HS__Sal__Mínimo" localSheetId="11">#REF!</definedName>
    <definedName name="Aseo_General___3_HS__Sal__Mínimo" localSheetId="14">#REF!</definedName>
    <definedName name="Aseo_General___3_HS__Sal__Mínimo" localSheetId="15">#REF!</definedName>
    <definedName name="Aseo_General___3_HS__Sal__Mínimo">#REF!</definedName>
    <definedName name="Asta_Para_Banderas" localSheetId="4">#REF!</definedName>
    <definedName name="Asta_Para_Banderas" localSheetId="12">#REF!</definedName>
    <definedName name="Asta_Para_Banderas" localSheetId="9">#REF!</definedName>
    <definedName name="Asta_Para_Banderas" localSheetId="11">#REF!</definedName>
    <definedName name="Asta_Para_Banderas" localSheetId="14">#REF!</definedName>
    <definedName name="Asta_Para_Banderas" localSheetId="15">#REF!</definedName>
    <definedName name="Asta_Para_Banderas">#REF!</definedName>
    <definedName name="AULAS" localSheetId="4">#REF!</definedName>
    <definedName name="AULAS" localSheetId="12">#REF!</definedName>
    <definedName name="AULAS" localSheetId="9">#REF!</definedName>
    <definedName name="AULAS" localSheetId="11">#REF!</definedName>
    <definedName name="AULAS" localSheetId="14">#REF!</definedName>
    <definedName name="AULAS" localSheetId="13">#REF!</definedName>
    <definedName name="AULAS" localSheetId="15">#REF!</definedName>
    <definedName name="AULAS">#REF!</definedName>
    <definedName name="AULU">#N/A</definedName>
    <definedName name="Auxiliar_de_Contabilidad" localSheetId="4">#REF!</definedName>
    <definedName name="Auxiliar_de_Contabilidad" localSheetId="12">#REF!</definedName>
    <definedName name="Auxiliar_de_Contabilidad" localSheetId="9">#REF!</definedName>
    <definedName name="Auxiliar_de_Contabilidad" localSheetId="11">#REF!</definedName>
    <definedName name="Auxiliar_de_Contabilidad" localSheetId="14">#REF!</definedName>
    <definedName name="Auxiliar_de_Contabilidad" localSheetId="15">#REF!</definedName>
    <definedName name="Auxiliar_de_Contabilidad">#REF!</definedName>
    <definedName name="AV" localSheetId="4">VLOOKUP([2]APU!#REF!,[2]INS!#REF!,4,FALSE)</definedName>
    <definedName name="AV" localSheetId="12">VLOOKUP([2]APU!#REF!,[2]INS!#REF!,4,FALSE)</definedName>
    <definedName name="AV" localSheetId="9">VLOOKUP([2]APU!#REF!,[2]INS!#REF!,4,FALSE)</definedName>
    <definedName name="AV" localSheetId="11">VLOOKUP([2]APU!#REF!,[2]INS!#REF!,4,FALSE)</definedName>
    <definedName name="AV" localSheetId="14">VLOOKUP([2]APU!#REF!,[2]INS!#REF!,4,FALSE)</definedName>
    <definedName name="AV" localSheetId="15">VLOOKUP([2]APU!#REF!,[2]INS!#REF!,4,FALSE)</definedName>
    <definedName name="AV">VLOOKUP([2]APU!#REF!,[2]INS!#REF!,4,FALSE)</definedName>
    <definedName name="Ayudante_Acabados_albañilería" localSheetId="4">#REF!</definedName>
    <definedName name="Ayudante_Acabados_albañilería" localSheetId="12">#REF!</definedName>
    <definedName name="Ayudante_Acabados_albañilería" localSheetId="9">#REF!</definedName>
    <definedName name="Ayudante_Acabados_albañilería" localSheetId="11">#REF!</definedName>
    <definedName name="Ayudante_Acabados_albañilería" localSheetId="14">#REF!</definedName>
    <definedName name="Ayudante_Acabados_albañilería" localSheetId="15">#REF!</definedName>
    <definedName name="Ayudante_Acabados_albañilería">#REF!</definedName>
    <definedName name="Ayudante_Albaílería_General" localSheetId="4">#REF!</definedName>
    <definedName name="Ayudante_Albaílería_General" localSheetId="12">#REF!</definedName>
    <definedName name="Ayudante_Albaílería_General" localSheetId="9">#REF!</definedName>
    <definedName name="Ayudante_Albaílería_General" localSheetId="11">#REF!</definedName>
    <definedName name="Ayudante_Albaílería_General" localSheetId="14">#REF!</definedName>
    <definedName name="Ayudante_Albaílería_General" localSheetId="15">#REF!</definedName>
    <definedName name="Ayudante_Albaílería_General">#REF!</definedName>
    <definedName name="Ayudante_Carpintería" localSheetId="4">#REF!</definedName>
    <definedName name="Ayudante_Carpintería" localSheetId="12">#REF!</definedName>
    <definedName name="Ayudante_Carpintería" localSheetId="9">#REF!</definedName>
    <definedName name="Ayudante_Carpintería" localSheetId="11">#REF!</definedName>
    <definedName name="Ayudante_Carpintería" localSheetId="14">#REF!</definedName>
    <definedName name="Ayudante_Carpintería" localSheetId="15">#REF!</definedName>
    <definedName name="Ayudante_Carpintería">#REF!</definedName>
    <definedName name="Ayudante_Electrico" localSheetId="4">#REF!</definedName>
    <definedName name="Ayudante_Electrico" localSheetId="12">#REF!</definedName>
    <definedName name="Ayudante_Electrico" localSheetId="9">#REF!</definedName>
    <definedName name="Ayudante_Electrico" localSheetId="11">#REF!</definedName>
    <definedName name="Ayudante_Electrico" localSheetId="14">#REF!</definedName>
    <definedName name="Ayudante_Electrico" localSheetId="15">#REF!</definedName>
    <definedName name="Ayudante_Electrico">#REF!</definedName>
    <definedName name="Ayudante_Instalaciones_sanitarias" localSheetId="4">#REF!</definedName>
    <definedName name="Ayudante_Instalaciones_sanitarias" localSheetId="12">#REF!</definedName>
    <definedName name="Ayudante_Instalaciones_sanitarias" localSheetId="9">#REF!</definedName>
    <definedName name="Ayudante_Instalaciones_sanitarias" localSheetId="11">#REF!</definedName>
    <definedName name="Ayudante_Instalaciones_sanitarias" localSheetId="14">#REF!</definedName>
    <definedName name="Ayudante_Instalaciones_sanitarias" localSheetId="15">#REF!</definedName>
    <definedName name="Ayudante_Instalaciones_sanitarias">#REF!</definedName>
    <definedName name="Ayudante_Taller" localSheetId="4">#REF!</definedName>
    <definedName name="Ayudante_Taller" localSheetId="12">#REF!</definedName>
    <definedName name="Ayudante_Taller" localSheetId="9">#REF!</definedName>
    <definedName name="Ayudante_Taller" localSheetId="11">#REF!</definedName>
    <definedName name="Ayudante_Taller" localSheetId="14">#REF!</definedName>
    <definedName name="Ayudante_Taller" localSheetId="15">#REF!</definedName>
    <definedName name="Ayudante_Taller">#REF!</definedName>
    <definedName name="Ayudante_Topografo" localSheetId="4">#REF!</definedName>
    <definedName name="Ayudante_Topografo" localSheetId="12">#REF!</definedName>
    <definedName name="Ayudante_Topografo" localSheetId="9">#REF!</definedName>
    <definedName name="Ayudante_Topografo" localSheetId="11">#REF!</definedName>
    <definedName name="Ayudante_Topografo" localSheetId="14">#REF!</definedName>
    <definedName name="Ayudante_Topografo" localSheetId="15">#REF!</definedName>
    <definedName name="Ayudante_Topografo">#REF!</definedName>
    <definedName name="b" localSheetId="4">#REF!</definedName>
    <definedName name="b" localSheetId="12">#REF!</definedName>
    <definedName name="b" localSheetId="9">#REF!</definedName>
    <definedName name="b" localSheetId="11">#REF!</definedName>
    <definedName name="b" localSheetId="14">#REF!</definedName>
    <definedName name="b" localSheetId="13">#REF!</definedName>
    <definedName name="b" localSheetId="15">#REF!</definedName>
    <definedName name="b">#REF!</definedName>
    <definedName name="BA" localSheetId="4">VLOOKUP([2]APU!#REF!,[2]AUX!#REF!,2,FALSE)</definedName>
    <definedName name="BA" localSheetId="12">VLOOKUP([2]APU!#REF!,[2]AUX!#REF!,2,FALSE)</definedName>
    <definedName name="BA" localSheetId="9">VLOOKUP([2]APU!#REF!,[2]AUX!#REF!,2,FALSE)</definedName>
    <definedName name="BA" localSheetId="11">VLOOKUP([2]APU!#REF!,[2]AUX!#REF!,2,FALSE)</definedName>
    <definedName name="BA" localSheetId="14">VLOOKUP([2]APU!#REF!,[2]AUX!#REF!,2,FALSE)</definedName>
    <definedName name="BA" localSheetId="15">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12">#REF!</definedName>
    <definedName name="Balas_Fluorescentes_en_Acero_Galvanizado_de_1x13_W__120_V." localSheetId="9">#REF!</definedName>
    <definedName name="Balas_Fluorescentes_en_Acero_Galvanizado_de_1x13_W__120_V." localSheetId="11">#REF!</definedName>
    <definedName name="Balas_Fluorescentes_en_Acero_Galvanizado_de_1x13_W__120_V." localSheetId="14">#REF!</definedName>
    <definedName name="Balas_Fluorescentes_en_Acero_Galvanizado_de_1x13_W__120_V." localSheetId="15">#REF!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12">#REF!</definedName>
    <definedName name="Balas_Fluorescentes_en_Acero_Galvanizado_de_1x42_W__120_V." localSheetId="9">#REF!</definedName>
    <definedName name="Balas_Fluorescentes_en_Acero_Galvanizado_de_1x42_W__120_V." localSheetId="11">#REF!</definedName>
    <definedName name="Balas_Fluorescentes_en_Acero_Galvanizado_de_1x42_W__120_V." localSheetId="14">#REF!</definedName>
    <definedName name="Balas_Fluorescentes_en_Acero_Galvanizado_de_1x42_W__120_V." localSheetId="15">#REF!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12">#REF!</definedName>
    <definedName name="Balas_Fluorescentes_en_Acero_Galvanizado_de_2x26_W__120_V." localSheetId="9">#REF!</definedName>
    <definedName name="Balas_Fluorescentes_en_Acero_Galvanizado_de_2x26_W__120_V." localSheetId="11">#REF!</definedName>
    <definedName name="Balas_Fluorescentes_en_Acero_Galvanizado_de_2x26_W__120_V." localSheetId="14">#REF!</definedName>
    <definedName name="Balas_Fluorescentes_en_Acero_Galvanizado_de_2x26_W__120_V." localSheetId="15">#REF!</definedName>
    <definedName name="Balas_Fluorescentes_en_Acero_Galvanizado_de_2x26_W__120_V.">#REF!</definedName>
    <definedName name="Balde_Plastico_Negro" localSheetId="4">#REF!</definedName>
    <definedName name="Balde_Plastico_Negro" localSheetId="12">#REF!</definedName>
    <definedName name="Balde_Plastico_Negro" localSheetId="9">#REF!</definedName>
    <definedName name="Balde_Plastico_Negro" localSheetId="11">#REF!</definedName>
    <definedName name="Balde_Plastico_Negro" localSheetId="14">#REF!</definedName>
    <definedName name="Balde_Plastico_Negro" localSheetId="15">#REF!</definedName>
    <definedName name="Balde_Plastico_Negro">#REF!</definedName>
    <definedName name="Baldosa_Alfa_L1_30x30" localSheetId="4">#REF!</definedName>
    <definedName name="Baldosa_Alfa_L1_30x30" localSheetId="12">#REF!</definedName>
    <definedName name="Baldosa_Alfa_L1_30x30" localSheetId="9">#REF!</definedName>
    <definedName name="Baldosa_Alfa_L1_30x30" localSheetId="11">#REF!</definedName>
    <definedName name="Baldosa_Alfa_L1_30x30" localSheetId="14">#REF!</definedName>
    <definedName name="Baldosa_Alfa_L1_30x30" localSheetId="15">#REF!</definedName>
    <definedName name="Baldosa_Alfa_L1_30x30">#REF!</definedName>
    <definedName name="Banco_de_Ductos_de_PVC_en_1_Ø" localSheetId="4">#REF!</definedName>
    <definedName name="Banco_de_Ductos_de_PVC_en_1_Ø" localSheetId="12">#REF!</definedName>
    <definedName name="Banco_de_Ductos_de_PVC_en_1_Ø" localSheetId="9">#REF!</definedName>
    <definedName name="Banco_de_Ductos_de_PVC_en_1_Ø" localSheetId="11">#REF!</definedName>
    <definedName name="Banco_de_Ductos_de_PVC_en_1_Ø" localSheetId="14">#REF!</definedName>
    <definedName name="Banco_de_Ductos_de_PVC_en_1_Ø" localSheetId="15">#REF!</definedName>
    <definedName name="Banco_de_Ductos_de_PVC_en_1_Ø">#REF!</definedName>
    <definedName name="Banco_de_Ductos_de_PVC_en_2_Ø" localSheetId="4">#REF!</definedName>
    <definedName name="Banco_de_Ductos_de_PVC_en_2_Ø" localSheetId="12">#REF!</definedName>
    <definedName name="Banco_de_Ductos_de_PVC_en_2_Ø" localSheetId="9">#REF!</definedName>
    <definedName name="Banco_de_Ductos_de_PVC_en_2_Ø" localSheetId="11">#REF!</definedName>
    <definedName name="Banco_de_Ductos_de_PVC_en_2_Ø" localSheetId="14">#REF!</definedName>
    <definedName name="Banco_de_Ductos_de_PVC_en_2_Ø" localSheetId="15">#REF!</definedName>
    <definedName name="Banco_de_Ductos_de_PVC_en_2_Ø">#REF!</definedName>
    <definedName name="Bandeja_de_Fibra_Optica_de_12_Puertos" localSheetId="4">#REF!</definedName>
    <definedName name="Bandeja_de_Fibra_Optica_de_12_Puertos" localSheetId="12">#REF!</definedName>
    <definedName name="Bandeja_de_Fibra_Optica_de_12_Puertos" localSheetId="9">#REF!</definedName>
    <definedName name="Bandeja_de_Fibra_Optica_de_12_Puertos" localSheetId="11">#REF!</definedName>
    <definedName name="Bandeja_de_Fibra_Optica_de_12_Puertos" localSheetId="14">#REF!</definedName>
    <definedName name="Bandeja_de_Fibra_Optica_de_12_Puertos" localSheetId="15">#REF!</definedName>
    <definedName name="Bandeja_de_Fibra_Optica_de_12_Puertos">#REF!</definedName>
    <definedName name="Barniz_vitriflex" localSheetId="4">#REF!</definedName>
    <definedName name="Barniz_vitriflex" localSheetId="12">#REF!</definedName>
    <definedName name="Barniz_vitriflex" localSheetId="9">#REF!</definedName>
    <definedName name="Barniz_vitriflex" localSheetId="11">#REF!</definedName>
    <definedName name="Barniz_vitriflex" localSheetId="14">#REF!</definedName>
    <definedName name="Barniz_vitriflex" localSheetId="15">#REF!</definedName>
    <definedName name="Barniz_vitriflex">#REF!</definedName>
    <definedName name="Barra_de_Seguridad_AI_Ref._5724" localSheetId="4">#REF!</definedName>
    <definedName name="Barra_de_Seguridad_AI_Ref._5724" localSheetId="12">#REF!</definedName>
    <definedName name="Barra_de_Seguridad_AI_Ref._5724" localSheetId="9">#REF!</definedName>
    <definedName name="Barra_de_Seguridad_AI_Ref._5724" localSheetId="11">#REF!</definedName>
    <definedName name="Barra_de_Seguridad_AI_Ref._5724" localSheetId="14">#REF!</definedName>
    <definedName name="Barra_de_Seguridad_AI_Ref._5724" localSheetId="15">#REF!</definedName>
    <definedName name="Barra_de_Seguridad_AI_Ref._5724">#REF!</definedName>
    <definedName name="Barra_de_Seguridad_AI_Ref._5770" localSheetId="4">#REF!</definedName>
    <definedName name="Barra_de_Seguridad_AI_Ref._5770" localSheetId="12">#REF!</definedName>
    <definedName name="Barra_de_Seguridad_AI_Ref._5770" localSheetId="9">#REF!</definedName>
    <definedName name="Barra_de_Seguridad_AI_Ref._5770" localSheetId="11">#REF!</definedName>
    <definedName name="Barra_de_Seguridad_AI_Ref._5770" localSheetId="14">#REF!</definedName>
    <definedName name="Barra_de_Seguridad_AI_Ref._5770" localSheetId="15">#REF!</definedName>
    <definedName name="Barra_de_Seguridad_AI_Ref._5770">#REF!</definedName>
    <definedName name="Base_en_recebo_B___200" localSheetId="4">#REF!</definedName>
    <definedName name="Base_en_recebo_B___200" localSheetId="12">#REF!</definedName>
    <definedName name="Base_en_recebo_B___200" localSheetId="9">#REF!</definedName>
    <definedName name="Base_en_recebo_B___200" localSheetId="11">#REF!</definedName>
    <definedName name="Base_en_recebo_B___200" localSheetId="14">#REF!</definedName>
    <definedName name="Base_en_recebo_B___200" localSheetId="15">#REF!</definedName>
    <definedName name="Base_en_recebo_B___200">#REF!</definedName>
    <definedName name="Base_granular" localSheetId="4">#REF!</definedName>
    <definedName name="Base_granular" localSheetId="12">#REF!</definedName>
    <definedName name="Base_granular" localSheetId="9">#REF!</definedName>
    <definedName name="Base_granular" localSheetId="11">#REF!</definedName>
    <definedName name="Base_granular" localSheetId="14">#REF!</definedName>
    <definedName name="Base_granular" localSheetId="15">#REF!</definedName>
    <definedName name="Base_granular">#REF!</definedName>
    <definedName name="Bateas" localSheetId="4">#REF!</definedName>
    <definedName name="Bateas" localSheetId="12">#REF!</definedName>
    <definedName name="Bateas" localSheetId="9">#REF!</definedName>
    <definedName name="Bateas" localSheetId="11">#REF!</definedName>
    <definedName name="Bateas" localSheetId="14">#REF!</definedName>
    <definedName name="Bateas" localSheetId="15">#REF!</definedName>
    <definedName name="Bateas">#REF!</definedName>
    <definedName name="BB" localSheetId="4">SUMIF([2]APU!#REF!,[2]APU!#REF!,[2]APU!D$1:D$65536)+SUMIF([2]APU!#REF!,[2]APU!#REF!&amp;"6I",[2]APU!E$1:E$65536)</definedName>
    <definedName name="BB" localSheetId="12">SUMIF([2]APU!#REF!,[2]APU!#REF!,[2]APU!D$1:D$65536)+SUMIF([2]APU!#REF!,[2]APU!#REF!&amp;"6I",[2]APU!E$1:E$65536)</definedName>
    <definedName name="BB" localSheetId="9">SUMIF([2]APU!#REF!,[2]APU!#REF!,[2]APU!D$1:D$65536)+SUMIF([2]APU!#REF!,[2]APU!#REF!&amp;"6I",[2]APU!E$1:E$65536)</definedName>
    <definedName name="BB" localSheetId="11">SUMIF([2]APU!#REF!,[2]APU!#REF!,[2]APU!D$1:D$65536)+SUMIF([2]APU!#REF!,[2]APU!#REF!&amp;"6I",[2]APU!E$1:E$65536)</definedName>
    <definedName name="BB" localSheetId="14">SUMIF([2]APU!#REF!,[2]APU!#REF!,[2]APU!D$1:D$65536)+SUMIF([2]APU!#REF!,[2]APU!#REF!&amp;"6I",[2]APU!E$1:E$65536)</definedName>
    <definedName name="BB" localSheetId="15">SUMIF([2]APU!#REF!,[2]APU!#REF!,[2]APU!D$1:D$65536)+SUMIF([2]APU!#REF!,[2]APU!#REF!&amp;"6I",[2]APU!E$1:E$65536)</definedName>
    <definedName name="BB">SUMIF([2]APU!#REF!,[2]APU!#REF!,[2]APU!D$1:D$65536)+SUMIF([2]APU!#REF!,[2]APU!#REF!&amp;"6I",[2]APU!E$1:E$65536)</definedName>
    <definedName name="BC" localSheetId="4">VLOOKUP([2]APU!#REF!,[2]INS!#REF!,5,FALSE)</definedName>
    <definedName name="BC" localSheetId="12">VLOOKUP([2]APU!#REF!,[2]INS!#REF!,5,FALSE)</definedName>
    <definedName name="BC" localSheetId="9">VLOOKUP([2]APU!#REF!,[2]INS!#REF!,5,FALSE)</definedName>
    <definedName name="BC" localSheetId="11">VLOOKUP([2]APU!#REF!,[2]INS!#REF!,5,FALSE)</definedName>
    <definedName name="BC" localSheetId="14">VLOOKUP([2]APU!#REF!,[2]INS!#REF!,5,FALSE)</definedName>
    <definedName name="BC" localSheetId="15">VLOOKUP([2]APU!#REF!,[2]INS!#REF!,5,FALSE)</definedName>
    <definedName name="BC">VLOOKUP([2]APU!#REF!,[2]INS!#REF!,5,FALSE)</definedName>
    <definedName name="BD" localSheetId="4">VLOOKUP([2]APU!#REF!,[2]APU!#REF!,2,FALSE)</definedName>
    <definedName name="BD" localSheetId="12">VLOOKUP([2]APU!#REF!,[2]APU!#REF!,2,FALSE)</definedName>
    <definedName name="BD" localSheetId="9">VLOOKUP([2]APU!#REF!,[2]APU!#REF!,2,FALSE)</definedName>
    <definedName name="BD" localSheetId="11">VLOOKUP([2]APU!#REF!,[2]APU!#REF!,2,FALSE)</definedName>
    <definedName name="BD" localSheetId="14">VLOOKUP([2]APU!#REF!,[2]APU!#REF!,2,FALSE)</definedName>
    <definedName name="BD" localSheetId="15">VLOOKUP([2]APU!#REF!,[2]APU!#REF!,2,FALSE)</definedName>
    <definedName name="BD">VLOOKUP([2]APU!#REF!,[2]APU!#REF!,2,FALSE)</definedName>
    <definedName name="BE">VLOOKUP([2]APU!$C1,[2]APU!$G$1:$L$65536,3,FALSE)*[2]APU!$G1</definedName>
    <definedName name="Bebederos_para_parque" localSheetId="4">#REF!</definedName>
    <definedName name="Bebederos_para_parque" localSheetId="12">#REF!</definedName>
    <definedName name="Bebederos_para_parque" localSheetId="9">#REF!</definedName>
    <definedName name="Bebederos_para_parque" localSheetId="11">#REF!</definedName>
    <definedName name="Bebederos_para_parque" localSheetId="14">#REF!</definedName>
    <definedName name="Bebederos_para_parque" localSheetId="15">#REF!</definedName>
    <definedName name="Bebederos_para_parque">#REF!</definedName>
    <definedName name="Bicicletero" localSheetId="4">#REF!</definedName>
    <definedName name="Bicicletero" localSheetId="12">#REF!</definedName>
    <definedName name="Bicicletero" localSheetId="9">#REF!</definedName>
    <definedName name="Bicicletero" localSheetId="11">#REF!</definedName>
    <definedName name="Bicicletero" localSheetId="14">#REF!</definedName>
    <definedName name="Bicicletero" localSheetId="15">#REF!</definedName>
    <definedName name="Bicicletero">#REF!</definedName>
    <definedName name="Bisagra_aluminio_Extruído_3" localSheetId="4">#REF!</definedName>
    <definedName name="Bisagra_aluminio_Extruído_3" localSheetId="12">#REF!</definedName>
    <definedName name="Bisagra_aluminio_Extruído_3" localSheetId="9">#REF!</definedName>
    <definedName name="Bisagra_aluminio_Extruído_3" localSheetId="11">#REF!</definedName>
    <definedName name="Bisagra_aluminio_Extruído_3" localSheetId="14">#REF!</definedName>
    <definedName name="Bisagra_aluminio_Extruído_3" localSheetId="15">#REF!</definedName>
    <definedName name="Bisagra_aluminio_Extruído_3">#REF!</definedName>
    <definedName name="Bisagra_común_de_3" localSheetId="4">#REF!</definedName>
    <definedName name="Bisagra_común_de_3" localSheetId="12">#REF!</definedName>
    <definedName name="Bisagra_común_de_3" localSheetId="9">#REF!</definedName>
    <definedName name="Bisagra_común_de_3" localSheetId="11">#REF!</definedName>
    <definedName name="Bisagra_común_de_3" localSheetId="14">#REF!</definedName>
    <definedName name="Bisagra_común_de_3" localSheetId="15">#REF!</definedName>
    <definedName name="Bisagra_común_de_3">#REF!</definedName>
    <definedName name="Bombas_de_Incendio" localSheetId="4">#REF!</definedName>
    <definedName name="Bombas_de_Incendio" localSheetId="12">#REF!</definedName>
    <definedName name="Bombas_de_Incendio" localSheetId="9">#REF!</definedName>
    <definedName name="Bombas_de_Incendio" localSheetId="11">#REF!</definedName>
    <definedName name="Bombas_de_Incendio" localSheetId="14">#REF!</definedName>
    <definedName name="Bombas_de_Incendio" localSheetId="15">#REF!</definedName>
    <definedName name="Bombas_de_Incendio">#REF!</definedName>
    <definedName name="Bombas_de_Suministro_Pre_Ensambladas" localSheetId="4">#REF!</definedName>
    <definedName name="Bombas_de_Suministro_Pre_Ensambladas" localSheetId="12">#REF!</definedName>
    <definedName name="Bombas_de_Suministro_Pre_Ensambladas" localSheetId="9">#REF!</definedName>
    <definedName name="Bombas_de_Suministro_Pre_Ensambladas" localSheetId="11">#REF!</definedName>
    <definedName name="Bombas_de_Suministro_Pre_Ensambladas" localSheetId="14">#REF!</definedName>
    <definedName name="Bombas_de_Suministro_Pre_Ensambladas" localSheetId="15">#REF!</definedName>
    <definedName name="Bombas_de_Suministro_Pre_Ensambladas">#REF!</definedName>
    <definedName name="Bombas_sum_seg_espec" localSheetId="4">#REF!</definedName>
    <definedName name="Bombas_sum_seg_espec" localSheetId="12">#REF!</definedName>
    <definedName name="Bombas_sum_seg_espec" localSheetId="9">#REF!</definedName>
    <definedName name="Bombas_sum_seg_espec" localSheetId="11">#REF!</definedName>
    <definedName name="Bombas_sum_seg_espec" localSheetId="14">#REF!</definedName>
    <definedName name="Bombas_sum_seg_espec" localSheetId="15">#REF!</definedName>
    <definedName name="Bombas_sum_seg_espec">#REF!</definedName>
    <definedName name="Bombas_Sumergibles" localSheetId="4">#REF!</definedName>
    <definedName name="Bombas_Sumergibles" localSheetId="12">#REF!</definedName>
    <definedName name="Bombas_Sumergibles" localSheetId="9">#REF!</definedName>
    <definedName name="Bombas_Sumergibles" localSheetId="11">#REF!</definedName>
    <definedName name="Bombas_Sumergibles" localSheetId="14">#REF!</definedName>
    <definedName name="Bombas_Sumergibles" localSheetId="15">#REF!</definedName>
    <definedName name="Bombas_Sumergibles">#REF!</definedName>
    <definedName name="Bombas_Sumergibles_Según_Especificacion" localSheetId="4">#REF!</definedName>
    <definedName name="Bombas_Sumergibles_Según_Especificacion" localSheetId="12">#REF!</definedName>
    <definedName name="Bombas_Sumergibles_Según_Especificacion" localSheetId="9">#REF!</definedName>
    <definedName name="Bombas_Sumergibles_Según_Especificacion" localSheetId="11">#REF!</definedName>
    <definedName name="Bombas_Sumergibles_Según_Especificacion" localSheetId="14">#REF!</definedName>
    <definedName name="Bombas_Sumergibles_Según_Especificacion" localSheetId="15">#REF!</definedName>
    <definedName name="Bombas_Sumergibles_Según_Especificacion">#REF!</definedName>
    <definedName name="Bordillo_en_concreto_e__15.H_0_40_para_jardineras_y_otros" localSheetId="4">#REF!</definedName>
    <definedName name="Bordillo_en_concreto_e__15.H_0_40_para_jardineras_y_otros" localSheetId="12">#REF!</definedName>
    <definedName name="Bordillo_en_concreto_e__15.H_0_40_para_jardineras_y_otros" localSheetId="9">#REF!</definedName>
    <definedName name="Bordillo_en_concreto_e__15.H_0_40_para_jardineras_y_otros" localSheetId="11">#REF!</definedName>
    <definedName name="Bordillo_en_concreto_e__15.H_0_40_para_jardineras_y_otros" localSheetId="14">#REF!</definedName>
    <definedName name="Bordillo_en_concreto_e__15.H_0_40_para_jardineras_y_otros" localSheetId="15">#REF!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2">#REF!</definedName>
    <definedName name="Bordillo_Jardineras_en_circulaciones_y_patio__en_concreto_e__15._Anden" localSheetId="9">#REF!</definedName>
    <definedName name="Bordillo_Jardineras_en_circulaciones_y_patio__en_concreto_e__15._Anden" localSheetId="11">#REF!</definedName>
    <definedName name="Bordillo_Jardineras_en_circulaciones_y_patio__en_concreto_e__15._Anden" localSheetId="14">#REF!</definedName>
    <definedName name="Bordillo_Jardineras_en_circulaciones_y_patio__en_concreto_e__15._Anden" localSheetId="15">#REF!</definedName>
    <definedName name="Bordillo_Jardineras_en_circulaciones_y_patio__en_concreto_e__15._Anden">#REF!</definedName>
    <definedName name="Bordillo_prefabricados_tipo_A___70" localSheetId="4">#REF!</definedName>
    <definedName name="Bordillo_prefabricados_tipo_A___70" localSheetId="12">#REF!</definedName>
    <definedName name="Bordillo_prefabricados_tipo_A___70" localSheetId="9">#REF!</definedName>
    <definedName name="Bordillo_prefabricados_tipo_A___70" localSheetId="11">#REF!</definedName>
    <definedName name="Bordillo_prefabricados_tipo_A___70" localSheetId="14">#REF!</definedName>
    <definedName name="Bordillo_prefabricados_tipo_A___70" localSheetId="15">#REF!</definedName>
    <definedName name="Bordillo_prefabricados_tipo_A___70">#REF!</definedName>
    <definedName name="Brazo_Hidráulico_Dorma__4" localSheetId="4">#REF!</definedName>
    <definedName name="Brazo_Hidráulico_Dorma__4" localSheetId="12">#REF!</definedName>
    <definedName name="Brazo_Hidráulico_Dorma__4" localSheetId="9">#REF!</definedName>
    <definedName name="Brazo_Hidráulico_Dorma__4" localSheetId="11">#REF!</definedName>
    <definedName name="Brazo_Hidráulico_Dorma__4" localSheetId="14">#REF!</definedName>
    <definedName name="Brazo_Hidráulico_Dorma__4" localSheetId="15">#REF!</definedName>
    <definedName name="Brazo_Hidráulico_Dorma__4">#REF!</definedName>
    <definedName name="Breaker_Tipo_Enchufable_de_1x20A_10KA" localSheetId="4">#REF!</definedName>
    <definedName name="Breaker_Tipo_Enchufable_de_1x20A_10KA" localSheetId="12">#REF!</definedName>
    <definedName name="Breaker_Tipo_Enchufable_de_1x20A_10KA" localSheetId="9">#REF!</definedName>
    <definedName name="Breaker_Tipo_Enchufable_de_1x20A_10KA" localSheetId="11">#REF!</definedName>
    <definedName name="Breaker_Tipo_Enchufable_de_1x20A_10KA" localSheetId="14">#REF!</definedName>
    <definedName name="Breaker_Tipo_Enchufable_de_1x20A_10KA" localSheetId="15">#REF!</definedName>
    <definedName name="Breaker_Tipo_Enchufable_de_1x20A_10KA">#REF!</definedName>
    <definedName name="Breaker_Tipo_Enchufable_de_3x20A_10KA" localSheetId="4">#REF!</definedName>
    <definedName name="Breaker_Tipo_Enchufable_de_3x20A_10KA" localSheetId="12">#REF!</definedName>
    <definedName name="Breaker_Tipo_Enchufable_de_3x20A_10KA" localSheetId="9">#REF!</definedName>
    <definedName name="Breaker_Tipo_Enchufable_de_3x20A_10KA" localSheetId="11">#REF!</definedName>
    <definedName name="Breaker_Tipo_Enchufable_de_3x20A_10KA" localSheetId="14">#REF!</definedName>
    <definedName name="Breaker_Tipo_Enchufable_de_3x20A_10KA" localSheetId="15">#REF!</definedName>
    <definedName name="Breaker_Tipo_Enchufable_de_3x20A_10KA">#REF!</definedName>
    <definedName name="Breaker_Tipo_Enchufable_de_3x30A_10KA" localSheetId="4">#REF!</definedName>
    <definedName name="Breaker_Tipo_Enchufable_de_3x30A_10KA" localSheetId="12">#REF!</definedName>
    <definedName name="Breaker_Tipo_Enchufable_de_3x30A_10KA" localSheetId="9">#REF!</definedName>
    <definedName name="Breaker_Tipo_Enchufable_de_3x30A_10KA" localSheetId="11">#REF!</definedName>
    <definedName name="Breaker_Tipo_Enchufable_de_3x30A_10KA" localSheetId="14">#REF!</definedName>
    <definedName name="Breaker_Tipo_Enchufable_de_3x30A_10KA" localSheetId="15">#REF!</definedName>
    <definedName name="Breaker_Tipo_Enchufable_de_3x30A_10KA">#REF!</definedName>
    <definedName name="Breaker_Tipo_Enchufable_de_3x80A_25KA" localSheetId="4">#REF!</definedName>
    <definedName name="Breaker_Tipo_Enchufable_de_3x80A_25KA" localSheetId="12">#REF!</definedName>
    <definedName name="Breaker_Tipo_Enchufable_de_3x80A_25KA" localSheetId="9">#REF!</definedName>
    <definedName name="Breaker_Tipo_Enchufable_de_3x80A_25KA" localSheetId="11">#REF!</definedName>
    <definedName name="Breaker_Tipo_Enchufable_de_3x80A_25KA" localSheetId="14">#REF!</definedName>
    <definedName name="Breaker_Tipo_Enchufable_de_3x80A_25KA" localSheetId="15">#REF!</definedName>
    <definedName name="Breaker_Tipo_Enchufable_de_3x80A_25KA">#REF!</definedName>
    <definedName name="Brida_Roscada_Acero_X_150_PSI_2" localSheetId="4">#REF!</definedName>
    <definedName name="Brida_Roscada_Acero_X_150_PSI_2" localSheetId="12">#REF!</definedName>
    <definedName name="Brida_Roscada_Acero_X_150_PSI_2" localSheetId="9">#REF!</definedName>
    <definedName name="Brida_Roscada_Acero_X_150_PSI_2" localSheetId="11">#REF!</definedName>
    <definedName name="Brida_Roscada_Acero_X_150_PSI_2" localSheetId="14">#REF!</definedName>
    <definedName name="Brida_Roscada_Acero_X_150_PSI_2" localSheetId="15">#REF!</definedName>
    <definedName name="Brida_Roscada_Acero_X_150_PSI_2">#REF!</definedName>
    <definedName name="Brida_Roscada_Acero_X_150_PSI_3" localSheetId="4">#REF!</definedName>
    <definedName name="Brida_Roscada_Acero_X_150_PSI_3" localSheetId="12">#REF!</definedName>
    <definedName name="Brida_Roscada_Acero_X_150_PSI_3" localSheetId="9">#REF!</definedName>
    <definedName name="Brida_Roscada_Acero_X_150_PSI_3" localSheetId="11">#REF!</definedName>
    <definedName name="Brida_Roscada_Acero_X_150_PSI_3" localSheetId="14">#REF!</definedName>
    <definedName name="Brida_Roscada_Acero_X_150_PSI_3" localSheetId="15">#REF!</definedName>
    <definedName name="Brida_Roscada_Acero_X_150_PSI_3">#REF!</definedName>
    <definedName name="Brocha_de_cerda_4" localSheetId="4">#REF!</definedName>
    <definedName name="Brocha_de_cerda_4" localSheetId="12">#REF!</definedName>
    <definedName name="Brocha_de_cerda_4" localSheetId="9">#REF!</definedName>
    <definedName name="Brocha_de_cerda_4" localSheetId="11">#REF!</definedName>
    <definedName name="Brocha_de_cerda_4" localSheetId="14">#REF!</definedName>
    <definedName name="Brocha_de_cerda_4" localSheetId="15">#REF!</definedName>
    <definedName name="Brocha_de_cerda_4">#REF!</definedName>
    <definedName name="Cable_Aluminio_Aislado_P.V.C._1_0_AWG" localSheetId="4">#REF!</definedName>
    <definedName name="Cable_Aluminio_Aislado_P.V.C._1_0_AWG" localSheetId="12">#REF!</definedName>
    <definedName name="Cable_Aluminio_Aislado_P.V.C._1_0_AWG" localSheetId="9">#REF!</definedName>
    <definedName name="Cable_Aluminio_Aislado_P.V.C._1_0_AWG" localSheetId="11">#REF!</definedName>
    <definedName name="Cable_Aluminio_Aislado_P.V.C._1_0_AWG" localSheetId="14">#REF!</definedName>
    <definedName name="Cable_Aluminio_Aislado_P.V.C._1_0_AWG" localSheetId="15">#REF!</definedName>
    <definedName name="Cable_Aluminio_Aislado_P.V.C._1_0_AWG">#REF!</definedName>
    <definedName name="Cable_Aluminio_Aislado_P.V.C._2_0_AWG" localSheetId="4">#REF!</definedName>
    <definedName name="Cable_Aluminio_Aislado_P.V.C._2_0_AWG" localSheetId="12">#REF!</definedName>
    <definedName name="Cable_Aluminio_Aislado_P.V.C._2_0_AWG" localSheetId="9">#REF!</definedName>
    <definedName name="Cable_Aluminio_Aislado_P.V.C._2_0_AWG" localSheetId="11">#REF!</definedName>
    <definedName name="Cable_Aluminio_Aislado_P.V.C._2_0_AWG" localSheetId="14">#REF!</definedName>
    <definedName name="Cable_Aluminio_Aislado_P.V.C._2_0_AWG" localSheetId="15">#REF!</definedName>
    <definedName name="Cable_Aluminio_Aislado_P.V.C._2_0_AWG">#REF!</definedName>
    <definedName name="Cable_Telefonico_de_20_Pares" localSheetId="4">#REF!</definedName>
    <definedName name="Cable_Telefonico_de_20_Pares" localSheetId="12">#REF!</definedName>
    <definedName name="Cable_Telefonico_de_20_Pares" localSheetId="9">#REF!</definedName>
    <definedName name="Cable_Telefonico_de_20_Pares" localSheetId="11">#REF!</definedName>
    <definedName name="Cable_Telefonico_de_20_Pares" localSheetId="14">#REF!</definedName>
    <definedName name="Cable_Telefonico_de_20_Pares" localSheetId="15">#REF!</definedName>
    <definedName name="Cable_Telefonico_de_20_Pares">#REF!</definedName>
    <definedName name="Cable_teléfonos_2_Pares" localSheetId="4">#REF!</definedName>
    <definedName name="Cable_teléfonos_2_Pares" localSheetId="12">#REF!</definedName>
    <definedName name="Cable_teléfonos_2_Pares" localSheetId="9">#REF!</definedName>
    <definedName name="Cable_teléfonos_2_Pares" localSheetId="11">#REF!</definedName>
    <definedName name="Cable_teléfonos_2_Pares" localSheetId="14">#REF!</definedName>
    <definedName name="Cable_teléfonos_2_Pares" localSheetId="15">#REF!</definedName>
    <definedName name="Cable_teléfonos_2_Pares">#REF!</definedName>
    <definedName name="Cable_UTP_4_Pares_Cat._5E" localSheetId="4">#REF!</definedName>
    <definedName name="Cable_UTP_4_Pares_Cat._5E" localSheetId="12">#REF!</definedName>
    <definedName name="Cable_UTP_4_Pares_Cat._5E" localSheetId="9">#REF!</definedName>
    <definedName name="Cable_UTP_4_Pares_Cat._5E" localSheetId="11">#REF!</definedName>
    <definedName name="Cable_UTP_4_Pares_Cat._5E" localSheetId="14">#REF!</definedName>
    <definedName name="Cable_UTP_4_Pares_Cat._5E" localSheetId="15">#REF!</definedName>
    <definedName name="Cable_UTP_4_Pares_Cat._5E">#REF!</definedName>
    <definedName name="Caja_de_Paso_en_Mamposteria_de_40x40_cm." localSheetId="4">#REF!</definedName>
    <definedName name="Caja_de_Paso_en_Mamposteria_de_40x40_cm." localSheetId="12">#REF!</definedName>
    <definedName name="Caja_de_Paso_en_Mamposteria_de_40x40_cm." localSheetId="9">#REF!</definedName>
    <definedName name="Caja_de_Paso_en_Mamposteria_de_40x40_cm." localSheetId="11">#REF!</definedName>
    <definedName name="Caja_de_Paso_en_Mamposteria_de_40x40_cm." localSheetId="14">#REF!</definedName>
    <definedName name="Caja_de_Paso_en_Mamposteria_de_40x40_cm." localSheetId="15">#REF!</definedName>
    <definedName name="Caja_de_Paso_en_Mamposteria_de_40x40_cm.">#REF!</definedName>
    <definedName name="Caja_de_Paso_Metalicas_de_10x10_cm." localSheetId="4">#REF!</definedName>
    <definedName name="Caja_de_Paso_Metalicas_de_10x10_cm." localSheetId="12">#REF!</definedName>
    <definedName name="Caja_de_Paso_Metalicas_de_10x10_cm." localSheetId="9">#REF!</definedName>
    <definedName name="Caja_de_Paso_Metalicas_de_10x10_cm." localSheetId="11">#REF!</definedName>
    <definedName name="Caja_de_Paso_Metalicas_de_10x10_cm." localSheetId="14">#REF!</definedName>
    <definedName name="Caja_de_Paso_Metalicas_de_10x10_cm." localSheetId="15">#REF!</definedName>
    <definedName name="Caja_de_Paso_Metalicas_de_10x10_cm.">#REF!</definedName>
    <definedName name="Caja_de_Paso_Metalicas_de_20x20_cm." localSheetId="4">#REF!</definedName>
    <definedName name="Caja_de_Paso_Metalicas_de_20x20_cm." localSheetId="12">#REF!</definedName>
    <definedName name="Caja_de_Paso_Metalicas_de_20x20_cm." localSheetId="9">#REF!</definedName>
    <definedName name="Caja_de_Paso_Metalicas_de_20x20_cm." localSheetId="11">#REF!</definedName>
    <definedName name="Caja_de_Paso_Metalicas_de_20x20_cm." localSheetId="14">#REF!</definedName>
    <definedName name="Caja_de_Paso_Metalicas_de_20x20_cm." localSheetId="15">#REF!</definedName>
    <definedName name="Caja_de_Paso_Metalicas_de_20x20_cm.">#REF!</definedName>
    <definedName name="Caja_Galvanizada_5800" localSheetId="4">#REF!</definedName>
    <definedName name="Caja_Galvanizada_5800" localSheetId="12">#REF!</definedName>
    <definedName name="Caja_Galvanizada_5800" localSheetId="9">#REF!</definedName>
    <definedName name="Caja_Galvanizada_5800" localSheetId="11">#REF!</definedName>
    <definedName name="Caja_Galvanizada_5800" localSheetId="14">#REF!</definedName>
    <definedName name="Caja_Galvanizada_5800" localSheetId="15">#REF!</definedName>
    <definedName name="Caja_Galvanizada_5800">#REF!</definedName>
    <definedName name="Caja_para_Taco_100_a_4_circuitos" localSheetId="4">#REF!</definedName>
    <definedName name="Caja_para_Taco_100_a_4_circuitos" localSheetId="12">#REF!</definedName>
    <definedName name="Caja_para_Taco_100_a_4_circuitos" localSheetId="9">#REF!</definedName>
    <definedName name="Caja_para_Taco_100_a_4_circuitos" localSheetId="11">#REF!</definedName>
    <definedName name="Caja_para_Taco_100_a_4_circuitos" localSheetId="14">#REF!</definedName>
    <definedName name="Caja_para_Taco_100_a_4_circuitos" localSheetId="15">#REF!</definedName>
    <definedName name="Caja_para_Taco_100_a_4_circuitos">#REF!</definedName>
    <definedName name="Cajas_de_Inspeccion__N._CODENSA__AP_280" localSheetId="4">#REF!</definedName>
    <definedName name="Cajas_de_Inspeccion__N._CODENSA__AP_280" localSheetId="12">#REF!</definedName>
    <definedName name="Cajas_de_Inspeccion__N._CODENSA__AP_280" localSheetId="9">#REF!</definedName>
    <definedName name="Cajas_de_Inspeccion__N._CODENSA__AP_280" localSheetId="11">#REF!</definedName>
    <definedName name="Cajas_de_Inspeccion__N._CODENSA__AP_280" localSheetId="14">#REF!</definedName>
    <definedName name="Cajas_de_Inspeccion__N._CODENSA__AP_280" localSheetId="15">#REF!</definedName>
    <definedName name="Cajas_de_Inspeccion__N._CODENSA__AP_280">#REF!</definedName>
    <definedName name="Cajas_de_Inspeccion__N._CODENSA__CS_274" localSheetId="4">#REF!</definedName>
    <definedName name="Cajas_de_Inspeccion__N._CODENSA__CS_274" localSheetId="12">#REF!</definedName>
    <definedName name="Cajas_de_Inspeccion__N._CODENSA__CS_274" localSheetId="9">#REF!</definedName>
    <definedName name="Cajas_de_Inspeccion__N._CODENSA__CS_274" localSheetId="11">#REF!</definedName>
    <definedName name="Cajas_de_Inspeccion__N._CODENSA__CS_274" localSheetId="14">#REF!</definedName>
    <definedName name="Cajas_de_Inspeccion__N._CODENSA__CS_274" localSheetId="15">#REF!</definedName>
    <definedName name="Cajas_de_Inspeccion__N._CODENSA__CS_274">#REF!</definedName>
    <definedName name="Cajas_de_Inspeccion_Según_N._CODENSA_C8_276" localSheetId="4">#REF!</definedName>
    <definedName name="Cajas_de_Inspeccion_Según_N._CODENSA_C8_276" localSheetId="12">#REF!</definedName>
    <definedName name="Cajas_de_Inspeccion_Según_N._CODENSA_C8_276" localSheetId="9">#REF!</definedName>
    <definedName name="Cajas_de_Inspeccion_Según_N._CODENSA_C8_276" localSheetId="11">#REF!</definedName>
    <definedName name="Cajas_de_Inspeccion_Según_N._CODENSA_C8_276" localSheetId="14">#REF!</definedName>
    <definedName name="Cajas_de_Inspeccion_Según_N._CODENSA_C8_276" localSheetId="15">#REF!</definedName>
    <definedName name="Cajas_de_Inspeccion_Según_N._CODENSA_C8_276">#REF!</definedName>
    <definedName name="Cajillas_Medidores_1_1_2" localSheetId="4">#REF!</definedName>
    <definedName name="Cajillas_Medidores_1_1_2" localSheetId="12">#REF!</definedName>
    <definedName name="Cajillas_Medidores_1_1_2" localSheetId="9">#REF!</definedName>
    <definedName name="Cajillas_Medidores_1_1_2" localSheetId="11">#REF!</definedName>
    <definedName name="Cajillas_Medidores_1_1_2" localSheetId="14">#REF!</definedName>
    <definedName name="Cajillas_Medidores_1_1_2" localSheetId="15">#REF!</definedName>
    <definedName name="Cajillas_Medidores_1_1_2">#REF!</definedName>
    <definedName name="Calado_Ceramico_20x20" localSheetId="4">#REF!</definedName>
    <definedName name="Calado_Ceramico_20x20" localSheetId="12">#REF!</definedName>
    <definedName name="Calado_Ceramico_20x20" localSheetId="9">#REF!</definedName>
    <definedName name="Calado_Ceramico_20x20" localSheetId="11">#REF!</definedName>
    <definedName name="Calado_Ceramico_20x20" localSheetId="14">#REF!</definedName>
    <definedName name="Calado_Ceramico_20x20" localSheetId="15">#REF!</definedName>
    <definedName name="Calado_Ceramico_20x20">#REF!</definedName>
    <definedName name="Calentadores_de_Paso" localSheetId="4">#REF!</definedName>
    <definedName name="Calentadores_de_Paso" localSheetId="12">#REF!</definedName>
    <definedName name="Calentadores_de_Paso" localSheetId="9">#REF!</definedName>
    <definedName name="Calentadores_de_Paso" localSheetId="11">#REF!</definedName>
    <definedName name="Calentadores_de_Paso" localSheetId="14">#REF!</definedName>
    <definedName name="Calentadores_de_Paso" localSheetId="15">#REF!</definedName>
    <definedName name="Calentadores_de_Paso">#REF!</definedName>
    <definedName name="Campana_Extractora" localSheetId="4">#REF!</definedName>
    <definedName name="Campana_Extractora" localSheetId="12">#REF!</definedName>
    <definedName name="Campana_Extractora" localSheetId="9">#REF!</definedName>
    <definedName name="Campana_Extractora" localSheetId="11">#REF!</definedName>
    <definedName name="Campana_Extractora" localSheetId="14">#REF!</definedName>
    <definedName name="Campana_Extractora" localSheetId="15">#REF!</definedName>
    <definedName name="Campana_Extractora">#REF!</definedName>
    <definedName name="Campana_extractora_más_ductería." localSheetId="4">#REF!</definedName>
    <definedName name="Campana_extractora_más_ductería." localSheetId="12">#REF!</definedName>
    <definedName name="Campana_extractora_más_ductería." localSheetId="9">#REF!</definedName>
    <definedName name="Campana_extractora_más_ductería." localSheetId="11">#REF!</definedName>
    <definedName name="Campana_extractora_más_ductería." localSheetId="14">#REF!</definedName>
    <definedName name="Campana_extractora_más_ductería." localSheetId="15">#REF!</definedName>
    <definedName name="Campana_extractora_más_ductería.">#REF!</definedName>
    <definedName name="Canaleta_Metalica_con_Division_de_15x4_cm." localSheetId="4">#REF!</definedName>
    <definedName name="Canaleta_Metalica_con_Division_de_15x4_cm." localSheetId="12">#REF!</definedName>
    <definedName name="Canaleta_Metalica_con_Division_de_15x4_cm." localSheetId="9">#REF!</definedName>
    <definedName name="Canaleta_Metalica_con_Division_de_15x4_cm." localSheetId="11">#REF!</definedName>
    <definedName name="Canaleta_Metalica_con_Division_de_15x4_cm." localSheetId="14">#REF!</definedName>
    <definedName name="Canaleta_Metalica_con_Division_de_15x4_cm." localSheetId="15">#REF!</definedName>
    <definedName name="Canaleta_Metalica_con_Division_de_15x4_cm.">#REF!</definedName>
    <definedName name="Canalizacion_Subterranea_4_PVC_4__Según_N._CODENSA" localSheetId="4">#REF!</definedName>
    <definedName name="Canalizacion_Subterranea_4_PVC_4__Según_N._CODENSA" localSheetId="12">#REF!</definedName>
    <definedName name="Canalizacion_Subterranea_4_PVC_4__Según_N._CODENSA" localSheetId="9">#REF!</definedName>
    <definedName name="Canalizacion_Subterranea_4_PVC_4__Según_N._CODENSA" localSheetId="11">#REF!</definedName>
    <definedName name="Canalizacion_Subterranea_4_PVC_4__Según_N._CODENSA" localSheetId="14">#REF!</definedName>
    <definedName name="Canalizacion_Subterranea_4_PVC_4__Según_N._CODENSA" localSheetId="15">#REF!</definedName>
    <definedName name="Canalizacion_Subterranea_4_PVC_4__Según_N._CODENSA">#REF!</definedName>
    <definedName name="Canastilla_Lavaplatos_Ref._93500_000_000" localSheetId="4">#REF!</definedName>
    <definedName name="Canastilla_Lavaplatos_Ref._93500_000_000" localSheetId="12">#REF!</definedName>
    <definedName name="Canastilla_Lavaplatos_Ref._93500_000_000" localSheetId="9">#REF!</definedName>
    <definedName name="Canastilla_Lavaplatos_Ref._93500_000_000" localSheetId="11">#REF!</definedName>
    <definedName name="Canastilla_Lavaplatos_Ref._93500_000_000" localSheetId="14">#REF!</definedName>
    <definedName name="Canastilla_Lavaplatos_Ref._93500_000_000" localSheetId="15">#REF!</definedName>
    <definedName name="Canastilla_Lavaplatos_Ref._93500_000_000">#REF!</definedName>
    <definedName name="Canchas_múltiples." localSheetId="4">#REF!</definedName>
    <definedName name="Canchas_múltiples." localSheetId="12">#REF!</definedName>
    <definedName name="Canchas_múltiples." localSheetId="9">#REF!</definedName>
    <definedName name="Canchas_múltiples." localSheetId="11">#REF!</definedName>
    <definedName name="Canchas_múltiples." localSheetId="14">#REF!</definedName>
    <definedName name="Canchas_múltiples." localSheetId="15">#REF!</definedName>
    <definedName name="Canchas_múltiples.">#REF!</definedName>
    <definedName name="Canecas_de_55_Gal." localSheetId="4">#REF!</definedName>
    <definedName name="Canecas_de_55_Gal." localSheetId="12">#REF!</definedName>
    <definedName name="Canecas_de_55_Gal." localSheetId="9">#REF!</definedName>
    <definedName name="Canecas_de_55_Gal." localSheetId="11">#REF!</definedName>
    <definedName name="Canecas_de_55_Gal." localSheetId="14">#REF!</definedName>
    <definedName name="Canecas_de_55_Gal." localSheetId="15">#REF!</definedName>
    <definedName name="Canecas_de_55_Gal.">#REF!</definedName>
    <definedName name="CANT_PPTO">#N/A</definedName>
    <definedName name="Caolin" localSheetId="4">#REF!</definedName>
    <definedName name="Caolin" localSheetId="12">#REF!</definedName>
    <definedName name="Caolin" localSheetId="9">#REF!</definedName>
    <definedName name="Caolin" localSheetId="11">#REF!</definedName>
    <definedName name="Caolin" localSheetId="14">#REF!</definedName>
    <definedName name="Caolin" localSheetId="15">#REF!</definedName>
    <definedName name="Caolin">#REF!</definedName>
    <definedName name="CapActividad" localSheetId="4">#REF!</definedName>
    <definedName name="CapActividad" localSheetId="12">#REF!</definedName>
    <definedName name="CapActividad" localSheetId="9">#REF!</definedName>
    <definedName name="CapActividad" localSheetId="11">#REF!</definedName>
    <definedName name="CapActividad" localSheetId="14">#REF!</definedName>
    <definedName name="CapActividad" localSheetId="13">#REF!</definedName>
    <definedName name="CapActividad" localSheetId="15">#REF!</definedName>
    <definedName name="CapActividad">#REF!</definedName>
    <definedName name="CapComponent" localSheetId="4">#REF!</definedName>
    <definedName name="CapComponent" localSheetId="12">#REF!</definedName>
    <definedName name="CapComponent" localSheetId="9">#REF!</definedName>
    <definedName name="CapComponent" localSheetId="11">#REF!</definedName>
    <definedName name="CapComponent" localSheetId="14">#REF!</definedName>
    <definedName name="CapComponent" localSheetId="13">#REF!</definedName>
    <definedName name="CapComponent" localSheetId="15">#REF!</definedName>
    <definedName name="CapComponent">#REF!</definedName>
    <definedName name="CapResumen" localSheetId="4">#REF!</definedName>
    <definedName name="CapResumen" localSheetId="12">#REF!</definedName>
    <definedName name="CapResumen" localSheetId="9">#REF!</definedName>
    <definedName name="CapResumen" localSheetId="11">#REF!</definedName>
    <definedName name="CapResumen" localSheetId="14">#REF!</definedName>
    <definedName name="CapResumen" localSheetId="13">#REF!</definedName>
    <definedName name="CapResumen" localSheetId="15">#REF!</definedName>
    <definedName name="CapResumen">#REF!</definedName>
    <definedName name="Cargador_frontal" localSheetId="4">#REF!</definedName>
    <definedName name="Cargador_frontal" localSheetId="12">#REF!</definedName>
    <definedName name="Cargador_frontal" localSheetId="9">#REF!</definedName>
    <definedName name="Cargador_frontal" localSheetId="11">#REF!</definedName>
    <definedName name="Cargador_frontal" localSheetId="14">#REF!</definedName>
    <definedName name="Cargador_frontal" localSheetId="15">#REF!</definedName>
    <definedName name="Cargador_frontal">#REF!</definedName>
    <definedName name="Casetón_en_fibra_de_vidrio." localSheetId="4">#REF!</definedName>
    <definedName name="Casetón_en_fibra_de_vidrio." localSheetId="12">#REF!</definedName>
    <definedName name="Casetón_en_fibra_de_vidrio." localSheetId="9">#REF!</definedName>
    <definedName name="Casetón_en_fibra_de_vidrio." localSheetId="11">#REF!</definedName>
    <definedName name="Casetón_en_fibra_de_vidrio." localSheetId="14">#REF!</definedName>
    <definedName name="Casetón_en_fibra_de_vidrio." localSheetId="15">#REF!</definedName>
    <definedName name="Casetón_en_fibra_de_vidrio.">#REF!</definedName>
    <definedName name="Caucho_Sabanero_1.50_m" localSheetId="4">#REF!</definedName>
    <definedName name="Caucho_Sabanero_1.50_m" localSheetId="12">#REF!</definedName>
    <definedName name="Caucho_Sabanero_1.50_m" localSheetId="9">#REF!</definedName>
    <definedName name="Caucho_Sabanero_1.50_m" localSheetId="11">#REF!</definedName>
    <definedName name="Caucho_Sabanero_1.50_m" localSheetId="14">#REF!</definedName>
    <definedName name="Caucho_Sabanero_1.50_m" localSheetId="15">#REF!</definedName>
    <definedName name="Caucho_Sabanero_1.50_m">#REF!</definedName>
    <definedName name="Cedro_caqueta_pieza" localSheetId="4">#REF!</definedName>
    <definedName name="Cedro_caqueta_pieza" localSheetId="12">#REF!</definedName>
    <definedName name="Cedro_caqueta_pieza" localSheetId="9">#REF!</definedName>
    <definedName name="Cedro_caqueta_pieza" localSheetId="11">#REF!</definedName>
    <definedName name="Cedro_caqueta_pieza" localSheetId="14">#REF!</definedName>
    <definedName name="Cedro_caqueta_pieza" localSheetId="15">#REF!</definedName>
    <definedName name="Cedro_caqueta_pieza">#REF!</definedName>
    <definedName name="Celosía_en_aluminio" localSheetId="4">#REF!</definedName>
    <definedName name="Celosía_en_aluminio" localSheetId="12">#REF!</definedName>
    <definedName name="Celosía_en_aluminio" localSheetId="9">#REF!</definedName>
    <definedName name="Celosía_en_aluminio" localSheetId="11">#REF!</definedName>
    <definedName name="Celosía_en_aluminio" localSheetId="14">#REF!</definedName>
    <definedName name="Celosía_en_aluminio" localSheetId="15">#REF!</definedName>
    <definedName name="Celosía_en_aluminio">#REF!</definedName>
    <definedName name="Cemento_Blanco" localSheetId="4">#REF!</definedName>
    <definedName name="Cemento_Blanco" localSheetId="12">#REF!</definedName>
    <definedName name="Cemento_Blanco" localSheetId="9">#REF!</definedName>
    <definedName name="Cemento_Blanco" localSheetId="11">#REF!</definedName>
    <definedName name="Cemento_Blanco" localSheetId="14">#REF!</definedName>
    <definedName name="Cemento_Blanco" localSheetId="15">#REF!</definedName>
    <definedName name="Cemento_Blanco">#REF!</definedName>
    <definedName name="Cemento_gris" localSheetId="4">#REF!</definedName>
    <definedName name="Cemento_gris" localSheetId="12">#REF!</definedName>
    <definedName name="Cemento_gris" localSheetId="9">#REF!</definedName>
    <definedName name="Cemento_gris" localSheetId="11">#REF!</definedName>
    <definedName name="Cemento_gris" localSheetId="14">#REF!</definedName>
    <definedName name="Cemento_gris" localSheetId="15">#REF!</definedName>
    <definedName name="Cemento_gris">#REF!</definedName>
    <definedName name="Cepillos" localSheetId="4">#REF!</definedName>
    <definedName name="Cepillos" localSheetId="12">#REF!</definedName>
    <definedName name="Cepillos" localSheetId="9">#REF!</definedName>
    <definedName name="Cepillos" localSheetId="11">#REF!</definedName>
    <definedName name="Cepillos" localSheetId="14">#REF!</definedName>
    <definedName name="Cepillos" localSheetId="15">#REF!</definedName>
    <definedName name="Cepillos">#REF!</definedName>
    <definedName name="Ceramica_30_X_30_Ref." localSheetId="4">#REF!</definedName>
    <definedName name="Ceramica_30_X_30_Ref." localSheetId="12">#REF!</definedName>
    <definedName name="Ceramica_30_X_30_Ref." localSheetId="9">#REF!</definedName>
    <definedName name="Ceramica_30_X_30_Ref." localSheetId="11">#REF!</definedName>
    <definedName name="Ceramica_30_X_30_Ref." localSheetId="14">#REF!</definedName>
    <definedName name="Ceramica_30_X_30_Ref." localSheetId="15">#REF!</definedName>
    <definedName name="Ceramica_30_X_30_Ref.">#REF!</definedName>
    <definedName name="Cerámica_Alfa_Lisa_20x20" localSheetId="4">#REF!</definedName>
    <definedName name="Cerámica_Alfa_Lisa_20x20" localSheetId="12">#REF!</definedName>
    <definedName name="Cerámica_Alfa_Lisa_20x20" localSheetId="9">#REF!</definedName>
    <definedName name="Cerámica_Alfa_Lisa_20x20" localSheetId="11">#REF!</definedName>
    <definedName name="Cerámica_Alfa_Lisa_20x20" localSheetId="14">#REF!</definedName>
    <definedName name="Cerámica_Alfa_Lisa_20x20" localSheetId="15">#REF!</definedName>
    <definedName name="Cerámica_Alfa_Lisa_20x20">#REF!</definedName>
    <definedName name="Cerchas_metalicas_segun_diseño_arquitectonico" localSheetId="4">#REF!</definedName>
    <definedName name="Cerchas_metalicas_segun_diseño_arquitectonico" localSheetId="12">#REF!</definedName>
    <definedName name="Cerchas_metalicas_segun_diseño_arquitectonico" localSheetId="9">#REF!</definedName>
    <definedName name="Cerchas_metalicas_segun_diseño_arquitectonico" localSheetId="11">#REF!</definedName>
    <definedName name="Cerchas_metalicas_segun_diseño_arquitectonico" localSheetId="14">#REF!</definedName>
    <definedName name="Cerchas_metalicas_segun_diseño_arquitectonico" localSheetId="15">#REF!</definedName>
    <definedName name="Cerchas_metalicas_segun_diseño_arquitectonico">#REF!</definedName>
    <definedName name="Cerco_Ordinario_3_M" localSheetId="4">#REF!</definedName>
    <definedName name="Cerco_Ordinario_3_M" localSheetId="12">#REF!</definedName>
    <definedName name="Cerco_Ordinario_3_M" localSheetId="9">#REF!</definedName>
    <definedName name="Cerco_Ordinario_3_M" localSheetId="11">#REF!</definedName>
    <definedName name="Cerco_Ordinario_3_M" localSheetId="14">#REF!</definedName>
    <definedName name="Cerco_Ordinario_3_M" localSheetId="15">#REF!</definedName>
    <definedName name="Cerco_Ordinario_3_M">#REF!</definedName>
    <definedName name="Cerradura__No_hay_sugerencias__baño_A_40S" localSheetId="4">#REF!</definedName>
    <definedName name="Cerradura__No_hay_sugerencias__baño_A_40S" localSheetId="12">#REF!</definedName>
    <definedName name="Cerradura__No_hay_sugerencias__baño_A_40S" localSheetId="9">#REF!</definedName>
    <definedName name="Cerradura__No_hay_sugerencias__baño_A_40S" localSheetId="11">#REF!</definedName>
    <definedName name="Cerradura__No_hay_sugerencias__baño_A_40S" localSheetId="14">#REF!</definedName>
    <definedName name="Cerradura__No_hay_sugerencias__baño_A_40S" localSheetId="15">#REF!</definedName>
    <definedName name="Cerradura__No_hay_sugerencias__baño_A_40S">#REF!</definedName>
    <definedName name="Cerradura_Ref._A40_S_Orbit_C_M_Schlage" localSheetId="4">#REF!</definedName>
    <definedName name="Cerradura_Ref._A40_S_Orbit_C_M_Schlage" localSheetId="12">#REF!</definedName>
    <definedName name="Cerradura_Ref._A40_S_Orbit_C_M_Schlage" localSheetId="9">#REF!</definedName>
    <definedName name="Cerradura_Ref._A40_S_Orbit_C_M_Schlage" localSheetId="11">#REF!</definedName>
    <definedName name="Cerradura_Ref._A40_S_Orbit_C_M_Schlage" localSheetId="14">#REF!</definedName>
    <definedName name="Cerradura_Ref._A40_S_Orbit_C_M_Schlage" localSheetId="15">#REF!</definedName>
    <definedName name="Cerradura_Ref._A40_S_Orbit_C_M_Schlage">#REF!</definedName>
    <definedName name="Cerradura_Ref._A50_PD_Con_Manija_Orbit_C_M_Schlage" localSheetId="4">#REF!</definedName>
    <definedName name="Cerradura_Ref._A50_PD_Con_Manija_Orbit_C_M_Schlage" localSheetId="12">#REF!</definedName>
    <definedName name="Cerradura_Ref._A50_PD_Con_Manija_Orbit_C_M_Schlage" localSheetId="9">#REF!</definedName>
    <definedName name="Cerradura_Ref._A50_PD_Con_Manija_Orbit_C_M_Schlage" localSheetId="11">#REF!</definedName>
    <definedName name="Cerradura_Ref._A50_PD_Con_Manija_Orbit_C_M_Schlage" localSheetId="14">#REF!</definedName>
    <definedName name="Cerradura_Ref._A50_PD_Con_Manija_Orbit_C_M_Schlage" localSheetId="15">#REF!</definedName>
    <definedName name="Cerradura_Ref._A50_PD_Con_Manija_Orbit_C_M_Schlage">#REF!</definedName>
    <definedName name="Cerradura_Ref._A50_WD_Orbit_C_M_Schlage" localSheetId="4">#REF!</definedName>
    <definedName name="Cerradura_Ref._A50_WD_Orbit_C_M_Schlage" localSheetId="12">#REF!</definedName>
    <definedName name="Cerradura_Ref._A50_WD_Orbit_C_M_Schlage" localSheetId="9">#REF!</definedName>
    <definedName name="Cerradura_Ref._A50_WD_Orbit_C_M_Schlage" localSheetId="11">#REF!</definedName>
    <definedName name="Cerradura_Ref._A50_WD_Orbit_C_M_Schlage" localSheetId="14">#REF!</definedName>
    <definedName name="Cerradura_Ref._A50_WD_Orbit_C_M_Schlage" localSheetId="15">#REF!</definedName>
    <definedName name="Cerradura_Ref._A50_WD_Orbit_C_M_Schlage">#REF!</definedName>
    <definedName name="Cerradura_Ref._A80_PD_Orbit_C_M_Schlage" localSheetId="4">#REF!</definedName>
    <definedName name="Cerradura_Ref._A80_PD_Orbit_C_M_Schlage" localSheetId="12">#REF!</definedName>
    <definedName name="Cerradura_Ref._A80_PD_Orbit_C_M_Schlage" localSheetId="9">#REF!</definedName>
    <definedName name="Cerradura_Ref._A80_PD_Orbit_C_M_Schlage" localSheetId="11">#REF!</definedName>
    <definedName name="Cerradura_Ref._A80_PD_Orbit_C_M_Schlage" localSheetId="14">#REF!</definedName>
    <definedName name="Cerradura_Ref._A80_PD_Orbit_C_M_Schlage" localSheetId="15">#REF!</definedName>
    <definedName name="Cerradura_Ref._A80_PD_Orbit_C_M_Schlage">#REF!</definedName>
    <definedName name="Cerradura_Ref._B362_C_M_Schlage" localSheetId="4">#REF!</definedName>
    <definedName name="Cerradura_Ref._B362_C_M_Schlage" localSheetId="12">#REF!</definedName>
    <definedName name="Cerradura_Ref._B362_C_M_Schlage" localSheetId="9">#REF!</definedName>
    <definedName name="Cerradura_Ref._B362_C_M_Schlage" localSheetId="11">#REF!</definedName>
    <definedName name="Cerradura_Ref._B362_C_M_Schlage" localSheetId="14">#REF!</definedName>
    <definedName name="Cerradura_Ref._B362_C_M_Schlage" localSheetId="15">#REF!</definedName>
    <definedName name="Cerradura_Ref._B362_C_M_Schlage">#REF!</definedName>
    <definedName name="Certificacion_por_Punto_Sencillo" localSheetId="4">#REF!</definedName>
    <definedName name="Certificacion_por_Punto_Sencillo" localSheetId="12">#REF!</definedName>
    <definedName name="Certificacion_por_Punto_Sencillo" localSheetId="9">#REF!</definedName>
    <definedName name="Certificacion_por_Punto_Sencillo" localSheetId="11">#REF!</definedName>
    <definedName name="Certificacion_por_Punto_Sencillo" localSheetId="14">#REF!</definedName>
    <definedName name="Certificacion_por_Punto_Sencillo" localSheetId="15">#REF!</definedName>
    <definedName name="Certificacion_por_Punto_Sencillo">#REF!</definedName>
    <definedName name="Chazos_de_Madera_10_X_10" localSheetId="4">#REF!</definedName>
    <definedName name="Chazos_de_Madera_10_X_10" localSheetId="12">#REF!</definedName>
    <definedName name="Chazos_de_Madera_10_X_10" localSheetId="9">#REF!</definedName>
    <definedName name="Chazos_de_Madera_10_X_10" localSheetId="11">#REF!</definedName>
    <definedName name="Chazos_de_Madera_10_X_10" localSheetId="14">#REF!</definedName>
    <definedName name="Chazos_de_Madera_10_X_10" localSheetId="15">#REF!</definedName>
    <definedName name="Chazos_de_Madera_10_X_10">#REF!</definedName>
    <definedName name="Cheque_1" localSheetId="4">#REF!</definedName>
    <definedName name="Cheque_1" localSheetId="12">#REF!</definedName>
    <definedName name="Cheque_1" localSheetId="9">#REF!</definedName>
    <definedName name="Cheque_1" localSheetId="11">#REF!</definedName>
    <definedName name="Cheque_1" localSheetId="14">#REF!</definedName>
    <definedName name="Cheque_1" localSheetId="15">#REF!</definedName>
    <definedName name="Cheque_1">#REF!</definedName>
    <definedName name="Cheque_1_1_2" localSheetId="4">#REF!</definedName>
    <definedName name="Cheque_1_1_2" localSheetId="12">#REF!</definedName>
    <definedName name="Cheque_1_1_2" localSheetId="9">#REF!</definedName>
    <definedName name="Cheque_1_1_2" localSheetId="11">#REF!</definedName>
    <definedName name="Cheque_1_1_2" localSheetId="14">#REF!</definedName>
    <definedName name="Cheque_1_1_2" localSheetId="15">#REF!</definedName>
    <definedName name="Cheque_1_1_2">#REF!</definedName>
    <definedName name="Cheque_2" localSheetId="4">#REF!</definedName>
    <definedName name="Cheque_2" localSheetId="12">#REF!</definedName>
    <definedName name="Cheque_2" localSheetId="9">#REF!</definedName>
    <definedName name="Cheque_2" localSheetId="11">#REF!</definedName>
    <definedName name="Cheque_2" localSheetId="14">#REF!</definedName>
    <definedName name="Cheque_2" localSheetId="15">#REF!</definedName>
    <definedName name="Cheque_2">#REF!</definedName>
    <definedName name="Cheque_3" localSheetId="4">#REF!</definedName>
    <definedName name="Cheque_3" localSheetId="12">#REF!</definedName>
    <definedName name="Cheque_3" localSheetId="9">#REF!</definedName>
    <definedName name="Cheque_3" localSheetId="11">#REF!</definedName>
    <definedName name="Cheque_3" localSheetId="14">#REF!</definedName>
    <definedName name="Cheque_3" localSheetId="15">#REF!</definedName>
    <definedName name="Cheque_3">#REF!</definedName>
    <definedName name="Cinta_teflón" localSheetId="4">#REF!</definedName>
    <definedName name="Cinta_teflón" localSheetId="12">#REF!</definedName>
    <definedName name="Cinta_teflón" localSheetId="9">#REF!</definedName>
    <definedName name="Cinta_teflón" localSheetId="11">#REF!</definedName>
    <definedName name="Cinta_teflón" localSheetId="14">#REF!</definedName>
    <definedName name="Cinta_teflón" localSheetId="15">#REF!</definedName>
    <definedName name="Cinta_teflón">#REF!</definedName>
    <definedName name="CIR">#N/A</definedName>
    <definedName name="Cocineta_estufa_a_gas_dos_puestos" localSheetId="4">#REF!</definedName>
    <definedName name="Cocineta_estufa_a_gas_dos_puestos" localSheetId="12">#REF!</definedName>
    <definedName name="Cocineta_estufa_a_gas_dos_puestos" localSheetId="9">#REF!</definedName>
    <definedName name="Cocineta_estufa_a_gas_dos_puestos" localSheetId="11">#REF!</definedName>
    <definedName name="Cocineta_estufa_a_gas_dos_puestos" localSheetId="14">#REF!</definedName>
    <definedName name="Cocineta_estufa_a_gas_dos_puestos" localSheetId="15">#REF!</definedName>
    <definedName name="Cocineta_estufa_a_gas_dos_puestos">#REF!</definedName>
    <definedName name="Codo_45_cobre_tipo_CxC" localSheetId="4">#REF!</definedName>
    <definedName name="Codo_45_cobre_tipo_CxC" localSheetId="12">#REF!</definedName>
    <definedName name="Codo_45_cobre_tipo_CxC" localSheetId="9">#REF!</definedName>
    <definedName name="Codo_45_cobre_tipo_CxC" localSheetId="11">#REF!</definedName>
    <definedName name="Codo_45_cobre_tipo_CxC" localSheetId="14">#REF!</definedName>
    <definedName name="Codo_45_cobre_tipo_CxC" localSheetId="15">#REF!</definedName>
    <definedName name="Codo_45_cobre_tipo_CxC">#REF!</definedName>
    <definedName name="Codo_90_1_4__c_x_c_sanitario_3" localSheetId="4">#REF!</definedName>
    <definedName name="Codo_90_1_4__c_x_c_sanitario_3" localSheetId="12">#REF!</definedName>
    <definedName name="Codo_90_1_4__c_x_c_sanitario_3" localSheetId="9">#REF!</definedName>
    <definedName name="Codo_90_1_4__c_x_c_sanitario_3" localSheetId="11">#REF!</definedName>
    <definedName name="Codo_90_1_4__c_x_c_sanitario_3" localSheetId="14">#REF!</definedName>
    <definedName name="Codo_90_1_4__c_x_c_sanitario_3" localSheetId="15">#REF!</definedName>
    <definedName name="Codo_90_1_4__c_x_c_sanitario_3">#REF!</definedName>
    <definedName name="Codo_90_1_4__c_x_c_sanitario_4" localSheetId="4">#REF!</definedName>
    <definedName name="Codo_90_1_4__c_x_c_sanitario_4" localSheetId="12">#REF!</definedName>
    <definedName name="Codo_90_1_4__c_x_c_sanitario_4" localSheetId="9">#REF!</definedName>
    <definedName name="Codo_90_1_4__c_x_c_sanitario_4" localSheetId="11">#REF!</definedName>
    <definedName name="Codo_90_1_4__c_x_c_sanitario_4" localSheetId="14">#REF!</definedName>
    <definedName name="Codo_90_1_4__c_x_c_sanitario_4" localSheetId="15">#REF!</definedName>
    <definedName name="Codo_90_1_4__c_x_c_sanitario_4">#REF!</definedName>
    <definedName name="Codo_90_cobre_tipo_CxC" localSheetId="4">#REF!</definedName>
    <definedName name="Codo_90_cobre_tipo_CxC" localSheetId="12">#REF!</definedName>
    <definedName name="Codo_90_cobre_tipo_CxC" localSheetId="9">#REF!</definedName>
    <definedName name="Codo_90_cobre_tipo_CxC" localSheetId="11">#REF!</definedName>
    <definedName name="Codo_90_cobre_tipo_CxC" localSheetId="14">#REF!</definedName>
    <definedName name="Codo_90_cobre_tipo_CxC" localSheetId="15">#REF!</definedName>
    <definedName name="Codo_90_cobre_tipo_CxC">#REF!</definedName>
    <definedName name="Codo_90_presión_P.V.C._1" localSheetId="4">#REF!</definedName>
    <definedName name="Codo_90_presión_P.V.C._1" localSheetId="12">#REF!</definedName>
    <definedName name="Codo_90_presión_P.V.C._1" localSheetId="9">#REF!</definedName>
    <definedName name="Codo_90_presión_P.V.C._1" localSheetId="11">#REF!</definedName>
    <definedName name="Codo_90_presión_P.V.C._1" localSheetId="14">#REF!</definedName>
    <definedName name="Codo_90_presión_P.V.C._1" localSheetId="15">#REF!</definedName>
    <definedName name="Codo_90_presión_P.V.C._1">#REF!</definedName>
    <definedName name="Codo_90_presión_P.V.C._1_1_2" localSheetId="4">#REF!</definedName>
    <definedName name="Codo_90_presión_P.V.C._1_1_2" localSheetId="12">#REF!</definedName>
    <definedName name="Codo_90_presión_P.V.C._1_1_2" localSheetId="9">#REF!</definedName>
    <definedName name="Codo_90_presión_P.V.C._1_1_2" localSheetId="11">#REF!</definedName>
    <definedName name="Codo_90_presión_P.V.C._1_1_2" localSheetId="14">#REF!</definedName>
    <definedName name="Codo_90_presión_P.V.C._1_1_2" localSheetId="15">#REF!</definedName>
    <definedName name="Codo_90_presión_P.V.C._1_1_2">#REF!</definedName>
    <definedName name="Codo_90_presión_P.V.C._1_2" localSheetId="4">#REF!</definedName>
    <definedName name="Codo_90_presión_P.V.C._1_2" localSheetId="12">#REF!</definedName>
    <definedName name="Codo_90_presión_P.V.C._1_2" localSheetId="9">#REF!</definedName>
    <definedName name="Codo_90_presión_P.V.C._1_2" localSheetId="11">#REF!</definedName>
    <definedName name="Codo_90_presión_P.V.C._1_2" localSheetId="14">#REF!</definedName>
    <definedName name="Codo_90_presión_P.V.C._1_2" localSheetId="15">#REF!</definedName>
    <definedName name="Codo_90_presión_P.V.C._1_2">#REF!</definedName>
    <definedName name="Codo_90_presión_P.V.C._3_4" localSheetId="4">#REF!</definedName>
    <definedName name="Codo_90_presión_P.V.C._3_4" localSheetId="12">#REF!</definedName>
    <definedName name="Codo_90_presión_P.V.C._3_4" localSheetId="9">#REF!</definedName>
    <definedName name="Codo_90_presión_P.V.C._3_4" localSheetId="11">#REF!</definedName>
    <definedName name="Codo_90_presión_P.V.C._3_4" localSheetId="14">#REF!</definedName>
    <definedName name="Codo_90_presión_P.V.C._3_4" localSheetId="15">#REF!</definedName>
    <definedName name="Codo_90_presión_P.V.C._3_4">#REF!</definedName>
    <definedName name="Codo_90o_1_4__CxC_SANITARIO_2" localSheetId="4">#REF!</definedName>
    <definedName name="Codo_90o_1_4__CxC_SANITARIO_2" localSheetId="12">#REF!</definedName>
    <definedName name="Codo_90o_1_4__CxC_SANITARIO_2" localSheetId="9">#REF!</definedName>
    <definedName name="Codo_90o_1_4__CxC_SANITARIO_2" localSheetId="11">#REF!</definedName>
    <definedName name="Codo_90o_1_4__CxC_SANITARIO_2" localSheetId="14">#REF!</definedName>
    <definedName name="Codo_90o_1_4__CxC_SANITARIO_2" localSheetId="15">#REF!</definedName>
    <definedName name="Codo_90o_1_4__CxC_SANITARIO_2">#REF!</definedName>
    <definedName name="Codo_90o_1_4__CxC_SANITARIO_3" localSheetId="4">#REF!</definedName>
    <definedName name="Codo_90o_1_4__CxC_SANITARIO_3" localSheetId="12">#REF!</definedName>
    <definedName name="Codo_90o_1_4__CxC_SANITARIO_3" localSheetId="9">#REF!</definedName>
    <definedName name="Codo_90o_1_4__CxC_SANITARIO_3" localSheetId="11">#REF!</definedName>
    <definedName name="Codo_90o_1_4__CxC_SANITARIO_3" localSheetId="14">#REF!</definedName>
    <definedName name="Codo_90o_1_4__CxC_SANITARIO_3" localSheetId="15">#REF!</definedName>
    <definedName name="Codo_90o_1_4__CxC_SANITARIO_3">#REF!</definedName>
    <definedName name="Codo_90o_1_4__CxC_SANITARIO_4" localSheetId="4">#REF!</definedName>
    <definedName name="Codo_90o_1_4__CxC_SANITARIO_4" localSheetId="12">#REF!</definedName>
    <definedName name="Codo_90o_1_4__CxC_SANITARIO_4" localSheetId="9">#REF!</definedName>
    <definedName name="Codo_90o_1_4__CxC_SANITARIO_4" localSheetId="11">#REF!</definedName>
    <definedName name="Codo_90o_1_4__CxC_SANITARIO_4" localSheetId="14">#REF!</definedName>
    <definedName name="Codo_90o_1_4__CxC_SANITARIO_4" localSheetId="15">#REF!</definedName>
    <definedName name="Codo_90o_1_4__CxC_SANITARIO_4">#REF!</definedName>
    <definedName name="Codo_90o_1_4__CxC_SANITARIO_6" localSheetId="4">#REF!</definedName>
    <definedName name="Codo_90o_1_4__CxC_SANITARIO_6" localSheetId="12">#REF!</definedName>
    <definedName name="Codo_90o_1_4__CxC_SANITARIO_6" localSheetId="9">#REF!</definedName>
    <definedName name="Codo_90o_1_4__CxC_SANITARIO_6" localSheetId="11">#REF!</definedName>
    <definedName name="Codo_90o_1_4__CxC_SANITARIO_6" localSheetId="14">#REF!</definedName>
    <definedName name="Codo_90o_1_4__CxC_SANITARIO_6" localSheetId="15">#REF!</definedName>
    <definedName name="Codo_90o_1_4__CxC_SANITARIO_6">#REF!</definedName>
    <definedName name="Codo_90o_Presión_P.V.C._1" localSheetId="4">#REF!</definedName>
    <definedName name="Codo_90o_Presión_P.V.C._1" localSheetId="12">#REF!</definedName>
    <definedName name="Codo_90o_Presión_P.V.C._1" localSheetId="9">#REF!</definedName>
    <definedName name="Codo_90o_Presión_P.V.C._1" localSheetId="11">#REF!</definedName>
    <definedName name="Codo_90o_Presión_P.V.C._1" localSheetId="14">#REF!</definedName>
    <definedName name="Codo_90o_Presión_P.V.C._1" localSheetId="15">#REF!</definedName>
    <definedName name="Codo_90o_Presión_P.V.C._1">#REF!</definedName>
    <definedName name="Codo_90o_Presión_P.V.C._1_1_2" localSheetId="4">#REF!</definedName>
    <definedName name="Codo_90o_Presión_P.V.C._1_1_2" localSheetId="12">#REF!</definedName>
    <definedName name="Codo_90o_Presión_P.V.C._1_1_2" localSheetId="9">#REF!</definedName>
    <definedName name="Codo_90o_Presión_P.V.C._1_1_2" localSheetId="11">#REF!</definedName>
    <definedName name="Codo_90o_Presión_P.V.C._1_1_2" localSheetId="14">#REF!</definedName>
    <definedName name="Codo_90o_Presión_P.V.C._1_1_2" localSheetId="15">#REF!</definedName>
    <definedName name="Codo_90o_Presión_P.V.C._1_1_2">#REF!</definedName>
    <definedName name="Codo_90o_Presión_P.V.C._1_1_4" localSheetId="4">#REF!</definedName>
    <definedName name="Codo_90o_Presión_P.V.C._1_1_4" localSheetId="12">#REF!</definedName>
    <definedName name="Codo_90o_Presión_P.V.C._1_1_4" localSheetId="9">#REF!</definedName>
    <definedName name="Codo_90o_Presión_P.V.C._1_1_4" localSheetId="11">#REF!</definedName>
    <definedName name="Codo_90o_Presión_P.V.C._1_1_4" localSheetId="14">#REF!</definedName>
    <definedName name="Codo_90o_Presión_P.V.C._1_1_4" localSheetId="15">#REF!</definedName>
    <definedName name="Codo_90o_Presión_P.V.C._1_1_4">#REF!</definedName>
    <definedName name="Codo_90o_Presión_P.V.C._1_2" localSheetId="4">#REF!</definedName>
    <definedName name="Codo_90o_Presión_P.V.C._1_2" localSheetId="12">#REF!</definedName>
    <definedName name="Codo_90o_Presión_P.V.C._1_2" localSheetId="9">#REF!</definedName>
    <definedName name="Codo_90o_Presión_P.V.C._1_2" localSheetId="11">#REF!</definedName>
    <definedName name="Codo_90o_Presión_P.V.C._1_2" localSheetId="14">#REF!</definedName>
    <definedName name="Codo_90o_Presión_P.V.C._1_2" localSheetId="15">#REF!</definedName>
    <definedName name="Codo_90o_Presión_P.V.C._1_2">#REF!</definedName>
    <definedName name="Codo_90o_Presión_P.V.C._2" localSheetId="4">#REF!</definedName>
    <definedName name="Codo_90o_Presión_P.V.C._2" localSheetId="12">#REF!</definedName>
    <definedName name="Codo_90o_Presión_P.V.C._2" localSheetId="9">#REF!</definedName>
    <definedName name="Codo_90o_Presión_P.V.C._2" localSheetId="11">#REF!</definedName>
    <definedName name="Codo_90o_Presión_P.V.C._2" localSheetId="14">#REF!</definedName>
    <definedName name="Codo_90o_Presión_P.V.C._2" localSheetId="15">#REF!</definedName>
    <definedName name="Codo_90o_Presión_P.V.C._2">#REF!</definedName>
    <definedName name="Codo_90o_Presión_P.V.C._2_1_2" localSheetId="4">#REF!</definedName>
    <definedName name="Codo_90o_Presión_P.V.C._2_1_2" localSheetId="12">#REF!</definedName>
    <definedName name="Codo_90o_Presión_P.V.C._2_1_2" localSheetId="9">#REF!</definedName>
    <definedName name="Codo_90o_Presión_P.V.C._2_1_2" localSheetId="11">#REF!</definedName>
    <definedName name="Codo_90o_Presión_P.V.C._2_1_2" localSheetId="14">#REF!</definedName>
    <definedName name="Codo_90o_Presión_P.V.C._2_1_2" localSheetId="15">#REF!</definedName>
    <definedName name="Codo_90o_Presión_P.V.C._2_1_2">#REF!</definedName>
    <definedName name="Codo_90o_Presión_P.V.C._3" localSheetId="4">#REF!</definedName>
    <definedName name="Codo_90o_Presión_P.V.C._3" localSheetId="12">#REF!</definedName>
    <definedName name="Codo_90o_Presión_P.V.C._3" localSheetId="9">#REF!</definedName>
    <definedName name="Codo_90o_Presión_P.V.C._3" localSheetId="11">#REF!</definedName>
    <definedName name="Codo_90o_Presión_P.V.C._3" localSheetId="14">#REF!</definedName>
    <definedName name="Codo_90o_Presión_P.V.C._3" localSheetId="15">#REF!</definedName>
    <definedName name="Codo_90o_Presión_P.V.C._3">#REF!</definedName>
    <definedName name="Codo_90o_Presión_P.V.C._3_4" localSheetId="4">#REF!</definedName>
    <definedName name="Codo_90o_Presión_P.V.C._3_4" localSheetId="12">#REF!</definedName>
    <definedName name="Codo_90o_Presión_P.V.C._3_4" localSheetId="9">#REF!</definedName>
    <definedName name="Codo_90o_Presión_P.V.C._3_4" localSheetId="11">#REF!</definedName>
    <definedName name="Codo_90o_Presión_P.V.C._3_4" localSheetId="14">#REF!</definedName>
    <definedName name="Codo_90o_Presión_P.V.C._3_4" localSheetId="15">#REF!</definedName>
    <definedName name="Codo_90o_Presión_P.V.C._3_4">#REF!</definedName>
    <definedName name="Codo_galvanizado_1" localSheetId="4">#REF!</definedName>
    <definedName name="Codo_galvanizado_1" localSheetId="12">#REF!</definedName>
    <definedName name="Codo_galvanizado_1" localSheetId="9">#REF!</definedName>
    <definedName name="Codo_galvanizado_1" localSheetId="11">#REF!</definedName>
    <definedName name="Codo_galvanizado_1" localSheetId="14">#REF!</definedName>
    <definedName name="Codo_galvanizado_1" localSheetId="15">#REF!</definedName>
    <definedName name="Codo_galvanizado_1">#REF!</definedName>
    <definedName name="Codo_galvanizado_1_1_2" localSheetId="4">#REF!</definedName>
    <definedName name="Codo_galvanizado_1_1_2" localSheetId="12">#REF!</definedName>
    <definedName name="Codo_galvanizado_1_1_2" localSheetId="9">#REF!</definedName>
    <definedName name="Codo_galvanizado_1_1_2" localSheetId="11">#REF!</definedName>
    <definedName name="Codo_galvanizado_1_1_2" localSheetId="14">#REF!</definedName>
    <definedName name="Codo_galvanizado_1_1_2" localSheetId="15">#REF!</definedName>
    <definedName name="Codo_galvanizado_1_1_2">#REF!</definedName>
    <definedName name="Codo_galvanizado_2" localSheetId="4">#REF!</definedName>
    <definedName name="Codo_galvanizado_2" localSheetId="12">#REF!</definedName>
    <definedName name="Codo_galvanizado_2" localSheetId="9">#REF!</definedName>
    <definedName name="Codo_galvanizado_2" localSheetId="11">#REF!</definedName>
    <definedName name="Codo_galvanizado_2" localSheetId="14">#REF!</definedName>
    <definedName name="Codo_galvanizado_2" localSheetId="15">#REF!</definedName>
    <definedName name="Codo_galvanizado_2">#REF!</definedName>
    <definedName name="Codo_Galvanizado_3" localSheetId="4">#REF!</definedName>
    <definedName name="Codo_Galvanizado_3" localSheetId="12">#REF!</definedName>
    <definedName name="Codo_Galvanizado_3" localSheetId="9">#REF!</definedName>
    <definedName name="Codo_Galvanizado_3" localSheetId="11">#REF!</definedName>
    <definedName name="Codo_Galvanizado_3" localSheetId="14">#REF!</definedName>
    <definedName name="Codo_Galvanizado_3" localSheetId="15">#REF!</definedName>
    <definedName name="Codo_Galvanizado_3">#REF!</definedName>
    <definedName name="Color_mineral" localSheetId="4">#REF!</definedName>
    <definedName name="Color_mineral" localSheetId="12">#REF!</definedName>
    <definedName name="Color_mineral" localSheetId="9">#REF!</definedName>
    <definedName name="Color_mineral" localSheetId="11">#REF!</definedName>
    <definedName name="Color_mineral" localSheetId="14">#REF!</definedName>
    <definedName name="Color_mineral" localSheetId="15">#REF!</definedName>
    <definedName name="Color_mineral">#REF!</definedName>
    <definedName name="Compresor_2_Martillos_185_PCM" localSheetId="4">#REF!</definedName>
    <definedName name="Compresor_2_Martillos_185_PCM" localSheetId="12">#REF!</definedName>
    <definedName name="Compresor_2_Martillos_185_PCM" localSheetId="9">#REF!</definedName>
    <definedName name="Compresor_2_Martillos_185_PCM" localSheetId="11">#REF!</definedName>
    <definedName name="Compresor_2_Martillos_185_PCM" localSheetId="14">#REF!</definedName>
    <definedName name="Compresor_2_Martillos_185_PCM" localSheetId="15">#REF!</definedName>
    <definedName name="Compresor_2_Martillos_185_PCM">#REF!</definedName>
    <definedName name="Concreto_1_3_5" localSheetId="4">#REF!</definedName>
    <definedName name="Concreto_1_3_5" localSheetId="12">#REF!</definedName>
    <definedName name="Concreto_1_3_5" localSheetId="9">#REF!</definedName>
    <definedName name="Concreto_1_3_5" localSheetId="11">#REF!</definedName>
    <definedName name="Concreto_1_3_5" localSheetId="14">#REF!</definedName>
    <definedName name="Concreto_1_3_5" localSheetId="15">#REF!</definedName>
    <definedName name="Concreto_1_3_5">#REF!</definedName>
    <definedName name="Concreto_2500_PSI" localSheetId="4">#REF!</definedName>
    <definedName name="Concreto_2500_PSI" localSheetId="12">#REF!</definedName>
    <definedName name="Concreto_2500_PSI" localSheetId="9">#REF!</definedName>
    <definedName name="Concreto_2500_PSI" localSheetId="11">#REF!</definedName>
    <definedName name="Concreto_2500_PSI" localSheetId="14">#REF!</definedName>
    <definedName name="Concreto_2500_PSI" localSheetId="15">#REF!</definedName>
    <definedName name="Concreto_2500_PSI">#REF!</definedName>
    <definedName name="Concreto_3000_PSI" localSheetId="4">#REF!</definedName>
    <definedName name="Concreto_3000_PSI" localSheetId="12">#REF!</definedName>
    <definedName name="Concreto_3000_PSI" localSheetId="9">#REF!</definedName>
    <definedName name="Concreto_3000_PSI" localSheetId="11">#REF!</definedName>
    <definedName name="Concreto_3000_PSI" localSheetId="14">#REF!</definedName>
    <definedName name="Concreto_3000_PSI" localSheetId="15">#REF!</definedName>
    <definedName name="Concreto_3000_PSI">#REF!</definedName>
    <definedName name="Concreto_a_granel_con_silo_puesto_en_obra__cemento_1A__2500_P.S.I." localSheetId="4">#REF!</definedName>
    <definedName name="Concreto_a_granel_con_silo_puesto_en_obra__cemento_1A__2500_P.S.I." localSheetId="12">#REF!</definedName>
    <definedName name="Concreto_a_granel_con_silo_puesto_en_obra__cemento_1A__2500_P.S.I." localSheetId="9">#REF!</definedName>
    <definedName name="Concreto_a_granel_con_silo_puesto_en_obra__cemento_1A__2500_P.S.I." localSheetId="11">#REF!</definedName>
    <definedName name="Concreto_a_granel_con_silo_puesto_en_obra__cemento_1A__2500_P.S.I." localSheetId="14">#REF!</definedName>
    <definedName name="Concreto_a_granel_con_silo_puesto_en_obra__cemento_1A__2500_P.S.I." localSheetId="15">#REF!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2">#REF!</definedName>
    <definedName name="Concreto_a_granel_con_silo_puesto_en_obra__cemento_1A__3000_P.S.I." localSheetId="9">#REF!</definedName>
    <definedName name="Concreto_a_granel_con_silo_puesto_en_obra__cemento_1A__3000_P.S.I." localSheetId="11">#REF!</definedName>
    <definedName name="Concreto_a_granel_con_silo_puesto_en_obra__cemento_1A__3000_P.S.I." localSheetId="14">#REF!</definedName>
    <definedName name="Concreto_a_granel_con_silo_puesto_en_obra__cemento_1A__3000_P.S.I." localSheetId="15">#REF!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2">#REF!</definedName>
    <definedName name="Concreto_a_granel_con_silo_puesto_en_obra__cemento_1A__4000_P.S.I." localSheetId="9">#REF!</definedName>
    <definedName name="Concreto_a_granel_con_silo_puesto_en_obra__cemento_1A__4000_P.S.I." localSheetId="11">#REF!</definedName>
    <definedName name="Concreto_a_granel_con_silo_puesto_en_obra__cemento_1A__4000_P.S.I." localSheetId="14">#REF!</definedName>
    <definedName name="Concreto_a_granel_con_silo_puesto_en_obra__cemento_1A__4000_P.S.I." localSheetId="15">#REF!</definedName>
    <definedName name="Concreto_a_granel_con_silo_puesto_en_obra__cemento_1A__4000_P.S.I.">#REF!</definedName>
    <definedName name="Concreto_común_3000_P.S.I." localSheetId="4">#REF!</definedName>
    <definedName name="Concreto_común_3000_P.S.I." localSheetId="12">#REF!</definedName>
    <definedName name="Concreto_común_3000_P.S.I." localSheetId="9">#REF!</definedName>
    <definedName name="Concreto_común_3000_P.S.I." localSheetId="11">#REF!</definedName>
    <definedName name="Concreto_común_3000_P.S.I." localSheetId="14">#REF!</definedName>
    <definedName name="Concreto_común_3000_P.S.I." localSheetId="15">#REF!</definedName>
    <definedName name="Concreto_común_3000_P.S.I.">#REF!</definedName>
    <definedName name="Concreto_Corriente_2500_P.S.I." localSheetId="4">#REF!</definedName>
    <definedName name="Concreto_Corriente_2500_P.S.I." localSheetId="12">#REF!</definedName>
    <definedName name="Concreto_Corriente_2500_P.S.I." localSheetId="9">#REF!</definedName>
    <definedName name="Concreto_Corriente_2500_P.S.I." localSheetId="11">#REF!</definedName>
    <definedName name="Concreto_Corriente_2500_P.S.I." localSheetId="14">#REF!</definedName>
    <definedName name="Concreto_Corriente_2500_P.S.I." localSheetId="15">#REF!</definedName>
    <definedName name="Concreto_Corriente_2500_P.S.I.">#REF!</definedName>
    <definedName name="Concreto_Corriente_3000_P.S.I." localSheetId="4">#REF!</definedName>
    <definedName name="Concreto_Corriente_3000_P.S.I." localSheetId="12">#REF!</definedName>
    <definedName name="Concreto_Corriente_3000_P.S.I." localSheetId="9">#REF!</definedName>
    <definedName name="Concreto_Corriente_3000_P.S.I." localSheetId="11">#REF!</definedName>
    <definedName name="Concreto_Corriente_3000_P.S.I." localSheetId="14">#REF!</definedName>
    <definedName name="Concreto_Corriente_3000_P.S.I." localSheetId="15">#REF!</definedName>
    <definedName name="Concreto_Corriente_3000_P.S.I.">#REF!</definedName>
    <definedName name="Concreto_corriente_de_2500_P.S.I." localSheetId="4">#REF!</definedName>
    <definedName name="Concreto_corriente_de_2500_P.S.I." localSheetId="12">#REF!</definedName>
    <definedName name="Concreto_corriente_de_2500_P.S.I." localSheetId="9">#REF!</definedName>
    <definedName name="Concreto_corriente_de_2500_P.S.I." localSheetId="11">#REF!</definedName>
    <definedName name="Concreto_corriente_de_2500_P.S.I." localSheetId="14">#REF!</definedName>
    <definedName name="Concreto_corriente_de_2500_P.S.I." localSheetId="15">#REF!</definedName>
    <definedName name="Concreto_corriente_de_2500_P.S.I.">#REF!</definedName>
    <definedName name="Concreto_Corriente_de_3000_P.S.I." localSheetId="4">#REF!</definedName>
    <definedName name="Concreto_Corriente_de_3000_P.S.I." localSheetId="12">#REF!</definedName>
    <definedName name="Concreto_Corriente_de_3000_P.S.I." localSheetId="9">#REF!</definedName>
    <definedName name="Concreto_Corriente_de_3000_P.S.I." localSheetId="11">#REF!</definedName>
    <definedName name="Concreto_Corriente_de_3000_P.S.I." localSheetId="14">#REF!</definedName>
    <definedName name="Concreto_Corriente_de_3000_P.S.I." localSheetId="15">#REF!</definedName>
    <definedName name="Concreto_Corriente_de_3000_P.S.I.">#REF!</definedName>
    <definedName name="Concreto_Corriente_de_4000_P.S.I." localSheetId="4">#REF!</definedName>
    <definedName name="Concreto_Corriente_de_4000_P.S.I." localSheetId="12">#REF!</definedName>
    <definedName name="Concreto_Corriente_de_4000_P.S.I." localSheetId="9">#REF!</definedName>
    <definedName name="Concreto_Corriente_de_4000_P.S.I." localSheetId="11">#REF!</definedName>
    <definedName name="Concreto_Corriente_de_4000_P.S.I." localSheetId="14">#REF!</definedName>
    <definedName name="Concreto_Corriente_de_4000_P.S.I." localSheetId="15">#REF!</definedName>
    <definedName name="Concreto_Corriente_de_4000_P.S.I.">#REF!</definedName>
    <definedName name="Concreto_Gravilla_Fina_2000_psi" localSheetId="4">#REF!</definedName>
    <definedName name="Concreto_Gravilla_Fina_2000_psi" localSheetId="12">#REF!</definedName>
    <definedName name="Concreto_Gravilla_Fina_2000_psi" localSheetId="9">#REF!</definedName>
    <definedName name="Concreto_Gravilla_Fina_2000_psi" localSheetId="11">#REF!</definedName>
    <definedName name="Concreto_Gravilla_Fina_2000_psi" localSheetId="14">#REF!</definedName>
    <definedName name="Concreto_Gravilla_Fina_2000_psi" localSheetId="15">#REF!</definedName>
    <definedName name="Concreto_Gravilla_Fina_2000_psi">#REF!</definedName>
    <definedName name="Conexión_Siamesa" localSheetId="4">#REF!</definedName>
    <definedName name="Conexión_Siamesa" localSheetId="12">#REF!</definedName>
    <definedName name="Conexión_Siamesa" localSheetId="9">#REF!</definedName>
    <definedName name="Conexión_Siamesa" localSheetId="11">#REF!</definedName>
    <definedName name="Conexión_Siamesa" localSheetId="14">#REF!</definedName>
    <definedName name="Conexión_Siamesa" localSheetId="15">#REF!</definedName>
    <definedName name="Conexión_Siamesa">#REF!</definedName>
    <definedName name="Conexión_Siamesa_de_2_1_2__X_2_1_2__X_3" localSheetId="4">#REF!</definedName>
    <definedName name="Conexión_Siamesa_de_2_1_2__X_2_1_2__X_3" localSheetId="12">#REF!</definedName>
    <definedName name="Conexión_Siamesa_de_2_1_2__X_2_1_2__X_3" localSheetId="9">#REF!</definedName>
    <definedName name="Conexión_Siamesa_de_2_1_2__X_2_1_2__X_3" localSheetId="11">#REF!</definedName>
    <definedName name="Conexión_Siamesa_de_2_1_2__X_2_1_2__X_3" localSheetId="14">#REF!</definedName>
    <definedName name="Conexión_Siamesa_de_2_1_2__X_2_1_2__X_3" localSheetId="15">#REF!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4">#REF!</definedName>
    <definedName name="CotizacionARP" localSheetId="12">#REF!</definedName>
    <definedName name="CotizacionARP" localSheetId="9">#REF!</definedName>
    <definedName name="CotizacionARP" localSheetId="11">#REF!</definedName>
    <definedName name="CotizacionARP" localSheetId="14">#REF!</definedName>
    <definedName name="CotizacionARP" localSheetId="15">#REF!</definedName>
    <definedName name="CotizacionARP">#REF!</definedName>
    <definedName name="Cuadrilla_Albañilería_OF_Ayudante" localSheetId="4">#REF!</definedName>
    <definedName name="Cuadrilla_Albañilería_OF_Ayudante" localSheetId="12">#REF!</definedName>
    <definedName name="Cuadrilla_Albañilería_OF_Ayudante" localSheetId="9">#REF!</definedName>
    <definedName name="Cuadrilla_Albañilería_OF_Ayudante" localSheetId="11">#REF!</definedName>
    <definedName name="Cuadrilla_Albañilería_OF_Ayudante" localSheetId="14">#REF!</definedName>
    <definedName name="Cuadrilla_Albañilería_OF_Ayudante" localSheetId="15">#REF!</definedName>
    <definedName name="Cuadrilla_Albañilería_OF_Ayudante">#REF!</definedName>
    <definedName name="Cubierta_sándwich___Deck_Aluzinc_333C_mm_Cal_26" localSheetId="4">#REF!</definedName>
    <definedName name="Cubierta_sándwich___Deck_Aluzinc_333C_mm_Cal_26" localSheetId="12">#REF!</definedName>
    <definedName name="Cubierta_sándwich___Deck_Aluzinc_333C_mm_Cal_26" localSheetId="9">#REF!</definedName>
    <definedName name="Cubierta_sándwich___Deck_Aluzinc_333C_mm_Cal_26" localSheetId="11">#REF!</definedName>
    <definedName name="Cubierta_sándwich___Deck_Aluzinc_333C_mm_Cal_26" localSheetId="14">#REF!</definedName>
    <definedName name="Cubierta_sándwich___Deck_Aluzinc_333C_mm_Cal_26" localSheetId="15">#REF!</definedName>
    <definedName name="Cubierta_sándwich___Deck_Aluzinc_333C_mm_Cal_26">#REF!</definedName>
    <definedName name="Cubierta_Trapezoidal_Acesco_3_05" localSheetId="4">#REF!</definedName>
    <definedName name="Cubierta_Trapezoidal_Acesco_3_05" localSheetId="12">#REF!</definedName>
    <definedName name="Cubierta_Trapezoidal_Acesco_3_05" localSheetId="9">#REF!</definedName>
    <definedName name="Cubierta_Trapezoidal_Acesco_3_05" localSheetId="11">#REF!</definedName>
    <definedName name="Cubierta_Trapezoidal_Acesco_3_05" localSheetId="14">#REF!</definedName>
    <definedName name="Cubierta_Trapezoidal_Acesco_3_05" localSheetId="15">#REF!</definedName>
    <definedName name="Cubierta_Trapezoidal_Acesco_3_05">#REF!</definedName>
    <definedName name="Cuchillas" localSheetId="4">#REF!</definedName>
    <definedName name="Cuchillas" localSheetId="12">#REF!</definedName>
    <definedName name="Cuchillas" localSheetId="9">#REF!</definedName>
    <definedName name="Cuchillas" localSheetId="11">#REF!</definedName>
    <definedName name="Cuchillas" localSheetId="14">#REF!</definedName>
    <definedName name="Cuchillas" localSheetId="15">#REF!</definedName>
    <definedName name="Cuchillas">#REF!</definedName>
    <definedName name="Cupula_tragante_4_x2" localSheetId="4">#REF!</definedName>
    <definedName name="Cupula_tragante_4_x2" localSheetId="12">#REF!</definedName>
    <definedName name="Cupula_tragante_4_x2" localSheetId="9">#REF!</definedName>
    <definedName name="Cupula_tragante_4_x2" localSheetId="11">#REF!</definedName>
    <definedName name="Cupula_tragante_4_x2" localSheetId="14">#REF!</definedName>
    <definedName name="Cupula_tragante_4_x2" localSheetId="15">#REF!</definedName>
    <definedName name="Cupula_tragante_4_x2">#REF!</definedName>
    <definedName name="Dbgcm" localSheetId="4">#REF!</definedName>
    <definedName name="Dbgcm" localSheetId="12">#REF!</definedName>
    <definedName name="Dbgcm" localSheetId="9">#REF!</definedName>
    <definedName name="Dbgcm" localSheetId="11">#REF!</definedName>
    <definedName name="Dbgcm" localSheetId="14">#REF!</definedName>
    <definedName name="Dbgcm" localSheetId="15">#REF!</definedName>
    <definedName name="Dbgcm">#REF!</definedName>
    <definedName name="Dcacm" localSheetId="4">#REF!</definedName>
    <definedName name="Dcacm" localSheetId="12">#REF!</definedName>
    <definedName name="Dcacm" localSheetId="9">#REF!</definedName>
    <definedName name="Dcacm" localSheetId="11">#REF!</definedName>
    <definedName name="Dcacm" localSheetId="14">#REF!</definedName>
    <definedName name="Dcacm" localSheetId="15">#REF!</definedName>
    <definedName name="Dcacm">#REF!</definedName>
    <definedName name="DESC">VLOOKUP([2]PPTO!$F1,[2]AC!$B$1:$D$65536,2,0)</definedName>
    <definedName name="Desinfeccion_del_Sistema_de_Agua_Potable" localSheetId="4">#REF!</definedName>
    <definedName name="Desinfeccion_del_Sistema_de_Agua_Potable" localSheetId="12">#REF!</definedName>
    <definedName name="Desinfeccion_del_Sistema_de_Agua_Potable" localSheetId="9">#REF!</definedName>
    <definedName name="Desinfeccion_del_Sistema_de_Agua_Potable" localSheetId="11">#REF!</definedName>
    <definedName name="Desinfeccion_del_Sistema_de_Agua_Potable" localSheetId="14">#REF!</definedName>
    <definedName name="Desinfeccion_del_Sistema_de_Agua_Potable" localSheetId="15">#REF!</definedName>
    <definedName name="Desinfeccion_del_Sistema_de_Agua_Potable">#REF!</definedName>
    <definedName name="DifConsultoriaFMMin" localSheetId="4">#REF!</definedName>
    <definedName name="DifConsultoriaFMMin" localSheetId="12">#REF!</definedName>
    <definedName name="DifConsultoriaFMMin" localSheetId="9">#REF!</definedName>
    <definedName name="DifConsultoriaFMMin" localSheetId="11">#REF!</definedName>
    <definedName name="DifConsultoriaFMMin" localSheetId="14">#REF!</definedName>
    <definedName name="DifConsultoriaFMMin" localSheetId="15">#REF!</definedName>
    <definedName name="DifConsultoriaFMMin">#REF!</definedName>
    <definedName name="Disolvente_Thinner" localSheetId="4">#REF!</definedName>
    <definedName name="Disolvente_Thinner" localSheetId="12">#REF!</definedName>
    <definedName name="Disolvente_Thinner" localSheetId="9">#REF!</definedName>
    <definedName name="Disolvente_Thinner" localSheetId="11">#REF!</definedName>
    <definedName name="Disolvente_Thinner" localSheetId="14">#REF!</definedName>
    <definedName name="Disolvente_Thinner" localSheetId="15">#REF!</definedName>
    <definedName name="Disolvente_Thinner">#REF!</definedName>
    <definedName name="Dispensador_Jabon_Liquido_Ref._B_4063" localSheetId="4">#REF!</definedName>
    <definedName name="Dispensador_Jabon_Liquido_Ref._B_4063" localSheetId="12">#REF!</definedName>
    <definedName name="Dispensador_Jabon_Liquido_Ref._B_4063" localSheetId="9">#REF!</definedName>
    <definedName name="Dispensador_Jabon_Liquido_Ref._B_4063" localSheetId="11">#REF!</definedName>
    <definedName name="Dispensador_Jabon_Liquido_Ref._B_4063" localSheetId="14">#REF!</definedName>
    <definedName name="Dispensador_Jabon_Liquido_Ref._B_4063" localSheetId="15">#REF!</definedName>
    <definedName name="Dispensador_Jabon_Liquido_Ref._B_4063">#REF!</definedName>
    <definedName name="Dispensador_Toallas_de_Papel_Ref._B_369" localSheetId="4">#REF!</definedName>
    <definedName name="Dispensador_Toallas_de_Papel_Ref._B_369" localSheetId="12">#REF!</definedName>
    <definedName name="Dispensador_Toallas_de_Papel_Ref._B_369" localSheetId="9">#REF!</definedName>
    <definedName name="Dispensador_Toallas_de_Papel_Ref._B_369" localSheetId="11">#REF!</definedName>
    <definedName name="Dispensador_Toallas_de_Papel_Ref._B_369" localSheetId="14">#REF!</definedName>
    <definedName name="Dispensador_Toallas_de_Papel_Ref._B_369" localSheetId="15">#REF!</definedName>
    <definedName name="Dispensador_Toallas_de_Papel_Ref._B_369">#REF!</definedName>
    <definedName name="Documentacion_y_Marquillado" localSheetId="4">#REF!</definedName>
    <definedName name="Documentacion_y_Marquillado" localSheetId="12">#REF!</definedName>
    <definedName name="Documentacion_y_Marquillado" localSheetId="9">#REF!</definedName>
    <definedName name="Documentacion_y_Marquillado" localSheetId="11">#REF!</definedName>
    <definedName name="Documentacion_y_Marquillado" localSheetId="14">#REF!</definedName>
    <definedName name="Documentacion_y_Marquillado" localSheetId="15">#REF!</definedName>
    <definedName name="Documentacion_y_Marquillado">#REF!</definedName>
    <definedName name="Domos_acrílicos_1.10_x_1.10" localSheetId="4">#REF!</definedName>
    <definedName name="Domos_acrílicos_1.10_x_1.10" localSheetId="12">#REF!</definedName>
    <definedName name="Domos_acrílicos_1.10_x_1.10" localSheetId="9">#REF!</definedName>
    <definedName name="Domos_acrílicos_1.10_x_1.10" localSheetId="11">#REF!</definedName>
    <definedName name="Domos_acrílicos_1.10_x_1.10" localSheetId="14">#REF!</definedName>
    <definedName name="Domos_acrílicos_1.10_x_1.10" localSheetId="15">#REF!</definedName>
    <definedName name="Domos_acrílicos_1.10_x_1.10">#REF!</definedName>
    <definedName name="Dsbcm" localSheetId="4">#REF!</definedName>
    <definedName name="Dsbcm" localSheetId="12">#REF!</definedName>
    <definedName name="Dsbcm" localSheetId="9">#REF!</definedName>
    <definedName name="Dsbcm" localSheetId="11">#REF!</definedName>
    <definedName name="Dsbcm" localSheetId="14">#REF!</definedName>
    <definedName name="Dsbcm" localSheetId="15">#REF!</definedName>
    <definedName name="Dsbcm">#REF!</definedName>
    <definedName name="ducha_antivandalica_mezclador" localSheetId="4">#REF!</definedName>
    <definedName name="ducha_antivandalica_mezclador" localSheetId="12">#REF!</definedName>
    <definedName name="ducha_antivandalica_mezclador" localSheetId="9">#REF!</definedName>
    <definedName name="ducha_antivandalica_mezclador" localSheetId="11">#REF!</definedName>
    <definedName name="ducha_antivandalica_mezclador" localSheetId="14">#REF!</definedName>
    <definedName name="ducha_antivandalica_mezclador" localSheetId="15">#REF!</definedName>
    <definedName name="ducha_antivandalica_mezclador">#REF!</definedName>
    <definedName name="Durmiente_3_m" localSheetId="4">#REF!</definedName>
    <definedName name="Durmiente_3_m" localSheetId="12">#REF!</definedName>
    <definedName name="Durmiente_3_m" localSheetId="9">#REF!</definedName>
    <definedName name="Durmiente_3_m" localSheetId="11">#REF!</definedName>
    <definedName name="Durmiente_3_m" localSheetId="14">#REF!</definedName>
    <definedName name="Durmiente_3_m" localSheetId="15">#REF!</definedName>
    <definedName name="Durmiente_3_m">#REF!</definedName>
    <definedName name="Durmiente_Abarco_4m" localSheetId="4">#REF!</definedName>
    <definedName name="Durmiente_Abarco_4m" localSheetId="12">#REF!</definedName>
    <definedName name="Durmiente_Abarco_4m" localSheetId="9">#REF!</definedName>
    <definedName name="Durmiente_Abarco_4m" localSheetId="11">#REF!</definedName>
    <definedName name="Durmiente_Abarco_4m" localSheetId="14">#REF!</definedName>
    <definedName name="Durmiente_Abarco_4m" localSheetId="15">#REF!</definedName>
    <definedName name="Durmiente_Abarco_4m">#REF!</definedName>
    <definedName name="Durmiente_Ordinario_4m" localSheetId="4">#REF!</definedName>
    <definedName name="Durmiente_Ordinario_4m" localSheetId="12">#REF!</definedName>
    <definedName name="Durmiente_Ordinario_4m" localSheetId="9">#REF!</definedName>
    <definedName name="Durmiente_Ordinario_4m" localSheetId="11">#REF!</definedName>
    <definedName name="Durmiente_Ordinario_4m" localSheetId="14">#REF!</definedName>
    <definedName name="Durmiente_Ordinario_4m" localSheetId="15">#REF!</definedName>
    <definedName name="Durmiente_Ordinario_4m">#REF!</definedName>
    <definedName name="ECO" localSheetId="4">#REF!</definedName>
    <definedName name="ECO" localSheetId="12">#REF!</definedName>
    <definedName name="ECO" localSheetId="9">#REF!</definedName>
    <definedName name="ECO" localSheetId="11">#REF!</definedName>
    <definedName name="ECO" localSheetId="14">#REF!</definedName>
    <definedName name="ECO" localSheetId="15">#REF!</definedName>
    <definedName name="ECO">#REF!</definedName>
    <definedName name="Emeflex_3_00_mm" localSheetId="4">#REF!</definedName>
    <definedName name="Emeflex_3_00_mm" localSheetId="12">#REF!</definedName>
    <definedName name="Emeflex_3_00_mm" localSheetId="9">#REF!</definedName>
    <definedName name="Emeflex_3_00_mm" localSheetId="11">#REF!</definedName>
    <definedName name="Emeflex_3_00_mm" localSheetId="14">#REF!</definedName>
    <definedName name="Emeflex_3_00_mm" localSheetId="15">#REF!</definedName>
    <definedName name="Emeflex_3_00_mm">#REF!</definedName>
    <definedName name="Endurecedor" localSheetId="4">#REF!</definedName>
    <definedName name="Endurecedor" localSheetId="12">#REF!</definedName>
    <definedName name="Endurecedor" localSheetId="9">#REF!</definedName>
    <definedName name="Endurecedor" localSheetId="11">#REF!</definedName>
    <definedName name="Endurecedor" localSheetId="14">#REF!</definedName>
    <definedName name="Endurecedor" localSheetId="15">#REF!</definedName>
    <definedName name="Endurecedor">#REF!</definedName>
    <definedName name="Entramado_piso__repisas_8_4_3" localSheetId="4">#REF!</definedName>
    <definedName name="Entramado_piso__repisas_8_4_3" localSheetId="12">#REF!</definedName>
    <definedName name="Entramado_piso__repisas_8_4_3" localSheetId="9">#REF!</definedName>
    <definedName name="Entramado_piso__repisas_8_4_3" localSheetId="11">#REF!</definedName>
    <definedName name="Entramado_piso__repisas_8_4_3" localSheetId="14">#REF!</definedName>
    <definedName name="Entramado_piso__repisas_8_4_3" localSheetId="15">#REF!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12">#REF!</definedName>
    <definedName name="Equipo_de_Medida_de_Energia_Activa_y_Reactiva__Transformadores_de_Corriente_de_660_5_A_Bornera_de_Prueba_y_Celda" localSheetId="9">#REF!</definedName>
    <definedName name="Equipo_de_Medida_de_Energia_Activa_y_Reactiva__Transformadores_de_Corriente_de_660_5_A_Bornera_de_Prueba_y_Celda" localSheetId="11">#REF!</definedName>
    <definedName name="Equipo_de_Medida_de_Energia_Activa_y_Reactiva__Transformadores_de_Corriente_de_660_5_A_Bornera_de_Prueba_y_Celda" localSheetId="14">#REF!</definedName>
    <definedName name="Equipo_de_Medida_de_Energia_Activa_y_Reactiva__Transformadores_de_Corriente_de_660_5_A_Bornera_de_Prueba_y_Celda" localSheetId="15">#REF!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12">#REF!</definedName>
    <definedName name="Equipo_para_Suministro_Agua_No_Potable_Según_Especificacion" localSheetId="9">#REF!</definedName>
    <definedName name="Equipo_para_Suministro_Agua_No_Potable_Según_Especificacion" localSheetId="11">#REF!</definedName>
    <definedName name="Equipo_para_Suministro_Agua_No_Potable_Según_Especificacion" localSheetId="14">#REF!</definedName>
    <definedName name="Equipo_para_Suministro_Agua_No_Potable_Según_Especificacion" localSheetId="15">#REF!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12">#REF!</definedName>
    <definedName name="Equipo_para_Suministro_de_Agua_Potable_Según_Especificacion" localSheetId="9">#REF!</definedName>
    <definedName name="Equipo_para_Suministro_de_Agua_Potable_Según_Especificacion" localSheetId="11">#REF!</definedName>
    <definedName name="Equipo_para_Suministro_de_Agua_Potable_Según_Especificacion" localSheetId="14">#REF!</definedName>
    <definedName name="Equipo_para_Suministro_de_Agua_Potable_Según_Especificacion" localSheetId="15">#REF!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2">#REF!</definedName>
    <definedName name="Equipo_Proteccion_de_Incendio_Según_Especificacion" localSheetId="9">#REF!</definedName>
    <definedName name="Equipo_Proteccion_de_Incendio_Según_Especificacion" localSheetId="11">#REF!</definedName>
    <definedName name="Equipo_Proteccion_de_Incendio_Según_Especificacion" localSheetId="14">#REF!</definedName>
    <definedName name="Equipo_Proteccion_de_Incendio_Según_Especificacion" localSheetId="15">#REF!</definedName>
    <definedName name="Equipo_Proteccion_de_Incendio_Según_Especificacion">#REF!</definedName>
    <definedName name="EQUIPOS">[6]EQUIPOS!$B$20:$IV$1000</definedName>
    <definedName name="ESC">#N/A</definedName>
    <definedName name="Escalera_metálica_en_caracol_Diametro_1_80" localSheetId="4">#REF!</definedName>
    <definedName name="Escalera_metálica_en_caracol_Diametro_1_80" localSheetId="12">#REF!</definedName>
    <definedName name="Escalera_metálica_en_caracol_Diametro_1_80" localSheetId="9">#REF!</definedName>
    <definedName name="Escalera_metálica_en_caracol_Diametro_1_80" localSheetId="11">#REF!</definedName>
    <definedName name="Escalera_metálica_en_caracol_Diametro_1_80" localSheetId="14">#REF!</definedName>
    <definedName name="Escalera_metálica_en_caracol_Diametro_1_80" localSheetId="15">#REF!</definedName>
    <definedName name="Escalera_metálica_en_caracol_Diametro_1_80">#REF!</definedName>
    <definedName name="Escalera_Metalica_tramo_5_50_ML" localSheetId="4">#REF!</definedName>
    <definedName name="Escalera_Metalica_tramo_5_50_ML" localSheetId="12">#REF!</definedName>
    <definedName name="Escalera_Metalica_tramo_5_50_ML" localSheetId="9">#REF!</definedName>
    <definedName name="Escalera_Metalica_tramo_5_50_ML" localSheetId="11">#REF!</definedName>
    <definedName name="Escalera_Metalica_tramo_5_50_ML" localSheetId="14">#REF!</definedName>
    <definedName name="Escalera_Metalica_tramo_5_50_ML" localSheetId="15">#REF!</definedName>
    <definedName name="Escalera_Metalica_tramo_5_50_ML">#REF!</definedName>
    <definedName name="Escobas" localSheetId="4">#REF!</definedName>
    <definedName name="Escobas" localSheetId="12">#REF!</definedName>
    <definedName name="Escobas" localSheetId="9">#REF!</definedName>
    <definedName name="Escobas" localSheetId="11">#REF!</definedName>
    <definedName name="Escobas" localSheetId="14">#REF!</definedName>
    <definedName name="Escobas" localSheetId="15">#REF!</definedName>
    <definedName name="Escobas">#REF!</definedName>
    <definedName name="Escotilla_de_Inspeccion_tanques_de_agua" localSheetId="4">#REF!</definedName>
    <definedName name="Escotilla_de_Inspeccion_tanques_de_agua" localSheetId="12">#REF!</definedName>
    <definedName name="Escotilla_de_Inspeccion_tanques_de_agua" localSheetId="9">#REF!</definedName>
    <definedName name="Escotilla_de_Inspeccion_tanques_de_agua" localSheetId="11">#REF!</definedName>
    <definedName name="Escotilla_de_Inspeccion_tanques_de_agua" localSheetId="14">#REF!</definedName>
    <definedName name="Escotilla_de_Inspeccion_tanques_de_agua" localSheetId="15">#REF!</definedName>
    <definedName name="Escotilla_de_Inspeccion_tanques_de_agua">#REF!</definedName>
    <definedName name="Escudos_Americanos_para_Sprinkler" localSheetId="4">#REF!</definedName>
    <definedName name="Escudos_Americanos_para_Sprinkler" localSheetId="12">#REF!</definedName>
    <definedName name="Escudos_Americanos_para_Sprinkler" localSheetId="9">#REF!</definedName>
    <definedName name="Escudos_Americanos_para_Sprinkler" localSheetId="11">#REF!</definedName>
    <definedName name="Escudos_Americanos_para_Sprinkler" localSheetId="14">#REF!</definedName>
    <definedName name="Escudos_Americanos_para_Sprinkler" localSheetId="15">#REF!</definedName>
    <definedName name="Escudos_Americanos_para_Sprinkler">#REF!</definedName>
    <definedName name="Esmalte_Sintético_Pintulux" localSheetId="4">#REF!</definedName>
    <definedName name="Esmalte_Sintético_Pintulux" localSheetId="12">#REF!</definedName>
    <definedName name="Esmalte_Sintético_Pintulux" localSheetId="9">#REF!</definedName>
    <definedName name="Esmalte_Sintético_Pintulux" localSheetId="11">#REF!</definedName>
    <definedName name="Esmalte_Sintético_Pintulux" localSheetId="14">#REF!</definedName>
    <definedName name="Esmalte_Sintético_Pintulux" localSheetId="15">#REF!</definedName>
    <definedName name="Esmalte_Sintético_Pintulux">#REF!</definedName>
    <definedName name="Espatula" localSheetId="4">#REF!</definedName>
    <definedName name="Espatula" localSheetId="12">#REF!</definedName>
    <definedName name="Espatula" localSheetId="9">#REF!</definedName>
    <definedName name="Espatula" localSheetId="11">#REF!</definedName>
    <definedName name="Espatula" localSheetId="14">#REF!</definedName>
    <definedName name="Espatula" localSheetId="15">#REF!</definedName>
    <definedName name="Espatula">#REF!</definedName>
    <definedName name="Espatulas" localSheetId="4">#REF!</definedName>
    <definedName name="Espatulas" localSheetId="12">#REF!</definedName>
    <definedName name="Espatulas" localSheetId="9">#REF!</definedName>
    <definedName name="Espatulas" localSheetId="11">#REF!</definedName>
    <definedName name="Espatulas" localSheetId="14">#REF!</definedName>
    <definedName name="Espatulas" localSheetId="15">#REF!</definedName>
    <definedName name="Espatulas">#REF!</definedName>
    <definedName name="Espatulas_3" localSheetId="4">#REF!</definedName>
    <definedName name="Espatulas_3" localSheetId="12">#REF!</definedName>
    <definedName name="Espatulas_3" localSheetId="9">#REF!</definedName>
    <definedName name="Espatulas_3" localSheetId="11">#REF!</definedName>
    <definedName name="Espatulas_3" localSheetId="14">#REF!</definedName>
    <definedName name="Espatulas_3" localSheetId="15">#REF!</definedName>
    <definedName name="Espatulas_3">#REF!</definedName>
    <definedName name="Espatulas_5" localSheetId="4">#REF!</definedName>
    <definedName name="Espatulas_5" localSheetId="12">#REF!</definedName>
    <definedName name="Espatulas_5" localSheetId="9">#REF!</definedName>
    <definedName name="Espatulas_5" localSheetId="11">#REF!</definedName>
    <definedName name="Espatulas_5" localSheetId="14">#REF!</definedName>
    <definedName name="Espatulas_5" localSheetId="15">#REF!</definedName>
    <definedName name="Espatulas_5">#REF!</definedName>
    <definedName name="Espejo_4.00_mm" localSheetId="4">#REF!</definedName>
    <definedName name="Espejo_4.00_mm" localSheetId="12">#REF!</definedName>
    <definedName name="Espejo_4.00_mm" localSheetId="9">#REF!</definedName>
    <definedName name="Espejo_4.00_mm" localSheetId="11">#REF!</definedName>
    <definedName name="Espejo_4.00_mm" localSheetId="14">#REF!</definedName>
    <definedName name="Espejo_4.00_mm" localSheetId="15">#REF!</definedName>
    <definedName name="Espejo_4.00_mm">#REF!</definedName>
    <definedName name="Esponjillas" localSheetId="4">#REF!</definedName>
    <definedName name="Esponjillas" localSheetId="12">#REF!</definedName>
    <definedName name="Esponjillas" localSheetId="9">#REF!</definedName>
    <definedName name="Esponjillas" localSheetId="11">#REF!</definedName>
    <definedName name="Esponjillas" localSheetId="14">#REF!</definedName>
    <definedName name="Esponjillas" localSheetId="15">#REF!</definedName>
    <definedName name="Esponjillas">#REF!</definedName>
    <definedName name="Estopa" localSheetId="4">#REF!</definedName>
    <definedName name="Estopa" localSheetId="12">#REF!</definedName>
    <definedName name="Estopa" localSheetId="9">#REF!</definedName>
    <definedName name="Estopa" localSheetId="11">#REF!</definedName>
    <definedName name="Estopa" localSheetId="14">#REF!</definedName>
    <definedName name="Estopa" localSheetId="15">#REF!</definedName>
    <definedName name="Estopa">#REF!</definedName>
    <definedName name="Estructuras_LA228__LA223_Incluye_Poste_12m_750_kg" localSheetId="4">#REF!</definedName>
    <definedName name="Estructuras_LA228__LA223_Incluye_Poste_12m_750_kg" localSheetId="12">#REF!</definedName>
    <definedName name="Estructuras_LA228__LA223_Incluye_Poste_12m_750_kg" localSheetId="9">#REF!</definedName>
    <definedName name="Estructuras_LA228__LA223_Incluye_Poste_12m_750_kg" localSheetId="11">#REF!</definedName>
    <definedName name="Estructuras_LA228__LA223_Incluye_Poste_12m_750_kg" localSheetId="14">#REF!</definedName>
    <definedName name="Estructuras_LA228__LA223_Incluye_Poste_12m_750_kg" localSheetId="15">#REF!</definedName>
    <definedName name="Estructuras_LA228__LA223_Incluye_Poste_12m_750_kg">#REF!</definedName>
    <definedName name="Estufa_Electrica_2_Puestos" localSheetId="4">#REF!</definedName>
    <definedName name="Estufa_Electrica_2_Puestos" localSheetId="12">#REF!</definedName>
    <definedName name="Estufa_Electrica_2_Puestos" localSheetId="9">#REF!</definedName>
    <definedName name="Estufa_Electrica_2_Puestos" localSheetId="11">#REF!</definedName>
    <definedName name="Estufa_Electrica_2_Puestos" localSheetId="14">#REF!</definedName>
    <definedName name="Estufa_Electrica_2_Puestos" localSheetId="15">#REF!</definedName>
    <definedName name="Estufa_Electrica_2_Puestos">#REF!</definedName>
    <definedName name="Estufas" localSheetId="4">#REF!</definedName>
    <definedName name="Estufas" localSheetId="12">#REF!</definedName>
    <definedName name="Estufas" localSheetId="9">#REF!</definedName>
    <definedName name="Estufas" localSheetId="11">#REF!</definedName>
    <definedName name="Estufas" localSheetId="14">#REF!</definedName>
    <definedName name="Estufas" localSheetId="15">#REF!</definedName>
    <definedName name="Estufas">#REF!</definedName>
    <definedName name="Exacavacion_mecanica" localSheetId="4">#REF!</definedName>
    <definedName name="Exacavacion_mecanica" localSheetId="12">#REF!</definedName>
    <definedName name="Exacavacion_mecanica" localSheetId="9">#REF!</definedName>
    <definedName name="Exacavacion_mecanica" localSheetId="11">#REF!</definedName>
    <definedName name="Exacavacion_mecanica" localSheetId="14">#REF!</definedName>
    <definedName name="Exacavacion_mecanica" localSheetId="15">#REF!</definedName>
    <definedName name="Exacavacion_mecanica">#REF!</definedName>
    <definedName name="Excavacion_manual_con_retiro" localSheetId="4">#REF!</definedName>
    <definedName name="Excavacion_manual_con_retiro" localSheetId="12">#REF!</definedName>
    <definedName name="Excavacion_manual_con_retiro" localSheetId="9">#REF!</definedName>
    <definedName name="Excavacion_manual_con_retiro" localSheetId="11">#REF!</definedName>
    <definedName name="Excavacion_manual_con_retiro" localSheetId="14">#REF!</definedName>
    <definedName name="Excavacion_manual_con_retiro" localSheetId="15">#REF!</definedName>
    <definedName name="Excavacion_manual_con_retiro">#REF!</definedName>
    <definedName name="Extractor_de_Olores_con_Persiana_Ref." localSheetId="4">#REF!</definedName>
    <definedName name="Extractor_de_Olores_con_Persiana_Ref." localSheetId="12">#REF!</definedName>
    <definedName name="Extractor_de_Olores_con_Persiana_Ref." localSheetId="9">#REF!</definedName>
    <definedName name="Extractor_de_Olores_con_Persiana_Ref." localSheetId="11">#REF!</definedName>
    <definedName name="Extractor_de_Olores_con_Persiana_Ref." localSheetId="14">#REF!</definedName>
    <definedName name="Extractor_de_Olores_con_Persiana_Ref." localSheetId="15">#REF!</definedName>
    <definedName name="Extractor_de_Olores_con_Persiana_Ref.">#REF!</definedName>
    <definedName name="FactorMultFinalFMMin" localSheetId="4">#REF!</definedName>
    <definedName name="FactorMultFinalFMMin" localSheetId="12">#REF!</definedName>
    <definedName name="FactorMultFinalFMMin" localSheetId="9">#REF!</definedName>
    <definedName name="FactorMultFinalFMMin" localSheetId="11">#REF!</definedName>
    <definedName name="FactorMultFinalFMMin" localSheetId="14">#REF!</definedName>
    <definedName name="FactorMultFinalFMMin" localSheetId="15">#REF!</definedName>
    <definedName name="FactorMultFinalFMMin">#REF!</definedName>
    <definedName name="FactorMultiplicaCalculadoFMMin" localSheetId="4">#REF!</definedName>
    <definedName name="FactorMultiplicaCalculadoFMMin" localSheetId="12">#REF!</definedName>
    <definedName name="FactorMultiplicaCalculadoFMMin" localSheetId="9">#REF!</definedName>
    <definedName name="FactorMultiplicaCalculadoFMMin" localSheetId="11">#REF!</definedName>
    <definedName name="FactorMultiplicaCalculadoFMMin" localSheetId="14">#REF!</definedName>
    <definedName name="FactorMultiplicaCalculadoFMMin" localSheetId="15">#REF!</definedName>
    <definedName name="FactorMultiplicaCalculadoFMMin">#REF!</definedName>
    <definedName name="FECHA.CONTRATO">[5]VARIABLES!$C$7</definedName>
    <definedName name="fffff" localSheetId="4">#REF!</definedName>
    <definedName name="fffff" localSheetId="12">#REF!</definedName>
    <definedName name="fffff" localSheetId="9">#REF!</definedName>
    <definedName name="fffff" localSheetId="11">#REF!</definedName>
    <definedName name="fffff" localSheetId="14">#REF!</definedName>
    <definedName name="fffff" localSheetId="15">#REF!</definedName>
    <definedName name="fffff">#REF!</definedName>
    <definedName name="Fijamix_Alfa" localSheetId="4">#REF!</definedName>
    <definedName name="Fijamix_Alfa" localSheetId="12">#REF!</definedName>
    <definedName name="Fijamix_Alfa" localSheetId="9">#REF!</definedName>
    <definedName name="Fijamix_Alfa" localSheetId="11">#REF!</definedName>
    <definedName name="Fijamix_Alfa" localSheetId="14">#REF!</definedName>
    <definedName name="Fijamix_Alfa" localSheetId="15">#REF!</definedName>
    <definedName name="Fijamix_Alfa">#REF!</definedName>
    <definedName name="FJRG" localSheetId="4">#REF!</definedName>
    <definedName name="FJRG" localSheetId="12">#REF!</definedName>
    <definedName name="FJRG" localSheetId="9">#REF!</definedName>
    <definedName name="FJRG" localSheetId="11">#REF!</definedName>
    <definedName name="FJRG" localSheetId="14">#REF!</definedName>
    <definedName name="FJRG" localSheetId="15">#REF!</definedName>
    <definedName name="FJRG">#REF!</definedName>
    <definedName name="Flexometro" localSheetId="4">#REF!</definedName>
    <definedName name="Flexometro" localSheetId="12">#REF!</definedName>
    <definedName name="Flexometro" localSheetId="9">#REF!</definedName>
    <definedName name="Flexometro" localSheetId="11">#REF!</definedName>
    <definedName name="Flexometro" localSheetId="14">#REF!</definedName>
    <definedName name="Flexometro" localSheetId="15">#REF!</definedName>
    <definedName name="Flexometro">#REF!</definedName>
    <definedName name="Flotador_Metálico_1_1_2__Bronce" localSheetId="4">#REF!</definedName>
    <definedName name="Flotador_Metálico_1_1_2__Bronce" localSheetId="12">#REF!</definedName>
    <definedName name="Flotador_Metálico_1_1_2__Bronce" localSheetId="9">#REF!</definedName>
    <definedName name="Flotador_Metálico_1_1_2__Bronce" localSheetId="11">#REF!</definedName>
    <definedName name="Flotador_Metálico_1_1_2__Bronce" localSheetId="14">#REF!</definedName>
    <definedName name="Flotador_Metálico_1_1_2__Bronce" localSheetId="15">#REF!</definedName>
    <definedName name="Flotador_Metálico_1_1_2__Bronce">#REF!</definedName>
    <definedName name="Flotador_Metálico_2__Bronce" localSheetId="4">#REF!</definedName>
    <definedName name="Flotador_Metálico_2__Bronce" localSheetId="12">#REF!</definedName>
    <definedName name="Flotador_Metálico_2__Bronce" localSheetId="9">#REF!</definedName>
    <definedName name="Flotador_Metálico_2__Bronce" localSheetId="11">#REF!</definedName>
    <definedName name="Flotador_Metálico_2__Bronce" localSheetId="14">#REF!</definedName>
    <definedName name="Flotador_Metálico_2__Bronce" localSheetId="15">#REF!</definedName>
    <definedName name="Flotador_Metálico_2__Bronce">#REF!</definedName>
    <definedName name="Formaleta_Entrepisos" localSheetId="4">#REF!</definedName>
    <definedName name="Formaleta_Entrepisos" localSheetId="12">#REF!</definedName>
    <definedName name="Formaleta_Entrepisos" localSheetId="9">#REF!</definedName>
    <definedName name="Formaleta_Entrepisos" localSheetId="11">#REF!</definedName>
    <definedName name="Formaleta_Entrepisos" localSheetId="14">#REF!</definedName>
    <definedName name="Formaleta_Entrepisos" localSheetId="15">#REF!</definedName>
    <definedName name="Formaleta_Entrepisos">#REF!</definedName>
    <definedName name="Formaleta_madera" localSheetId="4">#REF!</definedName>
    <definedName name="Formaleta_madera" localSheetId="12">#REF!</definedName>
    <definedName name="Formaleta_madera" localSheetId="9">#REF!</definedName>
    <definedName name="Formaleta_madera" localSheetId="11">#REF!</definedName>
    <definedName name="Formaleta_madera" localSheetId="14">#REF!</definedName>
    <definedName name="Formaleta_madera" localSheetId="15">#REF!</definedName>
    <definedName name="Formaleta_madera">#REF!</definedName>
    <definedName name="Formaleta_plaquetas" localSheetId="4">#REF!</definedName>
    <definedName name="Formaleta_plaquetas" localSheetId="12">#REF!</definedName>
    <definedName name="Formaleta_plaquetas" localSheetId="9">#REF!</definedName>
    <definedName name="Formaleta_plaquetas" localSheetId="11">#REF!</definedName>
    <definedName name="Formaleta_plaquetas" localSheetId="14">#REF!</definedName>
    <definedName name="Formaleta_plaquetas" localSheetId="15">#REF!</definedName>
    <definedName name="Formaleta_plaquetas">#REF!</definedName>
    <definedName name="Formaleta_Sardinel" localSheetId="4">#REF!</definedName>
    <definedName name="Formaleta_Sardinel" localSheetId="12">#REF!</definedName>
    <definedName name="Formaleta_Sardinel" localSheetId="9">#REF!</definedName>
    <definedName name="Formaleta_Sardinel" localSheetId="11">#REF!</definedName>
    <definedName name="Formaleta_Sardinel" localSheetId="14">#REF!</definedName>
    <definedName name="Formaleta_Sardinel" localSheetId="15">#REF!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12">#REF!</definedName>
    <definedName name="Gabinete_Cerrado_de_Comunicaciones_de_100x60x60_cm." localSheetId="9">#REF!</definedName>
    <definedName name="Gabinete_Cerrado_de_Comunicaciones_de_100x60x60_cm." localSheetId="11">#REF!</definedName>
    <definedName name="Gabinete_Cerrado_de_Comunicaciones_de_100x60x60_cm." localSheetId="14">#REF!</definedName>
    <definedName name="Gabinete_Cerrado_de_Comunicaciones_de_100x60x60_cm." localSheetId="15">#REF!</definedName>
    <definedName name="Gabinete_Cerrado_de_Comunicaciones_de_100x60x60_cm.">#REF!</definedName>
    <definedName name="Gabinete_Cerrado_de_Comunicaciones_de_60x60x60_cm." localSheetId="4">#REF!</definedName>
    <definedName name="Gabinete_Cerrado_de_Comunicaciones_de_60x60x60_cm." localSheetId="12">#REF!</definedName>
    <definedName name="Gabinete_Cerrado_de_Comunicaciones_de_60x60x60_cm." localSheetId="9">#REF!</definedName>
    <definedName name="Gabinete_Cerrado_de_Comunicaciones_de_60x60x60_cm." localSheetId="11">#REF!</definedName>
    <definedName name="Gabinete_Cerrado_de_Comunicaciones_de_60x60x60_cm." localSheetId="14">#REF!</definedName>
    <definedName name="Gabinete_Cerrado_de_Comunicaciones_de_60x60x60_cm." localSheetId="15">#REF!</definedName>
    <definedName name="Gabinete_Cerrado_de_Comunicaciones_de_60x60x60_cm.">#REF!</definedName>
    <definedName name="Gabinetes_de_Incendio" localSheetId="4">#REF!</definedName>
    <definedName name="Gabinetes_de_Incendio" localSheetId="12">#REF!</definedName>
    <definedName name="Gabinetes_de_Incendio" localSheetId="9">#REF!</definedName>
    <definedName name="Gabinetes_de_Incendio" localSheetId="11">#REF!</definedName>
    <definedName name="Gabinetes_de_Incendio" localSheetId="14">#REF!</definedName>
    <definedName name="Gabinetes_de_Incendio" localSheetId="15">#REF!</definedName>
    <definedName name="Gabinetes_de_Incendio">#REF!</definedName>
    <definedName name="Gabinetes_de_Incendio_Clase_I" localSheetId="4">#REF!</definedName>
    <definedName name="Gabinetes_de_Incendio_Clase_I" localSheetId="12">#REF!</definedName>
    <definedName name="Gabinetes_de_Incendio_Clase_I" localSheetId="9">#REF!</definedName>
    <definedName name="Gabinetes_de_Incendio_Clase_I" localSheetId="11">#REF!</definedName>
    <definedName name="Gabinetes_de_Incendio_Clase_I" localSheetId="14">#REF!</definedName>
    <definedName name="Gabinetes_de_Incendio_Clase_I" localSheetId="15">#REF!</definedName>
    <definedName name="Gabinetes_de_Incendio_Clase_I">#REF!</definedName>
    <definedName name="Gabinetes_Metalicos__Cal._16_min__Color_Gris_Claro_para_T_GEN_1" localSheetId="4">#REF!</definedName>
    <definedName name="Gabinetes_Metalicos__Cal._16_min__Color_Gris_Claro_para_T_GEN_1" localSheetId="12">#REF!</definedName>
    <definedName name="Gabinetes_Metalicos__Cal._16_min__Color_Gris_Claro_para_T_GEN_1" localSheetId="9">#REF!</definedName>
    <definedName name="Gabinetes_Metalicos__Cal._16_min__Color_Gris_Claro_para_T_GEN_1" localSheetId="11">#REF!</definedName>
    <definedName name="Gabinetes_Metalicos__Cal._16_min__Color_Gris_Claro_para_T_GEN_1" localSheetId="14">#REF!</definedName>
    <definedName name="Gabinetes_Metalicos__Cal._16_min__Color_Gris_Claro_para_T_GEN_1" localSheetId="15">#REF!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2">#REF!</definedName>
    <definedName name="Gabinetes_Metalicos__Cal._16_min__Color_Gris_Claro_para_T_GEN_2" localSheetId="9">#REF!</definedName>
    <definedName name="Gabinetes_Metalicos__Cal._16_min__Color_Gris_Claro_para_T_GEN_2" localSheetId="11">#REF!</definedName>
    <definedName name="Gabinetes_Metalicos__Cal._16_min__Color_Gris_Claro_para_T_GEN_2" localSheetId="14">#REF!</definedName>
    <definedName name="Gabinetes_Metalicos__Cal._16_min__Color_Gris_Claro_para_T_GEN_2" localSheetId="15">#REF!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2">#REF!</definedName>
    <definedName name="Gabinetes_Metalicos__Cal._16_min__Color_Gris_Claro_para_T_GEN_3" localSheetId="9">#REF!</definedName>
    <definedName name="Gabinetes_Metalicos__Cal._16_min__Color_Gris_Claro_para_T_GEN_3" localSheetId="11">#REF!</definedName>
    <definedName name="Gabinetes_Metalicos__Cal._16_min__Color_Gris_Claro_para_T_GEN_3" localSheetId="14">#REF!</definedName>
    <definedName name="Gabinetes_Metalicos__Cal._16_min__Color_Gris_Claro_para_T_GEN_3" localSheetId="15">#REF!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2">#REF!</definedName>
    <definedName name="Gabinetes_Metalicos__Cal._16_min__Color_Gris_Claro_para_Tablero_General" localSheetId="9">#REF!</definedName>
    <definedName name="Gabinetes_Metalicos__Cal._16_min__Color_Gris_Claro_para_Tablero_General" localSheetId="11">#REF!</definedName>
    <definedName name="Gabinetes_Metalicos__Cal._16_min__Color_Gris_Claro_para_Tablero_General" localSheetId="14">#REF!</definedName>
    <definedName name="Gabinetes_Metalicos__Cal._16_min__Color_Gris_Claro_para_Tablero_General" localSheetId="15">#REF!</definedName>
    <definedName name="Gabinetes_Metalicos__Cal._16_min__Color_Gris_Claro_para_Tablero_General">#REF!</definedName>
    <definedName name="Gancho_teja_eternit_55_MM" localSheetId="4">#REF!</definedName>
    <definedName name="Gancho_teja_eternit_55_MM" localSheetId="12">#REF!</definedName>
    <definedName name="Gancho_teja_eternit_55_MM" localSheetId="9">#REF!</definedName>
    <definedName name="Gancho_teja_eternit_55_MM" localSheetId="11">#REF!</definedName>
    <definedName name="Gancho_teja_eternit_55_MM" localSheetId="14">#REF!</definedName>
    <definedName name="Gancho_teja_eternit_55_MM" localSheetId="15">#REF!</definedName>
    <definedName name="Gancho_teja_eternit_55_MM">#REF!</definedName>
    <definedName name="Geotextil_tejido_ST_200" localSheetId="4">#REF!</definedName>
    <definedName name="Geotextil_tejido_ST_200" localSheetId="12">#REF!</definedName>
    <definedName name="Geotextil_tejido_ST_200" localSheetId="9">#REF!</definedName>
    <definedName name="Geotextil_tejido_ST_200" localSheetId="11">#REF!</definedName>
    <definedName name="Geotextil_tejido_ST_200" localSheetId="14">#REF!</definedName>
    <definedName name="Geotextil_tejido_ST_200" localSheetId="15">#REF!</definedName>
    <definedName name="Geotextil_tejido_ST_200">#REF!</definedName>
    <definedName name="gggg" localSheetId="4">#REF!</definedName>
    <definedName name="gggg" localSheetId="12">#REF!</definedName>
    <definedName name="gggg" localSheetId="9">#REF!</definedName>
    <definedName name="gggg" localSheetId="11">#REF!</definedName>
    <definedName name="gggg" localSheetId="14">#REF!</definedName>
    <definedName name="gggg" localSheetId="15">#REF!</definedName>
    <definedName name="gggg">#REF!</definedName>
    <definedName name="Grama_Kikuyo" localSheetId="4">#REF!</definedName>
    <definedName name="Grama_Kikuyo" localSheetId="12">#REF!</definedName>
    <definedName name="Grama_Kikuyo" localSheetId="9">#REF!</definedName>
    <definedName name="Grama_Kikuyo" localSheetId="11">#REF!</definedName>
    <definedName name="Grama_Kikuyo" localSheetId="14">#REF!</definedName>
    <definedName name="Grama_Kikuyo" localSheetId="15">#REF!</definedName>
    <definedName name="Grama_Kikuyo">#REF!</definedName>
    <definedName name="Granito__No_hay_sugerencias__peruano_No_3" localSheetId="4">#REF!</definedName>
    <definedName name="Granito__No_hay_sugerencias__peruano_No_3" localSheetId="12">#REF!</definedName>
    <definedName name="Granito__No_hay_sugerencias__peruano_No_3" localSheetId="9">#REF!</definedName>
    <definedName name="Granito__No_hay_sugerencias__peruano_No_3" localSheetId="11">#REF!</definedName>
    <definedName name="Granito__No_hay_sugerencias__peruano_No_3" localSheetId="14">#REF!</definedName>
    <definedName name="Granito__No_hay_sugerencias__peruano_No_3" localSheetId="15">#REF!</definedName>
    <definedName name="Granito__No_hay_sugerencias__peruano_No_3">#REF!</definedName>
    <definedName name="Granito_Blanco_Huila_No._1" localSheetId="4">#REF!</definedName>
    <definedName name="Granito_Blanco_Huila_No._1" localSheetId="12">#REF!</definedName>
    <definedName name="Granito_Blanco_Huila_No._1" localSheetId="9">#REF!</definedName>
    <definedName name="Granito_Blanco_Huila_No._1" localSheetId="11">#REF!</definedName>
    <definedName name="Granito_Blanco_Huila_No._1" localSheetId="14">#REF!</definedName>
    <definedName name="Granito_Blanco_Huila_No._1" localSheetId="15">#REF!</definedName>
    <definedName name="Granito_Blanco_Huila_No._1">#REF!</definedName>
    <definedName name="Granito_Rosa_Porrino_JP__30___e_10mm" localSheetId="4">#REF!</definedName>
    <definedName name="Granito_Rosa_Porrino_JP__30___e_10mm" localSheetId="12">#REF!</definedName>
    <definedName name="Granito_Rosa_Porrino_JP__30___e_10mm" localSheetId="9">#REF!</definedName>
    <definedName name="Granito_Rosa_Porrino_JP__30___e_10mm" localSheetId="11">#REF!</definedName>
    <definedName name="Granito_Rosa_Porrino_JP__30___e_10mm" localSheetId="14">#REF!</definedName>
    <definedName name="Granito_Rosa_Porrino_JP__30___e_10mm" localSheetId="15">#REF!</definedName>
    <definedName name="Granito_Rosa_Porrino_JP__30___e_10mm">#REF!</definedName>
    <definedName name="Gravilla" localSheetId="4">#REF!</definedName>
    <definedName name="Gravilla" localSheetId="12">#REF!</definedName>
    <definedName name="Gravilla" localSheetId="9">#REF!</definedName>
    <definedName name="Gravilla" localSheetId="11">#REF!</definedName>
    <definedName name="Gravilla" localSheetId="14">#REF!</definedName>
    <definedName name="Gravilla" localSheetId="15">#REF!</definedName>
    <definedName name="Gravilla">#REF!</definedName>
    <definedName name="Gravilla_de_río" localSheetId="4">#REF!</definedName>
    <definedName name="Gravilla_de_río" localSheetId="12">#REF!</definedName>
    <definedName name="Gravilla_de_río" localSheetId="9">#REF!</definedName>
    <definedName name="Gravilla_de_río" localSheetId="11">#REF!</definedName>
    <definedName name="Gravilla_de_río" localSheetId="14">#REF!</definedName>
    <definedName name="Gravilla_de_río" localSheetId="15">#REF!</definedName>
    <definedName name="Gravilla_de_río">#REF!</definedName>
    <definedName name="Griferia_Lavaplatos_Flamingo_Ref._90500_000_000" localSheetId="4">#REF!</definedName>
    <definedName name="Griferia_Lavaplatos_Flamingo_Ref._90500_000_000" localSheetId="12">#REF!</definedName>
    <definedName name="Griferia_Lavaplatos_Flamingo_Ref._90500_000_000" localSheetId="9">#REF!</definedName>
    <definedName name="Griferia_Lavaplatos_Flamingo_Ref._90500_000_000" localSheetId="11">#REF!</definedName>
    <definedName name="Griferia_Lavaplatos_Flamingo_Ref._90500_000_000" localSheetId="14">#REF!</definedName>
    <definedName name="Griferia_Lavaplatos_Flamingo_Ref._90500_000_000" localSheetId="15">#REF!</definedName>
    <definedName name="Griferia_Lavaplatos_Flamingo_Ref._90500_000_000">#REF!</definedName>
    <definedName name="Guardaescoba_en_Aluminio__incl._Instalacion" localSheetId="4">#REF!</definedName>
    <definedName name="Guardaescoba_en_Aluminio__incl._Instalacion" localSheetId="12">#REF!</definedName>
    <definedName name="Guardaescoba_en_Aluminio__incl._Instalacion" localSheetId="9">#REF!</definedName>
    <definedName name="Guardaescoba_en_Aluminio__incl._Instalacion" localSheetId="11">#REF!</definedName>
    <definedName name="Guardaescoba_en_Aluminio__incl._Instalacion" localSheetId="14">#REF!</definedName>
    <definedName name="Guardaescoba_en_Aluminio__incl._Instalacion" localSheetId="15">#REF!</definedName>
    <definedName name="Guardaescoba_en_Aluminio__incl._Instalacion">#REF!</definedName>
    <definedName name="Herramienta_menor" localSheetId="4">#REF!</definedName>
    <definedName name="Herramienta_menor" localSheetId="12">#REF!</definedName>
    <definedName name="Herramienta_menor" localSheetId="9">#REF!</definedName>
    <definedName name="Herramienta_menor" localSheetId="11">#REF!</definedName>
    <definedName name="Herramienta_menor" localSheetId="14">#REF!</definedName>
    <definedName name="Herramienta_menor" localSheetId="15">#REF!</definedName>
    <definedName name="Herramienta_menor">#REF!</definedName>
    <definedName name="Hoja_Entamborada_en_Madera_2.10x1.50_2_Hojas" localSheetId="4">#REF!</definedName>
    <definedName name="Hoja_Entamborada_en_Madera_2.10x1.50_2_Hojas" localSheetId="12">#REF!</definedName>
    <definedName name="Hoja_Entamborada_en_Madera_2.10x1.50_2_Hojas" localSheetId="9">#REF!</definedName>
    <definedName name="Hoja_Entamborada_en_Madera_2.10x1.50_2_Hojas" localSheetId="11">#REF!</definedName>
    <definedName name="Hoja_Entamborada_en_Madera_2.10x1.50_2_Hojas" localSheetId="14">#REF!</definedName>
    <definedName name="Hoja_Entamborada_en_Madera_2.10x1.50_2_Hojas" localSheetId="15">#REF!</definedName>
    <definedName name="Hoja_Entamborada_en_Madera_2.10x1.50_2_Hojas">#REF!</definedName>
    <definedName name="Hoja_Entamborada_en_Madera_2.10x75" localSheetId="4">#REF!</definedName>
    <definedName name="Hoja_Entamborada_en_Madera_2.10x75" localSheetId="12">#REF!</definedName>
    <definedName name="Hoja_Entamborada_en_Madera_2.10x75" localSheetId="9">#REF!</definedName>
    <definedName name="Hoja_Entamborada_en_Madera_2.10x75" localSheetId="11">#REF!</definedName>
    <definedName name="Hoja_Entamborada_en_Madera_2.10x75" localSheetId="14">#REF!</definedName>
    <definedName name="Hoja_Entamborada_en_Madera_2.10x75" localSheetId="15">#REF!</definedName>
    <definedName name="Hoja_Entamborada_en_Madera_2.10x75">#REF!</definedName>
    <definedName name="Hoja_Entamborada_en_Madera_2.10x90" localSheetId="4">#REF!</definedName>
    <definedName name="Hoja_Entamborada_en_Madera_2.10x90" localSheetId="12">#REF!</definedName>
    <definedName name="Hoja_Entamborada_en_Madera_2.10x90" localSheetId="9">#REF!</definedName>
    <definedName name="Hoja_Entamborada_en_Madera_2.10x90" localSheetId="11">#REF!</definedName>
    <definedName name="Hoja_Entamborada_en_Madera_2.10x90" localSheetId="14">#REF!</definedName>
    <definedName name="Hoja_Entamborada_en_Madera_2.10x90" localSheetId="15">#REF!</definedName>
    <definedName name="Hoja_Entamborada_en_Madera_2.10x90">#REF!</definedName>
    <definedName name="Hoja_Entamborada_en_Madera_2.25x90" localSheetId="4">#REF!</definedName>
    <definedName name="Hoja_Entamborada_en_Madera_2.25x90" localSheetId="12">#REF!</definedName>
    <definedName name="Hoja_Entamborada_en_Madera_2.25x90" localSheetId="9">#REF!</definedName>
    <definedName name="Hoja_Entamborada_en_Madera_2.25x90" localSheetId="11">#REF!</definedName>
    <definedName name="Hoja_Entamborada_en_Madera_2.25x90" localSheetId="14">#REF!</definedName>
    <definedName name="Hoja_Entamborada_en_Madera_2.25x90" localSheetId="15">#REF!</definedName>
    <definedName name="Hoja_Entamborada_en_Madera_2.25x90">#REF!</definedName>
    <definedName name="Hoja_Entamborada_en_Madera_2.40x4.80_4_Hojas_Plegable" localSheetId="4">#REF!</definedName>
    <definedName name="Hoja_Entamborada_en_Madera_2.40x4.80_4_Hojas_Plegable" localSheetId="12">#REF!</definedName>
    <definedName name="Hoja_Entamborada_en_Madera_2.40x4.80_4_Hojas_Plegable" localSheetId="9">#REF!</definedName>
    <definedName name="Hoja_Entamborada_en_Madera_2.40x4.80_4_Hojas_Plegable" localSheetId="11">#REF!</definedName>
    <definedName name="Hoja_Entamborada_en_Madera_2.40x4.80_4_Hojas_Plegable" localSheetId="14">#REF!</definedName>
    <definedName name="Hoja_Entamborada_en_Madera_2.40x4.80_4_Hojas_Plegable" localSheetId="15">#REF!</definedName>
    <definedName name="Hoja_Entamborada_en_Madera_2.40x4.80_4_Hojas_Plegable">#REF!</definedName>
    <definedName name="HonoraProfesionales" localSheetId="4">#REF!</definedName>
    <definedName name="HonoraProfesionales" localSheetId="12">#REF!</definedName>
    <definedName name="HonoraProfesionales" localSheetId="9">#REF!</definedName>
    <definedName name="HonoraProfesionales" localSheetId="11">#REF!</definedName>
    <definedName name="HonoraProfesionales" localSheetId="14">#REF!</definedName>
    <definedName name="HonoraProfesionales" localSheetId="15">#REF!</definedName>
    <definedName name="HonoraProfesionales">#REF!</definedName>
    <definedName name="HonoraTecnicos" localSheetId="4">#REF!</definedName>
    <definedName name="HonoraTecnicos" localSheetId="12">#REF!</definedName>
    <definedName name="HonoraTecnicos" localSheetId="9">#REF!</definedName>
    <definedName name="HonoraTecnicos" localSheetId="11">#REF!</definedName>
    <definedName name="HonoraTecnicos" localSheetId="14">#REF!</definedName>
    <definedName name="HonoraTecnicos" localSheetId="15">#REF!</definedName>
    <definedName name="HonoraTecnicos">#REF!</definedName>
    <definedName name="Horno_Microondas" localSheetId="4">#REF!</definedName>
    <definedName name="Horno_Microondas" localSheetId="12">#REF!</definedName>
    <definedName name="Horno_Microondas" localSheetId="9">#REF!</definedName>
    <definedName name="Horno_Microondas" localSheetId="11">#REF!</definedName>
    <definedName name="Horno_Microondas" localSheetId="14">#REF!</definedName>
    <definedName name="Horno_Microondas" localSheetId="15">#REF!</definedName>
    <definedName name="Horno_Microondas">#REF!</definedName>
    <definedName name="Impermeabilizante_concreto_de_3000_P.S.I." localSheetId="4">#REF!</definedName>
    <definedName name="Impermeabilizante_concreto_de_3000_P.S.I." localSheetId="12">#REF!</definedName>
    <definedName name="Impermeabilizante_concreto_de_3000_P.S.I." localSheetId="9">#REF!</definedName>
    <definedName name="Impermeabilizante_concreto_de_3000_P.S.I." localSheetId="11">#REF!</definedName>
    <definedName name="Impermeabilizante_concreto_de_3000_P.S.I." localSheetId="14">#REF!</definedName>
    <definedName name="Impermeabilizante_concreto_de_3000_P.S.I." localSheetId="15">#REF!</definedName>
    <definedName name="Impermeabilizante_concreto_de_3000_P.S.I.">#REF!</definedName>
    <definedName name="Impermeabilizante_mortero_1_3" localSheetId="4">#REF!</definedName>
    <definedName name="Impermeabilizante_mortero_1_3" localSheetId="12">#REF!</definedName>
    <definedName name="Impermeabilizante_mortero_1_3" localSheetId="9">#REF!</definedName>
    <definedName name="Impermeabilizante_mortero_1_3" localSheetId="11">#REF!</definedName>
    <definedName name="Impermeabilizante_mortero_1_3" localSheetId="14">#REF!</definedName>
    <definedName name="Impermeabilizante_mortero_1_3" localSheetId="15">#REF!</definedName>
    <definedName name="Impermeabilizante_mortero_1_3">#REF!</definedName>
    <definedName name="Impermeabilizante_mortero_1_4" localSheetId="4">#REF!</definedName>
    <definedName name="Impermeabilizante_mortero_1_4" localSheetId="12">#REF!</definedName>
    <definedName name="Impermeabilizante_mortero_1_4" localSheetId="9">#REF!</definedName>
    <definedName name="Impermeabilizante_mortero_1_4" localSheetId="11">#REF!</definedName>
    <definedName name="Impermeabilizante_mortero_1_4" localSheetId="14">#REF!</definedName>
    <definedName name="Impermeabilizante_mortero_1_4" localSheetId="15">#REF!</definedName>
    <definedName name="Impermeabilizante_mortero_1_4">#REF!</definedName>
    <definedName name="Incremento_Fluido_3000_psi" localSheetId="4">#REF!</definedName>
    <definedName name="Incremento_Fluido_3000_psi" localSheetId="12">#REF!</definedName>
    <definedName name="Incremento_Fluido_3000_psi" localSheetId="9">#REF!</definedName>
    <definedName name="Incremento_Fluido_3000_psi" localSheetId="11">#REF!</definedName>
    <definedName name="Incremento_Fluido_3000_psi" localSheetId="14">#REF!</definedName>
    <definedName name="Incremento_Fluido_3000_psi" localSheetId="15">#REF!</definedName>
    <definedName name="Incremento_Fluido_3000_psi">#REF!</definedName>
    <definedName name="instalacion_lavamanos" localSheetId="4">#REF!</definedName>
    <definedName name="instalacion_lavamanos" localSheetId="12">#REF!</definedName>
    <definedName name="instalacion_lavamanos" localSheetId="9">#REF!</definedName>
    <definedName name="instalacion_lavamanos" localSheetId="11">#REF!</definedName>
    <definedName name="instalacion_lavamanos" localSheetId="14">#REF!</definedName>
    <definedName name="instalacion_lavamanos" localSheetId="15">#REF!</definedName>
    <definedName name="instalacion_lavamanos">#REF!</definedName>
    <definedName name="instalacion_lavaplatos" localSheetId="4">#REF!</definedName>
    <definedName name="instalacion_lavaplatos" localSheetId="12">#REF!</definedName>
    <definedName name="instalacion_lavaplatos" localSheetId="9">#REF!</definedName>
    <definedName name="instalacion_lavaplatos" localSheetId="11">#REF!</definedName>
    <definedName name="instalacion_lavaplatos" localSheetId="14">#REF!</definedName>
    <definedName name="instalacion_lavaplatos" localSheetId="15">#REF!</definedName>
    <definedName name="instalacion_lavaplatos">#REF!</definedName>
    <definedName name="instalacion_sanitario" localSheetId="4">#REF!</definedName>
    <definedName name="instalacion_sanitario" localSheetId="12">#REF!</definedName>
    <definedName name="instalacion_sanitario" localSheetId="9">#REF!</definedName>
    <definedName name="instalacion_sanitario" localSheetId="11">#REF!</definedName>
    <definedName name="instalacion_sanitario" localSheetId="14">#REF!</definedName>
    <definedName name="instalacion_sanitario" localSheetId="15">#REF!</definedName>
    <definedName name="instalacion_sanitario">#REF!</definedName>
    <definedName name="Instalación_y_dotación" localSheetId="4">#REF!</definedName>
    <definedName name="Instalación_y_dotación" localSheetId="12">#REF!</definedName>
    <definedName name="Instalación_y_dotación" localSheetId="9">#REF!</definedName>
    <definedName name="Instalación_y_dotación" localSheetId="11">#REF!</definedName>
    <definedName name="Instalación_y_dotación" localSheetId="14">#REF!</definedName>
    <definedName name="Instalación_y_dotación" localSheetId="15">#REF!</definedName>
    <definedName name="Instalación_y_dotación">#REF!</definedName>
    <definedName name="ITEM1" localSheetId="4">#REF!</definedName>
    <definedName name="ITEM1" localSheetId="12">#REF!</definedName>
    <definedName name="ITEM1" localSheetId="9">#REF!</definedName>
    <definedName name="ITEM1" localSheetId="11">#REF!</definedName>
    <definedName name="ITEM1" localSheetId="14">#REF!</definedName>
    <definedName name="ITEM1" localSheetId="15">#REF!</definedName>
    <definedName name="ITEM1">#REF!</definedName>
    <definedName name="ITEM2" localSheetId="4">#REF!</definedName>
    <definedName name="ITEM2" localSheetId="12">#REF!</definedName>
    <definedName name="ITEM2" localSheetId="9">#REF!</definedName>
    <definedName name="ITEM2" localSheetId="11">#REF!</definedName>
    <definedName name="ITEM2" localSheetId="14">#REF!</definedName>
    <definedName name="ITEM2" localSheetId="15">#REF!</definedName>
    <definedName name="ITEM2">#REF!</definedName>
    <definedName name="item210.3" localSheetId="4">#REF!</definedName>
    <definedName name="item210.3" localSheetId="12">#REF!</definedName>
    <definedName name="item210.3" localSheetId="9">#REF!</definedName>
    <definedName name="item210.3" localSheetId="11">#REF!</definedName>
    <definedName name="item210.3" localSheetId="14">#REF!</definedName>
    <definedName name="item210.3" localSheetId="15">#REF!</definedName>
    <definedName name="item210.3">#REF!</definedName>
    <definedName name="item230.1" localSheetId="4">#REF!</definedName>
    <definedName name="item230.1" localSheetId="12">#REF!</definedName>
    <definedName name="item230.1" localSheetId="9">#REF!</definedName>
    <definedName name="item230.1" localSheetId="11">#REF!</definedName>
    <definedName name="item230.1" localSheetId="14">#REF!</definedName>
    <definedName name="item230.1" localSheetId="15">#REF!</definedName>
    <definedName name="item230.1">#REF!</definedName>
    <definedName name="ITEM3" localSheetId="4">#REF!</definedName>
    <definedName name="ITEM3" localSheetId="12">#REF!</definedName>
    <definedName name="ITEM3" localSheetId="9">#REF!</definedName>
    <definedName name="ITEM3" localSheetId="11">#REF!</definedName>
    <definedName name="ITEM3" localSheetId="14">#REF!</definedName>
    <definedName name="ITEM3" localSheetId="15">#REF!</definedName>
    <definedName name="ITEM3">#REF!</definedName>
    <definedName name="item310" localSheetId="4">#REF!</definedName>
    <definedName name="item310" localSheetId="12">#REF!</definedName>
    <definedName name="item310" localSheetId="9">#REF!</definedName>
    <definedName name="item310" localSheetId="11">#REF!</definedName>
    <definedName name="item310" localSheetId="14">#REF!</definedName>
    <definedName name="item310" localSheetId="15">#REF!</definedName>
    <definedName name="item310">#REF!</definedName>
    <definedName name="item320.2" localSheetId="4">#REF!</definedName>
    <definedName name="item320.2" localSheetId="12">#REF!</definedName>
    <definedName name="item320.2" localSheetId="9">#REF!</definedName>
    <definedName name="item320.2" localSheetId="11">#REF!</definedName>
    <definedName name="item320.2" localSheetId="14">#REF!</definedName>
    <definedName name="item320.2" localSheetId="15">#REF!</definedName>
    <definedName name="item320.2">#REF!</definedName>
    <definedName name="item330.1" localSheetId="4">#REF!</definedName>
    <definedName name="item330.1" localSheetId="12">#REF!</definedName>
    <definedName name="item330.1" localSheetId="9">#REF!</definedName>
    <definedName name="item330.1" localSheetId="11">#REF!</definedName>
    <definedName name="item330.1" localSheetId="14">#REF!</definedName>
    <definedName name="item330.1" localSheetId="15">#REF!</definedName>
    <definedName name="item330.1">#REF!</definedName>
    <definedName name="item420" localSheetId="4">#REF!</definedName>
    <definedName name="item420" localSheetId="12">#REF!</definedName>
    <definedName name="item420" localSheetId="9">#REF!</definedName>
    <definedName name="item420" localSheetId="11">#REF!</definedName>
    <definedName name="item420" localSheetId="14">#REF!</definedName>
    <definedName name="item420" localSheetId="15">#REF!</definedName>
    <definedName name="item420">#REF!</definedName>
    <definedName name="item450.2P" localSheetId="4">#REF!</definedName>
    <definedName name="item450.2P" localSheetId="12">#REF!</definedName>
    <definedName name="item450.2P" localSheetId="9">#REF!</definedName>
    <definedName name="item450.2P" localSheetId="11">#REF!</definedName>
    <definedName name="item450.2P" localSheetId="14">#REF!</definedName>
    <definedName name="item450.2P" localSheetId="15">#REF!</definedName>
    <definedName name="item450.2P">#REF!</definedName>
    <definedName name="item600.1" localSheetId="4">#REF!</definedName>
    <definedName name="item600.1" localSheetId="12">#REF!</definedName>
    <definedName name="item600.1" localSheetId="9">#REF!</definedName>
    <definedName name="item600.1" localSheetId="11">#REF!</definedName>
    <definedName name="item600.1" localSheetId="14">#REF!</definedName>
    <definedName name="item600.1" localSheetId="15">#REF!</definedName>
    <definedName name="item600.1">#REF!</definedName>
    <definedName name="item610.1" localSheetId="4">#REF!</definedName>
    <definedName name="item610.1" localSheetId="12">#REF!</definedName>
    <definedName name="item610.1" localSheetId="9">#REF!</definedName>
    <definedName name="item610.1" localSheetId="11">#REF!</definedName>
    <definedName name="item610.1" localSheetId="14">#REF!</definedName>
    <definedName name="item610.1" localSheetId="15">#REF!</definedName>
    <definedName name="item610.1">#REF!</definedName>
    <definedName name="item610.2" localSheetId="4">#REF!</definedName>
    <definedName name="item610.2" localSheetId="12">#REF!</definedName>
    <definedName name="item610.2" localSheetId="9">#REF!</definedName>
    <definedName name="item610.2" localSheetId="11">#REF!</definedName>
    <definedName name="item610.2" localSheetId="14">#REF!</definedName>
    <definedName name="item610.2" localSheetId="15">#REF!</definedName>
    <definedName name="item610.2">#REF!</definedName>
    <definedName name="item630.4" localSheetId="4">#REF!</definedName>
    <definedName name="item630.4" localSheetId="12">#REF!</definedName>
    <definedName name="item630.4" localSheetId="9">#REF!</definedName>
    <definedName name="item630.4" localSheetId="11">#REF!</definedName>
    <definedName name="item630.4" localSheetId="14">#REF!</definedName>
    <definedName name="item630.4" localSheetId="15">#REF!</definedName>
    <definedName name="item630.4">#REF!</definedName>
    <definedName name="item630.6" localSheetId="4">#REF!</definedName>
    <definedName name="item630.6" localSheetId="12">#REF!</definedName>
    <definedName name="item630.6" localSheetId="9">#REF!</definedName>
    <definedName name="item630.6" localSheetId="11">#REF!</definedName>
    <definedName name="item630.6" localSheetId="14">#REF!</definedName>
    <definedName name="item630.6" localSheetId="15">#REF!</definedName>
    <definedName name="item630.6">#REF!</definedName>
    <definedName name="item630.7" localSheetId="4">#REF!</definedName>
    <definedName name="item630.7" localSheetId="12">#REF!</definedName>
    <definedName name="item630.7" localSheetId="9">#REF!</definedName>
    <definedName name="item630.7" localSheetId="11">#REF!</definedName>
    <definedName name="item630.7" localSheetId="14">#REF!</definedName>
    <definedName name="item630.7" localSheetId="15">#REF!</definedName>
    <definedName name="item630.7">#REF!</definedName>
    <definedName name="item640.3" localSheetId="4">#REF!</definedName>
    <definedName name="item640.3" localSheetId="12">#REF!</definedName>
    <definedName name="item640.3" localSheetId="9">#REF!</definedName>
    <definedName name="item640.3" localSheetId="11">#REF!</definedName>
    <definedName name="item640.3" localSheetId="14">#REF!</definedName>
    <definedName name="item640.3" localSheetId="15">#REF!</definedName>
    <definedName name="item640.3">#REF!</definedName>
    <definedName name="item661" localSheetId="4">#REF!</definedName>
    <definedName name="item661" localSheetId="12">#REF!</definedName>
    <definedName name="item661" localSheetId="9">#REF!</definedName>
    <definedName name="item661" localSheetId="11">#REF!</definedName>
    <definedName name="item661" localSheetId="14">#REF!</definedName>
    <definedName name="item661" localSheetId="15">#REF!</definedName>
    <definedName name="item661">#REF!</definedName>
    <definedName name="item671" localSheetId="4">#REF!</definedName>
    <definedName name="item671" localSheetId="12">#REF!</definedName>
    <definedName name="item671" localSheetId="9">#REF!</definedName>
    <definedName name="item671" localSheetId="11">#REF!</definedName>
    <definedName name="item671" localSheetId="14">#REF!</definedName>
    <definedName name="item671" localSheetId="15">#REF!</definedName>
    <definedName name="item671">#REF!</definedName>
    <definedName name="item673.1" localSheetId="4">#REF!</definedName>
    <definedName name="item673.1" localSheetId="12">#REF!</definedName>
    <definedName name="item673.1" localSheetId="9">#REF!</definedName>
    <definedName name="item673.1" localSheetId="11">#REF!</definedName>
    <definedName name="item673.1" localSheetId="14">#REF!</definedName>
    <definedName name="item673.1" localSheetId="15">#REF!</definedName>
    <definedName name="item673.1">#REF!</definedName>
    <definedName name="item673.3" localSheetId="4">#REF!</definedName>
    <definedName name="item673.3" localSheetId="12">#REF!</definedName>
    <definedName name="item673.3" localSheetId="9">#REF!</definedName>
    <definedName name="item673.3" localSheetId="11">#REF!</definedName>
    <definedName name="item673.3" localSheetId="14">#REF!</definedName>
    <definedName name="item673.3" localSheetId="15">#REF!</definedName>
    <definedName name="item673.3">#REF!</definedName>
    <definedName name="item681" localSheetId="4">#REF!</definedName>
    <definedName name="item681" localSheetId="12">#REF!</definedName>
    <definedName name="item681" localSheetId="9">#REF!</definedName>
    <definedName name="item681" localSheetId="11">#REF!</definedName>
    <definedName name="item681" localSheetId="14">#REF!</definedName>
    <definedName name="item681" localSheetId="15">#REF!</definedName>
    <definedName name="item681">#REF!</definedName>
    <definedName name="item700.1" localSheetId="4">#REF!</definedName>
    <definedName name="item700.1" localSheetId="12">#REF!</definedName>
    <definedName name="item700.1" localSheetId="9">#REF!</definedName>
    <definedName name="item700.1" localSheetId="11">#REF!</definedName>
    <definedName name="item700.1" localSheetId="14">#REF!</definedName>
    <definedName name="item700.1" localSheetId="15">#REF!</definedName>
    <definedName name="item700.1">#REF!</definedName>
    <definedName name="item710.1" localSheetId="4">#REF!</definedName>
    <definedName name="item710.1" localSheetId="12">#REF!</definedName>
    <definedName name="item710.1" localSheetId="9">#REF!</definedName>
    <definedName name="item710.1" localSheetId="11">#REF!</definedName>
    <definedName name="item710.1" localSheetId="14">#REF!</definedName>
    <definedName name="item710.1" localSheetId="15">#REF!</definedName>
    <definedName name="item710.1">#REF!</definedName>
    <definedName name="item710.2" localSheetId="4">#REF!</definedName>
    <definedName name="item710.2" localSheetId="12">#REF!</definedName>
    <definedName name="item710.2" localSheetId="9">#REF!</definedName>
    <definedName name="item710.2" localSheetId="11">#REF!</definedName>
    <definedName name="item710.2" localSheetId="14">#REF!</definedName>
    <definedName name="item710.2" localSheetId="15">#REF!</definedName>
    <definedName name="item710.2">#REF!</definedName>
    <definedName name="item730.1" localSheetId="4">#REF!</definedName>
    <definedName name="item730.1" localSheetId="12">#REF!</definedName>
    <definedName name="item730.1" localSheetId="9">#REF!</definedName>
    <definedName name="item730.1" localSheetId="11">#REF!</definedName>
    <definedName name="item730.1" localSheetId="14">#REF!</definedName>
    <definedName name="item730.1" localSheetId="15">#REF!</definedName>
    <definedName name="item730.1">#REF!</definedName>
    <definedName name="item730.2" localSheetId="4">#REF!</definedName>
    <definedName name="item730.2" localSheetId="12">#REF!</definedName>
    <definedName name="item730.2" localSheetId="9">#REF!</definedName>
    <definedName name="item730.2" localSheetId="11">#REF!</definedName>
    <definedName name="item730.2" localSheetId="14">#REF!</definedName>
    <definedName name="item730.2" localSheetId="15">#REF!</definedName>
    <definedName name="item730.2">#REF!</definedName>
    <definedName name="item730.2.4" localSheetId="4">#REF!</definedName>
    <definedName name="item730.2.4" localSheetId="12">#REF!</definedName>
    <definedName name="item730.2.4" localSheetId="9">#REF!</definedName>
    <definedName name="item730.2.4" localSheetId="11">#REF!</definedName>
    <definedName name="item730.2.4" localSheetId="14">#REF!</definedName>
    <definedName name="item730.2.4" localSheetId="15">#REF!</definedName>
    <definedName name="item730.2.4">#REF!</definedName>
    <definedName name="item900.2" localSheetId="4">#REF!</definedName>
    <definedName name="item900.2" localSheetId="12">#REF!</definedName>
    <definedName name="item900.2" localSheetId="9">#REF!</definedName>
    <definedName name="item900.2" localSheetId="11">#REF!</definedName>
    <definedName name="item900.2" localSheetId="14">#REF!</definedName>
    <definedName name="item900.2" localSheetId="15">#REF!</definedName>
    <definedName name="item900.2">#REF!</definedName>
    <definedName name="Jardines" localSheetId="4">#REF!</definedName>
    <definedName name="Jardines" localSheetId="12">#REF!</definedName>
    <definedName name="Jardines" localSheetId="9">#REF!</definedName>
    <definedName name="Jardines" localSheetId="11">#REF!</definedName>
    <definedName name="Jardines" localSheetId="14">#REF!</definedName>
    <definedName name="Jardines" localSheetId="15">#REF!</definedName>
    <definedName name="Jardines">#REF!</definedName>
    <definedName name="Juego_de_incrustaciones_acuacer" localSheetId="4">#REF!</definedName>
    <definedName name="Juego_de_incrustaciones_acuacer" localSheetId="12">#REF!</definedName>
    <definedName name="Juego_de_incrustaciones_acuacer" localSheetId="9">#REF!</definedName>
    <definedName name="Juego_de_incrustaciones_acuacer" localSheetId="11">#REF!</definedName>
    <definedName name="Juego_de_incrustaciones_acuacer" localSheetId="14">#REF!</definedName>
    <definedName name="Juego_de_incrustaciones_acuacer" localSheetId="15">#REF!</definedName>
    <definedName name="Juego_de_incrustaciones_acuacer">#REF!</definedName>
    <definedName name="Juego_de_incrustaciones_en_color_blanco" localSheetId="4">#REF!</definedName>
    <definedName name="Juego_de_incrustaciones_en_color_blanco" localSheetId="12">#REF!</definedName>
    <definedName name="Juego_de_incrustaciones_en_color_blanco" localSheetId="9">#REF!</definedName>
    <definedName name="Juego_de_incrustaciones_en_color_blanco" localSheetId="11">#REF!</definedName>
    <definedName name="Juego_de_incrustaciones_en_color_blanco" localSheetId="14">#REF!</definedName>
    <definedName name="Juego_de_incrustaciones_en_color_blanco" localSheetId="15">#REF!</definedName>
    <definedName name="Juego_de_incrustaciones_en_color_blanco">#REF!</definedName>
    <definedName name="Juegos_infantiles_según_catálogo_I.D.R.D." localSheetId="4">#REF!</definedName>
    <definedName name="Juegos_infantiles_según_catálogo_I.D.R.D." localSheetId="12">#REF!</definedName>
    <definedName name="Juegos_infantiles_según_catálogo_I.D.R.D." localSheetId="9">#REF!</definedName>
    <definedName name="Juegos_infantiles_según_catálogo_I.D.R.D." localSheetId="11">#REF!</definedName>
    <definedName name="Juegos_infantiles_según_catálogo_I.D.R.D." localSheetId="14">#REF!</definedName>
    <definedName name="Juegos_infantiles_según_catálogo_I.D.R.D." localSheetId="15">#REF!</definedName>
    <definedName name="Juegos_infantiles_según_catálogo_I.D.R.D.">#REF!</definedName>
    <definedName name="k" localSheetId="4">#REF!</definedName>
    <definedName name="k" localSheetId="12">#REF!</definedName>
    <definedName name="k" localSheetId="9">#REF!</definedName>
    <definedName name="k" localSheetId="11">#REF!</definedName>
    <definedName name="k" localSheetId="14">#REF!</definedName>
    <definedName name="k" localSheetId="15">#REF!</definedName>
    <definedName name="k">#REF!</definedName>
    <definedName name="K0F1" localSheetId="4">#REF!</definedName>
    <definedName name="K0F1" localSheetId="12">#REF!</definedName>
    <definedName name="K0F1" localSheetId="9">#REF!</definedName>
    <definedName name="K0F1" localSheetId="11">#REF!</definedName>
    <definedName name="K0F1" localSheetId="14">#REF!</definedName>
    <definedName name="K0F1" localSheetId="15">#REF!</definedName>
    <definedName name="K0F1">#REF!</definedName>
    <definedName name="K0F2" localSheetId="4">#REF!</definedName>
    <definedName name="K0F2" localSheetId="12">#REF!</definedName>
    <definedName name="K0F2" localSheetId="9">#REF!</definedName>
    <definedName name="K0F2" localSheetId="11">#REF!</definedName>
    <definedName name="K0F2" localSheetId="14">#REF!</definedName>
    <definedName name="K0F2" localSheetId="15">#REF!</definedName>
    <definedName name="K0F2">#REF!</definedName>
    <definedName name="K10ALO" localSheetId="4">#REF!</definedName>
    <definedName name="K10ALO" localSheetId="12">#REF!</definedName>
    <definedName name="K10ALO" localSheetId="9">#REF!</definedName>
    <definedName name="K10ALO" localSheetId="11">#REF!</definedName>
    <definedName name="K10ALO" localSheetId="14">#REF!</definedName>
    <definedName name="K10ALO" localSheetId="15">#REF!</definedName>
    <definedName name="K10ALO">#REF!</definedName>
    <definedName name="K11ALO" localSheetId="4">#REF!</definedName>
    <definedName name="K11ALO" localSheetId="12">#REF!</definedName>
    <definedName name="K11ALO" localSheetId="9">#REF!</definedName>
    <definedName name="K11ALO" localSheetId="11">#REF!</definedName>
    <definedName name="K11ALO" localSheetId="14">#REF!</definedName>
    <definedName name="K11ALO" localSheetId="15">#REF!</definedName>
    <definedName name="K11ALO">#REF!</definedName>
    <definedName name="K1F1" localSheetId="4">#REF!</definedName>
    <definedName name="K1F1" localSheetId="12">#REF!</definedName>
    <definedName name="K1F1" localSheetId="9">#REF!</definedName>
    <definedName name="K1F1" localSheetId="11">#REF!</definedName>
    <definedName name="K1F1" localSheetId="14">#REF!</definedName>
    <definedName name="K1F1" localSheetId="15">#REF!</definedName>
    <definedName name="K1F1">#REF!</definedName>
    <definedName name="K1F2" localSheetId="4">#REF!</definedName>
    <definedName name="K1F2" localSheetId="12">#REF!</definedName>
    <definedName name="K1F2" localSheetId="9">#REF!</definedName>
    <definedName name="K1F2" localSheetId="11">#REF!</definedName>
    <definedName name="K1F2" localSheetId="14">#REF!</definedName>
    <definedName name="K1F2" localSheetId="15">#REF!</definedName>
    <definedName name="K1F2">#REF!</definedName>
    <definedName name="K2F1" localSheetId="4">#REF!</definedName>
    <definedName name="K2F1" localSheetId="12">#REF!</definedName>
    <definedName name="K2F1" localSheetId="9">#REF!</definedName>
    <definedName name="K2F1" localSheetId="11">#REF!</definedName>
    <definedName name="K2F1" localSheetId="14">#REF!</definedName>
    <definedName name="K2F1" localSheetId="15">#REF!</definedName>
    <definedName name="K2F1">#REF!</definedName>
    <definedName name="K2F2" localSheetId="4">#REF!</definedName>
    <definedName name="K2F2" localSheetId="12">#REF!</definedName>
    <definedName name="K2F2" localSheetId="9">#REF!</definedName>
    <definedName name="K2F2" localSheetId="11">#REF!</definedName>
    <definedName name="K2F2" localSheetId="14">#REF!</definedName>
    <definedName name="K2F2" localSheetId="15">#REF!</definedName>
    <definedName name="K2F2">#REF!</definedName>
    <definedName name="K3F1" localSheetId="4">#REF!</definedName>
    <definedName name="K3F1" localSheetId="12">#REF!</definedName>
    <definedName name="K3F1" localSheetId="9">#REF!</definedName>
    <definedName name="K3F1" localSheetId="11">#REF!</definedName>
    <definedName name="K3F1" localSheetId="14">#REF!</definedName>
    <definedName name="K3F1" localSheetId="15">#REF!</definedName>
    <definedName name="K3F1">#REF!</definedName>
    <definedName name="K3F2" localSheetId="4">#REF!</definedName>
    <definedName name="K3F2" localSheetId="12">#REF!</definedName>
    <definedName name="K3F2" localSheetId="9">#REF!</definedName>
    <definedName name="K3F2" localSheetId="11">#REF!</definedName>
    <definedName name="K3F2" localSheetId="14">#REF!</definedName>
    <definedName name="K3F2" localSheetId="15">#REF!</definedName>
    <definedName name="K3F2">#REF!</definedName>
    <definedName name="K4F1" localSheetId="4">#REF!</definedName>
    <definedName name="K4F1" localSheetId="12">#REF!</definedName>
    <definedName name="K4F1" localSheetId="9">#REF!</definedName>
    <definedName name="K4F1" localSheetId="11">#REF!</definedName>
    <definedName name="K4F1" localSheetId="14">#REF!</definedName>
    <definedName name="K4F1" localSheetId="15">#REF!</definedName>
    <definedName name="K4F1">#REF!</definedName>
    <definedName name="K4F2" localSheetId="4">#REF!</definedName>
    <definedName name="K4F2" localSheetId="12">#REF!</definedName>
    <definedName name="K4F2" localSheetId="9">#REF!</definedName>
    <definedName name="K4F2" localSheetId="11">#REF!</definedName>
    <definedName name="K4F2" localSheetId="14">#REF!</definedName>
    <definedName name="K4F2" localSheetId="15">#REF!</definedName>
    <definedName name="K4F2">#REF!</definedName>
    <definedName name="K5F1" localSheetId="4">#REF!</definedName>
    <definedName name="K5F1" localSheetId="12">#REF!</definedName>
    <definedName name="K5F1" localSheetId="9">#REF!</definedName>
    <definedName name="K5F1" localSheetId="11">#REF!</definedName>
    <definedName name="K5F1" localSheetId="14">#REF!</definedName>
    <definedName name="K5F1" localSheetId="15">#REF!</definedName>
    <definedName name="K5F1">#REF!</definedName>
    <definedName name="K5F2" localSheetId="4">#REF!</definedName>
    <definedName name="K5F2" localSheetId="12">#REF!</definedName>
    <definedName name="K5F2" localSheetId="9">#REF!</definedName>
    <definedName name="K5F2" localSheetId="11">#REF!</definedName>
    <definedName name="K5F2" localSheetId="14">#REF!</definedName>
    <definedName name="K5F2" localSheetId="15">#REF!</definedName>
    <definedName name="K5F2">#REF!</definedName>
    <definedName name="K6F1" localSheetId="4">#REF!</definedName>
    <definedName name="K6F1" localSheetId="12">#REF!</definedName>
    <definedName name="K6F1" localSheetId="9">#REF!</definedName>
    <definedName name="K6F1" localSheetId="11">#REF!</definedName>
    <definedName name="K6F1" localSheetId="14">#REF!</definedName>
    <definedName name="K6F1" localSheetId="15">#REF!</definedName>
    <definedName name="K6F1">#REF!</definedName>
    <definedName name="K6F2" localSheetId="4">#REF!</definedName>
    <definedName name="K6F2" localSheetId="12">#REF!</definedName>
    <definedName name="K6F2" localSheetId="9">#REF!</definedName>
    <definedName name="K6F2" localSheetId="11">#REF!</definedName>
    <definedName name="K6F2" localSheetId="14">#REF!</definedName>
    <definedName name="K6F2" localSheetId="15">#REF!</definedName>
    <definedName name="K6F2">#REF!</definedName>
    <definedName name="K7F1" localSheetId="4">#REF!</definedName>
    <definedName name="K7F1" localSheetId="12">#REF!</definedName>
    <definedName name="K7F1" localSheetId="9">#REF!</definedName>
    <definedName name="K7F1" localSheetId="11">#REF!</definedName>
    <definedName name="K7F1" localSheetId="14">#REF!</definedName>
    <definedName name="K7F1" localSheetId="15">#REF!</definedName>
    <definedName name="K7F1">#REF!</definedName>
    <definedName name="K7F2" localSheetId="4">#REF!</definedName>
    <definedName name="K7F2" localSheetId="12">#REF!</definedName>
    <definedName name="K7F2" localSheetId="9">#REF!</definedName>
    <definedName name="K7F2" localSheetId="11">#REF!</definedName>
    <definedName name="K7F2" localSheetId="14">#REF!</definedName>
    <definedName name="K7F2" localSheetId="15">#REF!</definedName>
    <definedName name="K7F2">#REF!</definedName>
    <definedName name="K8ALO" localSheetId="4">#REF!</definedName>
    <definedName name="K8ALO" localSheetId="12">#REF!</definedName>
    <definedName name="K8ALO" localSheetId="9">#REF!</definedName>
    <definedName name="K8ALO" localSheetId="11">#REF!</definedName>
    <definedName name="K8ALO" localSheetId="14">#REF!</definedName>
    <definedName name="K8ALO" localSheetId="15">#REF!</definedName>
    <definedName name="K8ALO">#REF!</definedName>
    <definedName name="K8F1" localSheetId="4">#REF!</definedName>
    <definedName name="K8F1" localSheetId="12">#REF!</definedName>
    <definedName name="K8F1" localSheetId="9">#REF!</definedName>
    <definedName name="K8F1" localSheetId="11">#REF!</definedName>
    <definedName name="K8F1" localSheetId="14">#REF!</definedName>
    <definedName name="K8F1" localSheetId="15">#REF!</definedName>
    <definedName name="K8F1">#REF!</definedName>
    <definedName name="K8F2" localSheetId="4">#REF!</definedName>
    <definedName name="K8F2" localSheetId="12">#REF!</definedName>
    <definedName name="K8F2" localSheetId="9">#REF!</definedName>
    <definedName name="K8F2" localSheetId="11">#REF!</definedName>
    <definedName name="K8F2" localSheetId="14">#REF!</definedName>
    <definedName name="K8F2" localSheetId="15">#REF!</definedName>
    <definedName name="K8F2">#REF!</definedName>
    <definedName name="K9ALO" localSheetId="4">#REF!</definedName>
    <definedName name="K9ALO" localSheetId="12">#REF!</definedName>
    <definedName name="K9ALO" localSheetId="9">#REF!</definedName>
    <definedName name="K9ALO" localSheetId="11">#REF!</definedName>
    <definedName name="K9ALO" localSheetId="14">#REF!</definedName>
    <definedName name="K9ALO" localSheetId="15">#REF!</definedName>
    <definedName name="K9ALO">#REF!</definedName>
    <definedName name="KO" localSheetId="4" hidden="1">#REF!</definedName>
    <definedName name="KO" localSheetId="12" hidden="1">#REF!</definedName>
    <definedName name="KO" localSheetId="9" hidden="1">#REF!</definedName>
    <definedName name="KO" localSheetId="11" hidden="1">#REF!</definedName>
    <definedName name="KO" localSheetId="14" hidden="1">#REF!</definedName>
    <definedName name="KO" localSheetId="15" hidden="1">#REF!</definedName>
    <definedName name="KO" hidden="1">#REF!</definedName>
    <definedName name="Ladrillo_cuarto_x_26_tono_natural_rustico" localSheetId="4">#REF!</definedName>
    <definedName name="Ladrillo_cuarto_x_26_tono_natural_rustico" localSheetId="12">#REF!</definedName>
    <definedName name="Ladrillo_cuarto_x_26_tono_natural_rustico" localSheetId="9">#REF!</definedName>
    <definedName name="Ladrillo_cuarto_x_26_tono_natural_rustico" localSheetId="11">#REF!</definedName>
    <definedName name="Ladrillo_cuarto_x_26_tono_natural_rustico" localSheetId="14">#REF!</definedName>
    <definedName name="Ladrillo_cuarto_x_26_tono_natural_rustico" localSheetId="15">#REF!</definedName>
    <definedName name="Ladrillo_cuarto_x_26_tono_natural_rustico">#REF!</definedName>
    <definedName name="Ladrillo_Jamba_Doble_Coral_Moore" localSheetId="4">#REF!</definedName>
    <definedName name="Ladrillo_Jamba_Doble_Coral_Moore" localSheetId="12">#REF!</definedName>
    <definedName name="Ladrillo_Jamba_Doble_Coral_Moore" localSheetId="9">#REF!</definedName>
    <definedName name="Ladrillo_Jamba_Doble_Coral_Moore" localSheetId="11">#REF!</definedName>
    <definedName name="Ladrillo_Jamba_Doble_Coral_Moore" localSheetId="14">#REF!</definedName>
    <definedName name="Ladrillo_Jamba_Doble_Coral_Moore" localSheetId="15">#REF!</definedName>
    <definedName name="Ladrillo_Jamba_Doble_Coral_Moore">#REF!</definedName>
    <definedName name="Ladrillo_Portante_Trefilado_14__15x30x10" localSheetId="4">#REF!</definedName>
    <definedName name="Ladrillo_Portante_Trefilado_14__15x30x10" localSheetId="12">#REF!</definedName>
    <definedName name="Ladrillo_Portante_Trefilado_14__15x30x10" localSheetId="9">#REF!</definedName>
    <definedName name="Ladrillo_Portante_Trefilado_14__15x30x10" localSheetId="11">#REF!</definedName>
    <definedName name="Ladrillo_Portante_Trefilado_14__15x30x10" localSheetId="14">#REF!</definedName>
    <definedName name="Ladrillo_Portante_Trefilado_14__15x30x10" localSheetId="15">#REF!</definedName>
    <definedName name="Ladrillo_Portante_Trefilado_14__15x30x10">#REF!</definedName>
    <definedName name="Ladrillo_prensado_fino_santafe" localSheetId="4">#REF!</definedName>
    <definedName name="Ladrillo_prensado_fino_santafe" localSheetId="12">#REF!</definedName>
    <definedName name="Ladrillo_prensado_fino_santafe" localSheetId="9">#REF!</definedName>
    <definedName name="Ladrillo_prensado_fino_santafe" localSheetId="11">#REF!</definedName>
    <definedName name="Ladrillo_prensado_fino_santafe" localSheetId="14">#REF!</definedName>
    <definedName name="Ladrillo_prensado_fino_santafe" localSheetId="15">#REF!</definedName>
    <definedName name="Ladrillo_prensado_fino_santafe">#REF!</definedName>
    <definedName name="Ladrillo_tablon_natural_1_4___26___6_Tono_natural." localSheetId="4">#REF!</definedName>
    <definedName name="Ladrillo_tablon_natural_1_4___26___6_Tono_natural." localSheetId="12">#REF!</definedName>
    <definedName name="Ladrillo_tablon_natural_1_4___26___6_Tono_natural." localSheetId="9">#REF!</definedName>
    <definedName name="Ladrillo_tablon_natural_1_4___26___6_Tono_natural." localSheetId="11">#REF!</definedName>
    <definedName name="Ladrillo_tablon_natural_1_4___26___6_Tono_natural." localSheetId="14">#REF!</definedName>
    <definedName name="Ladrillo_tablon_natural_1_4___26___6_Tono_natural." localSheetId="15">#REF!</definedName>
    <definedName name="Ladrillo_tablon_natural_1_4___26___6_Tono_natural.">#REF!</definedName>
    <definedName name="Ladrillo_tolete_comun" localSheetId="4">#REF!</definedName>
    <definedName name="Ladrillo_tolete_comun" localSheetId="12">#REF!</definedName>
    <definedName name="Ladrillo_tolete_comun" localSheetId="9">#REF!</definedName>
    <definedName name="Ladrillo_tolete_comun" localSheetId="11">#REF!</definedName>
    <definedName name="Ladrillo_tolete_comun" localSheetId="14">#REF!</definedName>
    <definedName name="Ladrillo_tolete_comun" localSheetId="15">#REF!</definedName>
    <definedName name="Ladrillo_tolete_comun">#REF!</definedName>
    <definedName name="Ladrillo_Tolete_Recocido" localSheetId="4">#REF!</definedName>
    <definedName name="Ladrillo_Tolete_Recocido" localSheetId="12">#REF!</definedName>
    <definedName name="Ladrillo_Tolete_Recocido" localSheetId="9">#REF!</definedName>
    <definedName name="Ladrillo_Tolete_Recocido" localSheetId="11">#REF!</definedName>
    <definedName name="Ladrillo_Tolete_Recocido" localSheetId="14">#REF!</definedName>
    <definedName name="Ladrillo_Tolete_Recocido" localSheetId="15">#REF!</definedName>
    <definedName name="Ladrillo_Tolete_Recocido">#REF!</definedName>
    <definedName name="Lámina_cold_rolled_cal_18" localSheetId="4">#REF!</definedName>
    <definedName name="Lámina_cold_rolled_cal_18" localSheetId="12">#REF!</definedName>
    <definedName name="Lámina_cold_rolled_cal_18" localSheetId="9">#REF!</definedName>
    <definedName name="Lámina_cold_rolled_cal_18" localSheetId="11">#REF!</definedName>
    <definedName name="Lámina_cold_rolled_cal_18" localSheetId="14">#REF!</definedName>
    <definedName name="Lámina_cold_rolled_cal_18" localSheetId="15">#REF!</definedName>
    <definedName name="Lámina_cold_rolled_cal_18">#REF!</definedName>
    <definedName name="Lamina_HR_6mm" localSheetId="4">#REF!</definedName>
    <definedName name="Lamina_HR_6mm" localSheetId="12">#REF!</definedName>
    <definedName name="Lamina_HR_6mm" localSheetId="9">#REF!</definedName>
    <definedName name="Lamina_HR_6mm" localSheetId="11">#REF!</definedName>
    <definedName name="Lamina_HR_6mm" localSheetId="14">#REF!</definedName>
    <definedName name="Lamina_HR_6mm" localSheetId="15">#REF!</definedName>
    <definedName name="Lamina_HR_6mm">#REF!</definedName>
    <definedName name="lamina_identificacion" localSheetId="4">#REF!</definedName>
    <definedName name="lamina_identificacion" localSheetId="12">#REF!</definedName>
    <definedName name="lamina_identificacion" localSheetId="9">#REF!</definedName>
    <definedName name="lamina_identificacion" localSheetId="11">#REF!</definedName>
    <definedName name="lamina_identificacion" localSheetId="14">#REF!</definedName>
    <definedName name="lamina_identificacion" localSheetId="15">#REF!</definedName>
    <definedName name="lamina_identificacion">#REF!</definedName>
    <definedName name="Lavamanos_de_sobre_poner_Corona" localSheetId="4">#REF!</definedName>
    <definedName name="Lavamanos_de_sobre_poner_Corona" localSheetId="12">#REF!</definedName>
    <definedName name="Lavamanos_de_sobre_poner_Corona" localSheetId="9">#REF!</definedName>
    <definedName name="Lavamanos_de_sobre_poner_Corona" localSheetId="11">#REF!</definedName>
    <definedName name="Lavamanos_de_sobre_poner_Corona" localSheetId="14">#REF!</definedName>
    <definedName name="Lavamanos_de_sobre_poner_Corona" localSheetId="15">#REF!</definedName>
    <definedName name="Lavamanos_de_sobre_poner_Corona">#REF!</definedName>
    <definedName name="Lavamanos_de_sobreponer_en_acero_inoxidable." localSheetId="4">#REF!</definedName>
    <definedName name="Lavamanos_de_sobreponer_en_acero_inoxidable." localSheetId="12">#REF!</definedName>
    <definedName name="Lavamanos_de_sobreponer_en_acero_inoxidable." localSheetId="9">#REF!</definedName>
    <definedName name="Lavamanos_de_sobreponer_en_acero_inoxidable." localSheetId="11">#REF!</definedName>
    <definedName name="Lavamanos_de_sobreponer_en_acero_inoxidable." localSheetId="14">#REF!</definedName>
    <definedName name="Lavamanos_de_sobreponer_en_acero_inoxidable." localSheetId="15">#REF!</definedName>
    <definedName name="Lavamanos_de_sobreponer_en_acero_inoxidable.">#REF!</definedName>
    <definedName name="Lavamanos_de_Sobreponer_Ref._07349" localSheetId="4">#REF!</definedName>
    <definedName name="Lavamanos_de_Sobreponer_Ref._07349" localSheetId="12">#REF!</definedName>
    <definedName name="Lavamanos_de_Sobreponer_Ref._07349" localSheetId="9">#REF!</definedName>
    <definedName name="Lavamanos_de_Sobreponer_Ref._07349" localSheetId="11">#REF!</definedName>
    <definedName name="Lavamanos_de_Sobreponer_Ref._07349" localSheetId="14">#REF!</definedName>
    <definedName name="Lavamanos_de_Sobreponer_Ref._07349" localSheetId="15">#REF!</definedName>
    <definedName name="Lavamanos_de_Sobreponer_Ref._07349">#REF!</definedName>
    <definedName name="Lavaplatos_Bar_Redondo_Ref._0556_999" localSheetId="4">#REF!</definedName>
    <definedName name="Lavaplatos_Bar_Redondo_Ref._0556_999" localSheetId="12">#REF!</definedName>
    <definedName name="Lavaplatos_Bar_Redondo_Ref._0556_999" localSheetId="9">#REF!</definedName>
    <definedName name="Lavaplatos_Bar_Redondo_Ref._0556_999" localSheetId="11">#REF!</definedName>
    <definedName name="Lavaplatos_Bar_Redondo_Ref._0556_999" localSheetId="14">#REF!</definedName>
    <definedName name="Lavaplatos_Bar_Redondo_Ref._0556_999" localSheetId="15">#REF!</definedName>
    <definedName name="Lavaplatos_Bar_Redondo_Ref._0556_999">#REF!</definedName>
    <definedName name="LG">LEN([2]PPTO!$F1)</definedName>
    <definedName name="Lija" localSheetId="4">#REF!</definedName>
    <definedName name="Lija" localSheetId="12">#REF!</definedName>
    <definedName name="Lija" localSheetId="9">#REF!</definedName>
    <definedName name="Lija" localSheetId="11">#REF!</definedName>
    <definedName name="Lija" localSheetId="14">#REF!</definedName>
    <definedName name="Lija" localSheetId="15">#REF!</definedName>
    <definedName name="Lija">#REF!</definedName>
    <definedName name="Listón_1.5x3x3" localSheetId="4">#REF!</definedName>
    <definedName name="Listón_1.5x3x3" localSheetId="12">#REF!</definedName>
    <definedName name="Listón_1.5x3x3" localSheetId="9">#REF!</definedName>
    <definedName name="Listón_1.5x3x3" localSheetId="11">#REF!</definedName>
    <definedName name="Listón_1.5x3x3" localSheetId="14">#REF!</definedName>
    <definedName name="Listón_1.5x3x3" localSheetId="15">#REF!</definedName>
    <definedName name="Listón_1.5x3x3">#REF!</definedName>
    <definedName name="Listón_M.H._Guayacán" localSheetId="4">#REF!</definedName>
    <definedName name="Listón_M.H._Guayacán" localSheetId="12">#REF!</definedName>
    <definedName name="Listón_M.H._Guayacán" localSheetId="9">#REF!</definedName>
    <definedName name="Listón_M.H._Guayacán" localSheetId="11">#REF!</definedName>
    <definedName name="Listón_M.H._Guayacán" localSheetId="14">#REF!</definedName>
    <definedName name="Listón_M.H._Guayacán" localSheetId="15">#REF!</definedName>
    <definedName name="Listón_M.H._Guayacán">#REF!</definedName>
    <definedName name="Llave_automatica_Ref._71100_000_000" localSheetId="4">#REF!</definedName>
    <definedName name="Llave_automatica_Ref._71100_000_000" localSheetId="12">#REF!</definedName>
    <definedName name="Llave_automatica_Ref._71100_000_000" localSheetId="9">#REF!</definedName>
    <definedName name="Llave_automatica_Ref._71100_000_000" localSheetId="11">#REF!</definedName>
    <definedName name="Llave_automatica_Ref._71100_000_000" localSheetId="14">#REF!</definedName>
    <definedName name="Llave_automatica_Ref._71100_000_000" localSheetId="15">#REF!</definedName>
    <definedName name="Llave_automatica_Ref._71100_000_000">#REF!</definedName>
    <definedName name="Llave_Manguera" localSheetId="4">#REF!</definedName>
    <definedName name="Llave_Manguera" localSheetId="12">#REF!</definedName>
    <definedName name="Llave_Manguera" localSheetId="9">#REF!</definedName>
    <definedName name="Llave_Manguera" localSheetId="11">#REF!</definedName>
    <definedName name="Llave_Manguera" localSheetId="14">#REF!</definedName>
    <definedName name="Llave_Manguera" localSheetId="15">#REF!</definedName>
    <definedName name="Llave_Manguera">#REF!</definedName>
    <definedName name="Luminaria_Artistica_Riel_2.43_m__6_Proyectores_Incand._de_100_W._120_V." localSheetId="4">#REF!</definedName>
    <definedName name="Luminaria_Artistica_Riel_2.43_m__6_Proyectores_Incand._de_100_W._120_V." localSheetId="12">#REF!</definedName>
    <definedName name="Luminaria_Artistica_Riel_2.43_m__6_Proyectores_Incand._de_100_W._120_V." localSheetId="9">#REF!</definedName>
    <definedName name="Luminaria_Artistica_Riel_2.43_m__6_Proyectores_Incand._de_100_W._120_V." localSheetId="11">#REF!</definedName>
    <definedName name="Luminaria_Artistica_Riel_2.43_m__6_Proyectores_Incand._de_100_W._120_V." localSheetId="14">#REF!</definedName>
    <definedName name="Luminaria_Artistica_Riel_2.43_m__6_Proyectores_Incand._de_100_W._120_V." localSheetId="15">#REF!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2">#REF!</definedName>
    <definedName name="Luminaria_Cerrada_Tipo_AP_de_Sodio_de_150_W._220_V.__Incluye_Fotocelda" localSheetId="9">#REF!</definedName>
    <definedName name="Luminaria_Cerrada_Tipo_AP_de_Sodio_de_150_W._220_V.__Incluye_Fotocelda" localSheetId="11">#REF!</definedName>
    <definedName name="Luminaria_Cerrada_Tipo_AP_de_Sodio_de_150_W._220_V.__Incluye_Fotocelda" localSheetId="14">#REF!</definedName>
    <definedName name="Luminaria_Cerrada_Tipo_AP_de_Sodio_de_150_W._220_V.__Incluye_Fotocelda" localSheetId="15">#REF!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2">#REF!</definedName>
    <definedName name="Luminaria_Cerrada_Tipo_AP_de_Sodio_de_250_W._220_V." localSheetId="9">#REF!</definedName>
    <definedName name="Luminaria_Cerrada_Tipo_AP_de_Sodio_de_250_W._220_V." localSheetId="11">#REF!</definedName>
    <definedName name="Luminaria_Cerrada_Tipo_AP_de_Sodio_de_250_W._220_V." localSheetId="14">#REF!</definedName>
    <definedName name="Luminaria_Cerrada_Tipo_AP_de_Sodio_de_250_W._220_V." localSheetId="15">#REF!</definedName>
    <definedName name="Luminaria_Cerrada_Tipo_AP_de_Sodio_de_250_W._220_V.">#REF!</definedName>
    <definedName name="Luminaria_Hermetica_de_Piso_Grado_IP65_de_90_W._120_V." localSheetId="4">#REF!</definedName>
    <definedName name="Luminaria_Hermetica_de_Piso_Grado_IP65_de_90_W._120_V." localSheetId="12">#REF!</definedName>
    <definedName name="Luminaria_Hermetica_de_Piso_Grado_IP65_de_90_W._120_V." localSheetId="9">#REF!</definedName>
    <definedName name="Luminaria_Hermetica_de_Piso_Grado_IP65_de_90_W._120_V." localSheetId="11">#REF!</definedName>
    <definedName name="Luminaria_Hermetica_de_Piso_Grado_IP65_de_90_W._120_V." localSheetId="14">#REF!</definedName>
    <definedName name="Luminaria_Hermetica_de_Piso_Grado_IP65_de_90_W._120_V." localSheetId="15">#REF!</definedName>
    <definedName name="Luminaria_Hermetica_de_Piso_Grado_IP65_de_90_W._120_V.">#REF!</definedName>
    <definedName name="Luminaria_Industrial_Metal_Halide_de_250_W._220_V." localSheetId="4">#REF!</definedName>
    <definedName name="Luminaria_Industrial_Metal_Halide_de_250_W._220_V." localSheetId="12">#REF!</definedName>
    <definedName name="Luminaria_Industrial_Metal_Halide_de_250_W._220_V." localSheetId="9">#REF!</definedName>
    <definedName name="Luminaria_Industrial_Metal_Halide_de_250_W._220_V." localSheetId="11">#REF!</definedName>
    <definedName name="Luminaria_Industrial_Metal_Halide_de_250_W._220_V." localSheetId="14">#REF!</definedName>
    <definedName name="Luminaria_Industrial_Metal_Halide_de_250_W._220_V." localSheetId="15">#REF!</definedName>
    <definedName name="Luminaria_Industrial_Metal_Halide_de_250_W._220_V.">#REF!</definedName>
    <definedName name="Luminaria_Tipo_Wall_Pack_de_70_W._220_V." localSheetId="4">#REF!</definedName>
    <definedName name="Luminaria_Tipo_Wall_Pack_de_70_W._220_V." localSheetId="12">#REF!</definedName>
    <definedName name="Luminaria_Tipo_Wall_Pack_de_70_W._220_V." localSheetId="9">#REF!</definedName>
    <definedName name="Luminaria_Tipo_Wall_Pack_de_70_W._220_V." localSheetId="11">#REF!</definedName>
    <definedName name="Luminaria_Tipo_Wall_Pack_de_70_W._220_V." localSheetId="14">#REF!</definedName>
    <definedName name="Luminaria_Tipo_Wall_Pack_de_70_W._220_V." localSheetId="15">#REF!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2">#REF!</definedName>
    <definedName name="Luminarias_Fluorescentes_Sistema_Modular_de_2x32_W__120_V__Tipo_T_8" localSheetId="9">#REF!</definedName>
    <definedName name="Luminarias_Fluorescentes_Sistema_Modular_de_2x32_W__120_V__Tipo_T_8" localSheetId="11">#REF!</definedName>
    <definedName name="Luminarias_Fluorescentes_Sistema_Modular_de_2x32_W__120_V__Tipo_T_8" localSheetId="14">#REF!</definedName>
    <definedName name="Luminarias_Fluorescentes_Sistema_Modular_de_2x32_W__120_V__Tipo_T_8" localSheetId="15">#REF!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2">#REF!</definedName>
    <definedName name="Luminarias_Fluorescentes_Tipo_Industrial_de_2x32_W__120_V__Tipo_T_8" localSheetId="9">#REF!</definedName>
    <definedName name="Luminarias_Fluorescentes_Tipo_Industrial_de_2x32_W__120_V__Tipo_T_8" localSheetId="11">#REF!</definedName>
    <definedName name="Luminarias_Fluorescentes_Tipo_Industrial_de_2x32_W__120_V__Tipo_T_8" localSheetId="14">#REF!</definedName>
    <definedName name="Luminarias_Fluorescentes_Tipo_Industrial_de_2x32_W__120_V__Tipo_T_8" localSheetId="15">#REF!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2">#REF!</definedName>
    <definedName name="Luminarias_Fluorescentes_Tubos_en__U__de_2x32_W__120_V__Tipo_T_8" localSheetId="9">#REF!</definedName>
    <definedName name="Luminarias_Fluorescentes_Tubos_en__U__de_2x32_W__120_V__Tipo_T_8" localSheetId="11">#REF!</definedName>
    <definedName name="Luminarias_Fluorescentes_Tubos_en__U__de_2x32_W__120_V__Tipo_T_8" localSheetId="14">#REF!</definedName>
    <definedName name="Luminarias_Fluorescentes_Tubos_en__U__de_2x32_W__120_V__Tipo_T_8" localSheetId="15">#REF!</definedName>
    <definedName name="Luminarias_Fluorescentes_Tubos_en__U__de_2x32_W__120_V__Tipo_T_8">#REF!</definedName>
    <definedName name="M.D.O._Alistado_de_Pisos" localSheetId="4">#REF!</definedName>
    <definedName name="M.D.O._Alistado_de_Pisos" localSheetId="12">#REF!</definedName>
    <definedName name="M.D.O._Alistado_de_Pisos" localSheetId="9">#REF!</definedName>
    <definedName name="M.D.O._Alistado_de_Pisos" localSheetId="11">#REF!</definedName>
    <definedName name="M.D.O._Alistado_de_Pisos" localSheetId="14">#REF!</definedName>
    <definedName name="M.D.O._Alistado_de_Pisos" localSheetId="15">#REF!</definedName>
    <definedName name="M.D.O._Alistado_de_Pisos">#REF!</definedName>
    <definedName name="M.D.O._Aseo_Durnate_la_Obra" localSheetId="4">#REF!</definedName>
    <definedName name="M.D.O._Aseo_Durnate_la_Obra" localSheetId="12">#REF!</definedName>
    <definedName name="M.D.O._Aseo_Durnate_la_Obra" localSheetId="9">#REF!</definedName>
    <definedName name="M.D.O._Aseo_Durnate_la_Obra" localSheetId="11">#REF!</definedName>
    <definedName name="M.D.O._Aseo_Durnate_la_Obra" localSheetId="14">#REF!</definedName>
    <definedName name="M.D.O._Aseo_Durnate_la_Obra" localSheetId="15">#REF!</definedName>
    <definedName name="M.D.O._Aseo_Durnate_la_Obra">#REF!</definedName>
    <definedName name="M.D.O._Aseo_Final" localSheetId="4">#REF!</definedName>
    <definedName name="M.D.O._Aseo_Final" localSheetId="12">#REF!</definedName>
    <definedName name="M.D.O._Aseo_Final" localSheetId="9">#REF!</definedName>
    <definedName name="M.D.O._Aseo_Final" localSheetId="11">#REF!</definedName>
    <definedName name="M.D.O._Aseo_Final" localSheetId="14">#REF!</definedName>
    <definedName name="M.D.O._Aseo_Final" localSheetId="15">#REF!</definedName>
    <definedName name="M.D.O._Aseo_Final">#REF!</definedName>
    <definedName name="M.D.O._Cargue_Volqueta" localSheetId="4">#REF!</definedName>
    <definedName name="M.D.O._Cargue_Volqueta" localSheetId="12">#REF!</definedName>
    <definedName name="M.D.O._Cargue_Volqueta" localSheetId="9">#REF!</definedName>
    <definedName name="M.D.O._Cargue_Volqueta" localSheetId="11">#REF!</definedName>
    <definedName name="M.D.O._Cargue_Volqueta" localSheetId="14">#REF!</definedName>
    <definedName name="M.D.O._Cargue_Volqueta" localSheetId="15">#REF!</definedName>
    <definedName name="M.D.O._Cargue_Volqueta">#REF!</definedName>
    <definedName name="M.D.O._Chazos_en_Madera" localSheetId="4">#REF!</definedName>
    <definedName name="M.D.O._Chazos_en_Madera" localSheetId="12">#REF!</definedName>
    <definedName name="M.D.O._Chazos_en_Madera" localSheetId="9">#REF!</definedName>
    <definedName name="M.D.O._Chazos_en_Madera" localSheetId="11">#REF!</definedName>
    <definedName name="M.D.O._Chazos_en_Madera" localSheetId="14">#REF!</definedName>
    <definedName name="M.D.O._Chazos_en_Madera" localSheetId="15">#REF!</definedName>
    <definedName name="M.D.O._Chazos_en_Madera">#REF!</definedName>
    <definedName name="M.D.O._Demolicion_Muro" localSheetId="4">#REF!</definedName>
    <definedName name="M.D.O._Demolicion_Muro" localSheetId="12">#REF!</definedName>
    <definedName name="M.D.O._Demolicion_Muro" localSheetId="9">#REF!</definedName>
    <definedName name="M.D.O._Demolicion_Muro" localSheetId="11">#REF!</definedName>
    <definedName name="M.D.O._Demolicion_Muro" localSheetId="14">#REF!</definedName>
    <definedName name="M.D.O._Demolicion_Muro" localSheetId="15">#REF!</definedName>
    <definedName name="M.D.O._Demolicion_Muro">#REF!</definedName>
    <definedName name="M.D.O._Enchape_Ceramica" localSheetId="4">#REF!</definedName>
    <definedName name="M.D.O._Enchape_Ceramica" localSheetId="12">#REF!</definedName>
    <definedName name="M.D.O._Enchape_Ceramica" localSheetId="9">#REF!</definedName>
    <definedName name="M.D.O._Enchape_Ceramica" localSheetId="11">#REF!</definedName>
    <definedName name="M.D.O._Enchape_Ceramica" localSheetId="14">#REF!</definedName>
    <definedName name="M.D.O._Enchape_Ceramica" localSheetId="15">#REF!</definedName>
    <definedName name="M.D.O._Enchape_Ceramica">#REF!</definedName>
    <definedName name="M.D.O._Instalacion_Alfombra" localSheetId="4">#REF!</definedName>
    <definedName name="M.D.O._Instalacion_Alfombra" localSheetId="12">#REF!</definedName>
    <definedName name="M.D.O._Instalacion_Alfombra" localSheetId="9">#REF!</definedName>
    <definedName name="M.D.O._Instalacion_Alfombra" localSheetId="11">#REF!</definedName>
    <definedName name="M.D.O._Instalacion_Alfombra" localSheetId="14">#REF!</definedName>
    <definedName name="M.D.O._Instalacion_Alfombra" localSheetId="15">#REF!</definedName>
    <definedName name="M.D.O._Instalacion_Alfombra">#REF!</definedName>
    <definedName name="M.D.O._Instalacion_Cieloraso" localSheetId="4">#REF!</definedName>
    <definedName name="M.D.O._Instalacion_Cieloraso" localSheetId="12">#REF!</definedName>
    <definedName name="M.D.O._Instalacion_Cieloraso" localSheetId="9">#REF!</definedName>
    <definedName name="M.D.O._Instalacion_Cieloraso" localSheetId="11">#REF!</definedName>
    <definedName name="M.D.O._Instalacion_Cieloraso" localSheetId="14">#REF!</definedName>
    <definedName name="M.D.O._Instalacion_Cieloraso" localSheetId="15">#REF!</definedName>
    <definedName name="M.D.O._Instalacion_Cieloraso">#REF!</definedName>
    <definedName name="M.D.O._Instalacion_Granito" localSheetId="4">#REF!</definedName>
    <definedName name="M.D.O._Instalacion_Granito" localSheetId="12">#REF!</definedName>
    <definedName name="M.D.O._Instalacion_Granito" localSheetId="9">#REF!</definedName>
    <definedName name="M.D.O._Instalacion_Granito" localSheetId="11">#REF!</definedName>
    <definedName name="M.D.O._Instalacion_Granito" localSheetId="14">#REF!</definedName>
    <definedName name="M.D.O._Instalacion_Granito" localSheetId="15">#REF!</definedName>
    <definedName name="M.D.O._Instalacion_Granito">#REF!</definedName>
    <definedName name="M.D.O._Instalacion_Zocalo_en_Granito" localSheetId="4">#REF!</definedName>
    <definedName name="M.D.O._Instalacion_Zocalo_en_Granito" localSheetId="12">#REF!</definedName>
    <definedName name="M.D.O._Instalacion_Zocalo_en_Granito" localSheetId="9">#REF!</definedName>
    <definedName name="M.D.O._Instalacion_Zocalo_en_Granito" localSheetId="11">#REF!</definedName>
    <definedName name="M.D.O._Instalacion_Zocalo_en_Granito" localSheetId="14">#REF!</definedName>
    <definedName name="M.D.O._Instalacion_Zocalo_en_Granito" localSheetId="15">#REF!</definedName>
    <definedName name="M.D.O._Instalacion_Zocalo_en_Granito">#REF!</definedName>
    <definedName name="M.D.O._Pañete_Liso_Muros" localSheetId="4">#REF!</definedName>
    <definedName name="M.D.O._Pañete_Liso_Muros" localSheetId="12">#REF!</definedName>
    <definedName name="M.D.O._Pañete_Liso_Muros" localSheetId="9">#REF!</definedName>
    <definedName name="M.D.O._Pañete_Liso_Muros" localSheetId="11">#REF!</definedName>
    <definedName name="M.D.O._Pañete_Liso_Muros" localSheetId="14">#REF!</definedName>
    <definedName name="M.D.O._Pañete_Liso_Muros" localSheetId="15">#REF!</definedName>
    <definedName name="M.D.O._Pañete_Liso_Muros">#REF!</definedName>
    <definedName name="M.D.O._Preparacion_Grouting" localSheetId="4">#REF!</definedName>
    <definedName name="M.D.O._Preparacion_Grouting" localSheetId="12">#REF!</definedName>
    <definedName name="M.D.O._Preparacion_Grouting" localSheetId="9">#REF!</definedName>
    <definedName name="M.D.O._Preparacion_Grouting" localSheetId="11">#REF!</definedName>
    <definedName name="M.D.O._Preparacion_Grouting" localSheetId="14">#REF!</definedName>
    <definedName name="M.D.O._Preparacion_Grouting" localSheetId="15">#REF!</definedName>
    <definedName name="M.D.O._Preparacion_Grouting">#REF!</definedName>
    <definedName name="M.D.O._Preparacion_Mortero" localSheetId="4">#REF!</definedName>
    <definedName name="M.D.O._Preparacion_Mortero" localSheetId="12">#REF!</definedName>
    <definedName name="M.D.O._Preparacion_Mortero" localSheetId="9">#REF!</definedName>
    <definedName name="M.D.O._Preparacion_Mortero" localSheetId="11">#REF!</definedName>
    <definedName name="M.D.O._Preparacion_Mortero" localSheetId="14">#REF!</definedName>
    <definedName name="M.D.O._Preparacion_Mortero" localSheetId="15">#REF!</definedName>
    <definedName name="M.D.O._Preparacion_Mortero">#REF!</definedName>
    <definedName name="M.D.O._Replanteo" localSheetId="4">#REF!</definedName>
    <definedName name="M.D.O._Replanteo" localSheetId="12">#REF!</definedName>
    <definedName name="M.D.O._Replanteo" localSheetId="9">#REF!</definedName>
    <definedName name="M.D.O._Replanteo" localSheetId="11">#REF!</definedName>
    <definedName name="M.D.O._Replanteo" localSheetId="14">#REF!</definedName>
    <definedName name="M.D.O._Replanteo" localSheetId="15">#REF!</definedName>
    <definedName name="M.D.O._Replanteo">#REF!</definedName>
    <definedName name="M.D.O._Trasciego_de_Escombros" localSheetId="4">#REF!</definedName>
    <definedName name="M.D.O._Trasciego_de_Escombros" localSheetId="12">#REF!</definedName>
    <definedName name="M.D.O._Trasciego_de_Escombros" localSheetId="9">#REF!</definedName>
    <definedName name="M.D.O._Trasciego_de_Escombros" localSheetId="11">#REF!</definedName>
    <definedName name="M.D.O._Trasciego_de_Escombros" localSheetId="14">#REF!</definedName>
    <definedName name="M.D.O._Trasciego_de_Escombros" localSheetId="15">#REF!</definedName>
    <definedName name="M.D.O._Trasciego_de_Escombros">#REF!</definedName>
    <definedName name="M.D.O._Vinilo_Estuco" localSheetId="4">#REF!</definedName>
    <definedName name="M.D.O._Vinilo_Estuco" localSheetId="12">#REF!</definedName>
    <definedName name="M.D.O._Vinilo_Estuco" localSheetId="9">#REF!</definedName>
    <definedName name="M.D.O._Vinilo_Estuco" localSheetId="11">#REF!</definedName>
    <definedName name="M.D.O._Vinilo_Estuco" localSheetId="14">#REF!</definedName>
    <definedName name="M.D.O._Vinilo_Estuco" localSheetId="15">#REF!</definedName>
    <definedName name="M.D.O._Vinilo_Estuco">#REF!</definedName>
    <definedName name="Macetas" localSheetId="4">#REF!</definedName>
    <definedName name="Macetas" localSheetId="12">#REF!</definedName>
    <definedName name="Macetas" localSheetId="9">#REF!</definedName>
    <definedName name="Macetas" localSheetId="11">#REF!</definedName>
    <definedName name="Macetas" localSheetId="14">#REF!</definedName>
    <definedName name="Macetas" localSheetId="15">#REF!</definedName>
    <definedName name="Macetas">#REF!</definedName>
    <definedName name="Madera_teca_suministro__instalacion__pulida_y_lacada" localSheetId="4">#REF!</definedName>
    <definedName name="Madera_teca_suministro__instalacion__pulida_y_lacada" localSheetId="12">#REF!</definedName>
    <definedName name="Madera_teca_suministro__instalacion__pulida_y_lacada" localSheetId="9">#REF!</definedName>
    <definedName name="Madera_teca_suministro__instalacion__pulida_y_lacada" localSheetId="11">#REF!</definedName>
    <definedName name="Madera_teca_suministro__instalacion__pulida_y_lacada" localSheetId="14">#REF!</definedName>
    <definedName name="Madera_teca_suministro__instalacion__pulida_y_lacada" localSheetId="15">#REF!</definedName>
    <definedName name="Madera_teca_suministro__instalacion__pulida_y_lacada">#REF!</definedName>
    <definedName name="Magnolio_1.50_m" localSheetId="4">#REF!</definedName>
    <definedName name="Magnolio_1.50_m" localSheetId="12">#REF!</definedName>
    <definedName name="Magnolio_1.50_m" localSheetId="9">#REF!</definedName>
    <definedName name="Magnolio_1.50_m" localSheetId="11">#REF!</definedName>
    <definedName name="Magnolio_1.50_m" localSheetId="14">#REF!</definedName>
    <definedName name="Magnolio_1.50_m" localSheetId="15">#REF!</definedName>
    <definedName name="Magnolio_1.50_m">#REF!</definedName>
    <definedName name="Malla_electrosoldada_Q_3.1" localSheetId="4">#REF!</definedName>
    <definedName name="Malla_electrosoldada_Q_3.1" localSheetId="12">#REF!</definedName>
    <definedName name="Malla_electrosoldada_Q_3.1" localSheetId="9">#REF!</definedName>
    <definedName name="Malla_electrosoldada_Q_3.1" localSheetId="11">#REF!</definedName>
    <definedName name="Malla_electrosoldada_Q_3.1" localSheetId="14">#REF!</definedName>
    <definedName name="Malla_electrosoldada_Q_3.1" localSheetId="15">#REF!</definedName>
    <definedName name="Malla_electrosoldada_Q_3.1">#REF!</definedName>
    <definedName name="Malla_eslabonada" localSheetId="4">#REF!</definedName>
    <definedName name="Malla_eslabonada" localSheetId="12">#REF!</definedName>
    <definedName name="Malla_eslabonada" localSheetId="9">#REF!</definedName>
    <definedName name="Malla_eslabonada" localSheetId="11">#REF!</definedName>
    <definedName name="Malla_eslabonada" localSheetId="14">#REF!</definedName>
    <definedName name="Malla_eslabonada" localSheetId="15">#REF!</definedName>
    <definedName name="Malla_eslabonada">#REF!</definedName>
    <definedName name="Malla_IMT_30_Cal_12_e_2mm" localSheetId="4">#REF!</definedName>
    <definedName name="Malla_IMT_30_Cal_12_e_2mm" localSheetId="12">#REF!</definedName>
    <definedName name="Malla_IMT_30_Cal_12_e_2mm" localSheetId="9">#REF!</definedName>
    <definedName name="Malla_IMT_30_Cal_12_e_2mm" localSheetId="11">#REF!</definedName>
    <definedName name="Malla_IMT_30_Cal_12_e_2mm" localSheetId="14">#REF!</definedName>
    <definedName name="Malla_IMT_30_Cal_12_e_2mm" localSheetId="15">#REF!</definedName>
    <definedName name="Malla_IMT_30_Cal_12_e_2mm">#REF!</definedName>
    <definedName name="Mallas_electrosoldadas_M___063" localSheetId="4">#REF!</definedName>
    <definedName name="Mallas_electrosoldadas_M___063" localSheetId="12">#REF!</definedName>
    <definedName name="Mallas_electrosoldadas_M___063" localSheetId="9">#REF!</definedName>
    <definedName name="Mallas_electrosoldadas_M___063" localSheetId="11">#REF!</definedName>
    <definedName name="Mallas_electrosoldadas_M___063" localSheetId="14">#REF!</definedName>
    <definedName name="Mallas_electrosoldadas_M___063" localSheetId="15">#REF!</definedName>
    <definedName name="Mallas_electrosoldadas_M___063">#REF!</definedName>
    <definedName name="Manguera_para_Agua_1_2" localSheetId="4">#REF!</definedName>
    <definedName name="Manguera_para_Agua_1_2" localSheetId="12">#REF!</definedName>
    <definedName name="Manguera_para_Agua_1_2" localSheetId="9">#REF!</definedName>
    <definedName name="Manguera_para_Agua_1_2" localSheetId="11">#REF!</definedName>
    <definedName name="Manguera_para_Agua_1_2" localSheetId="14">#REF!</definedName>
    <definedName name="Manguera_para_Agua_1_2" localSheetId="15">#REF!</definedName>
    <definedName name="Manguera_para_Agua_1_2">#REF!</definedName>
    <definedName name="Manguera_para_Niveles_3_8" localSheetId="4">#REF!</definedName>
    <definedName name="Manguera_para_Niveles_3_8" localSheetId="12">#REF!</definedName>
    <definedName name="Manguera_para_Niveles_3_8" localSheetId="9">#REF!</definedName>
    <definedName name="Manguera_para_Niveles_3_8" localSheetId="11">#REF!</definedName>
    <definedName name="Manguera_para_Niveles_3_8" localSheetId="14">#REF!</definedName>
    <definedName name="Manguera_para_Niveles_3_8" localSheetId="15">#REF!</definedName>
    <definedName name="Manguera_para_Niveles_3_8">#REF!</definedName>
    <definedName name="Mano_de_Obra_AA" localSheetId="4">#REF!</definedName>
    <definedName name="Mano_de_Obra_AA" localSheetId="12">#REF!</definedName>
    <definedName name="Mano_de_Obra_AA" localSheetId="9">#REF!</definedName>
    <definedName name="Mano_de_Obra_AA" localSheetId="11">#REF!</definedName>
    <definedName name="Mano_de_Obra_AA" localSheetId="14">#REF!</definedName>
    <definedName name="Mano_de_Obra_AA" localSheetId="15">#REF!</definedName>
    <definedName name="Mano_de_Obra_AA">#REF!</definedName>
    <definedName name="Mano_de_Obra_BB" localSheetId="4">#REF!</definedName>
    <definedName name="Mano_de_Obra_BB" localSheetId="12">#REF!</definedName>
    <definedName name="Mano_de_Obra_BB" localSheetId="9">#REF!</definedName>
    <definedName name="Mano_de_Obra_BB" localSheetId="11">#REF!</definedName>
    <definedName name="Mano_de_Obra_BB" localSheetId="14">#REF!</definedName>
    <definedName name="Mano_de_Obra_BB" localSheetId="15">#REF!</definedName>
    <definedName name="Mano_de_Obra_BB">#REF!</definedName>
    <definedName name="Mano_de_Obra_CC" localSheetId="4">#REF!</definedName>
    <definedName name="Mano_de_Obra_CC" localSheetId="12">#REF!</definedName>
    <definedName name="Mano_de_Obra_CC" localSheetId="9">#REF!</definedName>
    <definedName name="Mano_de_Obra_CC" localSheetId="11">#REF!</definedName>
    <definedName name="Mano_de_Obra_CC" localSheetId="14">#REF!</definedName>
    <definedName name="Mano_de_Obra_CC" localSheetId="15">#REF!</definedName>
    <definedName name="Mano_de_Obra_CC">#REF!</definedName>
    <definedName name="Mano_de_Obra_DD" localSheetId="4">#REF!</definedName>
    <definedName name="Mano_de_Obra_DD" localSheetId="12">#REF!</definedName>
    <definedName name="Mano_de_Obra_DD" localSheetId="9">#REF!</definedName>
    <definedName name="Mano_de_Obra_DD" localSheetId="11">#REF!</definedName>
    <definedName name="Mano_de_Obra_DD" localSheetId="14">#REF!</definedName>
    <definedName name="Mano_de_Obra_DD" localSheetId="15">#REF!</definedName>
    <definedName name="Mano_de_Obra_DD">#REF!</definedName>
    <definedName name="Mano_de_Oso_80_cm." localSheetId="4">#REF!</definedName>
    <definedName name="Mano_de_Oso_80_cm." localSheetId="12">#REF!</definedName>
    <definedName name="Mano_de_Oso_80_cm." localSheetId="9">#REF!</definedName>
    <definedName name="Mano_de_Oso_80_cm." localSheetId="11">#REF!</definedName>
    <definedName name="Mano_de_Oso_80_cm." localSheetId="14">#REF!</definedName>
    <definedName name="Mano_de_Oso_80_cm." localSheetId="15">#REF!</definedName>
    <definedName name="Mano_de_Oso_80_cm.">#REF!</definedName>
    <definedName name="MANOBRA">[7]CUADRILLAS!$A$11:$H$1000</definedName>
    <definedName name="Manto_Fiber_GLass_600_XT" localSheetId="4">#REF!</definedName>
    <definedName name="Manto_Fiber_GLass_600_XT" localSheetId="12">#REF!</definedName>
    <definedName name="Manto_Fiber_GLass_600_XT" localSheetId="9">#REF!</definedName>
    <definedName name="Manto_Fiber_GLass_600_XT" localSheetId="11">#REF!</definedName>
    <definedName name="Manto_Fiber_GLass_600_XT" localSheetId="14">#REF!</definedName>
    <definedName name="Manto_Fiber_GLass_600_XT" localSheetId="15">#REF!</definedName>
    <definedName name="Manto_Fiber_GLass_600_XT">#REF!</definedName>
    <definedName name="Manual_de_Operación_y_Mantenimiento" localSheetId="4">#REF!</definedName>
    <definedName name="Manual_de_Operación_y_Mantenimiento" localSheetId="12">#REF!</definedName>
    <definedName name="Manual_de_Operación_y_Mantenimiento" localSheetId="9">#REF!</definedName>
    <definedName name="Manual_de_Operación_y_Mantenimiento" localSheetId="11">#REF!</definedName>
    <definedName name="Manual_de_Operación_y_Mantenimiento" localSheetId="14">#REF!</definedName>
    <definedName name="Manual_de_Operación_y_Mantenimiento" localSheetId="15">#REF!</definedName>
    <definedName name="Manual_de_Operación_y_Mantenimiento">#REF!</definedName>
    <definedName name="Marco_en_Lamina_Cal._18_2.10x1.50_P_13" localSheetId="4">#REF!</definedName>
    <definedName name="Marco_en_Lamina_Cal._18_2.10x1.50_P_13" localSheetId="12">#REF!</definedName>
    <definedName name="Marco_en_Lamina_Cal._18_2.10x1.50_P_13" localSheetId="9">#REF!</definedName>
    <definedName name="Marco_en_Lamina_Cal._18_2.10x1.50_P_13" localSheetId="11">#REF!</definedName>
    <definedName name="Marco_en_Lamina_Cal._18_2.10x1.50_P_13" localSheetId="14">#REF!</definedName>
    <definedName name="Marco_en_Lamina_Cal._18_2.10x1.50_P_13" localSheetId="15">#REF!</definedName>
    <definedName name="Marco_en_Lamina_Cal._18_2.10x1.50_P_13">#REF!</definedName>
    <definedName name="Marco_en_Lamina_Cal._18_2.10x75_P_9" localSheetId="4">#REF!</definedName>
    <definedName name="Marco_en_Lamina_Cal._18_2.10x75_P_9" localSheetId="12">#REF!</definedName>
    <definedName name="Marco_en_Lamina_Cal._18_2.10x75_P_9" localSheetId="9">#REF!</definedName>
    <definedName name="Marco_en_Lamina_Cal._18_2.10x75_P_9" localSheetId="11">#REF!</definedName>
    <definedName name="Marco_en_Lamina_Cal._18_2.10x75_P_9" localSheetId="14">#REF!</definedName>
    <definedName name="Marco_en_Lamina_Cal._18_2.10x75_P_9" localSheetId="15">#REF!</definedName>
    <definedName name="Marco_en_Lamina_Cal._18_2.10x75_P_9">#REF!</definedName>
    <definedName name="Marco_en_Lamina_Cal._18_2.10x90_P_7" localSheetId="4">#REF!</definedName>
    <definedName name="Marco_en_Lamina_Cal._18_2.10x90_P_7" localSheetId="12">#REF!</definedName>
    <definedName name="Marco_en_Lamina_Cal._18_2.10x90_P_7" localSheetId="9">#REF!</definedName>
    <definedName name="Marco_en_Lamina_Cal._18_2.10x90_P_7" localSheetId="11">#REF!</definedName>
    <definedName name="Marco_en_Lamina_Cal._18_2.10x90_P_7" localSheetId="14">#REF!</definedName>
    <definedName name="Marco_en_Lamina_Cal._18_2.10x90_P_7" localSheetId="15">#REF!</definedName>
    <definedName name="Marco_en_Lamina_Cal._18_2.10x90_P_7">#REF!</definedName>
    <definedName name="Marco_en_Lamina_Cal._18_2.25x90_P_6" localSheetId="4">#REF!</definedName>
    <definedName name="Marco_en_Lamina_Cal._18_2.25x90_P_6" localSheetId="12">#REF!</definedName>
    <definedName name="Marco_en_Lamina_Cal._18_2.25x90_P_6" localSheetId="9">#REF!</definedName>
    <definedName name="Marco_en_Lamina_Cal._18_2.25x90_P_6" localSheetId="11">#REF!</definedName>
    <definedName name="Marco_en_Lamina_Cal._18_2.25x90_P_6" localSheetId="14">#REF!</definedName>
    <definedName name="Marco_en_Lamina_Cal._18_2.25x90_P_6" localSheetId="15">#REF!</definedName>
    <definedName name="Marco_en_Lamina_Cal._18_2.25x90_P_6">#REF!</definedName>
    <definedName name="Marco_en_Lamina_Cal._18_2.40x4.80__Corrediza__P_16" localSheetId="4">#REF!</definedName>
    <definedName name="Marco_en_Lamina_Cal._18_2.40x4.80__Corrediza__P_16" localSheetId="12">#REF!</definedName>
    <definedName name="Marco_en_Lamina_Cal._18_2.40x4.80__Corrediza__P_16" localSheetId="9">#REF!</definedName>
    <definedName name="Marco_en_Lamina_Cal._18_2.40x4.80__Corrediza__P_16" localSheetId="11">#REF!</definedName>
    <definedName name="Marco_en_Lamina_Cal._18_2.40x4.80__Corrediza__P_16" localSheetId="14">#REF!</definedName>
    <definedName name="Marco_en_Lamina_Cal._18_2.40x4.80__Corrediza__P_16" localSheetId="15">#REF!</definedName>
    <definedName name="Marco_en_Lamina_Cal._18_2.40x4.80__Corrediza__P_16">#REF!</definedName>
    <definedName name="Marco_para_Segueta" localSheetId="4">#REF!</definedName>
    <definedName name="Marco_para_Segueta" localSheetId="12">#REF!</definedName>
    <definedName name="Marco_para_Segueta" localSheetId="9">#REF!</definedName>
    <definedName name="Marco_para_Segueta" localSheetId="11">#REF!</definedName>
    <definedName name="Marco_para_Segueta" localSheetId="14">#REF!</definedName>
    <definedName name="Marco_para_Segueta" localSheetId="15">#REF!</definedName>
    <definedName name="Marco_para_Segueta">#REF!</definedName>
    <definedName name="Marco_tapa_caja_de_inspeccion_ORNAMENTACION." localSheetId="4">#REF!</definedName>
    <definedName name="Marco_tapa_caja_de_inspeccion_ORNAMENTACION." localSheetId="12">#REF!</definedName>
    <definedName name="Marco_tapa_caja_de_inspeccion_ORNAMENTACION." localSheetId="9">#REF!</definedName>
    <definedName name="Marco_tapa_caja_de_inspeccion_ORNAMENTACION." localSheetId="11">#REF!</definedName>
    <definedName name="Marco_tapa_caja_de_inspeccion_ORNAMENTACION." localSheetId="14">#REF!</definedName>
    <definedName name="Marco_tapa_caja_de_inspeccion_ORNAMENTACION." localSheetId="15">#REF!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2">#REF!</definedName>
    <definedName name="Marcos_en_concreto_visto_para_ventana_de_correr_7.5_X_30_cm." localSheetId="9">#REF!</definedName>
    <definedName name="Marcos_en_concreto_visto_para_ventana_de_correr_7.5_X_30_cm." localSheetId="11">#REF!</definedName>
    <definedName name="Marcos_en_concreto_visto_para_ventana_de_correr_7.5_X_30_cm." localSheetId="14">#REF!</definedName>
    <definedName name="Marcos_en_concreto_visto_para_ventana_de_correr_7.5_X_30_cm." localSheetId="15">#REF!</definedName>
    <definedName name="Marcos_en_concreto_visto_para_ventana_de_correr_7.5_X_30_cm.">#REF!</definedName>
    <definedName name="Marmolina" localSheetId="4">#REF!</definedName>
    <definedName name="Marmolina" localSheetId="12">#REF!</definedName>
    <definedName name="Marmolina" localSheetId="9">#REF!</definedName>
    <definedName name="Marmolina" localSheetId="11">#REF!</definedName>
    <definedName name="Marmolina" localSheetId="14">#REF!</definedName>
    <definedName name="Marmolina" localSheetId="15">#REF!</definedName>
    <definedName name="Marmolina">#REF!</definedName>
    <definedName name="Marquesinas_en_lamina_puntos_fijos" localSheetId="4">#REF!</definedName>
    <definedName name="Marquesinas_en_lamina_puntos_fijos" localSheetId="12">#REF!</definedName>
    <definedName name="Marquesinas_en_lamina_puntos_fijos" localSheetId="9">#REF!</definedName>
    <definedName name="Marquesinas_en_lamina_puntos_fijos" localSheetId="11">#REF!</definedName>
    <definedName name="Marquesinas_en_lamina_puntos_fijos" localSheetId="14">#REF!</definedName>
    <definedName name="Marquesinas_en_lamina_puntos_fijos" localSheetId="15">#REF!</definedName>
    <definedName name="Marquesinas_en_lamina_puntos_fijos">#REF!</definedName>
    <definedName name="MAT" localSheetId="4">#REF!</definedName>
    <definedName name="MAT" localSheetId="12">#REF!</definedName>
    <definedName name="MAT" localSheetId="9">#REF!</definedName>
    <definedName name="MAT" localSheetId="11">#REF!</definedName>
    <definedName name="MAT" localSheetId="14">#REF!</definedName>
    <definedName name="MAT" localSheetId="13">#REF!</definedName>
    <definedName name="MAT" localSheetId="15">#REF!</definedName>
    <definedName name="MAT">#REF!</definedName>
    <definedName name="MAT_P">#N/A</definedName>
    <definedName name="MATERIALES">[4]Materiales!$B$19:$J$2977</definedName>
    <definedName name="matriz" localSheetId="4">'[8]Calculo Puntaje'!#REF!</definedName>
    <definedName name="matriz" localSheetId="12">'[8]Calculo Puntaje'!#REF!</definedName>
    <definedName name="matriz" localSheetId="9">'[8]Calculo Puntaje'!#REF!</definedName>
    <definedName name="matriz" localSheetId="11">'[8]Calculo Puntaje'!#REF!</definedName>
    <definedName name="matriz" localSheetId="14">'[8]Calculo Puntaje'!#REF!</definedName>
    <definedName name="matriz" localSheetId="15">'[8]Calculo Puntaje'!#REF!</definedName>
    <definedName name="matriz">'[8]Calculo Puntaje'!#REF!</definedName>
    <definedName name="MAUL">#N/A</definedName>
    <definedName name="MBAT">#N/A</definedName>
    <definedName name="MCIR">#N/A</definedName>
    <definedName name="Mecheros_Bunsen" localSheetId="4">#REF!</definedName>
    <definedName name="Mecheros_Bunsen" localSheetId="12">#REF!</definedName>
    <definedName name="Mecheros_Bunsen" localSheetId="9">#REF!</definedName>
    <definedName name="Mecheros_Bunsen" localSheetId="11">#REF!</definedName>
    <definedName name="Mecheros_Bunsen" localSheetId="14">#REF!</definedName>
    <definedName name="Mecheros_Bunsen" localSheetId="15">#REF!</definedName>
    <definedName name="Mecheros_Bunsen">#REF!</definedName>
    <definedName name="Medidores__Domestico__2" localSheetId="4">#REF!</definedName>
    <definedName name="Medidores__Domestico__2" localSheetId="12">#REF!</definedName>
    <definedName name="Medidores__Domestico__2" localSheetId="9">#REF!</definedName>
    <definedName name="Medidores__Domestico__2" localSheetId="11">#REF!</definedName>
    <definedName name="Medidores__Domestico__2" localSheetId="14">#REF!</definedName>
    <definedName name="Medidores__Domestico__2" localSheetId="15">#REF!</definedName>
    <definedName name="Medidores__Domestico__2">#REF!</definedName>
    <definedName name="Medidores__Incendio__1_1_2" localSheetId="4">#REF!</definedName>
    <definedName name="Medidores__Incendio__1_1_2" localSheetId="12">#REF!</definedName>
    <definedName name="Medidores__Incendio__1_1_2" localSheetId="9">#REF!</definedName>
    <definedName name="Medidores__Incendio__1_1_2" localSheetId="11">#REF!</definedName>
    <definedName name="Medidores__Incendio__1_1_2" localSheetId="14">#REF!</definedName>
    <definedName name="Medidores__Incendio__1_1_2" localSheetId="15">#REF!</definedName>
    <definedName name="Medidores__Incendio__1_1_2">#REF!</definedName>
    <definedName name="MESC">#N/A</definedName>
    <definedName name="Mesones_de_atención_en_granito_color_gris_jaspe." localSheetId="4">#REF!</definedName>
    <definedName name="Mesones_de_atención_en_granito_color_gris_jaspe." localSheetId="12">#REF!</definedName>
    <definedName name="Mesones_de_atención_en_granito_color_gris_jaspe." localSheetId="9">#REF!</definedName>
    <definedName name="Mesones_de_atención_en_granito_color_gris_jaspe." localSheetId="11">#REF!</definedName>
    <definedName name="Mesones_de_atención_en_granito_color_gris_jaspe." localSheetId="14">#REF!</definedName>
    <definedName name="Mesones_de_atención_en_granito_color_gris_jaspe." localSheetId="15">#REF!</definedName>
    <definedName name="Mesones_de_atención_en_granito_color_gris_jaspe.">#REF!</definedName>
    <definedName name="Metal_Deck_Cal_22" localSheetId="4">#REF!</definedName>
    <definedName name="Metal_Deck_Cal_22" localSheetId="12">#REF!</definedName>
    <definedName name="Metal_Deck_Cal_22" localSheetId="9">#REF!</definedName>
    <definedName name="Metal_Deck_Cal_22" localSheetId="11">#REF!</definedName>
    <definedName name="Metal_Deck_Cal_22" localSheetId="14">#REF!</definedName>
    <definedName name="Metal_Deck_Cal_22" localSheetId="15">#REF!</definedName>
    <definedName name="Metal_Deck_Cal_22">#REF!</definedName>
    <definedName name="Mineral" localSheetId="4">#REF!</definedName>
    <definedName name="Mineral" localSheetId="12">#REF!</definedName>
    <definedName name="Mineral" localSheetId="9">#REF!</definedName>
    <definedName name="Mineral" localSheetId="11">#REF!</definedName>
    <definedName name="Mineral" localSheetId="14">#REF!</definedName>
    <definedName name="Mineral" localSheetId="15">#REF!</definedName>
    <definedName name="Mineral">#REF!</definedName>
    <definedName name="MLAB">#N/A</definedName>
    <definedName name="MO_P">#N/A</definedName>
    <definedName name="Mortero_1___3" localSheetId="4">#REF!</definedName>
    <definedName name="Mortero_1___3" localSheetId="12">#REF!</definedName>
    <definedName name="Mortero_1___3" localSheetId="9">#REF!</definedName>
    <definedName name="Mortero_1___3" localSheetId="11">#REF!</definedName>
    <definedName name="Mortero_1___3" localSheetId="14">#REF!</definedName>
    <definedName name="Mortero_1___3" localSheetId="15">#REF!</definedName>
    <definedName name="Mortero_1___3">#REF!</definedName>
    <definedName name="Mortero_1_3_impermeabilizado" localSheetId="4">#REF!</definedName>
    <definedName name="Mortero_1_3_impermeabilizado" localSheetId="12">#REF!</definedName>
    <definedName name="Mortero_1_3_impermeabilizado" localSheetId="9">#REF!</definedName>
    <definedName name="Mortero_1_3_impermeabilizado" localSheetId="11">#REF!</definedName>
    <definedName name="Mortero_1_3_impermeabilizado" localSheetId="14">#REF!</definedName>
    <definedName name="Mortero_1_3_impermeabilizado" localSheetId="15">#REF!</definedName>
    <definedName name="Mortero_1_3_impermeabilizado">#REF!</definedName>
    <definedName name="Mortero_1_4" localSheetId="4">#REF!</definedName>
    <definedName name="Mortero_1_4" localSheetId="12">#REF!</definedName>
    <definedName name="Mortero_1_4" localSheetId="9">#REF!</definedName>
    <definedName name="Mortero_1_4" localSheetId="11">#REF!</definedName>
    <definedName name="Mortero_1_4" localSheetId="14">#REF!</definedName>
    <definedName name="Mortero_1_4" localSheetId="15">#REF!</definedName>
    <definedName name="Mortero_1_4">#REF!</definedName>
    <definedName name="Mortero_a_granel_con_silo_puesto_en_obra__1_3_de_4000_P.S.I." localSheetId="4">#REF!</definedName>
    <definedName name="Mortero_a_granel_con_silo_puesto_en_obra__1_3_de_4000_P.S.I." localSheetId="12">#REF!</definedName>
    <definedName name="Mortero_a_granel_con_silo_puesto_en_obra__1_3_de_4000_P.S.I." localSheetId="9">#REF!</definedName>
    <definedName name="Mortero_a_granel_con_silo_puesto_en_obra__1_3_de_4000_P.S.I." localSheetId="11">#REF!</definedName>
    <definedName name="Mortero_a_granel_con_silo_puesto_en_obra__1_3_de_4000_P.S.I." localSheetId="14">#REF!</definedName>
    <definedName name="Mortero_a_granel_con_silo_puesto_en_obra__1_3_de_4000_P.S.I." localSheetId="15">#REF!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2">#REF!</definedName>
    <definedName name="Mortero_a_granel_con_silo_puesto_en_obra__1_4_de_3000_P.S.I." localSheetId="9">#REF!</definedName>
    <definedName name="Mortero_a_granel_con_silo_puesto_en_obra__1_4_de_3000_P.S.I." localSheetId="11">#REF!</definedName>
    <definedName name="Mortero_a_granel_con_silo_puesto_en_obra__1_4_de_3000_P.S.I." localSheetId="14">#REF!</definedName>
    <definedName name="Mortero_a_granel_con_silo_puesto_en_obra__1_4_de_3000_P.S.I." localSheetId="15">#REF!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2">#REF!</definedName>
    <definedName name="Mortero_a_granel_con_silo_puesto_en_obra__1_5_de_2000_P.S.I." localSheetId="9">#REF!</definedName>
    <definedName name="Mortero_a_granel_con_silo_puesto_en_obra__1_5_de_2000_P.S.I." localSheetId="11">#REF!</definedName>
    <definedName name="Mortero_a_granel_con_silo_puesto_en_obra__1_5_de_2000_P.S.I." localSheetId="14">#REF!</definedName>
    <definedName name="Mortero_a_granel_con_silo_puesto_en_obra__1_5_de_2000_P.S.I." localSheetId="15">#REF!</definedName>
    <definedName name="Mortero_a_granel_con_silo_puesto_en_obra__1_5_de_2000_P.S.I.">#REF!</definedName>
    <definedName name="Mortero_impermeabilizado_1_4" localSheetId="4">#REF!</definedName>
    <definedName name="Mortero_impermeabilizado_1_4" localSheetId="12">#REF!</definedName>
    <definedName name="Mortero_impermeabilizado_1_4" localSheetId="9">#REF!</definedName>
    <definedName name="Mortero_impermeabilizado_1_4" localSheetId="11">#REF!</definedName>
    <definedName name="Mortero_impermeabilizado_1_4" localSheetId="14">#REF!</definedName>
    <definedName name="Mortero_impermeabilizado_1_4" localSheetId="15">#REF!</definedName>
    <definedName name="Mortero_impermeabilizado_1_4">#REF!</definedName>
    <definedName name="Nevera" localSheetId="4">#REF!</definedName>
    <definedName name="Nevera" localSheetId="12">#REF!</definedName>
    <definedName name="Nevera" localSheetId="9">#REF!</definedName>
    <definedName name="Nevera" localSheetId="11">#REF!</definedName>
    <definedName name="Nevera" localSheetId="14">#REF!</definedName>
    <definedName name="Nevera" localSheetId="15">#REF!</definedName>
    <definedName name="Nevera">#REF!</definedName>
    <definedName name="Niple_Pasamuros_en_Tuberia_y_Lamina_de_Acero_1" localSheetId="4">#REF!</definedName>
    <definedName name="Niple_Pasamuros_en_Tuberia_y_Lamina_de_Acero_1" localSheetId="12">#REF!</definedName>
    <definedName name="Niple_Pasamuros_en_Tuberia_y_Lamina_de_Acero_1" localSheetId="9">#REF!</definedName>
    <definedName name="Niple_Pasamuros_en_Tuberia_y_Lamina_de_Acero_1" localSheetId="11">#REF!</definedName>
    <definedName name="Niple_Pasamuros_en_Tuberia_y_Lamina_de_Acero_1" localSheetId="14">#REF!</definedName>
    <definedName name="Niple_Pasamuros_en_Tuberia_y_Lamina_de_Acero_1" localSheetId="15">#REF!</definedName>
    <definedName name="Niple_Pasamuros_en_Tuberia_y_Lamina_de_Acero_1">#REF!</definedName>
    <definedName name="Niple_Pasamuros_en_Tuberia_y_Lamina_de_Acero_1_1_2" localSheetId="4">#REF!</definedName>
    <definedName name="Niple_Pasamuros_en_Tuberia_y_Lamina_de_Acero_1_1_2" localSheetId="12">#REF!</definedName>
    <definedName name="Niple_Pasamuros_en_Tuberia_y_Lamina_de_Acero_1_1_2" localSheetId="9">#REF!</definedName>
    <definedName name="Niple_Pasamuros_en_Tuberia_y_Lamina_de_Acero_1_1_2" localSheetId="11">#REF!</definedName>
    <definedName name="Niple_Pasamuros_en_Tuberia_y_Lamina_de_Acero_1_1_2" localSheetId="14">#REF!</definedName>
    <definedName name="Niple_Pasamuros_en_Tuberia_y_Lamina_de_Acero_1_1_2" localSheetId="15">#REF!</definedName>
    <definedName name="Niple_Pasamuros_en_Tuberia_y_Lamina_de_Acero_1_1_2">#REF!</definedName>
    <definedName name="Niple_Pasamuros_en_Tuberia_y_Lamina_de_Acero_12" localSheetId="4">#REF!</definedName>
    <definedName name="Niple_Pasamuros_en_Tuberia_y_Lamina_de_Acero_12" localSheetId="12">#REF!</definedName>
    <definedName name="Niple_Pasamuros_en_Tuberia_y_Lamina_de_Acero_12" localSheetId="9">#REF!</definedName>
    <definedName name="Niple_Pasamuros_en_Tuberia_y_Lamina_de_Acero_12" localSheetId="11">#REF!</definedName>
    <definedName name="Niple_Pasamuros_en_Tuberia_y_Lamina_de_Acero_12" localSheetId="14">#REF!</definedName>
    <definedName name="Niple_Pasamuros_en_Tuberia_y_Lamina_de_Acero_12" localSheetId="15">#REF!</definedName>
    <definedName name="Niple_Pasamuros_en_Tuberia_y_Lamina_de_Acero_12">#REF!</definedName>
    <definedName name="Niple_Pasamuros_en_Tuberia_y_Lamina_de_Acero_14" localSheetId="4">#REF!</definedName>
    <definedName name="Niple_Pasamuros_en_Tuberia_y_Lamina_de_Acero_14" localSheetId="12">#REF!</definedName>
    <definedName name="Niple_Pasamuros_en_Tuberia_y_Lamina_de_Acero_14" localSheetId="9">#REF!</definedName>
    <definedName name="Niple_Pasamuros_en_Tuberia_y_Lamina_de_Acero_14" localSheetId="11">#REF!</definedName>
    <definedName name="Niple_Pasamuros_en_Tuberia_y_Lamina_de_Acero_14" localSheetId="14">#REF!</definedName>
    <definedName name="Niple_Pasamuros_en_Tuberia_y_Lamina_de_Acero_14" localSheetId="15">#REF!</definedName>
    <definedName name="Niple_Pasamuros_en_Tuberia_y_Lamina_de_Acero_14">#REF!</definedName>
    <definedName name="Niple_Pasamuros_en_Tuberia_y_Lamina_de_Acero_2" localSheetId="4">#REF!</definedName>
    <definedName name="Niple_Pasamuros_en_Tuberia_y_Lamina_de_Acero_2" localSheetId="12">#REF!</definedName>
    <definedName name="Niple_Pasamuros_en_Tuberia_y_Lamina_de_Acero_2" localSheetId="9">#REF!</definedName>
    <definedName name="Niple_Pasamuros_en_Tuberia_y_Lamina_de_Acero_2" localSheetId="11">#REF!</definedName>
    <definedName name="Niple_Pasamuros_en_Tuberia_y_Lamina_de_Acero_2" localSheetId="14">#REF!</definedName>
    <definedName name="Niple_Pasamuros_en_Tuberia_y_Lamina_de_Acero_2" localSheetId="15">#REF!</definedName>
    <definedName name="Niple_Pasamuros_en_Tuberia_y_Lamina_de_Acero_2">#REF!</definedName>
    <definedName name="Niple_Pasamuros_en_Tuberia_y_Lamina_de_Acero_3" localSheetId="4">#REF!</definedName>
    <definedName name="Niple_Pasamuros_en_Tuberia_y_Lamina_de_Acero_3" localSheetId="12">#REF!</definedName>
    <definedName name="Niple_Pasamuros_en_Tuberia_y_Lamina_de_Acero_3" localSheetId="9">#REF!</definedName>
    <definedName name="Niple_Pasamuros_en_Tuberia_y_Lamina_de_Acero_3" localSheetId="11">#REF!</definedName>
    <definedName name="Niple_Pasamuros_en_Tuberia_y_Lamina_de_Acero_3" localSheetId="14">#REF!</definedName>
    <definedName name="Niple_Pasamuros_en_Tuberia_y_Lamina_de_Acero_3" localSheetId="15">#REF!</definedName>
    <definedName name="Niple_Pasamuros_en_Tuberia_y_Lamina_de_Acero_3">#REF!</definedName>
    <definedName name="NUMERO" localSheetId="4">#REF!</definedName>
    <definedName name="NUMERO" localSheetId="12">#REF!</definedName>
    <definedName name="NUMERO" localSheetId="9">#REF!</definedName>
    <definedName name="NUMERO" localSheetId="11">#REF!</definedName>
    <definedName name="NUMERO" localSheetId="14">#REF!</definedName>
    <definedName name="NUMERO" localSheetId="15">#REF!</definedName>
    <definedName name="NUMERO">#REF!</definedName>
    <definedName name="NUX">IF(MATCH(MAX([2]APU!$I1:$L1),[2]APU!$I1:$L1,0)=2,1,IF(MATCH(MAX([2]APU!$I1:$L1),[2]APU!$I1:$L1,0)=1,6,IF(MATCH(MAX([2]APU!$I1:$L1),[2]APU!$I1:$L1,0)=3,2,4)))</definedName>
    <definedName name="OBJETO.CONTRATO">[5]VARIABLES!$C$8</definedName>
    <definedName name="Oficial" localSheetId="4">#REF!</definedName>
    <definedName name="Oficial" localSheetId="12">#REF!</definedName>
    <definedName name="Oficial" localSheetId="9">#REF!</definedName>
    <definedName name="Oficial" localSheetId="11">#REF!</definedName>
    <definedName name="Oficial" localSheetId="14">#REF!</definedName>
    <definedName name="Oficial" localSheetId="15">#REF!</definedName>
    <definedName name="Oficial">#REF!</definedName>
    <definedName name="Organizador_de_Cables_de_Puenteo" localSheetId="4">#REF!</definedName>
    <definedName name="Organizador_de_Cables_de_Puenteo" localSheetId="12">#REF!</definedName>
    <definedName name="Organizador_de_Cables_de_Puenteo" localSheetId="9">#REF!</definedName>
    <definedName name="Organizador_de_Cables_de_Puenteo" localSheetId="11">#REF!</definedName>
    <definedName name="Organizador_de_Cables_de_Puenteo" localSheetId="14">#REF!</definedName>
    <definedName name="Organizador_de_Cables_de_Puenteo" localSheetId="15">#REF!</definedName>
    <definedName name="Organizador_de_Cables_de_Puenteo">#REF!</definedName>
    <definedName name="Orinal_Mediano_Ref._08860" localSheetId="4">#REF!</definedName>
    <definedName name="Orinal_Mediano_Ref._08860" localSheetId="12">#REF!</definedName>
    <definedName name="Orinal_Mediano_Ref._08860" localSheetId="9">#REF!</definedName>
    <definedName name="Orinal_Mediano_Ref._08860" localSheetId="11">#REF!</definedName>
    <definedName name="Orinal_Mediano_Ref._08860" localSheetId="14">#REF!</definedName>
    <definedName name="Orinal_Mediano_Ref._08860" localSheetId="15">#REF!</definedName>
    <definedName name="Orinal_Mediano_Ref._08860">#REF!</definedName>
    <definedName name="P_1___2.7x4.55___Plano_de_Detalle_No._A_170" localSheetId="4">#REF!</definedName>
    <definedName name="P_1___2.7x4.55___Plano_de_Detalle_No._A_170" localSheetId="12">#REF!</definedName>
    <definedName name="P_1___2.7x4.55___Plano_de_Detalle_No._A_170" localSheetId="9">#REF!</definedName>
    <definedName name="P_1___2.7x4.55___Plano_de_Detalle_No._A_170" localSheetId="11">#REF!</definedName>
    <definedName name="P_1___2.7x4.55___Plano_de_Detalle_No._A_170" localSheetId="14">#REF!</definedName>
    <definedName name="P_1___2.7x4.55___Plano_de_Detalle_No._A_170" localSheetId="15">#REF!</definedName>
    <definedName name="P_1___2.7x4.55___Plano_de_Detalle_No._A_170">#REF!</definedName>
    <definedName name="P_2___2.7x4.8___Plano_de_Detalle_No._A_170" localSheetId="4">#REF!</definedName>
    <definedName name="P_2___2.7x4.8___Plano_de_Detalle_No._A_170" localSheetId="12">#REF!</definedName>
    <definedName name="P_2___2.7x4.8___Plano_de_Detalle_No._A_170" localSheetId="9">#REF!</definedName>
    <definedName name="P_2___2.7x4.8___Plano_de_Detalle_No._A_170" localSheetId="11">#REF!</definedName>
    <definedName name="P_2___2.7x4.8___Plano_de_Detalle_No._A_170" localSheetId="14">#REF!</definedName>
    <definedName name="P_2___2.7x4.8___Plano_de_Detalle_No._A_170" localSheetId="15">#REF!</definedName>
    <definedName name="P_2___2.7x4.8___Plano_de_Detalle_No._A_170">#REF!</definedName>
    <definedName name="P_2´___2.2x4.8___Plano_de_Detalle_No._A_171" localSheetId="4">#REF!</definedName>
    <definedName name="P_2´___2.2x4.8___Plano_de_Detalle_No._A_171" localSheetId="12">#REF!</definedName>
    <definedName name="P_2´___2.2x4.8___Plano_de_Detalle_No._A_171" localSheetId="9">#REF!</definedName>
    <definedName name="P_2´___2.2x4.8___Plano_de_Detalle_No._A_171" localSheetId="11">#REF!</definedName>
    <definedName name="P_2´___2.2x4.8___Plano_de_Detalle_No._A_171" localSheetId="14">#REF!</definedName>
    <definedName name="P_2´___2.2x4.8___Plano_de_Detalle_No._A_171" localSheetId="15">#REF!</definedName>
    <definedName name="P_2´___2.2x4.8___Plano_de_Detalle_No._A_171">#REF!</definedName>
    <definedName name="P_3___2.7x1.05___Plano_de_Detalle_No._A_170" localSheetId="4">#REF!</definedName>
    <definedName name="P_3___2.7x1.05___Plano_de_Detalle_No._A_170" localSheetId="12">#REF!</definedName>
    <definedName name="P_3___2.7x1.05___Plano_de_Detalle_No._A_170" localSheetId="9">#REF!</definedName>
    <definedName name="P_3___2.7x1.05___Plano_de_Detalle_No._A_170" localSheetId="11">#REF!</definedName>
    <definedName name="P_3___2.7x1.05___Plano_de_Detalle_No._A_170" localSheetId="14">#REF!</definedName>
    <definedName name="P_3___2.7x1.05___Plano_de_Detalle_No._A_170" localSheetId="15">#REF!</definedName>
    <definedName name="P_3___2.7x1.05___Plano_de_Detalle_No._A_170">#REF!</definedName>
    <definedName name="P_4___2.7x1.5___Plano_de_Detalle_No._A_170" localSheetId="4">#REF!</definedName>
    <definedName name="P_4___2.7x1.5___Plano_de_Detalle_No._A_170" localSheetId="12">#REF!</definedName>
    <definedName name="P_4___2.7x1.5___Plano_de_Detalle_No._A_170" localSheetId="9">#REF!</definedName>
    <definedName name="P_4___2.7x1.5___Plano_de_Detalle_No._A_170" localSheetId="11">#REF!</definedName>
    <definedName name="P_4___2.7x1.5___Plano_de_Detalle_No._A_170" localSheetId="14">#REF!</definedName>
    <definedName name="P_4___2.7x1.5___Plano_de_Detalle_No._A_170" localSheetId="15">#REF!</definedName>
    <definedName name="P_4___2.7x1.5___Plano_de_Detalle_No._A_170">#REF!</definedName>
    <definedName name="P_5___2.7x4.2___Plano_de_Detalle_No._A_171" localSheetId="4">#REF!</definedName>
    <definedName name="P_5___2.7x4.2___Plano_de_Detalle_No._A_171" localSheetId="12">#REF!</definedName>
    <definedName name="P_5___2.7x4.2___Plano_de_Detalle_No._A_171" localSheetId="9">#REF!</definedName>
    <definedName name="P_5___2.7x4.2___Plano_de_Detalle_No._A_171" localSheetId="11">#REF!</definedName>
    <definedName name="P_5___2.7x4.2___Plano_de_Detalle_No._A_171" localSheetId="14">#REF!</definedName>
    <definedName name="P_5___2.7x4.2___Plano_de_Detalle_No._A_171" localSheetId="15">#REF!</definedName>
    <definedName name="P_5___2.7x4.2___Plano_de_Detalle_No._A_171">#REF!</definedName>
    <definedName name="P_7´___2.7x0.9___Plano_de_Detalle_No._A_172" localSheetId="4">#REF!</definedName>
    <definedName name="P_7´___2.7x0.9___Plano_de_Detalle_No._A_172" localSheetId="12">#REF!</definedName>
    <definedName name="P_7´___2.7x0.9___Plano_de_Detalle_No._A_172" localSheetId="9">#REF!</definedName>
    <definedName name="P_7´___2.7x0.9___Plano_de_Detalle_No._A_172" localSheetId="11">#REF!</definedName>
    <definedName name="P_7´___2.7x0.9___Plano_de_Detalle_No._A_172" localSheetId="14">#REF!</definedName>
    <definedName name="P_7´___2.7x0.9___Plano_de_Detalle_No._A_172" localSheetId="15">#REF!</definedName>
    <definedName name="P_7´___2.7x0.9___Plano_de_Detalle_No._A_172">#REF!</definedName>
    <definedName name="Pabmeril_Pliego_9_x11" localSheetId="4">#REF!</definedName>
    <definedName name="Pabmeril_Pliego_9_x11" localSheetId="12">#REF!</definedName>
    <definedName name="Pabmeril_Pliego_9_x11" localSheetId="9">#REF!</definedName>
    <definedName name="Pabmeril_Pliego_9_x11" localSheetId="11">#REF!</definedName>
    <definedName name="Pabmeril_Pliego_9_x11" localSheetId="14">#REF!</definedName>
    <definedName name="Pabmeril_Pliego_9_x11" localSheetId="15">#REF!</definedName>
    <definedName name="Pabmeril_Pliego_9_x11">#REF!</definedName>
    <definedName name="Palas" localSheetId="4">#REF!</definedName>
    <definedName name="Palas" localSheetId="12">#REF!</definedName>
    <definedName name="Palas" localSheetId="9">#REF!</definedName>
    <definedName name="Palas" localSheetId="11">#REF!</definedName>
    <definedName name="Palas" localSheetId="14">#REF!</definedName>
    <definedName name="Palas" localSheetId="15">#REF!</definedName>
    <definedName name="Palas">#REF!</definedName>
    <definedName name="Papelera_AI_Ref._CA_08R" localSheetId="4">#REF!</definedName>
    <definedName name="Papelera_AI_Ref._CA_08R" localSheetId="12">#REF!</definedName>
    <definedName name="Papelera_AI_Ref._CA_08R" localSheetId="9">#REF!</definedName>
    <definedName name="Papelera_AI_Ref._CA_08R" localSheetId="11">#REF!</definedName>
    <definedName name="Papelera_AI_Ref._CA_08R" localSheetId="14">#REF!</definedName>
    <definedName name="Papelera_AI_Ref._CA_08R" localSheetId="15">#REF!</definedName>
    <definedName name="Papelera_AI_Ref._CA_08R">#REF!</definedName>
    <definedName name="Paral_Telescópico_2_2_m" localSheetId="4">#REF!</definedName>
    <definedName name="Paral_Telescópico_2_2_m" localSheetId="12">#REF!</definedName>
    <definedName name="Paral_Telescópico_2_2_m" localSheetId="9">#REF!</definedName>
    <definedName name="Paral_Telescópico_2_2_m" localSheetId="11">#REF!</definedName>
    <definedName name="Paral_Telescópico_2_2_m" localSheetId="14">#REF!</definedName>
    <definedName name="Paral_Telescópico_2_2_m" localSheetId="15">#REF!</definedName>
    <definedName name="Paral_Telescópico_2_2_m">#REF!</definedName>
    <definedName name="Paral_Telescópico_2_4" localSheetId="4">#REF!</definedName>
    <definedName name="Paral_Telescópico_2_4" localSheetId="12">#REF!</definedName>
    <definedName name="Paral_Telescópico_2_4" localSheetId="9">#REF!</definedName>
    <definedName name="Paral_Telescópico_2_4" localSheetId="11">#REF!</definedName>
    <definedName name="Paral_Telescópico_2_4" localSheetId="14">#REF!</definedName>
    <definedName name="Paral_Telescópico_2_4" localSheetId="15">#REF!</definedName>
    <definedName name="Paral_Telescópico_2_4">#REF!</definedName>
    <definedName name="Parales_estrcuturales_para_presiana_Luxalon" localSheetId="4">#REF!</definedName>
    <definedName name="Parales_estrcuturales_para_presiana_Luxalon" localSheetId="12">#REF!</definedName>
    <definedName name="Parales_estrcuturales_para_presiana_Luxalon" localSheetId="9">#REF!</definedName>
    <definedName name="Parales_estrcuturales_para_presiana_Luxalon" localSheetId="11">#REF!</definedName>
    <definedName name="Parales_estrcuturales_para_presiana_Luxalon" localSheetId="14">#REF!</definedName>
    <definedName name="Parales_estrcuturales_para_presiana_Luxalon" localSheetId="15">#REF!</definedName>
    <definedName name="Parales_estrcuturales_para_presiana_Luxalon">#REF!</definedName>
    <definedName name="Pararayos_Ionizante__Incluye_Bajante_y_Pozo_de_Tierra" localSheetId="4">#REF!</definedName>
    <definedName name="Pararayos_Ionizante__Incluye_Bajante_y_Pozo_de_Tierra" localSheetId="12">#REF!</definedName>
    <definedName name="Pararayos_Ionizante__Incluye_Bajante_y_Pozo_de_Tierra" localSheetId="9">#REF!</definedName>
    <definedName name="Pararayos_Ionizante__Incluye_Bajante_y_Pozo_de_Tierra" localSheetId="11">#REF!</definedName>
    <definedName name="Pararayos_Ionizante__Incluye_Bajante_y_Pozo_de_Tierra" localSheetId="14">#REF!</definedName>
    <definedName name="Pararayos_Ionizante__Incluye_Bajante_y_Pozo_de_Tierra" localSheetId="15">#REF!</definedName>
    <definedName name="Pararayos_Ionizante__Incluye_Bajante_y_Pozo_de_Tierra">#REF!</definedName>
    <definedName name="Pared_en_Dry_Wall_E.10_CM" localSheetId="4">#REF!</definedName>
    <definedName name="Pared_en_Dry_Wall_E.10_CM" localSheetId="12">#REF!</definedName>
    <definedName name="Pared_en_Dry_Wall_E.10_CM" localSheetId="9">#REF!</definedName>
    <definedName name="Pared_en_Dry_Wall_E.10_CM" localSheetId="11">#REF!</definedName>
    <definedName name="Pared_en_Dry_Wall_E.10_CM" localSheetId="14">#REF!</definedName>
    <definedName name="Pared_en_Dry_Wall_E.10_CM" localSheetId="15">#REF!</definedName>
    <definedName name="Pared_en_Dry_Wall_E.10_CM">#REF!</definedName>
    <definedName name="Pared_en_sistema_dray_wall_e_0.15" localSheetId="4">#REF!</definedName>
    <definedName name="Pared_en_sistema_dray_wall_e_0.15" localSheetId="12">#REF!</definedName>
    <definedName name="Pared_en_sistema_dray_wall_e_0.15" localSheetId="9">#REF!</definedName>
    <definedName name="Pared_en_sistema_dray_wall_e_0.15" localSheetId="11">#REF!</definedName>
    <definedName name="Pared_en_sistema_dray_wall_e_0.15" localSheetId="14">#REF!</definedName>
    <definedName name="Pared_en_sistema_dray_wall_e_0.15" localSheetId="15">#REF!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2">#REF!</definedName>
    <definedName name="Pasos_escalera_nariz__L__especial_de_Moore_o_similar__tono_coral" localSheetId="9">#REF!</definedName>
    <definedName name="Pasos_escalera_nariz__L__especial_de_Moore_o_similar__tono_coral" localSheetId="11">#REF!</definedName>
    <definedName name="Pasos_escalera_nariz__L__especial_de_Moore_o_similar__tono_coral" localSheetId="14">#REF!</definedName>
    <definedName name="Pasos_escalera_nariz__L__especial_de_Moore_o_similar__tono_coral" localSheetId="15">#REF!</definedName>
    <definedName name="Pasos_escalera_nariz__L__especial_de_Moore_o_similar__tono_coral">#REF!</definedName>
    <definedName name="Patch_Panel_de_16_Puertos_RJ_45_Cat._5E" localSheetId="4">#REF!</definedName>
    <definedName name="Patch_Panel_de_16_Puertos_RJ_45_Cat._5E" localSheetId="12">#REF!</definedName>
    <definedName name="Patch_Panel_de_16_Puertos_RJ_45_Cat._5E" localSheetId="9">#REF!</definedName>
    <definedName name="Patch_Panel_de_16_Puertos_RJ_45_Cat._5E" localSheetId="11">#REF!</definedName>
    <definedName name="Patch_Panel_de_16_Puertos_RJ_45_Cat._5E" localSheetId="14">#REF!</definedName>
    <definedName name="Patch_Panel_de_16_Puertos_RJ_45_Cat._5E" localSheetId="15">#REF!</definedName>
    <definedName name="Patch_Panel_de_16_Puertos_RJ_45_Cat._5E">#REF!</definedName>
    <definedName name="Patch_Panel_de_32_Puertos_RJ_45_Cat._5E" localSheetId="4">#REF!</definedName>
    <definedName name="Patch_Panel_de_32_Puertos_RJ_45_Cat._5E" localSheetId="12">#REF!</definedName>
    <definedName name="Patch_Panel_de_32_Puertos_RJ_45_Cat._5E" localSheetId="9">#REF!</definedName>
    <definedName name="Patch_Panel_de_32_Puertos_RJ_45_Cat._5E" localSheetId="11">#REF!</definedName>
    <definedName name="Patch_Panel_de_32_Puertos_RJ_45_Cat._5E" localSheetId="14">#REF!</definedName>
    <definedName name="Patch_Panel_de_32_Puertos_RJ_45_Cat._5E" localSheetId="15">#REF!</definedName>
    <definedName name="Patch_Panel_de_32_Puertos_RJ_45_Cat._5E">#REF!</definedName>
    <definedName name="PB">ROUND(VLOOKUP([2]PPTO!$F1,[2]APU!$G$1:$H$65536,2,FALSE),0)</definedName>
    <definedName name="Pegacor" localSheetId="4">#REF!</definedName>
    <definedName name="Pegacor" localSheetId="12">#REF!</definedName>
    <definedName name="Pegacor" localSheetId="9">#REF!</definedName>
    <definedName name="Pegacor" localSheetId="11">#REF!</definedName>
    <definedName name="Pegacor" localSheetId="14">#REF!</definedName>
    <definedName name="Pegacor" localSheetId="15">#REF!</definedName>
    <definedName name="Pegacor">#REF!</definedName>
    <definedName name="Pegante_Colbón" localSheetId="4">#REF!</definedName>
    <definedName name="Pegante_Colbón" localSheetId="12">#REF!</definedName>
    <definedName name="Pegante_Colbón" localSheetId="9">#REF!</definedName>
    <definedName name="Pegante_Colbón" localSheetId="11">#REF!</definedName>
    <definedName name="Pegante_Colbón" localSheetId="14">#REF!</definedName>
    <definedName name="Pegante_Colbón" localSheetId="15">#REF!</definedName>
    <definedName name="Pegante_Colbón">#REF!</definedName>
    <definedName name="Percha_en_AI_Doble_Ref._FB_5502" localSheetId="4">#REF!</definedName>
    <definedName name="Percha_en_AI_Doble_Ref._FB_5502" localSheetId="12">#REF!</definedName>
    <definedName name="Percha_en_AI_Doble_Ref._FB_5502" localSheetId="9">#REF!</definedName>
    <definedName name="Percha_en_AI_Doble_Ref._FB_5502" localSheetId="11">#REF!</definedName>
    <definedName name="Percha_en_AI_Doble_Ref._FB_5502" localSheetId="14">#REF!</definedName>
    <definedName name="Percha_en_AI_Doble_Ref._FB_5502" localSheetId="15">#REF!</definedName>
    <definedName name="Percha_en_AI_Doble_Ref._FB_5502">#REF!</definedName>
    <definedName name="Persianas_Luxalon_Cortasol_84RLSL5" localSheetId="4">#REF!</definedName>
    <definedName name="Persianas_Luxalon_Cortasol_84RLSL5" localSheetId="12">#REF!</definedName>
    <definedName name="Persianas_Luxalon_Cortasol_84RLSL5" localSheetId="9">#REF!</definedName>
    <definedName name="Persianas_Luxalon_Cortasol_84RLSL5" localSheetId="11">#REF!</definedName>
    <definedName name="Persianas_Luxalon_Cortasol_84RLSL5" localSheetId="14">#REF!</definedName>
    <definedName name="Persianas_Luxalon_Cortasol_84RLSL5" localSheetId="15">#REF!</definedName>
    <definedName name="Persianas_Luxalon_Cortasol_84RLSL5">#REF!</definedName>
    <definedName name="Piedra_Media_Zonga" localSheetId="4">#REF!</definedName>
    <definedName name="Piedra_Media_Zonga" localSheetId="12">#REF!</definedName>
    <definedName name="Piedra_Media_Zonga" localSheetId="9">#REF!</definedName>
    <definedName name="Piedra_Media_Zonga" localSheetId="11">#REF!</definedName>
    <definedName name="Piedra_Media_Zonga" localSheetId="14">#REF!</definedName>
    <definedName name="Piedra_Media_Zonga" localSheetId="15">#REF!</definedName>
    <definedName name="Piedra_Media_Zonga">#REF!</definedName>
    <definedName name="Pintura_blanca_para_trafico" localSheetId="4">#REF!</definedName>
    <definedName name="Pintura_blanca_para_trafico" localSheetId="12">#REF!</definedName>
    <definedName name="Pintura_blanca_para_trafico" localSheetId="9">#REF!</definedName>
    <definedName name="Pintura_blanca_para_trafico" localSheetId="11">#REF!</definedName>
    <definedName name="Pintura_blanca_para_trafico" localSheetId="14">#REF!</definedName>
    <definedName name="Pintura_blanca_para_trafico" localSheetId="15">#REF!</definedName>
    <definedName name="Pintura_blanca_para_trafico">#REF!</definedName>
    <definedName name="Pintura_electrostática" localSheetId="4">#REF!</definedName>
    <definedName name="Pintura_electrostática" localSheetId="12">#REF!</definedName>
    <definedName name="Pintura_electrostática" localSheetId="9">#REF!</definedName>
    <definedName name="Pintura_electrostática" localSheetId="11">#REF!</definedName>
    <definedName name="Pintura_electrostática" localSheetId="14">#REF!</definedName>
    <definedName name="Pintura_electrostática" localSheetId="15">#REF!</definedName>
    <definedName name="Pintura_electrostática">#REF!</definedName>
    <definedName name="Piso_olimpia_base_20___20" localSheetId="4">#REF!</definedName>
    <definedName name="Piso_olimpia_base_20___20" localSheetId="12">#REF!</definedName>
    <definedName name="Piso_olimpia_base_20___20" localSheetId="9">#REF!</definedName>
    <definedName name="Piso_olimpia_base_20___20" localSheetId="11">#REF!</definedName>
    <definedName name="Piso_olimpia_base_20___20" localSheetId="14">#REF!</definedName>
    <definedName name="Piso_olimpia_base_20___20" localSheetId="15">#REF!</definedName>
    <definedName name="Piso_olimpia_base_20___20">#REF!</definedName>
    <definedName name="Plancha" localSheetId="4">#REF!</definedName>
    <definedName name="Plancha" localSheetId="12">#REF!</definedName>
    <definedName name="Plancha" localSheetId="9">#REF!</definedName>
    <definedName name="Plancha" localSheetId="11">#REF!</definedName>
    <definedName name="Plancha" localSheetId="14">#REF!</definedName>
    <definedName name="Plancha" localSheetId="15">#REF!</definedName>
    <definedName name="Plancha">#REF!</definedName>
    <definedName name="Planchón_Ordinario_3_M" localSheetId="4">#REF!</definedName>
    <definedName name="Planchón_Ordinario_3_M" localSheetId="12">#REF!</definedName>
    <definedName name="Planchón_Ordinario_3_M" localSheetId="9">#REF!</definedName>
    <definedName name="Planchón_Ordinario_3_M" localSheetId="11">#REF!</definedName>
    <definedName name="Planchón_Ordinario_3_M" localSheetId="14">#REF!</definedName>
    <definedName name="Planchón_Ordinario_3_M" localSheetId="15">#REF!</definedName>
    <definedName name="Planchón_Ordinario_3_M">#REF!</definedName>
    <definedName name="Planos_Record" localSheetId="4">#REF!</definedName>
    <definedName name="Planos_Record" localSheetId="12">#REF!</definedName>
    <definedName name="Planos_Record" localSheetId="9">#REF!</definedName>
    <definedName name="Planos_Record" localSheetId="11">#REF!</definedName>
    <definedName name="Planos_Record" localSheetId="14">#REF!</definedName>
    <definedName name="Planos_Record" localSheetId="15">#REF!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2">#REF!</definedName>
    <definedName name="Planta_Telefonica_Digital_de_10_Lineas_Troncales_20_Extensiones_y_5_Directos" localSheetId="9">#REF!</definedName>
    <definedName name="Planta_Telefonica_Digital_de_10_Lineas_Troncales_20_Extensiones_y_5_Directos" localSheetId="11">#REF!</definedName>
    <definedName name="Planta_Telefonica_Digital_de_10_Lineas_Troncales_20_Extensiones_y_5_Directos" localSheetId="14">#REF!</definedName>
    <definedName name="Planta_Telefonica_Digital_de_10_Lineas_Troncales_20_Extensiones_y_5_Directos" localSheetId="15">#REF!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2">#REF!</definedName>
    <definedName name="Plaquetas_en_concreto_0_40_x_0_40_tipo_IDU" localSheetId="9">#REF!</definedName>
    <definedName name="Plaquetas_en_concreto_0_40_x_0_40_tipo_IDU" localSheetId="11">#REF!</definedName>
    <definedName name="Plaquetas_en_concreto_0_40_x_0_40_tipo_IDU" localSheetId="14">#REF!</definedName>
    <definedName name="Plaquetas_en_concreto_0_40_x_0_40_tipo_IDU" localSheetId="15">#REF!</definedName>
    <definedName name="Plaquetas_en_concreto_0_40_x_0_40_tipo_IDU">#REF!</definedName>
    <definedName name="Platina_hierro_1_2__x_1_8" localSheetId="4">#REF!</definedName>
    <definedName name="Platina_hierro_1_2__x_1_8" localSheetId="12">#REF!</definedName>
    <definedName name="Platina_hierro_1_2__x_1_8" localSheetId="9">#REF!</definedName>
    <definedName name="Platina_hierro_1_2__x_1_8" localSheetId="11">#REF!</definedName>
    <definedName name="Platina_hierro_1_2__x_1_8" localSheetId="14">#REF!</definedName>
    <definedName name="Platina_hierro_1_2__x_1_8" localSheetId="15">#REF!</definedName>
    <definedName name="Platina_hierro_1_2__x_1_8">#REF!</definedName>
    <definedName name="Poceta_en_acero_inoxidable_tipo_SOCODA" localSheetId="4">#REF!</definedName>
    <definedName name="Poceta_en_acero_inoxidable_tipo_SOCODA" localSheetId="12">#REF!</definedName>
    <definedName name="Poceta_en_acero_inoxidable_tipo_SOCODA" localSheetId="9">#REF!</definedName>
    <definedName name="Poceta_en_acero_inoxidable_tipo_SOCODA" localSheetId="11">#REF!</definedName>
    <definedName name="Poceta_en_acero_inoxidable_tipo_SOCODA" localSheetId="14">#REF!</definedName>
    <definedName name="Poceta_en_acero_inoxidable_tipo_SOCODA" localSheetId="15">#REF!</definedName>
    <definedName name="Poceta_en_acero_inoxidable_tipo_SOCODA">#REF!</definedName>
    <definedName name="Pocetas_en_granito_lavado_blanco_Huila_grano_1." localSheetId="4">#REF!</definedName>
    <definedName name="Pocetas_en_granito_lavado_blanco_Huila_grano_1." localSheetId="12">#REF!</definedName>
    <definedName name="Pocetas_en_granito_lavado_blanco_Huila_grano_1." localSheetId="9">#REF!</definedName>
    <definedName name="Pocetas_en_granito_lavado_blanco_Huila_grano_1." localSheetId="11">#REF!</definedName>
    <definedName name="Pocetas_en_granito_lavado_blanco_Huila_grano_1." localSheetId="14">#REF!</definedName>
    <definedName name="Pocetas_en_granito_lavado_blanco_Huila_grano_1." localSheetId="15">#REF!</definedName>
    <definedName name="Pocetas_en_granito_lavado_blanco_Huila_grano_1.">#REF!</definedName>
    <definedName name="Porcelanato_Gris_Dolphin_Ref." localSheetId="4">#REF!</definedName>
    <definedName name="Porcelanato_Gris_Dolphin_Ref." localSheetId="12">#REF!</definedName>
    <definedName name="Porcelanato_Gris_Dolphin_Ref." localSheetId="9">#REF!</definedName>
    <definedName name="Porcelanato_Gris_Dolphin_Ref." localSheetId="11">#REF!</definedName>
    <definedName name="Porcelanato_Gris_Dolphin_Ref." localSheetId="14">#REF!</definedName>
    <definedName name="Porcelanato_Gris_Dolphin_Ref." localSheetId="15">#REF!</definedName>
    <definedName name="Porcelanato_Gris_Dolphin_Ref.">#REF!</definedName>
    <definedName name="Porta_candado_simple_3_." localSheetId="4">#REF!</definedName>
    <definedName name="Porta_candado_simple_3_." localSheetId="12">#REF!</definedName>
    <definedName name="Porta_candado_simple_3_." localSheetId="9">#REF!</definedName>
    <definedName name="Porta_candado_simple_3_." localSheetId="11">#REF!</definedName>
    <definedName name="Porta_candado_simple_3_." localSheetId="14">#REF!</definedName>
    <definedName name="Porta_candado_simple_3_." localSheetId="15">#REF!</definedName>
    <definedName name="Porta_candado_simple_3_.">#REF!</definedName>
    <definedName name="Porta_Papel_Doble_con_Tapa_Ref._B_288" localSheetId="4">#REF!</definedName>
    <definedName name="Porta_Papel_Doble_con_Tapa_Ref._B_288" localSheetId="12">#REF!</definedName>
    <definedName name="Porta_Papel_Doble_con_Tapa_Ref._B_288" localSheetId="9">#REF!</definedName>
    <definedName name="Porta_Papel_Doble_con_Tapa_Ref._B_288" localSheetId="11">#REF!</definedName>
    <definedName name="Porta_Papel_Doble_con_Tapa_Ref._B_288" localSheetId="14">#REF!</definedName>
    <definedName name="Porta_Papel_Doble_con_Tapa_Ref._B_288" localSheetId="15">#REF!</definedName>
    <definedName name="Porta_Papel_Doble_con_Tapa_Ref._B_288">#REF!</definedName>
    <definedName name="PrestacionesSeguridadOtrosFMMin" localSheetId="4">#REF!</definedName>
    <definedName name="PrestacionesSeguridadOtrosFMMin" localSheetId="12">#REF!</definedName>
    <definedName name="PrestacionesSeguridadOtrosFMMin" localSheetId="9">#REF!</definedName>
    <definedName name="PrestacionesSeguridadOtrosFMMin" localSheetId="11">#REF!</definedName>
    <definedName name="PrestacionesSeguridadOtrosFMMin" localSheetId="14">#REF!</definedName>
    <definedName name="PrestacionesSeguridadOtrosFMMin" localSheetId="15">#REF!</definedName>
    <definedName name="PrestacionesSeguridadOtrosFMMin">#REF!</definedName>
    <definedName name="PRESUPUESTO">[3]PRESUPUESTO!$B$6:$L$2024</definedName>
    <definedName name="Puentes_metalicos_Según_Diseño" localSheetId="4">#REF!</definedName>
    <definedName name="Puentes_metalicos_Según_Diseño" localSheetId="12">#REF!</definedName>
    <definedName name="Puentes_metalicos_Según_Diseño" localSheetId="9">#REF!</definedName>
    <definedName name="Puentes_metalicos_Según_Diseño" localSheetId="11">#REF!</definedName>
    <definedName name="Puentes_metalicos_Según_Diseño" localSheetId="14">#REF!</definedName>
    <definedName name="Puentes_metalicos_Según_Diseño" localSheetId="15">#REF!</definedName>
    <definedName name="Puentes_metalicos_Según_Diseño">#REF!</definedName>
    <definedName name="Puerta_en_Lamina_Cal._18_2.10x60__Incluye_marco_y_Rejilla__P_10" localSheetId="4">#REF!</definedName>
    <definedName name="Puerta_en_Lamina_Cal._18_2.10x60__Incluye_marco_y_Rejilla__P_10" localSheetId="12">#REF!</definedName>
    <definedName name="Puerta_en_Lamina_Cal._18_2.10x60__Incluye_marco_y_Rejilla__P_10" localSheetId="9">#REF!</definedName>
    <definedName name="Puerta_en_Lamina_Cal._18_2.10x60__Incluye_marco_y_Rejilla__P_10" localSheetId="11">#REF!</definedName>
    <definedName name="Puerta_en_Lamina_Cal._18_2.10x60__Incluye_marco_y_Rejilla__P_10" localSheetId="14">#REF!</definedName>
    <definedName name="Puerta_en_Lamina_Cal._18_2.10x60__Incluye_marco_y_Rejilla__P_10" localSheetId="15">#REF!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2">#REF!</definedName>
    <definedName name="Puerta_en_Lamina_Cal._18_2.10x75__Incluye_marco_y_Rejilla__P_8" localSheetId="9">#REF!</definedName>
    <definedName name="Puerta_en_Lamina_Cal._18_2.10x75__Incluye_marco_y_Rejilla__P_8" localSheetId="11">#REF!</definedName>
    <definedName name="Puerta_en_Lamina_Cal._18_2.10x75__Incluye_marco_y_Rejilla__P_8" localSheetId="14">#REF!</definedName>
    <definedName name="Puerta_en_Lamina_Cal._18_2.10x75__Incluye_marco_y_Rejilla__P_8" localSheetId="15">#REF!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2">#REF!</definedName>
    <definedName name="Puerta_en_Lamina_Cal._18_2.10x90__Incluye_marco_y_Rejilla__P_6´" localSheetId="9">#REF!</definedName>
    <definedName name="Puerta_en_Lamina_Cal._18_2.10x90__Incluye_marco_y_Rejilla__P_6´" localSheetId="11">#REF!</definedName>
    <definedName name="Puerta_en_Lamina_Cal._18_2.10x90__Incluye_marco_y_Rejilla__P_6´" localSheetId="14">#REF!</definedName>
    <definedName name="Puerta_en_Lamina_Cal._18_2.10x90__Incluye_marco_y_Rejilla__P_6´" localSheetId="15">#REF!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2">#REF!</definedName>
    <definedName name="Puerta_en_Lamina_Cal._18_2.70x1.50__Incluye_marco_y_Rejilla__2_Hojas_P_12" localSheetId="9">#REF!</definedName>
    <definedName name="Puerta_en_Lamina_Cal._18_2.70x1.50__Incluye_marco_y_Rejilla__2_Hojas_P_12" localSheetId="11">#REF!</definedName>
    <definedName name="Puerta_en_Lamina_Cal._18_2.70x1.50__Incluye_marco_y_Rejilla__2_Hojas_P_12" localSheetId="14">#REF!</definedName>
    <definedName name="Puerta_en_Lamina_Cal._18_2.70x1.50__Incluye_marco_y_Rejilla__2_Hojas_P_12" localSheetId="15">#REF!</definedName>
    <definedName name="Puerta_en_Lamina_Cal._18_2.70x1.50__Incluye_marco_y_Rejilla__2_Hojas_P_12">#REF!</definedName>
    <definedName name="Puerta_marco_y_hoja" localSheetId="4">#REF!</definedName>
    <definedName name="Puerta_marco_y_hoja" localSheetId="12">#REF!</definedName>
    <definedName name="Puerta_marco_y_hoja" localSheetId="9">#REF!</definedName>
    <definedName name="Puerta_marco_y_hoja" localSheetId="11">#REF!</definedName>
    <definedName name="Puerta_marco_y_hoja" localSheetId="14">#REF!</definedName>
    <definedName name="Puerta_marco_y_hoja" localSheetId="15">#REF!</definedName>
    <definedName name="Puerta_marco_y_hoja">#REF!</definedName>
    <definedName name="Puesta_a_Tierra_Subestacion_Según_N._CODENSA_CTS_523_2" localSheetId="4">#REF!</definedName>
    <definedName name="Puesta_a_Tierra_Subestacion_Según_N._CODENSA_CTS_523_2" localSheetId="12">#REF!</definedName>
    <definedName name="Puesta_a_Tierra_Subestacion_Según_N._CODENSA_CTS_523_2" localSheetId="9">#REF!</definedName>
    <definedName name="Puesta_a_Tierra_Subestacion_Según_N._CODENSA_CTS_523_2" localSheetId="11">#REF!</definedName>
    <definedName name="Puesta_a_Tierra_Subestacion_Según_N._CODENSA_CTS_523_2" localSheetId="14">#REF!</definedName>
    <definedName name="Puesta_a_Tierra_Subestacion_Según_N._CODENSA_CTS_523_2" localSheetId="15">#REF!</definedName>
    <definedName name="Puesta_a_Tierra_Subestacion_Según_N._CODENSA_CTS_523_2">#REF!</definedName>
    <definedName name="Puesta_a_Tierra_T_GEN_3__3_Varillas_CW_5_8_x2.44_m" localSheetId="4">#REF!</definedName>
    <definedName name="Puesta_a_Tierra_T_GEN_3__3_Varillas_CW_5_8_x2.44_m" localSheetId="12">#REF!</definedName>
    <definedName name="Puesta_a_Tierra_T_GEN_3__3_Varillas_CW_5_8_x2.44_m" localSheetId="9">#REF!</definedName>
    <definedName name="Puesta_a_Tierra_T_GEN_3__3_Varillas_CW_5_8_x2.44_m" localSheetId="11">#REF!</definedName>
    <definedName name="Puesta_a_Tierra_T_GEN_3__3_Varillas_CW_5_8_x2.44_m" localSheetId="14">#REF!</definedName>
    <definedName name="Puesta_a_Tierra_T_GEN_3__3_Varillas_CW_5_8_x2.44_m" localSheetId="15">#REF!</definedName>
    <definedName name="Puesta_a_Tierra_T_GEN_3__3_Varillas_CW_5_8_x2.44_m">#REF!</definedName>
    <definedName name="Pulida_pisos_en_granito" localSheetId="4">#REF!</definedName>
    <definedName name="Pulida_pisos_en_granito" localSheetId="12">#REF!</definedName>
    <definedName name="Pulida_pisos_en_granito" localSheetId="9">#REF!</definedName>
    <definedName name="Pulida_pisos_en_granito" localSheetId="11">#REF!</definedName>
    <definedName name="Pulida_pisos_en_granito" localSheetId="14">#REF!</definedName>
    <definedName name="Pulida_pisos_en_granito" localSheetId="15">#REF!</definedName>
    <definedName name="Pulida_pisos_en_granito">#REF!</definedName>
    <definedName name="Punteros" localSheetId="4">#REF!</definedName>
    <definedName name="Punteros" localSheetId="12">#REF!</definedName>
    <definedName name="Punteros" localSheetId="9">#REF!</definedName>
    <definedName name="Punteros" localSheetId="11">#REF!</definedName>
    <definedName name="Punteros" localSheetId="14">#REF!</definedName>
    <definedName name="Punteros" localSheetId="15">#REF!</definedName>
    <definedName name="Punteros">#REF!</definedName>
    <definedName name="Puntilla_acerada_1.5" localSheetId="4">#REF!</definedName>
    <definedName name="Puntilla_acerada_1.5" localSheetId="12">#REF!</definedName>
    <definedName name="Puntilla_acerada_1.5" localSheetId="9">#REF!</definedName>
    <definedName name="Puntilla_acerada_1.5" localSheetId="11">#REF!</definedName>
    <definedName name="Puntilla_acerada_1.5" localSheetId="14">#REF!</definedName>
    <definedName name="Puntilla_acerada_1.5" localSheetId="15">#REF!</definedName>
    <definedName name="Puntilla_acerada_1.5">#REF!</definedName>
    <definedName name="Puntilla_con_Cabeza_1" localSheetId="4">#REF!</definedName>
    <definedName name="Puntilla_con_Cabeza_1" localSheetId="12">#REF!</definedName>
    <definedName name="Puntilla_con_Cabeza_1" localSheetId="9">#REF!</definedName>
    <definedName name="Puntilla_con_Cabeza_1" localSheetId="11">#REF!</definedName>
    <definedName name="Puntilla_con_Cabeza_1" localSheetId="14">#REF!</definedName>
    <definedName name="Puntilla_con_Cabeza_1" localSheetId="15">#REF!</definedName>
    <definedName name="Puntilla_con_Cabeza_1">#REF!</definedName>
    <definedName name="Puntilla_con_Cabeza_2" localSheetId="4">#REF!</definedName>
    <definedName name="Puntilla_con_Cabeza_2" localSheetId="12">#REF!</definedName>
    <definedName name="Puntilla_con_Cabeza_2" localSheetId="9">#REF!</definedName>
    <definedName name="Puntilla_con_Cabeza_2" localSheetId="11">#REF!</definedName>
    <definedName name="Puntilla_con_Cabeza_2" localSheetId="14">#REF!</definedName>
    <definedName name="Puntilla_con_Cabeza_2" localSheetId="15">#REF!</definedName>
    <definedName name="Puntilla_con_Cabeza_2">#REF!</definedName>
    <definedName name="Puntilla_sin_Cabeza_1" localSheetId="4">#REF!</definedName>
    <definedName name="Puntilla_sin_Cabeza_1" localSheetId="12">#REF!</definedName>
    <definedName name="Puntilla_sin_Cabeza_1" localSheetId="9">#REF!</definedName>
    <definedName name="Puntilla_sin_Cabeza_1" localSheetId="11">#REF!</definedName>
    <definedName name="Puntilla_sin_Cabeza_1" localSheetId="14">#REF!</definedName>
    <definedName name="Puntilla_sin_Cabeza_1" localSheetId="15">#REF!</definedName>
    <definedName name="Puntilla_sin_Cabeza_1">#REF!</definedName>
    <definedName name="PV_1___2.15x2.25___Plano_de_Detalle_No._A_168" localSheetId="4">#REF!</definedName>
    <definedName name="PV_1___2.15x2.25___Plano_de_Detalle_No._A_168" localSheetId="12">#REF!</definedName>
    <definedName name="PV_1___2.15x2.25___Plano_de_Detalle_No._A_168" localSheetId="9">#REF!</definedName>
    <definedName name="PV_1___2.15x2.25___Plano_de_Detalle_No._A_168" localSheetId="11">#REF!</definedName>
    <definedName name="PV_1___2.15x2.25___Plano_de_Detalle_No._A_168" localSheetId="14">#REF!</definedName>
    <definedName name="PV_1___2.15x2.25___Plano_de_Detalle_No._A_168" localSheetId="15">#REF!</definedName>
    <definedName name="PV_1___2.15x2.25___Plano_de_Detalle_No._A_168">#REF!</definedName>
    <definedName name="PV_2___2.15x2.1___Plano_de_Detalle_No._A_168" localSheetId="4">#REF!</definedName>
    <definedName name="PV_2___2.15x2.1___Plano_de_Detalle_No._A_168" localSheetId="12">#REF!</definedName>
    <definedName name="PV_2___2.15x2.1___Plano_de_Detalle_No._A_168" localSheetId="9">#REF!</definedName>
    <definedName name="PV_2___2.15x2.1___Plano_de_Detalle_No._A_168" localSheetId="11">#REF!</definedName>
    <definedName name="PV_2___2.15x2.1___Plano_de_Detalle_No._A_168" localSheetId="14">#REF!</definedName>
    <definedName name="PV_2___2.15x2.1___Plano_de_Detalle_No._A_168" localSheetId="15">#REF!</definedName>
    <definedName name="PV_2___2.15x2.1___Plano_de_Detalle_No._A_168">#REF!</definedName>
    <definedName name="PV_2´___2.15x2.175___Plano_de_Detalle_No._A_168" localSheetId="4">#REF!</definedName>
    <definedName name="PV_2´___2.15x2.175___Plano_de_Detalle_No._A_168" localSheetId="12">#REF!</definedName>
    <definedName name="PV_2´___2.15x2.175___Plano_de_Detalle_No._A_168" localSheetId="9">#REF!</definedName>
    <definedName name="PV_2´___2.15x2.175___Plano_de_Detalle_No._A_168" localSheetId="11">#REF!</definedName>
    <definedName name="PV_2´___2.15x2.175___Plano_de_Detalle_No._A_168" localSheetId="14">#REF!</definedName>
    <definedName name="PV_2´___2.15x2.175___Plano_de_Detalle_No._A_168" localSheetId="15">#REF!</definedName>
    <definedName name="PV_2´___2.15x2.175___Plano_de_Detalle_No._A_168">#REF!</definedName>
    <definedName name="PV_3___2.7x2.25___Plano_de_Detalle_No._A_168" localSheetId="4">#REF!</definedName>
    <definedName name="PV_3___2.7x2.25___Plano_de_Detalle_No._A_168" localSheetId="12">#REF!</definedName>
    <definedName name="PV_3___2.7x2.25___Plano_de_Detalle_No._A_168" localSheetId="9">#REF!</definedName>
    <definedName name="PV_3___2.7x2.25___Plano_de_Detalle_No._A_168" localSheetId="11">#REF!</definedName>
    <definedName name="PV_3___2.7x2.25___Plano_de_Detalle_No._A_168" localSheetId="14">#REF!</definedName>
    <definedName name="PV_3___2.7x2.25___Plano_de_Detalle_No._A_168" localSheetId="15">#REF!</definedName>
    <definedName name="PV_3___2.7x2.25___Plano_de_Detalle_No._A_168">#REF!</definedName>
    <definedName name="PV_4___2.7x6.6___Plano_de_Detalle_No._A_168" localSheetId="4">#REF!</definedName>
    <definedName name="PV_4___2.7x6.6___Plano_de_Detalle_No._A_168" localSheetId="12">#REF!</definedName>
    <definedName name="PV_4___2.7x6.6___Plano_de_Detalle_No._A_168" localSheetId="9">#REF!</definedName>
    <definedName name="PV_4___2.7x6.6___Plano_de_Detalle_No._A_168" localSheetId="11">#REF!</definedName>
    <definedName name="PV_4___2.7x6.6___Plano_de_Detalle_No._A_168" localSheetId="14">#REF!</definedName>
    <definedName name="PV_4___2.7x6.6___Plano_de_Detalle_No._A_168" localSheetId="15">#REF!</definedName>
    <definedName name="PV_4___2.7x6.6___Plano_de_Detalle_No._A_168">#REF!</definedName>
    <definedName name="PV_5___2.7x6.75___Plano_de_Detalle_No._A_169" localSheetId="4">#REF!</definedName>
    <definedName name="PV_5___2.7x6.75___Plano_de_Detalle_No._A_169" localSheetId="12">#REF!</definedName>
    <definedName name="PV_5___2.7x6.75___Plano_de_Detalle_No._A_169" localSheetId="9">#REF!</definedName>
    <definedName name="PV_5___2.7x6.75___Plano_de_Detalle_No._A_169" localSheetId="11">#REF!</definedName>
    <definedName name="PV_5___2.7x6.75___Plano_de_Detalle_No._A_169" localSheetId="14">#REF!</definedName>
    <definedName name="PV_5___2.7x6.75___Plano_de_Detalle_No._A_169" localSheetId="15">#REF!</definedName>
    <definedName name="PV_5___2.7x6.75___Plano_de_Detalle_No._A_169">#REF!</definedName>
    <definedName name="PVZ">VLOOKUP([2]PPTO!$F1,[2]APU!$G$1:$H$65536,2,FALSE)</definedName>
    <definedName name="Recebo_común" localSheetId="4">#REF!</definedName>
    <definedName name="Recebo_común" localSheetId="12">#REF!</definedName>
    <definedName name="Recebo_común" localSheetId="9">#REF!</definedName>
    <definedName name="Recebo_común" localSheetId="11">#REF!</definedName>
    <definedName name="Recebo_común" localSheetId="14">#REF!</definedName>
    <definedName name="Recebo_común" localSheetId="15">#REF!</definedName>
    <definedName name="Recebo_común">#REF!</definedName>
    <definedName name="registro_aparatos" localSheetId="4">#REF!</definedName>
    <definedName name="registro_aparatos" localSheetId="12">#REF!</definedName>
    <definedName name="registro_aparatos" localSheetId="9">#REF!</definedName>
    <definedName name="registro_aparatos" localSheetId="11">#REF!</definedName>
    <definedName name="registro_aparatos" localSheetId="14">#REF!</definedName>
    <definedName name="registro_aparatos" localSheetId="15">#REF!</definedName>
    <definedName name="registro_aparatos">#REF!</definedName>
    <definedName name="Registro_Toya_3_4" localSheetId="4">#REF!</definedName>
    <definedName name="Registro_Toya_3_4" localSheetId="12">#REF!</definedName>
    <definedName name="Registro_Toya_3_4" localSheetId="9">#REF!</definedName>
    <definedName name="Registro_Toya_3_4" localSheetId="11">#REF!</definedName>
    <definedName name="Registro_Toya_3_4" localSheetId="14">#REF!</definedName>
    <definedName name="Registro_Toya_3_4" localSheetId="15">#REF!</definedName>
    <definedName name="Registro_Toya_3_4">#REF!</definedName>
    <definedName name="Regulador_Trifasico_de_1_KVA" localSheetId="4">#REF!</definedName>
    <definedName name="Regulador_Trifasico_de_1_KVA" localSheetId="12">#REF!</definedName>
    <definedName name="Regulador_Trifasico_de_1_KVA" localSheetId="9">#REF!</definedName>
    <definedName name="Regulador_Trifasico_de_1_KVA" localSheetId="11">#REF!</definedName>
    <definedName name="Regulador_Trifasico_de_1_KVA" localSheetId="14">#REF!</definedName>
    <definedName name="Regulador_Trifasico_de_1_KVA" localSheetId="15">#REF!</definedName>
    <definedName name="Regulador_Trifasico_de_1_KVA">#REF!</definedName>
    <definedName name="Regulador_Trifasico_de_20_KVA" localSheetId="4">#REF!</definedName>
    <definedName name="Regulador_Trifasico_de_20_KVA" localSheetId="12">#REF!</definedName>
    <definedName name="Regulador_Trifasico_de_20_KVA" localSheetId="9">#REF!</definedName>
    <definedName name="Regulador_Trifasico_de_20_KVA" localSheetId="11">#REF!</definedName>
    <definedName name="Regulador_Trifasico_de_20_KVA" localSheetId="14">#REF!</definedName>
    <definedName name="Regulador_Trifasico_de_20_KVA" localSheetId="15">#REF!</definedName>
    <definedName name="Regulador_Trifasico_de_20_KVA">#REF!</definedName>
    <definedName name="Regulador_Trifasico_de_9_KVA" localSheetId="4">#REF!</definedName>
    <definedName name="Regulador_Trifasico_de_9_KVA" localSheetId="12">#REF!</definedName>
    <definedName name="Regulador_Trifasico_de_9_KVA" localSheetId="9">#REF!</definedName>
    <definedName name="Regulador_Trifasico_de_9_KVA" localSheetId="11">#REF!</definedName>
    <definedName name="Regulador_Trifasico_de_9_KVA" localSheetId="14">#REF!</definedName>
    <definedName name="Regulador_Trifasico_de_9_KVA" localSheetId="15">#REF!</definedName>
    <definedName name="Regulador_Trifasico_de_9_KVA">#REF!</definedName>
    <definedName name="Rejilla_sifón_S_4.5_x_3.5" localSheetId="4">#REF!</definedName>
    <definedName name="Rejilla_sifón_S_4.5_x_3.5" localSheetId="12">#REF!</definedName>
    <definedName name="Rejilla_sifón_S_4.5_x_3.5" localSheetId="9">#REF!</definedName>
    <definedName name="Rejilla_sifón_S_4.5_x_3.5" localSheetId="11">#REF!</definedName>
    <definedName name="Rejilla_sifón_S_4.5_x_3.5" localSheetId="14">#REF!</definedName>
    <definedName name="Rejilla_sifón_S_4.5_x_3.5" localSheetId="15">#REF!</definedName>
    <definedName name="Rejilla_sifón_S_4.5_x_3.5">#REF!</definedName>
    <definedName name="Rejilla_sosco" localSheetId="4">#REF!</definedName>
    <definedName name="Rejilla_sosco" localSheetId="12">#REF!</definedName>
    <definedName name="Rejilla_sosco" localSheetId="9">#REF!</definedName>
    <definedName name="Rejilla_sosco" localSheetId="11">#REF!</definedName>
    <definedName name="Rejilla_sosco" localSheetId="14">#REF!</definedName>
    <definedName name="Rejilla_sosco" localSheetId="15">#REF!</definedName>
    <definedName name="Rejilla_sosco">#REF!</definedName>
    <definedName name="Rejillas_prefabricadas_baños_y_circulaciones_0_10___0_15" localSheetId="4">#REF!</definedName>
    <definedName name="Rejillas_prefabricadas_baños_y_circulaciones_0_10___0_15" localSheetId="12">#REF!</definedName>
    <definedName name="Rejillas_prefabricadas_baños_y_circulaciones_0_10___0_15" localSheetId="9">#REF!</definedName>
    <definedName name="Rejillas_prefabricadas_baños_y_circulaciones_0_10___0_15" localSheetId="11">#REF!</definedName>
    <definedName name="Rejillas_prefabricadas_baños_y_circulaciones_0_10___0_15" localSheetId="14">#REF!</definedName>
    <definedName name="Rejillas_prefabricadas_baños_y_circulaciones_0_10___0_15" localSheetId="15">#REF!</definedName>
    <definedName name="Rejillas_prefabricadas_baños_y_circulaciones_0_10___0_15">#REF!</definedName>
    <definedName name="Remate_y_o_bordillo_cubiertas_0_10___0_20" localSheetId="4">#REF!</definedName>
    <definedName name="Remate_y_o_bordillo_cubiertas_0_10___0_20" localSheetId="12">#REF!</definedName>
    <definedName name="Remate_y_o_bordillo_cubiertas_0_10___0_20" localSheetId="9">#REF!</definedName>
    <definedName name="Remate_y_o_bordillo_cubiertas_0_10___0_20" localSheetId="11">#REF!</definedName>
    <definedName name="Remate_y_o_bordillo_cubiertas_0_10___0_20" localSheetId="14">#REF!</definedName>
    <definedName name="Remate_y_o_bordillo_cubiertas_0_10___0_20" localSheetId="15">#REF!</definedName>
    <definedName name="Remate_y_o_bordillo_cubiertas_0_10___0_20">#REF!</definedName>
    <definedName name="Remates_Laterales_y_Superiores_en_Aluzinc" localSheetId="4">#REF!</definedName>
    <definedName name="Remates_Laterales_y_Superiores_en_Aluzinc" localSheetId="12">#REF!</definedName>
    <definedName name="Remates_Laterales_y_Superiores_en_Aluzinc" localSheetId="9">#REF!</definedName>
    <definedName name="Remates_Laterales_y_Superiores_en_Aluzinc" localSheetId="11">#REF!</definedName>
    <definedName name="Remates_Laterales_y_Superiores_en_Aluzinc" localSheetId="14">#REF!</definedName>
    <definedName name="Remates_Laterales_y_Superiores_en_Aluzinc" localSheetId="15">#REF!</definedName>
    <definedName name="Remates_Laterales_y_Superiores_en_Aluzinc">#REF!</definedName>
    <definedName name="Remates_sillares_ventanas" localSheetId="4">#REF!</definedName>
    <definedName name="Remates_sillares_ventanas" localSheetId="12">#REF!</definedName>
    <definedName name="Remates_sillares_ventanas" localSheetId="9">#REF!</definedName>
    <definedName name="Remates_sillares_ventanas" localSheetId="11">#REF!</definedName>
    <definedName name="Remates_sillares_ventanas" localSheetId="14">#REF!</definedName>
    <definedName name="Remates_sillares_ventanas" localSheetId="15">#REF!</definedName>
    <definedName name="Remates_sillares_ventanas">#REF!</definedName>
    <definedName name="REP.CONTRATANTE">[5]VARIABLES!$C$11</definedName>
    <definedName name="REP.CONTRATISTA">[5]VARIABLES!$C$10</definedName>
    <definedName name="Reparaciones_en_PVC_A.LL._2" localSheetId="4">#REF!</definedName>
    <definedName name="Reparaciones_en_PVC_A.LL._2" localSheetId="12">#REF!</definedName>
    <definedName name="Reparaciones_en_PVC_A.LL._2" localSheetId="9">#REF!</definedName>
    <definedName name="Reparaciones_en_PVC_A.LL._2" localSheetId="11">#REF!</definedName>
    <definedName name="Reparaciones_en_PVC_A.LL._2" localSheetId="14">#REF!</definedName>
    <definedName name="Reparaciones_en_PVC_A.LL._2" localSheetId="15">#REF!</definedName>
    <definedName name="Reparaciones_en_PVC_A.LL._2">#REF!</definedName>
    <definedName name="Reparaciones_en_PVC_A.LL._3" localSheetId="4">#REF!</definedName>
    <definedName name="Reparaciones_en_PVC_A.LL._3" localSheetId="12">#REF!</definedName>
    <definedName name="Reparaciones_en_PVC_A.LL._3" localSheetId="9">#REF!</definedName>
    <definedName name="Reparaciones_en_PVC_A.LL._3" localSheetId="11">#REF!</definedName>
    <definedName name="Reparaciones_en_PVC_A.LL._3" localSheetId="14">#REF!</definedName>
    <definedName name="Reparaciones_en_PVC_A.LL._3" localSheetId="15">#REF!</definedName>
    <definedName name="Reparaciones_en_PVC_A.LL._3">#REF!</definedName>
    <definedName name="Reparaciones_en_PVC_A.LL._4" localSheetId="4">#REF!</definedName>
    <definedName name="Reparaciones_en_PVC_A.LL._4" localSheetId="12">#REF!</definedName>
    <definedName name="Reparaciones_en_PVC_A.LL._4" localSheetId="9">#REF!</definedName>
    <definedName name="Reparaciones_en_PVC_A.LL._4" localSheetId="11">#REF!</definedName>
    <definedName name="Reparaciones_en_PVC_A.LL._4" localSheetId="14">#REF!</definedName>
    <definedName name="Reparaciones_en_PVC_A.LL._4" localSheetId="15">#REF!</definedName>
    <definedName name="Reparaciones_en_PVC_A.LL._4">#REF!</definedName>
    <definedName name="Reparaciones_en_PVC_P_1" localSheetId="4">#REF!</definedName>
    <definedName name="Reparaciones_en_PVC_P_1" localSheetId="12">#REF!</definedName>
    <definedName name="Reparaciones_en_PVC_P_1" localSheetId="9">#REF!</definedName>
    <definedName name="Reparaciones_en_PVC_P_1" localSheetId="11">#REF!</definedName>
    <definedName name="Reparaciones_en_PVC_P_1" localSheetId="14">#REF!</definedName>
    <definedName name="Reparaciones_en_PVC_P_1" localSheetId="15">#REF!</definedName>
    <definedName name="Reparaciones_en_PVC_P_1">#REF!</definedName>
    <definedName name="Reparaciones_en_PVC_P_1_1_2" localSheetId="4">#REF!</definedName>
    <definedName name="Reparaciones_en_PVC_P_1_1_2" localSheetId="12">#REF!</definedName>
    <definedName name="Reparaciones_en_PVC_P_1_1_2" localSheetId="9">#REF!</definedName>
    <definedName name="Reparaciones_en_PVC_P_1_1_2" localSheetId="11">#REF!</definedName>
    <definedName name="Reparaciones_en_PVC_P_1_1_2" localSheetId="14">#REF!</definedName>
    <definedName name="Reparaciones_en_PVC_P_1_1_2" localSheetId="15">#REF!</definedName>
    <definedName name="Reparaciones_en_PVC_P_1_1_2">#REF!</definedName>
    <definedName name="Reparaciones_en_PVC_P_1_1_4" localSheetId="4">#REF!</definedName>
    <definedName name="Reparaciones_en_PVC_P_1_1_4" localSheetId="12">#REF!</definedName>
    <definedName name="Reparaciones_en_PVC_P_1_1_4" localSheetId="9">#REF!</definedName>
    <definedName name="Reparaciones_en_PVC_P_1_1_4" localSheetId="11">#REF!</definedName>
    <definedName name="Reparaciones_en_PVC_P_1_1_4" localSheetId="14">#REF!</definedName>
    <definedName name="Reparaciones_en_PVC_P_1_1_4" localSheetId="15">#REF!</definedName>
    <definedName name="Reparaciones_en_PVC_P_1_1_4">#REF!</definedName>
    <definedName name="Reparaciones_en_PVC_P_1_2" localSheetId="4">#REF!</definedName>
    <definedName name="Reparaciones_en_PVC_P_1_2" localSheetId="12">#REF!</definedName>
    <definedName name="Reparaciones_en_PVC_P_1_2" localSheetId="9">#REF!</definedName>
    <definedName name="Reparaciones_en_PVC_P_1_2" localSheetId="11">#REF!</definedName>
    <definedName name="Reparaciones_en_PVC_P_1_2" localSheetId="14">#REF!</definedName>
    <definedName name="Reparaciones_en_PVC_P_1_2" localSheetId="15">#REF!</definedName>
    <definedName name="Reparaciones_en_PVC_P_1_2">#REF!</definedName>
    <definedName name="Reparaciones_en_PVC_P_3_4" localSheetId="4">#REF!</definedName>
    <definedName name="Reparaciones_en_PVC_P_3_4" localSheetId="12">#REF!</definedName>
    <definedName name="Reparaciones_en_PVC_P_3_4" localSheetId="9">#REF!</definedName>
    <definedName name="Reparaciones_en_PVC_P_3_4" localSheetId="11">#REF!</definedName>
    <definedName name="Reparaciones_en_PVC_P_3_4" localSheetId="14">#REF!</definedName>
    <definedName name="Reparaciones_en_PVC_P_3_4" localSheetId="15">#REF!</definedName>
    <definedName name="Reparaciones_en_PVC_P_3_4">#REF!</definedName>
    <definedName name="Reparaciones_en_PVC_S_2" localSheetId="4">#REF!</definedName>
    <definedName name="Reparaciones_en_PVC_S_2" localSheetId="12">#REF!</definedName>
    <definedName name="Reparaciones_en_PVC_S_2" localSheetId="9">#REF!</definedName>
    <definedName name="Reparaciones_en_PVC_S_2" localSheetId="11">#REF!</definedName>
    <definedName name="Reparaciones_en_PVC_S_2" localSheetId="14">#REF!</definedName>
    <definedName name="Reparaciones_en_PVC_S_2" localSheetId="15">#REF!</definedName>
    <definedName name="Reparaciones_en_PVC_S_2">#REF!</definedName>
    <definedName name="Reparaciones_en_PVC_S_3" localSheetId="4">#REF!</definedName>
    <definedName name="Reparaciones_en_PVC_S_3" localSheetId="12">#REF!</definedName>
    <definedName name="Reparaciones_en_PVC_S_3" localSheetId="9">#REF!</definedName>
    <definedName name="Reparaciones_en_PVC_S_3" localSheetId="11">#REF!</definedName>
    <definedName name="Reparaciones_en_PVC_S_3" localSheetId="14">#REF!</definedName>
    <definedName name="Reparaciones_en_PVC_S_3" localSheetId="15">#REF!</definedName>
    <definedName name="Reparaciones_en_PVC_S_3">#REF!</definedName>
    <definedName name="Reparaciones_en_PVC_S_4" localSheetId="4">#REF!</definedName>
    <definedName name="Reparaciones_en_PVC_S_4" localSheetId="12">#REF!</definedName>
    <definedName name="Reparaciones_en_PVC_S_4" localSheetId="9">#REF!</definedName>
    <definedName name="Reparaciones_en_PVC_S_4" localSheetId="11">#REF!</definedName>
    <definedName name="Reparaciones_en_PVC_S_4" localSheetId="14">#REF!</definedName>
    <definedName name="Reparaciones_en_PVC_S_4" localSheetId="15">#REF!</definedName>
    <definedName name="Reparaciones_en_PVC_S_4">#REF!</definedName>
    <definedName name="Repisa_Ordinario" localSheetId="4">#REF!</definedName>
    <definedName name="Repisa_Ordinario" localSheetId="12">#REF!</definedName>
    <definedName name="Repisa_Ordinario" localSheetId="9">#REF!</definedName>
    <definedName name="Repisa_Ordinario" localSheetId="11">#REF!</definedName>
    <definedName name="Repisa_Ordinario" localSheetId="14">#REF!</definedName>
    <definedName name="Repisa_Ordinario" localSheetId="15">#REF!</definedName>
    <definedName name="Repisa_Ordinario">#REF!</definedName>
    <definedName name="Retro_excavadora" localSheetId="4">#REF!</definedName>
    <definedName name="Retro_excavadora" localSheetId="12">#REF!</definedName>
    <definedName name="Retro_excavadora" localSheetId="9">#REF!</definedName>
    <definedName name="Retro_excavadora" localSheetId="11">#REF!</definedName>
    <definedName name="Retro_excavadora" localSheetId="14">#REF!</definedName>
    <definedName name="Retro_excavadora" localSheetId="15">#REF!</definedName>
    <definedName name="Retro_excavadora">#REF!</definedName>
    <definedName name="SA">SUMIF([2]PPTO!$B$1:$B$65536,[2]PPTO!$B2,[2]PPTO!A$1:A$65536)</definedName>
    <definedName name="Salida_de_Barrera_Fotoelectrica" localSheetId="4">#REF!</definedName>
    <definedName name="Salida_de_Barrera_Fotoelectrica" localSheetId="12">#REF!</definedName>
    <definedName name="Salida_de_Barrera_Fotoelectrica" localSheetId="9">#REF!</definedName>
    <definedName name="Salida_de_Barrera_Fotoelectrica" localSheetId="11">#REF!</definedName>
    <definedName name="Salida_de_Barrera_Fotoelectrica" localSheetId="14">#REF!</definedName>
    <definedName name="Salida_de_Barrera_Fotoelectrica" localSheetId="15">#REF!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12">#REF!</definedName>
    <definedName name="Salida_de_Datos_1XRJ45__Cat_5___Incluye_toma_cajas__Faceplate_y_Accesorios" localSheetId="9">#REF!</definedName>
    <definedName name="Salida_de_Datos_1XRJ45__Cat_5___Incluye_toma_cajas__Faceplate_y_Accesorios" localSheetId="11">#REF!</definedName>
    <definedName name="Salida_de_Datos_1XRJ45__Cat_5___Incluye_toma_cajas__Faceplate_y_Accesorios" localSheetId="14">#REF!</definedName>
    <definedName name="Salida_de_Datos_1XRJ45__Cat_5___Incluye_toma_cajas__Faceplate_y_Accesorios" localSheetId="15">#REF!</definedName>
    <definedName name="Salida_de_Datos_1XRJ45__Cat_5___Incluye_toma_cajas__Faceplate_y_Accesorios">#REF!</definedName>
    <definedName name="Salida_de_Sensor_de_Movimiento" localSheetId="4">#REF!</definedName>
    <definedName name="Salida_de_Sensor_de_Movimiento" localSheetId="12">#REF!</definedName>
    <definedName name="Salida_de_Sensor_de_Movimiento" localSheetId="9">#REF!</definedName>
    <definedName name="Salida_de_Sensor_de_Movimiento" localSheetId="11">#REF!</definedName>
    <definedName name="Salida_de_Sensor_de_Movimiento" localSheetId="14">#REF!</definedName>
    <definedName name="Salida_de_Sensor_de_Movimiento" localSheetId="15">#REF!</definedName>
    <definedName name="Salida_de_Sensor_de_Movimiento">#REF!</definedName>
    <definedName name="Salida_de_Sonido__Incluye_Toma__Cajas_y_Conductor_para_Sonido" localSheetId="4">#REF!</definedName>
    <definedName name="Salida_de_Sonido__Incluye_Toma__Cajas_y_Conductor_para_Sonido" localSheetId="12">#REF!</definedName>
    <definedName name="Salida_de_Sonido__Incluye_Toma__Cajas_y_Conductor_para_Sonido" localSheetId="9">#REF!</definedName>
    <definedName name="Salida_de_Sonido__Incluye_Toma__Cajas_y_Conductor_para_Sonido" localSheetId="11">#REF!</definedName>
    <definedName name="Salida_de_Sonido__Incluye_Toma__Cajas_y_Conductor_para_Sonido" localSheetId="14">#REF!</definedName>
    <definedName name="Salida_de_Sonido__Incluye_Toma__Cajas_y_Conductor_para_Sonido" localSheetId="15">#REF!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2">#REF!</definedName>
    <definedName name="Salida_de_Toma_Telefonica_Plug_Americano_Doble_RJ45_4_Hilos" localSheetId="9">#REF!</definedName>
    <definedName name="Salida_de_Toma_Telefonica_Plug_Americano_Doble_RJ45_4_Hilos" localSheetId="11">#REF!</definedName>
    <definedName name="Salida_de_Toma_Telefonica_Plug_Americano_Doble_RJ45_4_Hilos" localSheetId="14">#REF!</definedName>
    <definedName name="Salida_de_Toma_Telefonica_Plug_Americano_Doble_RJ45_4_Hilos" localSheetId="15">#REF!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2">#REF!</definedName>
    <definedName name="Salida_para_Microfono__Incluye_Toma__Cajas_y_Conductor_para_Sonido" localSheetId="9">#REF!</definedName>
    <definedName name="Salida_para_Microfono__Incluye_Toma__Cajas_y_Conductor_para_Sonido" localSheetId="11">#REF!</definedName>
    <definedName name="Salida_para_Microfono__Incluye_Toma__Cajas_y_Conductor_para_Sonido" localSheetId="14">#REF!</definedName>
    <definedName name="Salida_para_Microfono__Incluye_Toma__Cajas_y_Conductor_para_Sonido" localSheetId="15">#REF!</definedName>
    <definedName name="Salida_para_Microfono__Incluye_Toma__Cajas_y_Conductor_para_Sonido">#REF!</definedName>
    <definedName name="Salidas_de_Alumbrado_en_Tuberia_PVC" localSheetId="4">#REF!</definedName>
    <definedName name="Salidas_de_Alumbrado_en_Tuberia_PVC" localSheetId="12">#REF!</definedName>
    <definedName name="Salidas_de_Alumbrado_en_Tuberia_PVC" localSheetId="9">#REF!</definedName>
    <definedName name="Salidas_de_Alumbrado_en_Tuberia_PVC" localSheetId="11">#REF!</definedName>
    <definedName name="Salidas_de_Alumbrado_en_Tuberia_PVC" localSheetId="14">#REF!</definedName>
    <definedName name="Salidas_de_Alumbrado_en_Tuberia_PVC" localSheetId="15">#REF!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2">#REF!</definedName>
    <definedName name="Salidas_de_Alumbrado_Luminarias_Tipo_Wall_Pack__y_Metal_Halide_en_T._PVC" localSheetId="9">#REF!</definedName>
    <definedName name="Salidas_de_Alumbrado_Luminarias_Tipo_Wall_Pack__y_Metal_Halide_en_T._PVC" localSheetId="11">#REF!</definedName>
    <definedName name="Salidas_de_Alumbrado_Luminarias_Tipo_Wall_Pack__y_Metal_Halide_en_T._PVC" localSheetId="14">#REF!</definedName>
    <definedName name="Salidas_de_Alumbrado_Luminarias_Tipo_Wall_Pack__y_Metal_Halide_en_T._PVC" localSheetId="15">#REF!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2">#REF!</definedName>
    <definedName name="Salidas_de_Tomacorriente_Monofasicas_Normales_15_A__120_V__5_15R" localSheetId="9">#REF!</definedName>
    <definedName name="Salidas_de_Tomacorriente_Monofasicas_Normales_15_A__120_V__5_15R" localSheetId="11">#REF!</definedName>
    <definedName name="Salidas_de_Tomacorriente_Monofasicas_Normales_15_A__120_V__5_15R" localSheetId="14">#REF!</definedName>
    <definedName name="Salidas_de_Tomacorriente_Monofasicas_Normales_15_A__120_V__5_15R" localSheetId="15">#REF!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2">#REF!</definedName>
    <definedName name="Salidas_de_Tomacorriente_Monofasicas_Reguladas_15_A__120_V__5_15R" localSheetId="9">#REF!</definedName>
    <definedName name="Salidas_de_Tomacorriente_Monofasicas_Reguladas_15_A__120_V__5_15R" localSheetId="11">#REF!</definedName>
    <definedName name="Salidas_de_Tomacorriente_Monofasicas_Reguladas_15_A__120_V__5_15R" localSheetId="14">#REF!</definedName>
    <definedName name="Salidas_de_Tomacorriente_Monofasicas_Reguladas_15_A__120_V__5_15R" localSheetId="15">#REF!</definedName>
    <definedName name="Salidas_de_Tomacorriente_Monofasicas_Reguladas_15_A__120_V__5_15R">#REF!</definedName>
    <definedName name="Salidas_de_Tomacorriente_Trifasica_30_A__220_V" localSheetId="4">#REF!</definedName>
    <definedName name="Salidas_de_Tomacorriente_Trifasica_30_A__220_V" localSheetId="12">#REF!</definedName>
    <definedName name="Salidas_de_Tomacorriente_Trifasica_30_A__220_V" localSheetId="9">#REF!</definedName>
    <definedName name="Salidas_de_Tomacorriente_Trifasica_30_A__220_V" localSheetId="11">#REF!</definedName>
    <definedName name="Salidas_de_Tomacorriente_Trifasica_30_A__220_V" localSheetId="14">#REF!</definedName>
    <definedName name="Salidas_de_Tomacorriente_Trifasica_30_A__220_V" localSheetId="15">#REF!</definedName>
    <definedName name="Salidas_de_Tomacorriente_Trifasica_30_A__220_V">#REF!</definedName>
    <definedName name="Salidas_de_TV__Incluye_Toma_y_Cajas" localSheetId="4">#REF!</definedName>
    <definedName name="Salidas_de_TV__Incluye_Toma_y_Cajas" localSheetId="12">#REF!</definedName>
    <definedName name="Salidas_de_TV__Incluye_Toma_y_Cajas" localSheetId="9">#REF!</definedName>
    <definedName name="Salidas_de_TV__Incluye_Toma_y_Cajas" localSheetId="11">#REF!</definedName>
    <definedName name="Salidas_de_TV__Incluye_Toma_y_Cajas" localSheetId="14">#REF!</definedName>
    <definedName name="Salidas_de_TV__Incluye_Toma_y_Cajas" localSheetId="15">#REF!</definedName>
    <definedName name="Salidas_de_TV__Incluye_Toma_y_Cajas">#REF!</definedName>
    <definedName name="Sangregado_2.00_m" localSheetId="4">#REF!</definedName>
    <definedName name="Sangregado_2.00_m" localSheetId="12">#REF!</definedName>
    <definedName name="Sangregado_2.00_m" localSheetId="9">#REF!</definedName>
    <definedName name="Sangregado_2.00_m" localSheetId="11">#REF!</definedName>
    <definedName name="Sangregado_2.00_m" localSheetId="14">#REF!</definedName>
    <definedName name="Sangregado_2.00_m" localSheetId="15">#REF!</definedName>
    <definedName name="Sangregado_2.00_m">#REF!</definedName>
    <definedName name="Sanitario_de_fluxometro_blanco_Corona." localSheetId="4">#REF!</definedName>
    <definedName name="Sanitario_de_fluxometro_blanco_Corona." localSheetId="12">#REF!</definedName>
    <definedName name="Sanitario_de_fluxometro_blanco_Corona." localSheetId="9">#REF!</definedName>
    <definedName name="Sanitario_de_fluxometro_blanco_Corona." localSheetId="11">#REF!</definedName>
    <definedName name="Sanitario_de_fluxometro_blanco_Corona." localSheetId="14">#REF!</definedName>
    <definedName name="Sanitario_de_fluxometro_blanco_Corona." localSheetId="15">#REF!</definedName>
    <definedName name="Sanitario_de_fluxometro_blanco_Corona.">#REF!</definedName>
    <definedName name="sanitario_porcelana_blanco" localSheetId="4">#REF!</definedName>
    <definedName name="sanitario_porcelana_blanco" localSheetId="12">#REF!</definedName>
    <definedName name="sanitario_porcelana_blanco" localSheetId="9">#REF!</definedName>
    <definedName name="sanitario_porcelana_blanco" localSheetId="11">#REF!</definedName>
    <definedName name="sanitario_porcelana_blanco" localSheetId="14">#REF!</definedName>
    <definedName name="sanitario_porcelana_blanco" localSheetId="15">#REF!</definedName>
    <definedName name="sanitario_porcelana_blanco">#REF!</definedName>
    <definedName name="Sanitario_Stilo_Ref._30535_100" localSheetId="4">#REF!</definedName>
    <definedName name="Sanitario_Stilo_Ref._30535_100" localSheetId="12">#REF!</definedName>
    <definedName name="Sanitario_Stilo_Ref._30535_100" localSheetId="9">#REF!</definedName>
    <definedName name="Sanitario_Stilo_Ref._30535_100" localSheetId="11">#REF!</definedName>
    <definedName name="Sanitario_Stilo_Ref._30535_100" localSheetId="14">#REF!</definedName>
    <definedName name="Sanitario_Stilo_Ref._30535_100" localSheetId="15">#REF!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12">#REF!</definedName>
    <definedName name="Seccionador_de_Maniobras_de_17.5_KV_630_A" localSheetId="9">#REF!</definedName>
    <definedName name="Seccionador_de_Maniobras_de_17.5_KV_630_A" localSheetId="11">#REF!</definedName>
    <definedName name="Seccionador_de_Maniobras_de_17.5_KV_630_A" localSheetId="14">#REF!</definedName>
    <definedName name="Seccionador_de_Maniobras_de_17.5_KV_630_A" localSheetId="15">#REF!</definedName>
    <definedName name="Seccionador_de_Maniobras_de_17.5_KV_630_A">#REF!</definedName>
    <definedName name="Seguetas" localSheetId="4">#REF!</definedName>
    <definedName name="Seguetas" localSheetId="12">#REF!</definedName>
    <definedName name="Seguetas" localSheetId="9">#REF!</definedName>
    <definedName name="Seguetas" localSheetId="11">#REF!</definedName>
    <definedName name="Seguetas" localSheetId="14">#REF!</definedName>
    <definedName name="Seguetas" localSheetId="15">#REF!</definedName>
    <definedName name="Seguetas">#REF!</definedName>
    <definedName name="Servicio_de_Volqueta" localSheetId="4">#REF!</definedName>
    <definedName name="Servicio_de_Volqueta" localSheetId="12">#REF!</definedName>
    <definedName name="Servicio_de_Volqueta" localSheetId="9">#REF!</definedName>
    <definedName name="Servicio_de_Volqueta" localSheetId="11">#REF!</definedName>
    <definedName name="Servicio_de_Volqueta" localSheetId="14">#REF!</definedName>
    <definedName name="Servicio_de_Volqueta" localSheetId="15">#REF!</definedName>
    <definedName name="Servicio_de_Volqueta">#REF!</definedName>
    <definedName name="Siembra_por_Unidad" localSheetId="4">#REF!</definedName>
    <definedName name="Siembra_por_Unidad" localSheetId="12">#REF!</definedName>
    <definedName name="Siembra_por_Unidad" localSheetId="9">#REF!</definedName>
    <definedName name="Siembra_por_Unidad" localSheetId="11">#REF!</definedName>
    <definedName name="Siembra_por_Unidad" localSheetId="14">#REF!</definedName>
    <definedName name="Siembra_por_Unidad" localSheetId="15">#REF!</definedName>
    <definedName name="Siembra_por_Unidad">#REF!</definedName>
    <definedName name="Sifón_c_x_c_sanitario_2" localSheetId="4">#REF!</definedName>
    <definedName name="Sifón_c_x_c_sanitario_2" localSheetId="12">#REF!</definedName>
    <definedName name="Sifón_c_x_c_sanitario_2" localSheetId="9">#REF!</definedName>
    <definedName name="Sifón_c_x_c_sanitario_2" localSheetId="11">#REF!</definedName>
    <definedName name="Sifón_c_x_c_sanitario_2" localSheetId="14">#REF!</definedName>
    <definedName name="Sifón_c_x_c_sanitario_2" localSheetId="15">#REF!</definedName>
    <definedName name="Sifón_c_x_c_sanitario_2">#REF!</definedName>
    <definedName name="Sifón_c_x_c_sanitario_3" localSheetId="4">#REF!</definedName>
    <definedName name="Sifón_c_x_c_sanitario_3" localSheetId="12">#REF!</definedName>
    <definedName name="Sifón_c_x_c_sanitario_3" localSheetId="9">#REF!</definedName>
    <definedName name="Sifón_c_x_c_sanitario_3" localSheetId="11">#REF!</definedName>
    <definedName name="Sifón_c_x_c_sanitario_3" localSheetId="14">#REF!</definedName>
    <definedName name="Sifón_c_x_c_sanitario_3" localSheetId="15">#REF!</definedName>
    <definedName name="Sifón_c_x_c_sanitario_3">#REF!</definedName>
    <definedName name="Sifón_c_x_c_sanitario_4" localSheetId="4">#REF!</definedName>
    <definedName name="Sifón_c_x_c_sanitario_4" localSheetId="12">#REF!</definedName>
    <definedName name="Sifón_c_x_c_sanitario_4" localSheetId="9">#REF!</definedName>
    <definedName name="Sifón_c_x_c_sanitario_4" localSheetId="11">#REF!</definedName>
    <definedName name="Sifón_c_x_c_sanitario_4" localSheetId="14">#REF!</definedName>
    <definedName name="Sifón_c_x_c_sanitario_4" localSheetId="15">#REF!</definedName>
    <definedName name="Sifón_c_x_c_sanitario_4">#REF!</definedName>
    <definedName name="Sifón_c_x_c_sanitario_6" localSheetId="4">#REF!</definedName>
    <definedName name="Sifón_c_x_c_sanitario_6" localSheetId="12">#REF!</definedName>
    <definedName name="Sifón_c_x_c_sanitario_6" localSheetId="9">#REF!</definedName>
    <definedName name="Sifón_c_x_c_sanitario_6" localSheetId="11">#REF!</definedName>
    <definedName name="Sifón_c_x_c_sanitario_6" localSheetId="14">#REF!</definedName>
    <definedName name="Sifón_c_x_c_sanitario_6" localSheetId="15">#REF!</definedName>
    <definedName name="Sifón_c_x_c_sanitario_6">#REF!</definedName>
    <definedName name="Sifon_en_P_Ref._93510_000_000" localSheetId="4">#REF!</definedName>
    <definedName name="Sifon_en_P_Ref._93510_000_000" localSheetId="12">#REF!</definedName>
    <definedName name="Sifon_en_P_Ref._93510_000_000" localSheetId="9">#REF!</definedName>
    <definedName name="Sifon_en_P_Ref._93510_000_000" localSheetId="11">#REF!</definedName>
    <definedName name="Sifon_en_P_Ref._93510_000_000" localSheetId="14">#REF!</definedName>
    <definedName name="Sifon_en_P_Ref._93510_000_000" localSheetId="15">#REF!</definedName>
    <definedName name="Sifon_en_P_Ref._93510_000_000">#REF!</definedName>
    <definedName name="Sifón_sanitario_P.V.C._3" localSheetId="4">#REF!</definedName>
    <definedName name="Sifón_sanitario_P.V.C._3" localSheetId="12">#REF!</definedName>
    <definedName name="Sifón_sanitario_P.V.C._3" localSheetId="9">#REF!</definedName>
    <definedName name="Sifón_sanitario_P.V.C._3" localSheetId="11">#REF!</definedName>
    <definedName name="Sifón_sanitario_P.V.C._3" localSheetId="14">#REF!</definedName>
    <definedName name="Sifón_sanitario_P.V.C._3" localSheetId="15">#REF!</definedName>
    <definedName name="Sifón_sanitario_P.V.C._3">#REF!</definedName>
    <definedName name="sifones_cromados" localSheetId="4">#REF!</definedName>
    <definedName name="sifones_cromados" localSheetId="12">#REF!</definedName>
    <definedName name="sifones_cromados" localSheetId="9">#REF!</definedName>
    <definedName name="sifones_cromados" localSheetId="11">#REF!</definedName>
    <definedName name="sifones_cromados" localSheetId="14">#REF!</definedName>
    <definedName name="sifones_cromados" localSheetId="15">#REF!</definedName>
    <definedName name="sifones_cromados">#REF!</definedName>
    <definedName name="Sika_impermeabilizante_integral" localSheetId="4">#REF!</definedName>
    <definedName name="Sika_impermeabilizante_integral" localSheetId="12">#REF!</definedName>
    <definedName name="Sika_impermeabilizante_integral" localSheetId="9">#REF!</definedName>
    <definedName name="Sika_impermeabilizante_integral" localSheetId="11">#REF!</definedName>
    <definedName name="Sika_impermeabilizante_integral" localSheetId="14">#REF!</definedName>
    <definedName name="Sika_impermeabilizante_integral" localSheetId="15">#REF!</definedName>
    <definedName name="Sika_impermeabilizante_integral">#REF!</definedName>
    <definedName name="Sika_transparente" localSheetId="4">#REF!</definedName>
    <definedName name="Sika_transparente" localSheetId="12">#REF!</definedName>
    <definedName name="Sika_transparente" localSheetId="9">#REF!</definedName>
    <definedName name="Sika_transparente" localSheetId="11">#REF!</definedName>
    <definedName name="Sika_transparente" localSheetId="14">#REF!</definedName>
    <definedName name="Sika_transparente" localSheetId="15">#REF!</definedName>
    <definedName name="Sika_transparente">#REF!</definedName>
    <definedName name="Silletería_Tandem." localSheetId="4">#REF!</definedName>
    <definedName name="Silletería_Tandem." localSheetId="12">#REF!</definedName>
    <definedName name="Silletería_Tandem." localSheetId="9">#REF!</definedName>
    <definedName name="Silletería_Tandem." localSheetId="11">#REF!</definedName>
    <definedName name="Silletería_Tandem." localSheetId="14">#REF!</definedName>
    <definedName name="Silletería_Tandem." localSheetId="15">#REF!</definedName>
    <definedName name="Silletería_Tandem.">#REF!</definedName>
    <definedName name="Soldadura_de_estaño_para_cobre" localSheetId="4">#REF!</definedName>
    <definedName name="Soldadura_de_estaño_para_cobre" localSheetId="12">#REF!</definedName>
    <definedName name="Soldadura_de_estaño_para_cobre" localSheetId="9">#REF!</definedName>
    <definedName name="Soldadura_de_estaño_para_cobre" localSheetId="11">#REF!</definedName>
    <definedName name="Soldadura_de_estaño_para_cobre" localSheetId="14">#REF!</definedName>
    <definedName name="Soldadura_de_estaño_para_cobre" localSheetId="15">#REF!</definedName>
    <definedName name="Soldadura_de_estaño_para_cobre">#REF!</definedName>
    <definedName name="Soldadura_eléctrica_004___323" localSheetId="4">#REF!</definedName>
    <definedName name="Soldadura_eléctrica_004___323" localSheetId="12">#REF!</definedName>
    <definedName name="Soldadura_eléctrica_004___323" localSheetId="9">#REF!</definedName>
    <definedName name="Soldadura_eléctrica_004___323" localSheetId="11">#REF!</definedName>
    <definedName name="Soldadura_eléctrica_004___323" localSheetId="14">#REF!</definedName>
    <definedName name="Soldadura_eléctrica_004___323" localSheetId="15">#REF!</definedName>
    <definedName name="Soldadura_eléctrica_004___323">#REF!</definedName>
    <definedName name="Soldadura_estaño_para_cobre" localSheetId="4">#REF!</definedName>
    <definedName name="Soldadura_estaño_para_cobre" localSheetId="12">#REF!</definedName>
    <definedName name="Soldadura_estaño_para_cobre" localSheetId="9">#REF!</definedName>
    <definedName name="Soldadura_estaño_para_cobre" localSheetId="11">#REF!</definedName>
    <definedName name="Soldadura_estaño_para_cobre" localSheetId="14">#REF!</definedName>
    <definedName name="Soldadura_estaño_para_cobre" localSheetId="15">#REF!</definedName>
    <definedName name="Soldadura_estaño_para_cobre">#REF!</definedName>
    <definedName name="Soldadura_liquida_P.V.C._3_4" localSheetId="4">#REF!</definedName>
    <definedName name="Soldadura_liquida_P.V.C._3_4" localSheetId="12">#REF!</definedName>
    <definedName name="Soldadura_liquida_P.V.C._3_4" localSheetId="9">#REF!</definedName>
    <definedName name="Soldadura_liquida_P.V.C._3_4" localSheetId="11">#REF!</definedName>
    <definedName name="Soldadura_liquida_P.V.C._3_4" localSheetId="14">#REF!</definedName>
    <definedName name="Soldadura_liquida_P.V.C._3_4" localSheetId="15">#REF!</definedName>
    <definedName name="Soldadura_liquida_P.V.C._3_4">#REF!</definedName>
    <definedName name="Soldadura_P.V.C._liquida_1_4" localSheetId="4">#REF!</definedName>
    <definedName name="Soldadura_P.V.C._liquida_1_4" localSheetId="12">#REF!</definedName>
    <definedName name="Soldadura_P.V.C._liquida_1_4" localSheetId="9">#REF!</definedName>
    <definedName name="Soldadura_P.V.C._liquida_1_4" localSheetId="11">#REF!</definedName>
    <definedName name="Soldadura_P.V.C._liquida_1_4" localSheetId="14">#REF!</definedName>
    <definedName name="Soldadura_P.V.C._liquida_1_4" localSheetId="15">#REF!</definedName>
    <definedName name="Soldadura_P.V.C._liquida_1_4">#REF!</definedName>
    <definedName name="Soldadura_SP___13_1_8" localSheetId="4">#REF!</definedName>
    <definedName name="Soldadura_SP___13_1_8" localSheetId="12">#REF!</definedName>
    <definedName name="Soldadura_SP___13_1_8" localSheetId="9">#REF!</definedName>
    <definedName name="Soldadura_SP___13_1_8" localSheetId="11">#REF!</definedName>
    <definedName name="Soldadura_SP___13_1_8" localSheetId="14">#REF!</definedName>
    <definedName name="Soldadura_SP___13_1_8" localSheetId="15">#REF!</definedName>
    <definedName name="Soldadura_SP___13_1_8">#REF!</definedName>
    <definedName name="Soporte_Colgante_Tipo_Clevis_de_1_2__a_1_1_2" localSheetId="4">#REF!</definedName>
    <definedName name="Soporte_Colgante_Tipo_Clevis_de_1_2__a_1_1_2" localSheetId="12">#REF!</definedName>
    <definedName name="Soporte_Colgante_Tipo_Clevis_de_1_2__a_1_1_2" localSheetId="9">#REF!</definedName>
    <definedName name="Soporte_Colgante_Tipo_Clevis_de_1_2__a_1_1_2" localSheetId="11">#REF!</definedName>
    <definedName name="Soporte_Colgante_Tipo_Clevis_de_1_2__a_1_1_2" localSheetId="14">#REF!</definedName>
    <definedName name="Soporte_Colgante_Tipo_Clevis_de_1_2__a_1_1_2" localSheetId="15">#REF!</definedName>
    <definedName name="Soporte_Colgante_Tipo_Clevis_de_1_2__a_1_1_2">#REF!</definedName>
    <definedName name="Soporte_Colgante_Tipo_Clevis_de_2__a_4" localSheetId="4">#REF!</definedName>
    <definedName name="Soporte_Colgante_Tipo_Clevis_de_2__a_4" localSheetId="12">#REF!</definedName>
    <definedName name="Soporte_Colgante_Tipo_Clevis_de_2__a_4" localSheetId="9">#REF!</definedName>
    <definedName name="Soporte_Colgante_Tipo_Clevis_de_2__a_4" localSheetId="11">#REF!</definedName>
    <definedName name="Soporte_Colgante_Tipo_Clevis_de_2__a_4" localSheetId="14">#REF!</definedName>
    <definedName name="Soporte_Colgante_Tipo_Clevis_de_2__a_4" localSheetId="15">#REF!</definedName>
    <definedName name="Soporte_Colgante_Tipo_Clevis_de_2__a_4">#REF!</definedName>
    <definedName name="Soporte_Colgante_Tipo_Clevis_de_6" localSheetId="4">#REF!</definedName>
    <definedName name="Soporte_Colgante_Tipo_Clevis_de_6" localSheetId="12">#REF!</definedName>
    <definedName name="Soporte_Colgante_Tipo_Clevis_de_6" localSheetId="9">#REF!</definedName>
    <definedName name="Soporte_Colgante_Tipo_Clevis_de_6" localSheetId="11">#REF!</definedName>
    <definedName name="Soporte_Colgante_Tipo_Clevis_de_6" localSheetId="14">#REF!</definedName>
    <definedName name="Soporte_Colgante_Tipo_Clevis_de_6" localSheetId="15">#REF!</definedName>
    <definedName name="Soporte_Colgante_Tipo_Clevis_de_6">#REF!</definedName>
    <definedName name="Sprinkler_PENDENT_57_y_68_grados" localSheetId="4">#REF!</definedName>
    <definedName name="Sprinkler_PENDENT_57_y_68_grados" localSheetId="12">#REF!</definedName>
    <definedName name="Sprinkler_PENDENT_57_y_68_grados" localSheetId="9">#REF!</definedName>
    <definedName name="Sprinkler_PENDENT_57_y_68_grados" localSheetId="11">#REF!</definedName>
    <definedName name="Sprinkler_PENDENT_57_y_68_grados" localSheetId="14">#REF!</definedName>
    <definedName name="Sprinkler_PENDENT_57_y_68_grados" localSheetId="15">#REF!</definedName>
    <definedName name="Sprinkler_PENDENT_57_y_68_grados">#REF!</definedName>
    <definedName name="SS" localSheetId="4">#REF!</definedName>
    <definedName name="SS" localSheetId="12">#REF!</definedName>
    <definedName name="SS" localSheetId="9">#REF!</definedName>
    <definedName name="SS" localSheetId="11">#REF!</definedName>
    <definedName name="SS" localSheetId="14">#REF!</definedName>
    <definedName name="SS" localSheetId="15">#REF!</definedName>
    <definedName name="SS">#REF!</definedName>
    <definedName name="Strip_Telefonico_de_30_Pares__Caja_Metalica_de_50x50x20_cm." localSheetId="4">#REF!</definedName>
    <definedName name="Strip_Telefonico_de_30_Pares__Caja_Metalica_de_50x50x20_cm." localSheetId="12">#REF!</definedName>
    <definedName name="Strip_Telefonico_de_30_Pares__Caja_Metalica_de_50x50x20_cm." localSheetId="9">#REF!</definedName>
    <definedName name="Strip_Telefonico_de_30_Pares__Caja_Metalica_de_50x50x20_cm." localSheetId="11">#REF!</definedName>
    <definedName name="Strip_Telefonico_de_30_Pares__Caja_Metalica_de_50x50x20_cm." localSheetId="14">#REF!</definedName>
    <definedName name="Strip_Telefonico_de_30_Pares__Caja_Metalica_de_50x50x20_cm." localSheetId="15">#REF!</definedName>
    <definedName name="Strip_Telefonico_de_30_Pares__Caja_Metalica_de_50x50x20_cm.">#REF!</definedName>
    <definedName name="Sub_Contrato_a_Todo_Costo_Alfombra" localSheetId="4">#REF!</definedName>
    <definedName name="Sub_Contrato_a_Todo_Costo_Alfombra" localSheetId="12">#REF!</definedName>
    <definedName name="Sub_Contrato_a_Todo_Costo_Alfombra" localSheetId="9">#REF!</definedName>
    <definedName name="Sub_Contrato_a_Todo_Costo_Alfombra" localSheetId="11">#REF!</definedName>
    <definedName name="Sub_Contrato_a_Todo_Costo_Alfombra" localSheetId="14">#REF!</definedName>
    <definedName name="Sub_Contrato_a_Todo_Costo_Alfombra" localSheetId="15">#REF!</definedName>
    <definedName name="Sub_Contrato_a_Todo_Costo_Alfombra">#REF!</definedName>
    <definedName name="Sub_Contrato_a_Todo_Costo_Cielo_Raso" localSheetId="4">#REF!</definedName>
    <definedName name="Sub_Contrato_a_Todo_Costo_Cielo_Raso" localSheetId="12">#REF!</definedName>
    <definedName name="Sub_Contrato_a_Todo_Costo_Cielo_Raso" localSheetId="9">#REF!</definedName>
    <definedName name="Sub_Contrato_a_Todo_Costo_Cielo_Raso" localSheetId="11">#REF!</definedName>
    <definedName name="Sub_Contrato_a_Todo_Costo_Cielo_Raso" localSheetId="14">#REF!</definedName>
    <definedName name="Sub_Contrato_a_Todo_Costo_Cielo_Raso" localSheetId="15">#REF!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2">#REF!</definedName>
    <definedName name="Subestacion_Tipo_Pedestal_225_Kva__11400_208_120V_60Hz_D_Y5_N._CTS_523" localSheetId="9">#REF!</definedName>
    <definedName name="Subestacion_Tipo_Pedestal_225_Kva__11400_208_120V_60Hz_D_Y5_N._CTS_523" localSheetId="11">#REF!</definedName>
    <definedName name="Subestacion_Tipo_Pedestal_225_Kva__11400_208_120V_60Hz_D_Y5_N._CTS_523" localSheetId="14">#REF!</definedName>
    <definedName name="Subestacion_Tipo_Pedestal_225_Kva__11400_208_120V_60Hz_D_Y5_N._CTS_523" localSheetId="15">#REF!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2">#REF!</definedName>
    <definedName name="Suministro__Transporte__Instalacion_Canalizacion_de_80x40__N._CODENSA" localSheetId="9">#REF!</definedName>
    <definedName name="Suministro__Transporte__Instalacion_Canalizacion_de_80x40__N._CODENSA" localSheetId="11">#REF!</definedName>
    <definedName name="Suministro__Transporte__Instalacion_Canalizacion_de_80x40__N._CODENSA" localSheetId="14">#REF!</definedName>
    <definedName name="Suministro__Transporte__Instalacion_Canalizacion_de_80x40__N._CODENSA" localSheetId="15">#REF!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2">#REF!</definedName>
    <definedName name="Suministro__Transporte_e_Instalacion_de_Postes_de_Concreto_12_m_Tipo_AP" localSheetId="9">#REF!</definedName>
    <definedName name="Suministro__Transporte_e_Instalacion_de_Postes_de_Concreto_12_m_Tipo_AP" localSheetId="11">#REF!</definedName>
    <definedName name="Suministro__Transporte_e_Instalacion_de_Postes_de_Concreto_12_m_Tipo_AP" localSheetId="14">#REF!</definedName>
    <definedName name="Suministro__Transporte_e_Instalacion_de_Postes_de_Concreto_12_m_Tipo_AP" localSheetId="15">#REF!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2">#REF!</definedName>
    <definedName name="Suministro__Transporte_e_Instalacion_de_Postes_Metalicos_de_9_m" localSheetId="9">#REF!</definedName>
    <definedName name="Suministro__Transporte_e_Instalacion_de_Postes_Metalicos_de_9_m" localSheetId="11">#REF!</definedName>
    <definedName name="Suministro__Transporte_e_Instalacion_de_Postes_Metalicos_de_9_m" localSheetId="14">#REF!</definedName>
    <definedName name="Suministro__Transporte_e_Instalacion_de_Postes_Metalicos_de_9_m" localSheetId="15">#REF!</definedName>
    <definedName name="Suministro__Transporte_e_Instalacion_de_Postes_Metalicos_de_9_m">#REF!</definedName>
    <definedName name="Tabla_burra_30" localSheetId="4">#REF!</definedName>
    <definedName name="Tabla_burra_30" localSheetId="12">#REF!</definedName>
    <definedName name="Tabla_burra_30" localSheetId="9">#REF!</definedName>
    <definedName name="Tabla_burra_30" localSheetId="11">#REF!</definedName>
    <definedName name="Tabla_burra_30" localSheetId="14">#REF!</definedName>
    <definedName name="Tabla_burra_30" localSheetId="15">#REF!</definedName>
    <definedName name="Tabla_burra_30">#REF!</definedName>
    <definedName name="Tabla_Burra_Cedro_Macho_28_cm." localSheetId="4">#REF!</definedName>
    <definedName name="Tabla_Burra_Cedro_Macho_28_cm." localSheetId="12">#REF!</definedName>
    <definedName name="Tabla_Burra_Cedro_Macho_28_cm." localSheetId="9">#REF!</definedName>
    <definedName name="Tabla_Burra_Cedro_Macho_28_cm." localSheetId="11">#REF!</definedName>
    <definedName name="Tabla_Burra_Cedro_Macho_28_cm." localSheetId="14">#REF!</definedName>
    <definedName name="Tabla_Burra_Cedro_Macho_28_cm." localSheetId="15">#REF!</definedName>
    <definedName name="Tabla_Burra_Cedro_Macho_28_cm.">#REF!</definedName>
    <definedName name="Tabla_Burra_Ordinario_25" localSheetId="4">#REF!</definedName>
    <definedName name="Tabla_Burra_Ordinario_25" localSheetId="12">#REF!</definedName>
    <definedName name="Tabla_Burra_Ordinario_25" localSheetId="9">#REF!</definedName>
    <definedName name="Tabla_Burra_Ordinario_25" localSheetId="11">#REF!</definedName>
    <definedName name="Tabla_Burra_Ordinario_25" localSheetId="14">#REF!</definedName>
    <definedName name="Tabla_Burra_Ordinario_25" localSheetId="15">#REF!</definedName>
    <definedName name="Tabla_Burra_Ordinario_25">#REF!</definedName>
    <definedName name="tabla_chapa_10" localSheetId="4">#REF!</definedName>
    <definedName name="tabla_chapa_10" localSheetId="12">#REF!</definedName>
    <definedName name="tabla_chapa_10" localSheetId="9">#REF!</definedName>
    <definedName name="tabla_chapa_10" localSheetId="11">#REF!</definedName>
    <definedName name="tabla_chapa_10" localSheetId="14">#REF!</definedName>
    <definedName name="tabla_chapa_10" localSheetId="15">#REF!</definedName>
    <definedName name="tabla_chapa_10">#REF!</definedName>
    <definedName name="Tabla_chapa_ordinario_30_cm." localSheetId="4">#REF!</definedName>
    <definedName name="Tabla_chapa_ordinario_30_cm." localSheetId="12">#REF!</definedName>
    <definedName name="Tabla_chapa_ordinario_30_cm." localSheetId="9">#REF!</definedName>
    <definedName name="Tabla_chapa_ordinario_30_cm." localSheetId="11">#REF!</definedName>
    <definedName name="Tabla_chapa_ordinario_30_cm." localSheetId="14">#REF!</definedName>
    <definedName name="Tabla_chapa_ordinario_30_cm." localSheetId="15">#REF!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2">#REF!</definedName>
    <definedName name="Tablero_Control_Alumbrado_1_contactores_Trifasicos_20A__3_interruptores_de_codillo_15A" localSheetId="9">#REF!</definedName>
    <definedName name="Tablero_Control_Alumbrado_1_contactores_Trifasicos_20A__3_interruptores_de_codillo_15A" localSheetId="11">#REF!</definedName>
    <definedName name="Tablero_Control_Alumbrado_1_contactores_Trifasicos_20A__3_interruptores_de_codillo_15A" localSheetId="14">#REF!</definedName>
    <definedName name="Tablero_Control_Alumbrado_1_contactores_Trifasicos_20A__3_interruptores_de_codillo_15A" localSheetId="15">#REF!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2">#REF!</definedName>
    <definedName name="Tablero_Control_Alumbrado_10_contactores_Trifasicos_20A" localSheetId="9">#REF!</definedName>
    <definedName name="Tablero_Control_Alumbrado_10_contactores_Trifasicos_20A" localSheetId="11">#REF!</definedName>
    <definedName name="Tablero_Control_Alumbrado_10_contactores_Trifasicos_20A" localSheetId="14">#REF!</definedName>
    <definedName name="Tablero_Control_Alumbrado_10_contactores_Trifasicos_20A" localSheetId="15">#REF!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2">#REF!</definedName>
    <definedName name="Tablero_Control_Alumbrado_10_contactores_Trifasicos_20A__16_interruptores_de_codillo_15A" localSheetId="9">#REF!</definedName>
    <definedName name="Tablero_Control_Alumbrado_10_contactores_Trifasicos_20A__16_interruptores_de_codillo_15A" localSheetId="11">#REF!</definedName>
    <definedName name="Tablero_Control_Alumbrado_10_contactores_Trifasicos_20A__16_interruptores_de_codillo_15A" localSheetId="14">#REF!</definedName>
    <definedName name="Tablero_Control_Alumbrado_10_contactores_Trifasicos_20A__16_interruptores_de_codillo_15A" localSheetId="15">#REF!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2">#REF!</definedName>
    <definedName name="Tablero_Control_Alumbrado_2_contactores_Trifasicos_20A__5_interruptores_de_codillo_15A" localSheetId="9">#REF!</definedName>
    <definedName name="Tablero_Control_Alumbrado_2_contactores_Trifasicos_20A__5_interruptores_de_codillo_15A" localSheetId="11">#REF!</definedName>
    <definedName name="Tablero_Control_Alumbrado_2_contactores_Trifasicos_20A__5_interruptores_de_codillo_15A" localSheetId="14">#REF!</definedName>
    <definedName name="Tablero_Control_Alumbrado_2_contactores_Trifasicos_20A__5_interruptores_de_codillo_15A" localSheetId="15">#REF!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2">#REF!</definedName>
    <definedName name="Tablero_Control_Alumbrado_6_contactores_Trifasicos_20A__7_interruptores_de_codillo_15A" localSheetId="9">#REF!</definedName>
    <definedName name="Tablero_Control_Alumbrado_6_contactores_Trifasicos_20A__7_interruptores_de_codillo_15A" localSheetId="11">#REF!</definedName>
    <definedName name="Tablero_Control_Alumbrado_6_contactores_Trifasicos_20A__7_interruptores_de_codillo_15A" localSheetId="14">#REF!</definedName>
    <definedName name="Tablero_Control_Alumbrado_6_contactores_Trifasicos_20A__7_interruptores_de_codillo_15A" localSheetId="15">#REF!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2">#REF!</definedName>
    <definedName name="Tablero_Control_Alumbrado_7_contactores_Trifasicos_20A__8_interruptores_de_codillo_15A" localSheetId="9">#REF!</definedName>
    <definedName name="Tablero_Control_Alumbrado_7_contactores_Trifasicos_20A__8_interruptores_de_codillo_15A" localSheetId="11">#REF!</definedName>
    <definedName name="Tablero_Control_Alumbrado_7_contactores_Trifasicos_20A__8_interruptores_de_codillo_15A" localSheetId="14">#REF!</definedName>
    <definedName name="Tablero_Control_Alumbrado_7_contactores_Trifasicos_20A__8_interruptores_de_codillo_15A" localSheetId="15">#REF!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2">#REF!</definedName>
    <definedName name="Tablero_Dist._T_NP1_1__T_NP2_3__T_NP1_9_Trifasico_CON_Espacio_Totalizador_30_Circ._5_Hilos_220V" localSheetId="9">#REF!</definedName>
    <definedName name="Tablero_Dist._T_NP1_1__T_NP2_3__T_NP1_9_Trifasico_CON_Espacio_Totalizador_30_Circ._5_Hilos_220V" localSheetId="11">#REF!</definedName>
    <definedName name="Tablero_Dist._T_NP1_1__T_NP2_3__T_NP1_9_Trifasico_CON_Espacio_Totalizador_30_Circ._5_Hilos_220V" localSheetId="14">#REF!</definedName>
    <definedName name="Tablero_Dist._T_NP1_1__T_NP2_3__T_NP1_9_Trifasico_CON_Espacio_Totalizador_30_Circ._5_Hilos_220V" localSheetId="15">#REF!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2">#REF!</definedName>
    <definedName name="Tablero_Dist._T_NP1_11_Trifasico_SIN_Espacio_Totalizador_12_Circuitos_5_Hilos_220V" localSheetId="9">#REF!</definedName>
    <definedName name="Tablero_Dist._T_NP1_11_Trifasico_SIN_Espacio_Totalizador_12_Circuitos_5_Hilos_220V" localSheetId="11">#REF!</definedName>
    <definedName name="Tablero_Dist._T_NP1_11_Trifasico_SIN_Espacio_Totalizador_12_Circuitos_5_Hilos_220V" localSheetId="14">#REF!</definedName>
    <definedName name="Tablero_Dist._T_NP1_11_Trifasico_SIN_Espacio_Totalizador_12_Circuitos_5_Hilos_220V" localSheetId="15">#REF!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2">#REF!</definedName>
    <definedName name="Tablero_Dist._T_NP1_2_Trifasico_CON_Espacio_Totalizador_42_Circ._5_Hilos_220V" localSheetId="9">#REF!</definedName>
    <definedName name="Tablero_Dist._T_NP1_2_Trifasico_CON_Espacio_Totalizador_42_Circ._5_Hilos_220V" localSheetId="11">#REF!</definedName>
    <definedName name="Tablero_Dist._T_NP1_2_Trifasico_CON_Espacio_Totalizador_42_Circ._5_Hilos_220V" localSheetId="14">#REF!</definedName>
    <definedName name="Tablero_Dist._T_NP1_2_Trifasico_CON_Espacio_Totalizador_42_Circ._5_Hilos_220V" localSheetId="15">#REF!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2">#REF!</definedName>
    <definedName name="Tablero_Dist._T_NP1_5__T_NP1_7_Trifasico_CON_Espacio_Totalizador_35_Circ._5_Hilos_220V" localSheetId="9">#REF!</definedName>
    <definedName name="Tablero_Dist._T_NP1_5__T_NP1_7_Trifasico_CON_Espacio_Totalizador_35_Circ._5_Hilos_220V" localSheetId="11">#REF!</definedName>
    <definedName name="Tablero_Dist._T_NP1_5__T_NP1_7_Trifasico_CON_Espacio_Totalizador_35_Circ._5_Hilos_220V" localSheetId="14">#REF!</definedName>
    <definedName name="Tablero_Dist._T_NP1_5__T_NP1_7_Trifasico_CON_Espacio_Totalizador_35_Circ._5_Hilos_220V" localSheetId="15">#REF!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2">#REF!</definedName>
    <definedName name="Tablero_Dist._T_REG_1_Trifasico_CON_Espacio_Totalizador_12_Circ._5_Hilos_220V" localSheetId="9">#REF!</definedName>
    <definedName name="Tablero_Dist._T_REG_1_Trifasico_CON_Espacio_Totalizador_12_Circ._5_Hilos_220V" localSheetId="11">#REF!</definedName>
    <definedName name="Tablero_Dist._T_REG_1_Trifasico_CON_Espacio_Totalizador_12_Circ._5_Hilos_220V" localSheetId="14">#REF!</definedName>
    <definedName name="Tablero_Dist._T_REG_1_Trifasico_CON_Espacio_Totalizador_12_Circ._5_Hilos_220V" localSheetId="15">#REF!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2">#REF!</definedName>
    <definedName name="Tablero_Dist._T_REG_2__T_REG_5__T_NP2_1__T_NP2_6__T_NP1_3_Trifasico_CON_Espacio_Totalizador_18_Circ._5_Hilos_220V" localSheetId="9">#REF!</definedName>
    <definedName name="Tablero_Dist._T_REG_2__T_REG_5__T_NP2_1__T_NP2_6__T_NP1_3_Trifasico_CON_Espacio_Totalizador_18_Circ._5_Hilos_220V" localSheetId="11">#REF!</definedName>
    <definedName name="Tablero_Dist._T_REG_2__T_REG_5__T_NP2_1__T_NP2_6__T_NP1_3_Trifasico_CON_Espacio_Totalizador_18_Circ._5_Hilos_220V" localSheetId="14">#REF!</definedName>
    <definedName name="Tablero_Dist._T_REG_2__T_REG_5__T_NP2_1__T_NP2_6__T_NP1_3_Trifasico_CON_Espacio_Totalizador_18_Circ._5_Hilos_220V" localSheetId="15">#REF!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2">#REF!</definedName>
    <definedName name="Tablero_Dist._T_REG_3__T_NP1_10__T_NP2_5__T_NP1_9__T_NP_1_8T_NP1_4__T_NP2_4__T_NP2_2_Trifasico_CON_Espacio_Totalizador_24_Circ._5_Hilos_220V" localSheetId="9">#REF!</definedName>
    <definedName name="Tablero_Dist._T_REG_3__T_NP1_10__T_NP2_5__T_NP1_9__T_NP_1_8T_NP1_4__T_NP2_4__T_NP2_2_Trifasico_CON_Espacio_Totalizador_24_Circ._5_Hilos_220V" localSheetId="11">#REF!</definedName>
    <definedName name="Tablero_Dist._T_REG_3__T_NP1_10__T_NP2_5__T_NP1_9__T_NP_1_8T_NP1_4__T_NP2_4__T_NP2_2_Trifasico_CON_Espacio_Totalizador_24_Circ._5_Hilos_220V" localSheetId="14">#REF!</definedName>
    <definedName name="Tablero_Dist._T_REG_3__T_NP1_10__T_NP2_5__T_NP1_9__T_NP_1_8T_NP1_4__T_NP2_4__T_NP2_2_Trifasico_CON_Espacio_Totalizador_24_Circ._5_Hilos_220V" localSheetId="15">#REF!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2">#REF!</definedName>
    <definedName name="Tablex_Pizano_9mm_Cerramiento" localSheetId="9">#REF!</definedName>
    <definedName name="Tablex_Pizano_9mm_Cerramiento" localSheetId="11">#REF!</definedName>
    <definedName name="Tablex_Pizano_9mm_Cerramiento" localSheetId="14">#REF!</definedName>
    <definedName name="Tablex_Pizano_9mm_Cerramiento" localSheetId="15">#REF!</definedName>
    <definedName name="Tablex_Pizano_9mm_Cerramiento">#REF!</definedName>
    <definedName name="Taco_Termo_magnético_Unipolar_HQP_30A" localSheetId="4">#REF!</definedName>
    <definedName name="Taco_Termo_magnético_Unipolar_HQP_30A" localSheetId="12">#REF!</definedName>
    <definedName name="Taco_Termo_magnético_Unipolar_HQP_30A" localSheetId="9">#REF!</definedName>
    <definedName name="Taco_Termo_magnético_Unipolar_HQP_30A" localSheetId="11">#REF!</definedName>
    <definedName name="Taco_Termo_magnético_Unipolar_HQP_30A" localSheetId="14">#REF!</definedName>
    <definedName name="Taco_Termo_magnético_Unipolar_HQP_30A" localSheetId="15">#REF!</definedName>
    <definedName name="Taco_Termo_magnético_Unipolar_HQP_30A">#REF!</definedName>
    <definedName name="Tanques_Hidro_Acumuladores" localSheetId="4">#REF!</definedName>
    <definedName name="Tanques_Hidro_Acumuladores" localSheetId="12">#REF!</definedName>
    <definedName name="Tanques_Hidro_Acumuladores" localSheetId="9">#REF!</definedName>
    <definedName name="Tanques_Hidro_Acumuladores" localSheetId="11">#REF!</definedName>
    <definedName name="Tanques_Hidro_Acumuladores" localSheetId="14">#REF!</definedName>
    <definedName name="Tanques_Hidro_Acumuladores" localSheetId="15">#REF!</definedName>
    <definedName name="Tanques_Hidro_Acumuladores">#REF!</definedName>
    <definedName name="Tapa_Registro_R20x20" localSheetId="4">#REF!</definedName>
    <definedName name="Tapa_Registro_R20x20" localSheetId="12">#REF!</definedName>
    <definedName name="Tapa_Registro_R20x20" localSheetId="9">#REF!</definedName>
    <definedName name="Tapa_Registro_R20x20" localSheetId="11">#REF!</definedName>
    <definedName name="Tapa_Registro_R20x20" localSheetId="14">#REF!</definedName>
    <definedName name="Tapa_Registro_R20x20" localSheetId="15">#REF!</definedName>
    <definedName name="Tapa_Registro_R20x20">#REF!</definedName>
    <definedName name="Tapaporos_nogal" localSheetId="4">#REF!</definedName>
    <definedName name="Tapaporos_nogal" localSheetId="12">#REF!</definedName>
    <definedName name="Tapaporos_nogal" localSheetId="9">#REF!</definedName>
    <definedName name="Tapaporos_nogal" localSheetId="11">#REF!</definedName>
    <definedName name="Tapaporos_nogal" localSheetId="14">#REF!</definedName>
    <definedName name="Tapaporos_nogal" localSheetId="15">#REF!</definedName>
    <definedName name="Tapaporos_nogal">#REF!</definedName>
    <definedName name="Teja_eternit_No_6" localSheetId="4">#REF!</definedName>
    <definedName name="Teja_eternit_No_6" localSheetId="12">#REF!</definedName>
    <definedName name="Teja_eternit_No_6" localSheetId="9">#REF!</definedName>
    <definedName name="Teja_eternit_No_6" localSheetId="11">#REF!</definedName>
    <definedName name="Teja_eternit_No_6" localSheetId="14">#REF!</definedName>
    <definedName name="Teja_eternit_No_6" localSheetId="15">#REF!</definedName>
    <definedName name="Teja_eternit_No_6">#REF!</definedName>
    <definedName name="Thiner" localSheetId="4">#REF!</definedName>
    <definedName name="Thiner" localSheetId="12">#REF!</definedName>
    <definedName name="Thiner" localSheetId="9">#REF!</definedName>
    <definedName name="Thiner" localSheetId="11">#REF!</definedName>
    <definedName name="Thiner" localSheetId="14">#REF!</definedName>
    <definedName name="Thiner" localSheetId="15">#REF!</definedName>
    <definedName name="Thiner">#REF!</definedName>
    <definedName name="Tintilla_para_madera" localSheetId="4">#REF!</definedName>
    <definedName name="Tintilla_para_madera" localSheetId="12">#REF!</definedName>
    <definedName name="Tintilla_para_madera" localSheetId="9">#REF!</definedName>
    <definedName name="Tintilla_para_madera" localSheetId="11">#REF!</definedName>
    <definedName name="Tintilla_para_madera" localSheetId="14">#REF!</definedName>
    <definedName name="Tintilla_para_madera" localSheetId="15">#REF!</definedName>
    <definedName name="Tintilla_para_madera">#REF!</definedName>
    <definedName name="TipoCosteo">[5]PERSONAL!$D$8</definedName>
    <definedName name="TipoCosteoNivelRiesgo" localSheetId="4">#REF!</definedName>
    <definedName name="TipoCosteoNivelRiesgo" localSheetId="12">#REF!</definedName>
    <definedName name="TipoCosteoNivelRiesgo" localSheetId="9">#REF!</definedName>
    <definedName name="TipoCosteoNivelRiesgo" localSheetId="11">#REF!</definedName>
    <definedName name="TipoCosteoNivelRiesgo" localSheetId="14">#REF!</definedName>
    <definedName name="TipoCosteoNivelRiesgo" localSheetId="15">#REF!</definedName>
    <definedName name="TipoCosteoNivelRiesgo">#REF!</definedName>
    <definedName name="Tiras_Alistado_3_x_3_x_3" localSheetId="4">#REF!</definedName>
    <definedName name="Tiras_Alistado_3_x_3_x_3" localSheetId="12">#REF!</definedName>
    <definedName name="Tiras_Alistado_3_x_3_x_3" localSheetId="9">#REF!</definedName>
    <definedName name="Tiras_Alistado_3_x_3_x_3" localSheetId="11">#REF!</definedName>
    <definedName name="Tiras_Alistado_3_x_3_x_3" localSheetId="14">#REF!</definedName>
    <definedName name="Tiras_Alistado_3_x_3_x_3" localSheetId="15">#REF!</definedName>
    <definedName name="Tiras_Alistado_3_x_3_x_3">#REF!</definedName>
    <definedName name="Toma_telefónica" localSheetId="4">#REF!</definedName>
    <definedName name="Toma_telefónica" localSheetId="12">#REF!</definedName>
    <definedName name="Toma_telefónica" localSheetId="9">#REF!</definedName>
    <definedName name="Toma_telefónica" localSheetId="11">#REF!</definedName>
    <definedName name="Toma_telefónica" localSheetId="14">#REF!</definedName>
    <definedName name="Toma_telefónica" localSheetId="15">#REF!</definedName>
    <definedName name="Toma_telefónica">#REF!</definedName>
    <definedName name="Toma_Trifásica" localSheetId="4">#REF!</definedName>
    <definedName name="Toma_Trifásica" localSheetId="12">#REF!</definedName>
    <definedName name="Toma_Trifásica" localSheetId="9">#REF!</definedName>
    <definedName name="Toma_Trifásica" localSheetId="11">#REF!</definedName>
    <definedName name="Toma_Trifásica" localSheetId="14">#REF!</definedName>
    <definedName name="Toma_Trifásica" localSheetId="15">#REF!</definedName>
    <definedName name="Toma_Trifásica">#REF!</definedName>
    <definedName name="Tornillo_para_Madera_1__No.6" localSheetId="4">#REF!</definedName>
    <definedName name="Tornillo_para_Madera_1__No.6" localSheetId="12">#REF!</definedName>
    <definedName name="Tornillo_para_Madera_1__No.6" localSheetId="9">#REF!</definedName>
    <definedName name="Tornillo_para_Madera_1__No.6" localSheetId="11">#REF!</definedName>
    <definedName name="Tornillo_para_Madera_1__No.6" localSheetId="14">#REF!</definedName>
    <definedName name="Tornillo_para_Madera_1__No.6" localSheetId="15">#REF!</definedName>
    <definedName name="Tornillo_para_Madera_1__No.6">#REF!</definedName>
    <definedName name="Tornillo_para_madera_2__No_9" localSheetId="4">#REF!</definedName>
    <definedName name="Tornillo_para_madera_2__No_9" localSheetId="12">#REF!</definedName>
    <definedName name="Tornillo_para_madera_2__No_9" localSheetId="9">#REF!</definedName>
    <definedName name="Tornillo_para_madera_2__No_9" localSheetId="11">#REF!</definedName>
    <definedName name="Tornillo_para_madera_2__No_9" localSheetId="14">#REF!</definedName>
    <definedName name="Tornillo_para_madera_2__No_9" localSheetId="15">#REF!</definedName>
    <definedName name="Tornillo_para_madera_2__No_9">#REF!</definedName>
    <definedName name="Toxement_1_A_Impermeabilizante_Integral" localSheetId="4">#REF!</definedName>
    <definedName name="Toxement_1_A_Impermeabilizante_Integral" localSheetId="12">#REF!</definedName>
    <definedName name="Toxement_1_A_Impermeabilizante_Integral" localSheetId="9">#REF!</definedName>
    <definedName name="Toxement_1_A_Impermeabilizante_Integral" localSheetId="11">#REF!</definedName>
    <definedName name="Toxement_1_A_Impermeabilizante_Integral" localSheetId="14">#REF!</definedName>
    <definedName name="Toxement_1_A_Impermeabilizante_Integral" localSheetId="15">#REF!</definedName>
    <definedName name="Toxement_1_A_Impermeabilizante_Integral">#REF!</definedName>
    <definedName name="Trafico_liviano_espesor_6_cm._Ref._R25CE_Fibrit" localSheetId="4">#REF!</definedName>
    <definedName name="Trafico_liviano_espesor_6_cm._Ref._R25CE_Fibrit" localSheetId="12">#REF!</definedName>
    <definedName name="Trafico_liviano_espesor_6_cm._Ref._R25CE_Fibrit" localSheetId="9">#REF!</definedName>
    <definedName name="Trafico_liviano_espesor_6_cm._Ref._R25CE_Fibrit" localSheetId="11">#REF!</definedName>
    <definedName name="Trafico_liviano_espesor_6_cm._Ref._R25CE_Fibrit" localSheetId="14">#REF!</definedName>
    <definedName name="Trafico_liviano_espesor_6_cm._Ref._R25CE_Fibrit" localSheetId="15">#REF!</definedName>
    <definedName name="Trafico_liviano_espesor_6_cm._Ref._R25CE_Fibrit">#REF!</definedName>
    <definedName name="Transporte_Andamio" localSheetId="4">#REF!</definedName>
    <definedName name="Transporte_Andamio" localSheetId="12">#REF!</definedName>
    <definedName name="Transporte_Andamio" localSheetId="9">#REF!</definedName>
    <definedName name="Transporte_Andamio" localSheetId="11">#REF!</definedName>
    <definedName name="Transporte_Andamio" localSheetId="14">#REF!</definedName>
    <definedName name="Transporte_Andamio" localSheetId="15">#REF!</definedName>
    <definedName name="Transporte_Andamio">#REF!</definedName>
    <definedName name="Traperos" localSheetId="4">#REF!</definedName>
    <definedName name="Traperos" localSheetId="12">#REF!</definedName>
    <definedName name="Traperos" localSheetId="9">#REF!</definedName>
    <definedName name="Traperos" localSheetId="11">#REF!</definedName>
    <definedName name="Traperos" localSheetId="14">#REF!</definedName>
    <definedName name="Traperos" localSheetId="15">#REF!</definedName>
    <definedName name="Traperos">#REF!</definedName>
    <definedName name="Triplex_Andes_Pizano_14_mm" localSheetId="4">#REF!</definedName>
    <definedName name="Triplex_Andes_Pizano_14_mm" localSheetId="12">#REF!</definedName>
    <definedName name="Triplex_Andes_Pizano_14_mm" localSheetId="9">#REF!</definedName>
    <definedName name="Triplex_Andes_Pizano_14_mm" localSheetId="11">#REF!</definedName>
    <definedName name="Triplex_Andes_Pizano_14_mm" localSheetId="14">#REF!</definedName>
    <definedName name="Triplex_Andes_Pizano_14_mm" localSheetId="15">#REF!</definedName>
    <definedName name="Triplex_Andes_Pizano_14_mm">#REF!</definedName>
    <definedName name="TRM" localSheetId="4">#REF!</definedName>
    <definedName name="TRM" localSheetId="12">#REF!</definedName>
    <definedName name="TRM" localSheetId="9">#REF!</definedName>
    <definedName name="TRM" localSheetId="11">#REF!</definedName>
    <definedName name="TRM" localSheetId="14">#REF!</definedName>
    <definedName name="TRM" localSheetId="15">#REF!</definedName>
    <definedName name="TRM">#REF!</definedName>
    <definedName name="Tuberia_Acero_Galvanizado_Schedule_40_1" localSheetId="4">#REF!</definedName>
    <definedName name="Tuberia_Acero_Galvanizado_Schedule_40_1" localSheetId="12">#REF!</definedName>
    <definedName name="Tuberia_Acero_Galvanizado_Schedule_40_1" localSheetId="9">#REF!</definedName>
    <definedName name="Tuberia_Acero_Galvanizado_Schedule_40_1" localSheetId="11">#REF!</definedName>
    <definedName name="Tuberia_Acero_Galvanizado_Schedule_40_1" localSheetId="14">#REF!</definedName>
    <definedName name="Tuberia_Acero_Galvanizado_Schedule_40_1" localSheetId="15">#REF!</definedName>
    <definedName name="Tuberia_Acero_Galvanizado_Schedule_40_1">#REF!</definedName>
    <definedName name="Tuberia_Acero_Galvanizado_Schedule_40_1_1_2" localSheetId="4">#REF!</definedName>
    <definedName name="Tuberia_Acero_Galvanizado_Schedule_40_1_1_2" localSheetId="12">#REF!</definedName>
    <definedName name="Tuberia_Acero_Galvanizado_Schedule_40_1_1_2" localSheetId="9">#REF!</definedName>
    <definedName name="Tuberia_Acero_Galvanizado_Schedule_40_1_1_2" localSheetId="11">#REF!</definedName>
    <definedName name="Tuberia_Acero_Galvanizado_Schedule_40_1_1_2" localSheetId="14">#REF!</definedName>
    <definedName name="Tuberia_Acero_Galvanizado_Schedule_40_1_1_2" localSheetId="15">#REF!</definedName>
    <definedName name="Tuberia_Acero_Galvanizado_Schedule_40_1_1_2">#REF!</definedName>
    <definedName name="Tuberia_Acero_Galvanizado_Schedule_40_2" localSheetId="4">#REF!</definedName>
    <definedName name="Tuberia_Acero_Galvanizado_Schedule_40_2" localSheetId="12">#REF!</definedName>
    <definedName name="Tuberia_Acero_Galvanizado_Schedule_40_2" localSheetId="9">#REF!</definedName>
    <definedName name="Tuberia_Acero_Galvanizado_Schedule_40_2" localSheetId="11">#REF!</definedName>
    <definedName name="Tuberia_Acero_Galvanizado_Schedule_40_2" localSheetId="14">#REF!</definedName>
    <definedName name="Tuberia_Acero_Galvanizado_Schedule_40_2" localSheetId="15">#REF!</definedName>
    <definedName name="Tuberia_Acero_Galvanizado_Schedule_40_2">#REF!</definedName>
    <definedName name="Tuberia_de_3_4" localSheetId="4">#REF!</definedName>
    <definedName name="Tuberia_de_3_4" localSheetId="12">#REF!</definedName>
    <definedName name="Tuberia_de_3_4" localSheetId="9">#REF!</definedName>
    <definedName name="Tuberia_de_3_4" localSheetId="11">#REF!</definedName>
    <definedName name="Tuberia_de_3_4" localSheetId="14">#REF!</definedName>
    <definedName name="Tuberia_de_3_4" localSheetId="15">#REF!</definedName>
    <definedName name="Tuberia_de_3_4">#REF!</definedName>
    <definedName name="Tuberia_H_G_3" localSheetId="4">#REF!</definedName>
    <definedName name="Tuberia_H_G_3" localSheetId="12">#REF!</definedName>
    <definedName name="Tuberia_H_G_3" localSheetId="9">#REF!</definedName>
    <definedName name="Tuberia_H_G_3" localSheetId="11">#REF!</definedName>
    <definedName name="Tuberia_H_G_3" localSheetId="14">#REF!</definedName>
    <definedName name="Tuberia_H_G_3" localSheetId="15">#REF!</definedName>
    <definedName name="Tuberia_H_G_3">#REF!</definedName>
    <definedName name="Tuberia_Novafort_10" localSheetId="4">#REF!</definedName>
    <definedName name="Tuberia_Novafort_10" localSheetId="12">#REF!</definedName>
    <definedName name="Tuberia_Novafort_10" localSheetId="9">#REF!</definedName>
    <definedName name="Tuberia_Novafort_10" localSheetId="11">#REF!</definedName>
    <definedName name="Tuberia_Novafort_10" localSheetId="14">#REF!</definedName>
    <definedName name="Tuberia_Novafort_10" localSheetId="15">#REF!</definedName>
    <definedName name="Tuberia_Novafort_10">#REF!</definedName>
    <definedName name="Tuberia_Novafort_12" localSheetId="4">#REF!</definedName>
    <definedName name="Tuberia_Novafort_12" localSheetId="12">#REF!</definedName>
    <definedName name="Tuberia_Novafort_12" localSheetId="9">#REF!</definedName>
    <definedName name="Tuberia_Novafort_12" localSheetId="11">#REF!</definedName>
    <definedName name="Tuberia_Novafort_12" localSheetId="14">#REF!</definedName>
    <definedName name="Tuberia_Novafort_12" localSheetId="15">#REF!</definedName>
    <definedName name="Tuberia_Novafort_12">#REF!</definedName>
    <definedName name="Tuberia_Novafort_14" localSheetId="4">#REF!</definedName>
    <definedName name="Tuberia_Novafort_14" localSheetId="12">#REF!</definedName>
    <definedName name="Tuberia_Novafort_14" localSheetId="9">#REF!</definedName>
    <definedName name="Tuberia_Novafort_14" localSheetId="11">#REF!</definedName>
    <definedName name="Tuberia_Novafort_14" localSheetId="14">#REF!</definedName>
    <definedName name="Tuberia_Novafort_14" localSheetId="15">#REF!</definedName>
    <definedName name="Tuberia_Novafort_14">#REF!</definedName>
    <definedName name="Tuberia_Novafort_8" localSheetId="4">#REF!</definedName>
    <definedName name="Tuberia_Novafort_8" localSheetId="12">#REF!</definedName>
    <definedName name="Tuberia_Novafort_8" localSheetId="9">#REF!</definedName>
    <definedName name="Tuberia_Novafort_8" localSheetId="11">#REF!</definedName>
    <definedName name="Tuberia_Novafort_8" localSheetId="14">#REF!</definedName>
    <definedName name="Tuberia_Novafort_8" localSheetId="15">#REF!</definedName>
    <definedName name="Tuberia_Novafort_8">#REF!</definedName>
    <definedName name="Tubo_cobre_tipo_L_1_2" localSheetId="4">#REF!</definedName>
    <definedName name="Tubo_cobre_tipo_L_1_2" localSheetId="12">#REF!</definedName>
    <definedName name="Tubo_cobre_tipo_L_1_2" localSheetId="9">#REF!</definedName>
    <definedName name="Tubo_cobre_tipo_L_1_2" localSheetId="11">#REF!</definedName>
    <definedName name="Tubo_cobre_tipo_L_1_2" localSheetId="14">#REF!</definedName>
    <definedName name="Tubo_cobre_tipo_L_1_2" localSheetId="15">#REF!</definedName>
    <definedName name="Tubo_cobre_tipo_L_1_2">#REF!</definedName>
    <definedName name="Tubo_de_presión___11_P.V.C._3_4" localSheetId="4">#REF!</definedName>
    <definedName name="Tubo_de_presión___11_P.V.C._3_4" localSheetId="12">#REF!</definedName>
    <definedName name="Tubo_de_presión___11_P.V.C._3_4" localSheetId="9">#REF!</definedName>
    <definedName name="Tubo_de_presión___11_P.V.C._3_4" localSheetId="11">#REF!</definedName>
    <definedName name="Tubo_de_presión___11_P.V.C._3_4" localSheetId="14">#REF!</definedName>
    <definedName name="Tubo_de_presión___11_P.V.C._3_4" localSheetId="15">#REF!</definedName>
    <definedName name="Tubo_de_presión___11_P.V.C._3_4">#REF!</definedName>
    <definedName name="Tubo_de_presión___13_5_P.V.C._1" localSheetId="4">#REF!</definedName>
    <definedName name="Tubo_de_presión___13_5_P.V.C._1" localSheetId="12">#REF!</definedName>
    <definedName name="Tubo_de_presión___13_5_P.V.C._1" localSheetId="9">#REF!</definedName>
    <definedName name="Tubo_de_presión___13_5_P.V.C._1" localSheetId="11">#REF!</definedName>
    <definedName name="Tubo_de_presión___13_5_P.V.C._1" localSheetId="14">#REF!</definedName>
    <definedName name="Tubo_de_presión___13_5_P.V.C._1" localSheetId="15">#REF!</definedName>
    <definedName name="Tubo_de_presión___13_5_P.V.C._1">#REF!</definedName>
    <definedName name="Tubo_de_presión___21_P.V.C._1_1_2" localSheetId="4">#REF!</definedName>
    <definedName name="Tubo_de_presión___21_P.V.C._1_1_2" localSheetId="12">#REF!</definedName>
    <definedName name="Tubo_de_presión___21_P.V.C._1_1_2" localSheetId="9">#REF!</definedName>
    <definedName name="Tubo_de_presión___21_P.V.C._1_1_2" localSheetId="11">#REF!</definedName>
    <definedName name="Tubo_de_presión___21_P.V.C._1_1_2" localSheetId="14">#REF!</definedName>
    <definedName name="Tubo_de_presión___21_P.V.C._1_1_2" localSheetId="15">#REF!</definedName>
    <definedName name="Tubo_de_presión___21_P.V.C._1_1_2">#REF!</definedName>
    <definedName name="Tubo_de_presión___9_P.V.C._1_2" localSheetId="4">#REF!</definedName>
    <definedName name="Tubo_de_presión___9_P.V.C._1_2" localSheetId="12">#REF!</definedName>
    <definedName name="Tubo_de_presión___9_P.V.C._1_2" localSheetId="9">#REF!</definedName>
    <definedName name="Tubo_de_presión___9_P.V.C._1_2" localSheetId="11">#REF!</definedName>
    <definedName name="Tubo_de_presión___9_P.V.C._1_2" localSheetId="14">#REF!</definedName>
    <definedName name="Tubo_de_presión___9_P.V.C._1_2" localSheetId="15">#REF!</definedName>
    <definedName name="Tubo_de_presión___9_P.V.C._1_2">#REF!</definedName>
    <definedName name="Tubo_estructura_negra_3" localSheetId="4">#REF!</definedName>
    <definedName name="Tubo_estructura_negra_3" localSheetId="12">#REF!</definedName>
    <definedName name="Tubo_estructura_negra_3" localSheetId="9">#REF!</definedName>
    <definedName name="Tubo_estructura_negra_3" localSheetId="11">#REF!</definedName>
    <definedName name="Tubo_estructura_negra_3" localSheetId="14">#REF!</definedName>
    <definedName name="Tubo_estructura_negra_3" localSheetId="15">#REF!</definedName>
    <definedName name="Tubo_estructura_negra_3">#REF!</definedName>
    <definedName name="Tubo_estructural_galvanizado_1" localSheetId="4">#REF!</definedName>
    <definedName name="Tubo_estructural_galvanizado_1" localSheetId="12">#REF!</definedName>
    <definedName name="Tubo_estructural_galvanizado_1" localSheetId="9">#REF!</definedName>
    <definedName name="Tubo_estructural_galvanizado_1" localSheetId="11">#REF!</definedName>
    <definedName name="Tubo_estructural_galvanizado_1" localSheetId="14">#REF!</definedName>
    <definedName name="Tubo_estructural_galvanizado_1" localSheetId="15">#REF!</definedName>
    <definedName name="Tubo_estructural_galvanizado_1">#REF!</definedName>
    <definedName name="Tubo_estructural_galvanizado_2" localSheetId="4">#REF!</definedName>
    <definedName name="Tubo_estructural_galvanizado_2" localSheetId="12">#REF!</definedName>
    <definedName name="Tubo_estructural_galvanizado_2" localSheetId="9">#REF!</definedName>
    <definedName name="Tubo_estructural_galvanizado_2" localSheetId="11">#REF!</definedName>
    <definedName name="Tubo_estructural_galvanizado_2" localSheetId="14">#REF!</definedName>
    <definedName name="Tubo_estructural_galvanizado_2" localSheetId="15">#REF!</definedName>
    <definedName name="Tubo_estructural_galvanizado_2">#REF!</definedName>
    <definedName name="Tubo_galvanizado_3" localSheetId="4">#REF!</definedName>
    <definedName name="Tubo_galvanizado_3" localSheetId="12">#REF!</definedName>
    <definedName name="Tubo_galvanizado_3" localSheetId="9">#REF!</definedName>
    <definedName name="Tubo_galvanizado_3" localSheetId="11">#REF!</definedName>
    <definedName name="Tubo_galvanizado_3" localSheetId="14">#REF!</definedName>
    <definedName name="Tubo_galvanizado_3" localSheetId="15">#REF!</definedName>
    <definedName name="Tubo_galvanizado_3">#REF!</definedName>
    <definedName name="Tubo_Gas_Galvanizado_1_2" localSheetId="4">#REF!</definedName>
    <definedName name="Tubo_Gas_Galvanizado_1_2" localSheetId="12">#REF!</definedName>
    <definedName name="Tubo_Gas_Galvanizado_1_2" localSheetId="9">#REF!</definedName>
    <definedName name="Tubo_Gas_Galvanizado_1_2" localSheetId="11">#REF!</definedName>
    <definedName name="Tubo_Gas_Galvanizado_1_2" localSheetId="14">#REF!</definedName>
    <definedName name="Tubo_Gas_Galvanizado_1_2" localSheetId="15">#REF!</definedName>
    <definedName name="Tubo_Gas_Galvanizado_1_2">#REF!</definedName>
    <definedName name="Tubo_mueble_cal_18_1" localSheetId="4">#REF!</definedName>
    <definedName name="Tubo_mueble_cal_18_1" localSheetId="12">#REF!</definedName>
    <definedName name="Tubo_mueble_cal_18_1" localSheetId="9">#REF!</definedName>
    <definedName name="Tubo_mueble_cal_18_1" localSheetId="11">#REF!</definedName>
    <definedName name="Tubo_mueble_cal_18_1" localSheetId="14">#REF!</definedName>
    <definedName name="Tubo_mueble_cal_18_1" localSheetId="15">#REF!</definedName>
    <definedName name="Tubo_mueble_cal_18_1">#REF!</definedName>
    <definedName name="Tubo_P.V.C.___L_2" localSheetId="4">#REF!</definedName>
    <definedName name="Tubo_P.V.C.___L_2" localSheetId="12">#REF!</definedName>
    <definedName name="Tubo_P.V.C.___L_2" localSheetId="9">#REF!</definedName>
    <definedName name="Tubo_P.V.C.___L_2" localSheetId="11">#REF!</definedName>
    <definedName name="Tubo_P.V.C.___L_2" localSheetId="14">#REF!</definedName>
    <definedName name="Tubo_P.V.C.___L_2" localSheetId="15">#REF!</definedName>
    <definedName name="Tubo_P.V.C.___L_2">#REF!</definedName>
    <definedName name="Tubo_P.V.C.___L_3" localSheetId="4">#REF!</definedName>
    <definedName name="Tubo_P.V.C.___L_3" localSheetId="12">#REF!</definedName>
    <definedName name="Tubo_P.V.C.___L_3" localSheetId="9">#REF!</definedName>
    <definedName name="Tubo_P.V.C.___L_3" localSheetId="11">#REF!</definedName>
    <definedName name="Tubo_P.V.C.___L_3" localSheetId="14">#REF!</definedName>
    <definedName name="Tubo_P.V.C.___L_3" localSheetId="15">#REF!</definedName>
    <definedName name="Tubo_P.V.C.___L_3">#REF!</definedName>
    <definedName name="Tubo_P.V.C._sanitario_2" localSheetId="4">#REF!</definedName>
    <definedName name="Tubo_P.V.C._sanitario_2" localSheetId="12">#REF!</definedName>
    <definedName name="Tubo_P.V.C._sanitario_2" localSheetId="9">#REF!</definedName>
    <definedName name="Tubo_P.V.C._sanitario_2" localSheetId="11">#REF!</definedName>
    <definedName name="Tubo_P.V.C._sanitario_2" localSheetId="14">#REF!</definedName>
    <definedName name="Tubo_P.V.C._sanitario_2" localSheetId="15">#REF!</definedName>
    <definedName name="Tubo_P.V.C._sanitario_2">#REF!</definedName>
    <definedName name="Tubo_P.V.C._sanitario_3" localSheetId="4">#REF!</definedName>
    <definedName name="Tubo_P.V.C._sanitario_3" localSheetId="12">#REF!</definedName>
    <definedName name="Tubo_P.V.C._sanitario_3" localSheetId="9">#REF!</definedName>
    <definedName name="Tubo_P.V.C._sanitario_3" localSheetId="11">#REF!</definedName>
    <definedName name="Tubo_P.V.C._sanitario_3" localSheetId="14">#REF!</definedName>
    <definedName name="Tubo_P.V.C._sanitario_3" localSheetId="15">#REF!</definedName>
    <definedName name="Tubo_P.V.C._sanitario_3">#REF!</definedName>
    <definedName name="Tubo_P.V.C._sanitario_4" localSheetId="4">#REF!</definedName>
    <definedName name="Tubo_P.V.C._sanitario_4" localSheetId="12">#REF!</definedName>
    <definedName name="Tubo_P.V.C._sanitario_4" localSheetId="9">#REF!</definedName>
    <definedName name="Tubo_P.V.C._sanitario_4" localSheetId="11">#REF!</definedName>
    <definedName name="Tubo_P.V.C._sanitario_4" localSheetId="14">#REF!</definedName>
    <definedName name="Tubo_P.V.C._sanitario_4" localSheetId="15">#REF!</definedName>
    <definedName name="Tubo_P.V.C._sanitario_4">#REF!</definedName>
    <definedName name="Tubo_P.V.C._sanitario_6" localSheetId="4">#REF!</definedName>
    <definedName name="Tubo_P.V.C._sanitario_6" localSheetId="12">#REF!</definedName>
    <definedName name="Tubo_P.V.C._sanitario_6" localSheetId="9">#REF!</definedName>
    <definedName name="Tubo_P.V.C._sanitario_6" localSheetId="11">#REF!</definedName>
    <definedName name="Tubo_P.V.C._sanitario_6" localSheetId="14">#REF!</definedName>
    <definedName name="Tubo_P.V.C._sanitario_6" localSheetId="15">#REF!</definedName>
    <definedName name="Tubo_P.V.C._sanitario_6">#REF!</definedName>
    <definedName name="Tubo_Presión___11_P.V.C._3_4" localSheetId="4">#REF!</definedName>
    <definedName name="Tubo_Presión___11_P.V.C._3_4" localSheetId="12">#REF!</definedName>
    <definedName name="Tubo_Presión___11_P.V.C._3_4" localSheetId="9">#REF!</definedName>
    <definedName name="Tubo_Presión___11_P.V.C._3_4" localSheetId="11">#REF!</definedName>
    <definedName name="Tubo_Presión___11_P.V.C._3_4" localSheetId="14">#REF!</definedName>
    <definedName name="Tubo_Presión___11_P.V.C._3_4" localSheetId="15">#REF!</definedName>
    <definedName name="Tubo_Presión___11_P.V.C._3_4">#REF!</definedName>
    <definedName name="Tubo_Presión___13_5_P.V.C._1" localSheetId="4">#REF!</definedName>
    <definedName name="Tubo_Presión___13_5_P.V.C._1" localSheetId="12">#REF!</definedName>
    <definedName name="Tubo_Presión___13_5_P.V.C._1" localSheetId="9">#REF!</definedName>
    <definedName name="Tubo_Presión___13_5_P.V.C._1" localSheetId="11">#REF!</definedName>
    <definedName name="Tubo_Presión___13_5_P.V.C._1" localSheetId="14">#REF!</definedName>
    <definedName name="Tubo_Presión___13_5_P.V.C._1" localSheetId="15">#REF!</definedName>
    <definedName name="Tubo_Presión___13_5_P.V.C._1">#REF!</definedName>
    <definedName name="Tubo_Presión___21_P.V.C._1_1_2" localSheetId="4">#REF!</definedName>
    <definedName name="Tubo_Presión___21_P.V.C._1_1_2" localSheetId="12">#REF!</definedName>
    <definedName name="Tubo_Presión___21_P.V.C._1_1_2" localSheetId="9">#REF!</definedName>
    <definedName name="Tubo_Presión___21_P.V.C._1_1_2" localSheetId="11">#REF!</definedName>
    <definedName name="Tubo_Presión___21_P.V.C._1_1_2" localSheetId="14">#REF!</definedName>
    <definedName name="Tubo_Presión___21_P.V.C._1_1_2" localSheetId="15">#REF!</definedName>
    <definedName name="Tubo_Presión___21_P.V.C._1_1_2">#REF!</definedName>
    <definedName name="Tubo_Presión___21_P.V.C._1_1_4" localSheetId="4">#REF!</definedName>
    <definedName name="Tubo_Presión___21_P.V.C._1_1_4" localSheetId="12">#REF!</definedName>
    <definedName name="Tubo_Presión___21_P.V.C._1_1_4" localSheetId="9">#REF!</definedName>
    <definedName name="Tubo_Presión___21_P.V.C._1_1_4" localSheetId="11">#REF!</definedName>
    <definedName name="Tubo_Presión___21_P.V.C._1_1_4" localSheetId="14">#REF!</definedName>
    <definedName name="Tubo_Presión___21_P.V.C._1_1_4" localSheetId="15">#REF!</definedName>
    <definedName name="Tubo_Presión___21_P.V.C._1_1_4">#REF!</definedName>
    <definedName name="Tubo_Presión___9_P.V.C._1_2" localSheetId="4">#REF!</definedName>
    <definedName name="Tubo_Presión___9_P.V.C._1_2" localSheetId="12">#REF!</definedName>
    <definedName name="Tubo_Presión___9_P.V.C._1_2" localSheetId="9">#REF!</definedName>
    <definedName name="Tubo_Presión___9_P.V.C._1_2" localSheetId="11">#REF!</definedName>
    <definedName name="Tubo_Presión___9_P.V.C._1_2" localSheetId="14">#REF!</definedName>
    <definedName name="Tubo_Presión___9_P.V.C._1_2" localSheetId="15">#REF!</definedName>
    <definedName name="Tubo_Presión___9_P.V.C._1_2">#REF!</definedName>
    <definedName name="Tubo_Presión__21_P.V.C._2" localSheetId="4">#REF!</definedName>
    <definedName name="Tubo_Presión__21_P.V.C._2" localSheetId="12">#REF!</definedName>
    <definedName name="Tubo_Presión__21_P.V.C._2" localSheetId="9">#REF!</definedName>
    <definedName name="Tubo_Presión__21_P.V.C._2" localSheetId="11">#REF!</definedName>
    <definedName name="Tubo_Presión__21_P.V.C._2" localSheetId="14">#REF!</definedName>
    <definedName name="Tubo_Presión__21_P.V.C._2" localSheetId="15">#REF!</definedName>
    <definedName name="Tubo_Presión__21_P.V.C._2">#REF!</definedName>
    <definedName name="Tubo_presión__9_P.V.C._1_2" localSheetId="4">#REF!</definedName>
    <definedName name="Tubo_presión__9_P.V.C._1_2" localSheetId="12">#REF!</definedName>
    <definedName name="Tubo_presión__9_P.V.C._1_2" localSheetId="9">#REF!</definedName>
    <definedName name="Tubo_presión__9_P.V.C._1_2" localSheetId="11">#REF!</definedName>
    <definedName name="Tubo_presión__9_P.V.C._1_2" localSheetId="14">#REF!</definedName>
    <definedName name="Tubo_presión__9_P.V.C._1_2" localSheetId="15">#REF!</definedName>
    <definedName name="Tubo_presión__9_P.V.C._1_2">#REF!</definedName>
    <definedName name="Tubo_presión__9_P.V.C._3_4" localSheetId="4">#REF!</definedName>
    <definedName name="Tubo_presión__9_P.V.C._3_4" localSheetId="12">#REF!</definedName>
    <definedName name="Tubo_presión__9_P.V.C._3_4" localSheetId="9">#REF!</definedName>
    <definedName name="Tubo_presión__9_P.V.C._3_4" localSheetId="11">#REF!</definedName>
    <definedName name="Tubo_presión__9_P.V.C._3_4" localSheetId="14">#REF!</definedName>
    <definedName name="Tubo_presión__9_P.V.C._3_4" localSheetId="15">#REF!</definedName>
    <definedName name="Tubo_presión__9_P.V.C._3_4">#REF!</definedName>
    <definedName name="Tubo_Presión__P.V.C._2_1_2" localSheetId="4">#REF!</definedName>
    <definedName name="Tubo_Presión__P.V.C._2_1_2" localSheetId="12">#REF!</definedName>
    <definedName name="Tubo_Presión__P.V.C._2_1_2" localSheetId="9">#REF!</definedName>
    <definedName name="Tubo_Presión__P.V.C._2_1_2" localSheetId="11">#REF!</definedName>
    <definedName name="Tubo_Presión__P.V.C._2_1_2" localSheetId="14">#REF!</definedName>
    <definedName name="Tubo_Presión__P.V.C._2_1_2" localSheetId="15">#REF!</definedName>
    <definedName name="Tubo_Presión__P.V.C._2_1_2">#REF!</definedName>
    <definedName name="Tubo_Presión__P.V.C._3" localSheetId="4">#REF!</definedName>
    <definedName name="Tubo_Presión__P.V.C._3" localSheetId="12">#REF!</definedName>
    <definedName name="Tubo_Presión__P.V.C._3" localSheetId="9">#REF!</definedName>
    <definedName name="Tubo_Presión__P.V.C._3" localSheetId="11">#REF!</definedName>
    <definedName name="Tubo_Presión__P.V.C._3" localSheetId="14">#REF!</definedName>
    <definedName name="Tubo_Presión__P.V.C._3" localSheetId="15">#REF!</definedName>
    <definedName name="Tubo_Presión__P.V.C._3">#REF!</definedName>
    <definedName name="Tuibo_cobre_tipo_L_1_2" localSheetId="4">#REF!</definedName>
    <definedName name="Tuibo_cobre_tipo_L_1_2" localSheetId="12">#REF!</definedName>
    <definedName name="Tuibo_cobre_tipo_L_1_2" localSheetId="9">#REF!</definedName>
    <definedName name="Tuibo_cobre_tipo_L_1_2" localSheetId="11">#REF!</definedName>
    <definedName name="Tuibo_cobre_tipo_L_1_2" localSheetId="14">#REF!</definedName>
    <definedName name="Tuibo_cobre_tipo_L_1_2" localSheetId="15">#REF!</definedName>
    <definedName name="Tuibo_cobre_tipo_L_1_2">#REF!</definedName>
    <definedName name="UN">VLOOKUP([2]PPTO!$F1,[2]AC!$B$1:$D$65536,3,FALSE)</definedName>
    <definedName name="V">[2]INS!$F$464*(1+[2]INS!$I$464)</definedName>
    <definedName name="V_1___2.7x1.966___Plano_de_Detalle_No._A_159" localSheetId="4">#REF!</definedName>
    <definedName name="V_1___2.7x1.966___Plano_de_Detalle_No._A_159" localSheetId="12">#REF!</definedName>
    <definedName name="V_1___2.7x1.966___Plano_de_Detalle_No._A_159" localSheetId="9">#REF!</definedName>
    <definedName name="V_1___2.7x1.966___Plano_de_Detalle_No._A_159" localSheetId="11">#REF!</definedName>
    <definedName name="V_1___2.7x1.966___Plano_de_Detalle_No._A_159" localSheetId="14">#REF!</definedName>
    <definedName name="V_1___2.7x1.966___Plano_de_Detalle_No._A_159" localSheetId="15">#REF!</definedName>
    <definedName name="V_1___2.7x1.966___Plano_de_Detalle_No._A_159">#REF!</definedName>
    <definedName name="V_10___1.8x6.9___Plano_de_Detalle_No._A_161" localSheetId="4">#REF!</definedName>
    <definedName name="V_10___1.8x6.9___Plano_de_Detalle_No._A_161" localSheetId="12">#REF!</definedName>
    <definedName name="V_10___1.8x6.9___Plano_de_Detalle_No._A_161" localSheetId="9">#REF!</definedName>
    <definedName name="V_10___1.8x6.9___Plano_de_Detalle_No._A_161" localSheetId="11">#REF!</definedName>
    <definedName name="V_10___1.8x6.9___Plano_de_Detalle_No._A_161" localSheetId="14">#REF!</definedName>
    <definedName name="V_10___1.8x6.9___Plano_de_Detalle_No._A_161" localSheetId="15">#REF!</definedName>
    <definedName name="V_10___1.8x6.9___Plano_de_Detalle_No._A_161">#REF!</definedName>
    <definedName name="V_11___2x1.9___Plano_de_Detalle_No._A_161" localSheetId="4">#REF!</definedName>
    <definedName name="V_11___2x1.9___Plano_de_Detalle_No._A_161" localSheetId="12">#REF!</definedName>
    <definedName name="V_11___2x1.9___Plano_de_Detalle_No._A_161" localSheetId="9">#REF!</definedName>
    <definedName name="V_11___2x1.9___Plano_de_Detalle_No._A_161" localSheetId="11">#REF!</definedName>
    <definedName name="V_11___2x1.9___Plano_de_Detalle_No._A_161" localSheetId="14">#REF!</definedName>
    <definedName name="V_11___2x1.9___Plano_de_Detalle_No._A_161" localSheetId="15">#REF!</definedName>
    <definedName name="V_11___2x1.9___Plano_de_Detalle_No._A_161">#REF!</definedName>
    <definedName name="V_12___1.2x1.5___Plano_de_Detalle_No._A_161" localSheetId="4">#REF!</definedName>
    <definedName name="V_12___1.2x1.5___Plano_de_Detalle_No._A_161" localSheetId="12">#REF!</definedName>
    <definedName name="V_12___1.2x1.5___Plano_de_Detalle_No._A_161" localSheetId="9">#REF!</definedName>
    <definedName name="V_12___1.2x1.5___Plano_de_Detalle_No._A_161" localSheetId="11">#REF!</definedName>
    <definedName name="V_12___1.2x1.5___Plano_de_Detalle_No._A_161" localSheetId="14">#REF!</definedName>
    <definedName name="V_12___1.2x1.5___Plano_de_Detalle_No._A_161" localSheetId="15">#REF!</definedName>
    <definedName name="V_12___1.2x1.5___Plano_de_Detalle_No._A_161">#REF!</definedName>
    <definedName name="V_13___1.8x4.4___Plano_de_Detalle_No._A_161" localSheetId="4">#REF!</definedName>
    <definedName name="V_13___1.8x4.4___Plano_de_Detalle_No._A_161" localSheetId="12">#REF!</definedName>
    <definedName name="V_13___1.8x4.4___Plano_de_Detalle_No._A_161" localSheetId="9">#REF!</definedName>
    <definedName name="V_13___1.8x4.4___Plano_de_Detalle_No._A_161" localSheetId="11">#REF!</definedName>
    <definedName name="V_13___1.8x4.4___Plano_de_Detalle_No._A_161" localSheetId="14">#REF!</definedName>
    <definedName name="V_13___1.8x4.4___Plano_de_Detalle_No._A_161" localSheetId="15">#REF!</definedName>
    <definedName name="V_13___1.8x4.4___Plano_de_Detalle_No._A_161">#REF!</definedName>
    <definedName name="V_14___1.8x6.7___Plano_de_Detalle_No._A_162" localSheetId="4">#REF!</definedName>
    <definedName name="V_14___1.8x6.7___Plano_de_Detalle_No._A_162" localSheetId="12">#REF!</definedName>
    <definedName name="V_14___1.8x6.7___Plano_de_Detalle_No._A_162" localSheetId="9">#REF!</definedName>
    <definedName name="V_14___1.8x6.7___Plano_de_Detalle_No._A_162" localSheetId="11">#REF!</definedName>
    <definedName name="V_14___1.8x6.7___Plano_de_Detalle_No._A_162" localSheetId="14">#REF!</definedName>
    <definedName name="V_14___1.8x6.7___Plano_de_Detalle_No._A_162" localSheetId="15">#REF!</definedName>
    <definedName name="V_14___1.8x6.7___Plano_de_Detalle_No._A_162">#REF!</definedName>
    <definedName name="V_15___1.8x6.8___Plano_de_Detalle_No._A_162" localSheetId="4">#REF!</definedName>
    <definedName name="V_15___1.8x6.8___Plano_de_Detalle_No._A_162" localSheetId="12">#REF!</definedName>
    <definedName name="V_15___1.8x6.8___Plano_de_Detalle_No._A_162" localSheetId="9">#REF!</definedName>
    <definedName name="V_15___1.8x6.8___Plano_de_Detalle_No._A_162" localSheetId="11">#REF!</definedName>
    <definedName name="V_15___1.8x6.8___Plano_de_Detalle_No._A_162" localSheetId="14">#REF!</definedName>
    <definedName name="V_15___1.8x6.8___Plano_de_Detalle_No._A_162" localSheetId="15">#REF!</definedName>
    <definedName name="V_15___1.8x6.8___Plano_de_Detalle_No._A_162">#REF!</definedName>
    <definedName name="V_16___1.2x0.9___Plano_de_Detalle_No._A_161" localSheetId="4">#REF!</definedName>
    <definedName name="V_16___1.2x0.9___Plano_de_Detalle_No._A_161" localSheetId="12">#REF!</definedName>
    <definedName name="V_16___1.2x0.9___Plano_de_Detalle_No._A_161" localSheetId="9">#REF!</definedName>
    <definedName name="V_16___1.2x0.9___Plano_de_Detalle_No._A_161" localSheetId="11">#REF!</definedName>
    <definedName name="V_16___1.2x0.9___Plano_de_Detalle_No._A_161" localSheetId="14">#REF!</definedName>
    <definedName name="V_16___1.2x0.9___Plano_de_Detalle_No._A_161" localSheetId="15">#REF!</definedName>
    <definedName name="V_16___1.2x0.9___Plano_de_Detalle_No._A_161">#REF!</definedName>
    <definedName name="V_17___2.7x0.525___Plano_de_Detalle_No._A_162" localSheetId="4">#REF!</definedName>
    <definedName name="V_17___2.7x0.525___Plano_de_Detalle_No._A_162" localSheetId="12">#REF!</definedName>
    <definedName name="V_17___2.7x0.525___Plano_de_Detalle_No._A_162" localSheetId="9">#REF!</definedName>
    <definedName name="V_17___2.7x0.525___Plano_de_Detalle_No._A_162" localSheetId="11">#REF!</definedName>
    <definedName name="V_17___2.7x0.525___Plano_de_Detalle_No._A_162" localSheetId="14">#REF!</definedName>
    <definedName name="V_17___2.7x0.525___Plano_de_Detalle_No._A_162" localSheetId="15">#REF!</definedName>
    <definedName name="V_17___2.7x0.525___Plano_de_Detalle_No._A_162">#REF!</definedName>
    <definedName name="V_18___1.8x2___Plano_de_Detalle_No._A_162" localSheetId="4">#REF!</definedName>
    <definedName name="V_18___1.8x2___Plano_de_Detalle_No._A_162" localSheetId="12">#REF!</definedName>
    <definedName name="V_18___1.8x2___Plano_de_Detalle_No._A_162" localSheetId="9">#REF!</definedName>
    <definedName name="V_18___1.8x2___Plano_de_Detalle_No._A_162" localSheetId="11">#REF!</definedName>
    <definedName name="V_18___1.8x2___Plano_de_Detalle_No._A_162" localSheetId="14">#REF!</definedName>
    <definedName name="V_18___1.8x2___Plano_de_Detalle_No._A_162" localSheetId="15">#REF!</definedName>
    <definedName name="V_18___1.8x2___Plano_de_Detalle_No._A_162">#REF!</definedName>
    <definedName name="V_18´___1.8x2.1___Plano_de_Detalle_No._A_162" localSheetId="4">#REF!</definedName>
    <definedName name="V_18´___1.8x2.1___Plano_de_Detalle_No._A_162" localSheetId="12">#REF!</definedName>
    <definedName name="V_18´___1.8x2.1___Plano_de_Detalle_No._A_162" localSheetId="9">#REF!</definedName>
    <definedName name="V_18´___1.8x2.1___Plano_de_Detalle_No._A_162" localSheetId="11">#REF!</definedName>
    <definedName name="V_18´___1.8x2.1___Plano_de_Detalle_No._A_162" localSheetId="14">#REF!</definedName>
    <definedName name="V_18´___1.8x2.1___Plano_de_Detalle_No._A_162" localSheetId="15">#REF!</definedName>
    <definedName name="V_18´___1.8x2.1___Plano_de_Detalle_No._A_162">#REF!</definedName>
    <definedName name="V_19___4.95x14.352___Plano_de_Detalle_No._A_163" localSheetId="4">#REF!</definedName>
    <definedName name="V_19___4.95x14.352___Plano_de_Detalle_No._A_163" localSheetId="12">#REF!</definedName>
    <definedName name="V_19___4.95x14.352___Plano_de_Detalle_No._A_163" localSheetId="9">#REF!</definedName>
    <definedName name="V_19___4.95x14.352___Plano_de_Detalle_No._A_163" localSheetId="11">#REF!</definedName>
    <definedName name="V_19___4.95x14.352___Plano_de_Detalle_No._A_163" localSheetId="14">#REF!</definedName>
    <definedName name="V_19___4.95x14.352___Plano_de_Detalle_No._A_163" localSheetId="15">#REF!</definedName>
    <definedName name="V_19___4.95x14.352___Plano_de_Detalle_No._A_163">#REF!</definedName>
    <definedName name="V_2___1.8x6.75___Plano_de_Detalle_No._A_159" localSheetId="4">#REF!</definedName>
    <definedName name="V_2___1.8x6.75___Plano_de_Detalle_No._A_159" localSheetId="12">#REF!</definedName>
    <definedName name="V_2___1.8x6.75___Plano_de_Detalle_No._A_159" localSheetId="9">#REF!</definedName>
    <definedName name="V_2___1.8x6.75___Plano_de_Detalle_No._A_159" localSheetId="11">#REF!</definedName>
    <definedName name="V_2___1.8x6.75___Plano_de_Detalle_No._A_159" localSheetId="14">#REF!</definedName>
    <definedName name="V_2___1.8x6.75___Plano_de_Detalle_No._A_159" localSheetId="15">#REF!</definedName>
    <definedName name="V_2___1.8x6.75___Plano_de_Detalle_No._A_159">#REF!</definedName>
    <definedName name="V_20___4.4x4.82___Plano_de_Detalle_No._A_164" localSheetId="4">#REF!</definedName>
    <definedName name="V_20___4.4x4.82___Plano_de_Detalle_No._A_164" localSheetId="12">#REF!</definedName>
    <definedName name="V_20___4.4x4.82___Plano_de_Detalle_No._A_164" localSheetId="9">#REF!</definedName>
    <definedName name="V_20___4.4x4.82___Plano_de_Detalle_No._A_164" localSheetId="11">#REF!</definedName>
    <definedName name="V_20___4.4x4.82___Plano_de_Detalle_No._A_164" localSheetId="14">#REF!</definedName>
    <definedName name="V_20___4.4x4.82___Plano_de_Detalle_No._A_164" localSheetId="15">#REF!</definedName>
    <definedName name="V_20___4.4x4.82___Plano_de_Detalle_No._A_164">#REF!</definedName>
    <definedName name="V_21___2.2x4.82___Plano_de_Detalle_No._A_164" localSheetId="4">#REF!</definedName>
    <definedName name="V_21___2.2x4.82___Plano_de_Detalle_No._A_164" localSheetId="12">#REF!</definedName>
    <definedName name="V_21___2.2x4.82___Plano_de_Detalle_No._A_164" localSheetId="9">#REF!</definedName>
    <definedName name="V_21___2.2x4.82___Plano_de_Detalle_No._A_164" localSheetId="11">#REF!</definedName>
    <definedName name="V_21___2.2x4.82___Plano_de_Detalle_No._A_164" localSheetId="14">#REF!</definedName>
    <definedName name="V_21___2.2x4.82___Plano_de_Detalle_No._A_164" localSheetId="15">#REF!</definedName>
    <definedName name="V_21___2.2x4.82___Plano_de_Detalle_No._A_164">#REF!</definedName>
    <definedName name="V_21´___2.75x4.82___Plano_de_Detalle_No._A_164" localSheetId="4">#REF!</definedName>
    <definedName name="V_21´___2.75x4.82___Plano_de_Detalle_No._A_164" localSheetId="12">#REF!</definedName>
    <definedName name="V_21´___2.75x4.82___Plano_de_Detalle_No._A_164" localSheetId="9">#REF!</definedName>
    <definedName name="V_21´___2.75x4.82___Plano_de_Detalle_No._A_164" localSheetId="11">#REF!</definedName>
    <definedName name="V_21´___2.75x4.82___Plano_de_Detalle_No._A_164" localSheetId="14">#REF!</definedName>
    <definedName name="V_21´___2.75x4.82___Plano_de_Detalle_No._A_164" localSheetId="15">#REF!</definedName>
    <definedName name="V_21´___2.75x4.82___Plano_de_Detalle_No._A_164">#REF!</definedName>
    <definedName name="V_22___2.05x2.05___Plano_de_Detalle_No._A_162" localSheetId="4">#REF!</definedName>
    <definedName name="V_22___2.05x2.05___Plano_de_Detalle_No._A_162" localSheetId="12">#REF!</definedName>
    <definedName name="V_22___2.05x2.05___Plano_de_Detalle_No._A_162" localSheetId="9">#REF!</definedName>
    <definedName name="V_22___2.05x2.05___Plano_de_Detalle_No._A_162" localSheetId="11">#REF!</definedName>
    <definedName name="V_22___2.05x2.05___Plano_de_Detalle_No._A_162" localSheetId="14">#REF!</definedName>
    <definedName name="V_22___2.05x2.05___Plano_de_Detalle_No._A_162" localSheetId="15">#REF!</definedName>
    <definedName name="V_22___2.05x2.05___Plano_de_Detalle_No._A_162">#REF!</definedName>
    <definedName name="V_23___2.05x1.9___Plano_de_Detalle_No._A_162" localSheetId="4">#REF!</definedName>
    <definedName name="V_23___2.05x1.9___Plano_de_Detalle_No._A_162" localSheetId="12">#REF!</definedName>
    <definedName name="V_23___2.05x1.9___Plano_de_Detalle_No._A_162" localSheetId="9">#REF!</definedName>
    <definedName name="V_23___2.05x1.9___Plano_de_Detalle_No._A_162" localSheetId="11">#REF!</definedName>
    <definedName name="V_23___2.05x1.9___Plano_de_Detalle_No._A_162" localSheetId="14">#REF!</definedName>
    <definedName name="V_23___2.05x1.9___Plano_de_Detalle_No._A_162" localSheetId="15">#REF!</definedName>
    <definedName name="V_23___2.05x1.9___Plano_de_Detalle_No._A_162">#REF!</definedName>
    <definedName name="V_23´___2.05x1.975___Plano_de_Detalle_No._A_162" localSheetId="4">#REF!</definedName>
    <definedName name="V_23´___2.05x1.975___Plano_de_Detalle_No._A_162" localSheetId="12">#REF!</definedName>
    <definedName name="V_23´___2.05x1.975___Plano_de_Detalle_No._A_162" localSheetId="9">#REF!</definedName>
    <definedName name="V_23´___2.05x1.975___Plano_de_Detalle_No._A_162" localSheetId="11">#REF!</definedName>
    <definedName name="V_23´___2.05x1.975___Plano_de_Detalle_No._A_162" localSheetId="14">#REF!</definedName>
    <definedName name="V_23´___2.05x1.975___Plano_de_Detalle_No._A_162" localSheetId="15">#REF!</definedName>
    <definedName name="V_23´___2.05x1.975___Plano_de_Detalle_No._A_162">#REF!</definedName>
    <definedName name="V_24___2.7x6.426___Plano_de_Detalle_No._A_165" localSheetId="4">#REF!</definedName>
    <definedName name="V_24___2.7x6.426___Plano_de_Detalle_No._A_165" localSheetId="12">#REF!</definedName>
    <definedName name="V_24___2.7x6.426___Plano_de_Detalle_No._A_165" localSheetId="9">#REF!</definedName>
    <definedName name="V_24___2.7x6.426___Plano_de_Detalle_No._A_165" localSheetId="11">#REF!</definedName>
    <definedName name="V_24___2.7x6.426___Plano_de_Detalle_No._A_165" localSheetId="14">#REF!</definedName>
    <definedName name="V_24___2.7x6.426___Plano_de_Detalle_No._A_165" localSheetId="15">#REF!</definedName>
    <definedName name="V_24___2.7x6.426___Plano_de_Detalle_No._A_165">#REF!</definedName>
    <definedName name="V_25___2.7x3.15___Plano_de_Detalle_No._A_165" localSheetId="4">#REF!</definedName>
    <definedName name="V_25___2.7x3.15___Plano_de_Detalle_No._A_165" localSheetId="12">#REF!</definedName>
    <definedName name="V_25___2.7x3.15___Plano_de_Detalle_No._A_165" localSheetId="9">#REF!</definedName>
    <definedName name="V_25___2.7x3.15___Plano_de_Detalle_No._A_165" localSheetId="11">#REF!</definedName>
    <definedName name="V_25___2.7x3.15___Plano_de_Detalle_No._A_165" localSheetId="14">#REF!</definedName>
    <definedName name="V_25___2.7x3.15___Plano_de_Detalle_No._A_165" localSheetId="15">#REF!</definedName>
    <definedName name="V_25___2.7x3.15___Plano_de_Detalle_No._A_165">#REF!</definedName>
    <definedName name="V_26___2.7x4.35___Plano_de_Detalle_No._A_165" localSheetId="4">#REF!</definedName>
    <definedName name="V_26___2.7x4.35___Plano_de_Detalle_No._A_165" localSheetId="12">#REF!</definedName>
    <definedName name="V_26___2.7x4.35___Plano_de_Detalle_No._A_165" localSheetId="9">#REF!</definedName>
    <definedName name="V_26___2.7x4.35___Plano_de_Detalle_No._A_165" localSheetId="11">#REF!</definedName>
    <definedName name="V_26___2.7x4.35___Plano_de_Detalle_No._A_165" localSheetId="14">#REF!</definedName>
    <definedName name="V_26___2.7x4.35___Plano_de_Detalle_No._A_165" localSheetId="15">#REF!</definedName>
    <definedName name="V_26___2.7x4.35___Plano_de_Detalle_No._A_165">#REF!</definedName>
    <definedName name="V_27___0.45x4.65___Plano_de_Detalle_No._A_166" localSheetId="4">#REF!</definedName>
    <definedName name="V_27___0.45x4.65___Plano_de_Detalle_No._A_166" localSheetId="12">#REF!</definedName>
    <definedName name="V_27___0.45x4.65___Plano_de_Detalle_No._A_166" localSheetId="9">#REF!</definedName>
    <definedName name="V_27___0.45x4.65___Plano_de_Detalle_No._A_166" localSheetId="11">#REF!</definedName>
    <definedName name="V_27___0.45x4.65___Plano_de_Detalle_No._A_166" localSheetId="14">#REF!</definedName>
    <definedName name="V_27___0.45x4.65___Plano_de_Detalle_No._A_166" localSheetId="15">#REF!</definedName>
    <definedName name="V_27___0.45x4.65___Plano_de_Detalle_No._A_166">#REF!</definedName>
    <definedName name="V_28___0.45x6.975___Plano_de_Detalle_No._A_166" localSheetId="4">#REF!</definedName>
    <definedName name="V_28___0.45x6.975___Plano_de_Detalle_No._A_166" localSheetId="12">#REF!</definedName>
    <definedName name="V_28___0.45x6.975___Plano_de_Detalle_No._A_166" localSheetId="9">#REF!</definedName>
    <definedName name="V_28___0.45x6.975___Plano_de_Detalle_No._A_166" localSheetId="11">#REF!</definedName>
    <definedName name="V_28___0.45x6.975___Plano_de_Detalle_No._A_166" localSheetId="14">#REF!</definedName>
    <definedName name="V_28___0.45x6.975___Plano_de_Detalle_No._A_166" localSheetId="15">#REF!</definedName>
    <definedName name="V_28___0.45x6.975___Plano_de_Detalle_No._A_166">#REF!</definedName>
    <definedName name="V_29___2.7x1.8___Plano_de_Detalle_No._A_166" localSheetId="4">#REF!</definedName>
    <definedName name="V_29___2.7x1.8___Plano_de_Detalle_No._A_166" localSheetId="12">#REF!</definedName>
    <definedName name="V_29___2.7x1.8___Plano_de_Detalle_No._A_166" localSheetId="9">#REF!</definedName>
    <definedName name="V_29___2.7x1.8___Plano_de_Detalle_No._A_166" localSheetId="11">#REF!</definedName>
    <definedName name="V_29___2.7x1.8___Plano_de_Detalle_No._A_166" localSheetId="14">#REF!</definedName>
    <definedName name="V_29___2.7x1.8___Plano_de_Detalle_No._A_166" localSheetId="15">#REF!</definedName>
    <definedName name="V_29___2.7x1.8___Plano_de_Detalle_No._A_166">#REF!</definedName>
    <definedName name="V_3___1.2x1.2___Plano_de_Detalle_No._A_159" localSheetId="4">#REF!</definedName>
    <definedName name="V_3___1.2x1.2___Plano_de_Detalle_No._A_159" localSheetId="12">#REF!</definedName>
    <definedName name="V_3___1.2x1.2___Plano_de_Detalle_No._A_159" localSheetId="9">#REF!</definedName>
    <definedName name="V_3___1.2x1.2___Plano_de_Detalle_No._A_159" localSheetId="11">#REF!</definedName>
    <definedName name="V_3___1.2x1.2___Plano_de_Detalle_No._A_159" localSheetId="14">#REF!</definedName>
    <definedName name="V_3___1.2x1.2___Plano_de_Detalle_No._A_159" localSheetId="15">#REF!</definedName>
    <definedName name="V_3___1.2x1.2___Plano_de_Detalle_No._A_159">#REF!</definedName>
    <definedName name="V_30___1.8x1.95___Plano_de_Detalle_No._A_166" localSheetId="4">#REF!</definedName>
    <definedName name="V_30___1.8x1.95___Plano_de_Detalle_No._A_166" localSheetId="12">#REF!</definedName>
    <definedName name="V_30___1.8x1.95___Plano_de_Detalle_No._A_166" localSheetId="9">#REF!</definedName>
    <definedName name="V_30___1.8x1.95___Plano_de_Detalle_No._A_166" localSheetId="11">#REF!</definedName>
    <definedName name="V_30___1.8x1.95___Plano_de_Detalle_No._A_166" localSheetId="14">#REF!</definedName>
    <definedName name="V_30___1.8x1.95___Plano_de_Detalle_No._A_166" localSheetId="15">#REF!</definedName>
    <definedName name="V_30___1.8x1.95___Plano_de_Detalle_No._A_166">#REF!</definedName>
    <definedName name="V_31___2x7.2___Plano_de_Detalle_No._A_167" localSheetId="4">#REF!</definedName>
    <definedName name="V_31___2x7.2___Plano_de_Detalle_No._A_167" localSheetId="12">#REF!</definedName>
    <definedName name="V_31___2x7.2___Plano_de_Detalle_No._A_167" localSheetId="9">#REF!</definedName>
    <definedName name="V_31___2x7.2___Plano_de_Detalle_No._A_167" localSheetId="11">#REF!</definedName>
    <definedName name="V_31___2x7.2___Plano_de_Detalle_No._A_167" localSheetId="14">#REF!</definedName>
    <definedName name="V_31___2x7.2___Plano_de_Detalle_No._A_167" localSheetId="15">#REF!</definedName>
    <definedName name="V_31___2x7.2___Plano_de_Detalle_No._A_167">#REF!</definedName>
    <definedName name="V_32___2.7x1.25___Plano_de_Detalle_No._A_166" localSheetId="4">#REF!</definedName>
    <definedName name="V_32___2.7x1.25___Plano_de_Detalle_No._A_166" localSheetId="12">#REF!</definedName>
    <definedName name="V_32___2.7x1.25___Plano_de_Detalle_No._A_166" localSheetId="9">#REF!</definedName>
    <definedName name="V_32___2.7x1.25___Plano_de_Detalle_No._A_166" localSheetId="11">#REF!</definedName>
    <definedName name="V_32___2.7x1.25___Plano_de_Detalle_No._A_166" localSheetId="14">#REF!</definedName>
    <definedName name="V_32___2.7x1.25___Plano_de_Detalle_No._A_166" localSheetId="15">#REF!</definedName>
    <definedName name="V_32___2.7x1.25___Plano_de_Detalle_No._A_166">#REF!</definedName>
    <definedName name="V_4___1.8x9___Plano_de_Detalle_No._A_160" localSheetId="4">#REF!</definedName>
    <definedName name="V_4___1.8x9___Plano_de_Detalle_No._A_160" localSheetId="12">#REF!</definedName>
    <definedName name="V_4___1.8x9___Plano_de_Detalle_No._A_160" localSheetId="9">#REF!</definedName>
    <definedName name="V_4___1.8x9___Plano_de_Detalle_No._A_160" localSheetId="11">#REF!</definedName>
    <definedName name="V_4___1.8x9___Plano_de_Detalle_No._A_160" localSheetId="14">#REF!</definedName>
    <definedName name="V_4___1.8x9___Plano_de_Detalle_No._A_160" localSheetId="15">#REF!</definedName>
    <definedName name="V_4___1.8x9___Plano_de_Detalle_No._A_160">#REF!</definedName>
    <definedName name="V_5___1.8x4.65___Plano_de_Detalle_No._A_160" localSheetId="4">#REF!</definedName>
    <definedName name="V_5___1.8x4.65___Plano_de_Detalle_No._A_160" localSheetId="12">#REF!</definedName>
    <definedName name="V_5___1.8x4.65___Plano_de_Detalle_No._A_160" localSheetId="9">#REF!</definedName>
    <definedName name="V_5___1.8x4.65___Plano_de_Detalle_No._A_160" localSheetId="11">#REF!</definedName>
    <definedName name="V_5___1.8x4.65___Plano_de_Detalle_No._A_160" localSheetId="14">#REF!</definedName>
    <definedName name="V_5___1.8x4.65___Plano_de_Detalle_No._A_160" localSheetId="15">#REF!</definedName>
    <definedName name="V_5___1.8x4.65___Plano_de_Detalle_No._A_160">#REF!</definedName>
    <definedName name="V_6___1.8x2.85___Plano_de_Detalle_No._A_160" localSheetId="4">#REF!</definedName>
    <definedName name="V_6___1.8x2.85___Plano_de_Detalle_No._A_160" localSheetId="12">#REF!</definedName>
    <definedName name="V_6___1.8x2.85___Plano_de_Detalle_No._A_160" localSheetId="9">#REF!</definedName>
    <definedName name="V_6___1.8x2.85___Plano_de_Detalle_No._A_160" localSheetId="11">#REF!</definedName>
    <definedName name="V_6___1.8x2.85___Plano_de_Detalle_No._A_160" localSheetId="14">#REF!</definedName>
    <definedName name="V_6___1.8x2.85___Plano_de_Detalle_No._A_160" localSheetId="15">#REF!</definedName>
    <definedName name="V_6___1.8x2.85___Plano_de_Detalle_No._A_160">#REF!</definedName>
    <definedName name="V_7___1.8x2.25___Plano_de_Detalle_No._A_160" localSheetId="4">#REF!</definedName>
    <definedName name="V_7___1.8x2.25___Plano_de_Detalle_No._A_160" localSheetId="12">#REF!</definedName>
    <definedName name="V_7___1.8x2.25___Plano_de_Detalle_No._A_160" localSheetId="9">#REF!</definedName>
    <definedName name="V_7___1.8x2.25___Plano_de_Detalle_No._A_160" localSheetId="11">#REF!</definedName>
    <definedName name="V_7___1.8x2.25___Plano_de_Detalle_No._A_160" localSheetId="14">#REF!</definedName>
    <definedName name="V_7___1.8x2.25___Plano_de_Detalle_No._A_160" localSheetId="15">#REF!</definedName>
    <definedName name="V_7___1.8x2.25___Plano_de_Detalle_No._A_160">#REF!</definedName>
    <definedName name="V_8___1.8x9___Plano_de_Detalle_No._A_160" localSheetId="4">#REF!</definedName>
    <definedName name="V_8___1.8x9___Plano_de_Detalle_No._A_160" localSheetId="12">#REF!</definedName>
    <definedName name="V_8___1.8x9___Plano_de_Detalle_No._A_160" localSheetId="9">#REF!</definedName>
    <definedName name="V_8___1.8x9___Plano_de_Detalle_No._A_160" localSheetId="11">#REF!</definedName>
    <definedName name="V_8___1.8x9___Plano_de_Detalle_No._A_160" localSheetId="14">#REF!</definedName>
    <definedName name="V_8___1.8x9___Plano_de_Detalle_No._A_160" localSheetId="15">#REF!</definedName>
    <definedName name="V_8___1.8x9___Plano_de_Detalle_No._A_160">#REF!</definedName>
    <definedName name="V_8´___1.8x9___Plano_de_Detalle_No._A_160" localSheetId="4">#REF!</definedName>
    <definedName name="V_8´___1.8x9___Plano_de_Detalle_No._A_160" localSheetId="12">#REF!</definedName>
    <definedName name="V_8´___1.8x9___Plano_de_Detalle_No._A_160" localSheetId="9">#REF!</definedName>
    <definedName name="V_8´___1.8x9___Plano_de_Detalle_No._A_160" localSheetId="11">#REF!</definedName>
    <definedName name="V_8´___1.8x9___Plano_de_Detalle_No._A_160" localSheetId="14">#REF!</definedName>
    <definedName name="V_8´___1.8x9___Plano_de_Detalle_No._A_160" localSheetId="15">#REF!</definedName>
    <definedName name="V_8´___1.8x9___Plano_de_Detalle_No._A_160">#REF!</definedName>
    <definedName name="V_9___1.8x1.05___Plano_de_Detalle_No._A_160" localSheetId="4">#REF!</definedName>
    <definedName name="V_9___1.8x1.05___Plano_de_Detalle_No._A_160" localSheetId="12">#REF!</definedName>
    <definedName name="V_9___1.8x1.05___Plano_de_Detalle_No._A_160" localSheetId="9">#REF!</definedName>
    <definedName name="V_9___1.8x1.05___Plano_de_Detalle_No._A_160" localSheetId="11">#REF!</definedName>
    <definedName name="V_9___1.8x1.05___Plano_de_Detalle_No._A_160" localSheetId="14">#REF!</definedName>
    <definedName name="V_9___1.8x1.05___Plano_de_Detalle_No._A_160" localSheetId="15">#REF!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12">#REF!</definedName>
    <definedName name="Valla_Informativa_Licencia_2.00X1.00" localSheetId="9">#REF!</definedName>
    <definedName name="Valla_Informativa_Licencia_2.00X1.00" localSheetId="11">#REF!</definedName>
    <definedName name="Valla_Informativa_Licencia_2.00X1.00" localSheetId="14">#REF!</definedName>
    <definedName name="Valla_Informativa_Licencia_2.00X1.00" localSheetId="15">#REF!</definedName>
    <definedName name="Valla_Informativa_Licencia_2.00X1.00">#REF!</definedName>
    <definedName name="Valvula_de_Paso_Directo_125_PSIG_Vapor__200_PSIG_Agua_1" localSheetId="4">#REF!</definedName>
    <definedName name="Valvula_de_Paso_Directo_125_PSIG_Vapor__200_PSIG_Agua_1" localSheetId="12">#REF!</definedName>
    <definedName name="Valvula_de_Paso_Directo_125_PSIG_Vapor__200_PSIG_Agua_1" localSheetId="9">#REF!</definedName>
    <definedName name="Valvula_de_Paso_Directo_125_PSIG_Vapor__200_PSIG_Agua_1" localSheetId="11">#REF!</definedName>
    <definedName name="Valvula_de_Paso_Directo_125_PSIG_Vapor__200_PSIG_Agua_1" localSheetId="14">#REF!</definedName>
    <definedName name="Valvula_de_Paso_Directo_125_PSIG_Vapor__200_PSIG_Agua_1" localSheetId="15">#REF!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12">#REF!</definedName>
    <definedName name="Valvula_de_Paso_Directo_125_PSIG_Vapor__200_PSIG_Agua_1_1_2" localSheetId="9">#REF!</definedName>
    <definedName name="Valvula_de_Paso_Directo_125_PSIG_Vapor__200_PSIG_Agua_1_1_2" localSheetId="11">#REF!</definedName>
    <definedName name="Valvula_de_Paso_Directo_125_PSIG_Vapor__200_PSIG_Agua_1_1_2" localSheetId="14">#REF!</definedName>
    <definedName name="Valvula_de_Paso_Directo_125_PSIG_Vapor__200_PSIG_Agua_1_1_2" localSheetId="15">#REF!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2">#REF!</definedName>
    <definedName name="Valvula_de_Paso_Directo_125_PSIG_Vapor__200_PSIG_Agua_1_1_4" localSheetId="9">#REF!</definedName>
    <definedName name="Valvula_de_Paso_Directo_125_PSIG_Vapor__200_PSIG_Agua_1_1_4" localSheetId="11">#REF!</definedName>
    <definedName name="Valvula_de_Paso_Directo_125_PSIG_Vapor__200_PSIG_Agua_1_1_4" localSheetId="14">#REF!</definedName>
    <definedName name="Valvula_de_Paso_Directo_125_PSIG_Vapor__200_PSIG_Agua_1_1_4" localSheetId="15">#REF!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2">#REF!</definedName>
    <definedName name="Valvula_de_Paso_Directo_125_PSIG_Vapor__200_PSIG_Agua_1_2" localSheetId="9">#REF!</definedName>
    <definedName name="Valvula_de_Paso_Directo_125_PSIG_Vapor__200_PSIG_Agua_1_2" localSheetId="11">#REF!</definedName>
    <definedName name="Valvula_de_Paso_Directo_125_PSIG_Vapor__200_PSIG_Agua_1_2" localSheetId="14">#REF!</definedName>
    <definedName name="Valvula_de_Paso_Directo_125_PSIG_Vapor__200_PSIG_Agua_1_2" localSheetId="15">#REF!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2">#REF!</definedName>
    <definedName name="Valvula_de_Paso_Directo_125_PSIG_Vapor__200_PSIG_Agua_2" localSheetId="9">#REF!</definedName>
    <definedName name="Valvula_de_Paso_Directo_125_PSIG_Vapor__200_PSIG_Agua_2" localSheetId="11">#REF!</definedName>
    <definedName name="Valvula_de_Paso_Directo_125_PSIG_Vapor__200_PSIG_Agua_2" localSheetId="14">#REF!</definedName>
    <definedName name="Valvula_de_Paso_Directo_125_PSIG_Vapor__200_PSIG_Agua_2" localSheetId="15">#REF!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2">#REF!</definedName>
    <definedName name="Valvula_de_Paso_Directo_125_PSIG_Vapor__200_PSIG_Agua_2_1_2" localSheetId="9">#REF!</definedName>
    <definedName name="Valvula_de_Paso_Directo_125_PSIG_Vapor__200_PSIG_Agua_2_1_2" localSheetId="11">#REF!</definedName>
    <definedName name="Valvula_de_Paso_Directo_125_PSIG_Vapor__200_PSIG_Agua_2_1_2" localSheetId="14">#REF!</definedName>
    <definedName name="Valvula_de_Paso_Directo_125_PSIG_Vapor__200_PSIG_Agua_2_1_2" localSheetId="15">#REF!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2">#REF!</definedName>
    <definedName name="Valvula_de_Paso_Directo_125_PSIG_Vapor__200_PSIG_Agua_3" localSheetId="9">#REF!</definedName>
    <definedName name="Valvula_de_Paso_Directo_125_PSIG_Vapor__200_PSIG_Agua_3" localSheetId="11">#REF!</definedName>
    <definedName name="Valvula_de_Paso_Directo_125_PSIG_Vapor__200_PSIG_Agua_3" localSheetId="14">#REF!</definedName>
    <definedName name="Valvula_de_Paso_Directo_125_PSIG_Vapor__200_PSIG_Agua_3" localSheetId="15">#REF!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2">#REF!</definedName>
    <definedName name="Valvula_de_Paso_Directo_125_PSIG_Vapor__200_PSIG_Agua_3_4" localSheetId="9">#REF!</definedName>
    <definedName name="Valvula_de_Paso_Directo_125_PSIG_Vapor__200_PSIG_Agua_3_4" localSheetId="11">#REF!</definedName>
    <definedName name="Valvula_de_Paso_Directo_125_PSIG_Vapor__200_PSIG_Agua_3_4" localSheetId="14">#REF!</definedName>
    <definedName name="Valvula_de_Paso_Directo_125_PSIG_Vapor__200_PSIG_Agua_3_4" localSheetId="15">#REF!</definedName>
    <definedName name="Valvula_de_Paso_Directo_125_PSIG_Vapor__200_PSIG_Agua_3_4">#REF!</definedName>
    <definedName name="Valvula_de_Vastago_Ascendente_Cuerpo_en_Hierro_1" localSheetId="4">#REF!</definedName>
    <definedName name="Valvula_de_Vastago_Ascendente_Cuerpo_en_Hierro_1" localSheetId="12">#REF!</definedName>
    <definedName name="Valvula_de_Vastago_Ascendente_Cuerpo_en_Hierro_1" localSheetId="9">#REF!</definedName>
    <definedName name="Valvula_de_Vastago_Ascendente_Cuerpo_en_Hierro_1" localSheetId="11">#REF!</definedName>
    <definedName name="Valvula_de_Vastago_Ascendente_Cuerpo_en_Hierro_1" localSheetId="14">#REF!</definedName>
    <definedName name="Valvula_de_Vastago_Ascendente_Cuerpo_en_Hierro_1" localSheetId="15">#REF!</definedName>
    <definedName name="Valvula_de_Vastago_Ascendente_Cuerpo_en_Hierro_1">#REF!</definedName>
    <definedName name="Valvula_de_Vastago_Ascendente_Cuerpo_en_Hierro_3" localSheetId="4">#REF!</definedName>
    <definedName name="Valvula_de_Vastago_Ascendente_Cuerpo_en_Hierro_3" localSheetId="12">#REF!</definedName>
    <definedName name="Valvula_de_Vastago_Ascendente_Cuerpo_en_Hierro_3" localSheetId="9">#REF!</definedName>
    <definedName name="Valvula_de_Vastago_Ascendente_Cuerpo_en_Hierro_3" localSheetId="11">#REF!</definedName>
    <definedName name="Valvula_de_Vastago_Ascendente_Cuerpo_en_Hierro_3" localSheetId="14">#REF!</definedName>
    <definedName name="Valvula_de_Vastago_Ascendente_Cuerpo_en_Hierro_3" localSheetId="15">#REF!</definedName>
    <definedName name="Valvula_de_Vastago_Ascendente_Cuerpo_en_Hierro_3">#REF!</definedName>
    <definedName name="Valvulas_de_1_2" localSheetId="4">#REF!</definedName>
    <definedName name="Valvulas_de_1_2" localSheetId="12">#REF!</definedName>
    <definedName name="Valvulas_de_1_2" localSheetId="9">#REF!</definedName>
    <definedName name="Valvulas_de_1_2" localSheetId="11">#REF!</definedName>
    <definedName name="Valvulas_de_1_2" localSheetId="14">#REF!</definedName>
    <definedName name="Valvulas_de_1_2" localSheetId="15">#REF!</definedName>
    <definedName name="Valvulas_de_1_2">#REF!</definedName>
    <definedName name="Valvulas_de_3_4" localSheetId="4">#REF!</definedName>
    <definedName name="Valvulas_de_3_4" localSheetId="12">#REF!</definedName>
    <definedName name="Valvulas_de_3_4" localSheetId="9">#REF!</definedName>
    <definedName name="Valvulas_de_3_4" localSheetId="11">#REF!</definedName>
    <definedName name="Valvulas_de_3_4" localSheetId="14">#REF!</definedName>
    <definedName name="Valvulas_de_3_4" localSheetId="15">#REF!</definedName>
    <definedName name="Valvulas_de_3_4">#REF!</definedName>
    <definedName name="Valvulas_de_Pie_Bronce_1" localSheetId="4">#REF!</definedName>
    <definedName name="Valvulas_de_Pie_Bronce_1" localSheetId="12">#REF!</definedName>
    <definedName name="Valvulas_de_Pie_Bronce_1" localSheetId="9">#REF!</definedName>
    <definedName name="Valvulas_de_Pie_Bronce_1" localSheetId="11">#REF!</definedName>
    <definedName name="Valvulas_de_Pie_Bronce_1" localSheetId="14">#REF!</definedName>
    <definedName name="Valvulas_de_Pie_Bronce_1" localSheetId="15">#REF!</definedName>
    <definedName name="Valvulas_de_Pie_Bronce_1">#REF!</definedName>
    <definedName name="Valvulas_de_Pie_Bronce_2" localSheetId="4">#REF!</definedName>
    <definedName name="Valvulas_de_Pie_Bronce_2" localSheetId="12">#REF!</definedName>
    <definedName name="Valvulas_de_Pie_Bronce_2" localSheetId="9">#REF!</definedName>
    <definedName name="Valvulas_de_Pie_Bronce_2" localSheetId="11">#REF!</definedName>
    <definedName name="Valvulas_de_Pie_Bronce_2" localSheetId="14">#REF!</definedName>
    <definedName name="Valvulas_de_Pie_Bronce_2" localSheetId="15">#REF!</definedName>
    <definedName name="Valvulas_de_Pie_Bronce_2">#REF!</definedName>
    <definedName name="Valvulas_de_Pie_Bronce_3" localSheetId="4">#REF!</definedName>
    <definedName name="Valvulas_de_Pie_Bronce_3" localSheetId="12">#REF!</definedName>
    <definedName name="Valvulas_de_Pie_Bronce_3" localSheetId="9">#REF!</definedName>
    <definedName name="Valvulas_de_Pie_Bronce_3" localSheetId="11">#REF!</definedName>
    <definedName name="Valvulas_de_Pie_Bronce_3" localSheetId="14">#REF!</definedName>
    <definedName name="Valvulas_de_Pie_Bronce_3" localSheetId="15">#REF!</definedName>
    <definedName name="Valvulas_de_Pie_Bronce_3">#REF!</definedName>
    <definedName name="Vara_de_Clavo" localSheetId="4">#REF!</definedName>
    <definedName name="Vara_de_Clavo" localSheetId="12">#REF!</definedName>
    <definedName name="Vara_de_Clavo" localSheetId="9">#REF!</definedName>
    <definedName name="Vara_de_Clavo" localSheetId="11">#REF!</definedName>
    <definedName name="Vara_de_Clavo" localSheetId="14">#REF!</definedName>
    <definedName name="Vara_de_Clavo" localSheetId="15">#REF!</definedName>
    <definedName name="Vara_de_Clavo">#REF!</definedName>
    <definedName name="Vibrador_a_Gasolina" localSheetId="4">#REF!</definedName>
    <definedName name="Vibrador_a_Gasolina" localSheetId="12">#REF!</definedName>
    <definedName name="Vibrador_a_Gasolina" localSheetId="9">#REF!</definedName>
    <definedName name="Vibrador_a_Gasolina" localSheetId="11">#REF!</definedName>
    <definedName name="Vibrador_a_Gasolina" localSheetId="14">#REF!</definedName>
    <definedName name="Vibrador_a_Gasolina" localSheetId="15">#REF!</definedName>
    <definedName name="Vibrador_a_Gasolina">#REF!</definedName>
    <definedName name="Vibrocompactador_a_gasolina" localSheetId="4">#REF!</definedName>
    <definedName name="Vibrocompactador_a_gasolina" localSheetId="12">#REF!</definedName>
    <definedName name="Vibrocompactador_a_gasolina" localSheetId="9">#REF!</definedName>
    <definedName name="Vibrocompactador_a_gasolina" localSheetId="11">#REF!</definedName>
    <definedName name="Vibrocompactador_a_gasolina" localSheetId="14">#REF!</definedName>
    <definedName name="Vibrocompactador_a_gasolina" localSheetId="15">#REF!</definedName>
    <definedName name="Vibrocompactador_a_gasolina">#REF!</definedName>
    <definedName name="Viniltex" localSheetId="4">#REF!</definedName>
    <definedName name="Viniltex" localSheetId="12">#REF!</definedName>
    <definedName name="Viniltex" localSheetId="9">#REF!</definedName>
    <definedName name="Viniltex" localSheetId="11">#REF!</definedName>
    <definedName name="Viniltex" localSheetId="14">#REF!</definedName>
    <definedName name="Viniltex" localSheetId="15">#REF!</definedName>
    <definedName name="Viniltex">#REF!</definedName>
    <definedName name="Viniltex_blanco" localSheetId="4">#REF!</definedName>
    <definedName name="Viniltex_blanco" localSheetId="12">#REF!</definedName>
    <definedName name="Viniltex_blanco" localSheetId="9">#REF!</definedName>
    <definedName name="Viniltex_blanco" localSheetId="11">#REF!</definedName>
    <definedName name="Viniltex_blanco" localSheetId="14">#REF!</definedName>
    <definedName name="Viniltex_blanco" localSheetId="15">#REF!</definedName>
    <definedName name="Viniltex_blanco">#REF!</definedName>
    <definedName name="Volqueta_3.00_m" localSheetId="4">#REF!</definedName>
    <definedName name="Volqueta_3.00_m" localSheetId="12">#REF!</definedName>
    <definedName name="Volqueta_3.00_m" localSheetId="9">#REF!</definedName>
    <definedName name="Volqueta_3.00_m" localSheetId="11">#REF!</definedName>
    <definedName name="Volqueta_3.00_m" localSheetId="14">#REF!</definedName>
    <definedName name="Volqueta_3.00_m" localSheetId="15">#REF!</definedName>
    <definedName name="Volqueta_3.00_m">#REF!</definedName>
    <definedName name="Volqueta_Viaje_6_m3" localSheetId="4">#REF!</definedName>
    <definedName name="Volqueta_Viaje_6_m3" localSheetId="12">#REF!</definedName>
    <definedName name="Volqueta_Viaje_6_m3" localSheetId="9">#REF!</definedName>
    <definedName name="Volqueta_Viaje_6_m3" localSheetId="11">#REF!</definedName>
    <definedName name="Volqueta_Viaje_6_m3" localSheetId="14">#REF!</definedName>
    <definedName name="Volqueta_Viaje_6_m3" localSheetId="15">#REF!</definedName>
    <definedName name="Volqueta_Viaje_6_m3">#REF!</definedName>
    <definedName name="VR_UN_ACT">#N/A</definedName>
    <definedName name="VR_UN_EQ">#N/A</definedName>
    <definedName name="VR_UN_MO">#N/A</definedName>
    <definedName name="VR_UN_TPTE">#N/A</definedName>
    <definedName name="wrn.Presup.._.Tramo._.3._.Defin.." localSheetId="12" hidden="1">{"Tramo 3.1",#N/A,FALSE,"TR3-1";"Tramo 3.2",#N/A,FALSE,"TR3-2";"Tramo 3.3",#N/A,FALSE,"TR3-3";"Tramo 3.4",#N/A,FALSE,"TR3-4";"Tramo 3.6",#N/A,FALSE,"TR3-6";"Agrega",#N/A,FALSE,"AGREG. rafa"}</definedName>
    <definedName name="wrn.Presup.._.Tramo._.3._.Defin.." localSheetId="9" hidden="1">{"Tramo 3.1",#N/A,FALSE,"TR3-1";"Tramo 3.2",#N/A,FALSE,"TR3-2";"Tramo 3.3",#N/A,FALSE,"TR3-3";"Tramo 3.4",#N/A,FALSE,"TR3-4";"Tramo 3.6",#N/A,FALSE,"TR3-6";"Agrega",#N/A,FALSE,"AGREG. rafa"}</definedName>
    <definedName name="wrn.Presup.._.Tramo._.3._.Defin.." localSheetId="15"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12" hidden="1">{"Cant. Tramo 1 y 3.6",#N/A,FALSE,"Tramo 1 y Tramo 3-6";"Cant. Acc y Tramo 3 Subt 1 a 4",#N/A,FALSE,"Acceso Tunel -Tramo 3(Subt 1-4)"}</definedName>
    <definedName name="wrn.Resumen._.cantidades." localSheetId="9" hidden="1">{"Cant. Tramo 1 y 3.6",#N/A,FALSE,"Tramo 1 y Tramo 3-6";"Cant. Acc y Tramo 3 Subt 1 a 4",#N/A,FALSE,"Acceso Tunel -Tramo 3(Subt 1-4)"}</definedName>
    <definedName name="wrn.Resumen._.cantidades." localSheetId="15"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12">#REF!</definedName>
    <definedName name="Yeso" localSheetId="9">#REF!</definedName>
    <definedName name="Yeso" localSheetId="11">#REF!</definedName>
    <definedName name="Yeso" localSheetId="14">#REF!</definedName>
    <definedName name="Yeso" localSheetId="15">#REF!</definedName>
    <definedName name="Yeso">#REF!</definedName>
    <definedName name="Zocalo_en_acero_inoxidable_e_0_10_ML" localSheetId="4">#REF!</definedName>
    <definedName name="Zocalo_en_acero_inoxidable_e_0_10_ML" localSheetId="12">#REF!</definedName>
    <definedName name="Zocalo_en_acero_inoxidable_e_0_10_ML" localSheetId="9">#REF!</definedName>
    <definedName name="Zocalo_en_acero_inoxidable_e_0_10_ML" localSheetId="11">#REF!</definedName>
    <definedName name="Zocalo_en_acero_inoxidable_e_0_10_ML" localSheetId="14">#REF!</definedName>
    <definedName name="Zocalo_en_acero_inoxidable_e_0_10_ML" localSheetId="15">#REF!</definedName>
    <definedName name="Zocalo_en_acero_inoxidable_e_0_10_ML">#REF!</definedName>
    <definedName name="Zorra_Metalica__Ruedas_de_Caucho" localSheetId="4">#REF!</definedName>
    <definedName name="Zorra_Metalica__Ruedas_de_Caucho" localSheetId="12">#REF!</definedName>
    <definedName name="Zorra_Metalica__Ruedas_de_Caucho" localSheetId="9">#REF!</definedName>
    <definedName name="Zorra_Metalica__Ruedas_de_Caucho" localSheetId="11">#REF!</definedName>
    <definedName name="Zorra_Metalica__Ruedas_de_Caucho" localSheetId="14">#REF!</definedName>
    <definedName name="Zorra_Metalica__Ruedas_de_Caucho" localSheetId="15">#REF!</definedName>
    <definedName name="Zorra_Metalica__Ruedas_de_Caucho">#REF!</definedName>
  </definedNames>
  <calcPr calcId="144525"/>
</workbook>
</file>

<file path=xl/calcChain.xml><?xml version="1.0" encoding="utf-8"?>
<calcChain xmlns="http://schemas.openxmlformats.org/spreadsheetml/2006/main">
  <c r="F13" i="40" l="1"/>
  <c r="H13" i="40" s="1"/>
  <c r="F14" i="40"/>
  <c r="H14" i="40" s="1"/>
  <c r="F15" i="40"/>
  <c r="H15" i="40" s="1"/>
  <c r="F16" i="40"/>
  <c r="H16" i="40" s="1"/>
  <c r="F17" i="40"/>
  <c r="H17" i="40" s="1"/>
  <c r="F18" i="40"/>
  <c r="H18" i="40" s="1"/>
  <c r="F19" i="40"/>
  <c r="H19" i="40" s="1"/>
  <c r="K36" i="5"/>
  <c r="J16" i="5"/>
  <c r="J27" i="5"/>
  <c r="J28" i="5"/>
  <c r="J25" i="5"/>
  <c r="J26" i="5" l="1"/>
  <c r="F12" i="40"/>
  <c r="J24" i="5" l="1"/>
  <c r="H12" i="40" l="1"/>
  <c r="H20" i="40" s="1"/>
  <c r="H37" i="40" s="1"/>
  <c r="I422" i="5"/>
  <c r="I423" i="5"/>
  <c r="I424" i="5"/>
  <c r="I425" i="5"/>
  <c r="I426" i="5"/>
  <c r="G37" i="5"/>
  <c r="O22" i="5" s="1"/>
  <c r="G38" i="5"/>
  <c r="P22" i="5" s="1"/>
  <c r="J29" i="5"/>
  <c r="J30" i="5"/>
  <c r="J31" i="5"/>
  <c r="J32" i="5"/>
  <c r="J33" i="5"/>
  <c r="G39" i="5"/>
  <c r="Q22" i="5" s="1"/>
  <c r="G40" i="5"/>
  <c r="R22" i="5" s="1"/>
  <c r="G41" i="5"/>
  <c r="S22" i="5" s="1"/>
  <c r="H37" i="5"/>
  <c r="H38" i="5"/>
  <c r="H39" i="5"/>
  <c r="H40" i="5"/>
  <c r="H41" i="5"/>
  <c r="J34" i="5"/>
  <c r="J211" i="5"/>
  <c r="F193" i="5"/>
  <c r="F194" i="5"/>
  <c r="F195" i="5"/>
  <c r="F196" i="5"/>
  <c r="I15" i="5"/>
  <c r="J350" i="36"/>
  <c r="J351" i="36"/>
  <c r="K351" i="36"/>
  <c r="S84" i="36"/>
  <c r="S350" i="36"/>
  <c r="R84" i="36"/>
  <c r="R350" i="36"/>
  <c r="Q84" i="36"/>
  <c r="Q350" i="36"/>
  <c r="P84" i="36"/>
  <c r="P350" i="36"/>
  <c r="O84" i="36"/>
  <c r="O350" i="36"/>
  <c r="S349" i="36"/>
  <c r="R349" i="36"/>
  <c r="Q349" i="36"/>
  <c r="P349" i="36"/>
  <c r="O349" i="36"/>
  <c r="J349" i="36"/>
  <c r="S348" i="36"/>
  <c r="R348" i="36"/>
  <c r="Q348" i="36"/>
  <c r="P348" i="36"/>
  <c r="O348" i="36"/>
  <c r="J348" i="36"/>
  <c r="S347" i="36"/>
  <c r="R347" i="36"/>
  <c r="Q347" i="36"/>
  <c r="P347" i="36"/>
  <c r="O347" i="36"/>
  <c r="J347" i="36"/>
  <c r="S346" i="36"/>
  <c r="R346" i="36"/>
  <c r="Q346" i="36"/>
  <c r="P346" i="36"/>
  <c r="O346" i="36"/>
  <c r="J346" i="36"/>
  <c r="S345" i="36"/>
  <c r="R345" i="36"/>
  <c r="Q345" i="36"/>
  <c r="P345" i="36"/>
  <c r="O345" i="36"/>
  <c r="S344" i="36"/>
  <c r="R344" i="36"/>
  <c r="Q344" i="36"/>
  <c r="P344" i="36"/>
  <c r="O344" i="36"/>
  <c r="D342" i="36"/>
  <c r="D341" i="36"/>
  <c r="J337" i="36"/>
  <c r="J338" i="36"/>
  <c r="K338" i="36"/>
  <c r="S337" i="36"/>
  <c r="R337" i="36"/>
  <c r="Q337" i="36"/>
  <c r="P337" i="36"/>
  <c r="O337" i="36"/>
  <c r="S336" i="36"/>
  <c r="R336" i="36"/>
  <c r="Q336" i="36"/>
  <c r="P336" i="36"/>
  <c r="O336" i="36"/>
  <c r="J336" i="36"/>
  <c r="S335" i="36"/>
  <c r="R335" i="36"/>
  <c r="Q335" i="36"/>
  <c r="P335" i="36"/>
  <c r="O335" i="36"/>
  <c r="J335" i="36"/>
  <c r="S334" i="36"/>
  <c r="R334" i="36"/>
  <c r="Q334" i="36"/>
  <c r="P334" i="36"/>
  <c r="O334" i="36"/>
  <c r="J334" i="36"/>
  <c r="S333" i="36"/>
  <c r="R333" i="36"/>
  <c r="Q333" i="36"/>
  <c r="P333" i="36"/>
  <c r="O333" i="36"/>
  <c r="J333" i="36"/>
  <c r="S332" i="36"/>
  <c r="R332" i="36"/>
  <c r="Q332" i="36"/>
  <c r="P332" i="36"/>
  <c r="O332" i="36"/>
  <c r="S331" i="36"/>
  <c r="R331" i="36"/>
  <c r="Q331" i="36"/>
  <c r="P331" i="36"/>
  <c r="O331" i="36"/>
  <c r="D329" i="36"/>
  <c r="D328" i="36"/>
  <c r="J324" i="36"/>
  <c r="J325" i="36"/>
  <c r="K325" i="36"/>
  <c r="S324" i="36"/>
  <c r="R324" i="36"/>
  <c r="Q324" i="36"/>
  <c r="P324" i="36"/>
  <c r="O324" i="36"/>
  <c r="S323" i="36"/>
  <c r="R323" i="36"/>
  <c r="Q323" i="36"/>
  <c r="P323" i="36"/>
  <c r="O323" i="36"/>
  <c r="J323" i="36"/>
  <c r="S322" i="36"/>
  <c r="R322" i="36"/>
  <c r="Q322" i="36"/>
  <c r="P322" i="36"/>
  <c r="O322" i="36"/>
  <c r="J322" i="36"/>
  <c r="S321" i="36"/>
  <c r="R321" i="36"/>
  <c r="Q321" i="36"/>
  <c r="P321" i="36"/>
  <c r="O321" i="36"/>
  <c r="J321" i="36"/>
  <c r="S320" i="36"/>
  <c r="R320" i="36"/>
  <c r="Q320" i="36"/>
  <c r="P320" i="36"/>
  <c r="O320" i="36"/>
  <c r="J320" i="36"/>
  <c r="S319" i="36"/>
  <c r="R319" i="36"/>
  <c r="Q319" i="36"/>
  <c r="P319" i="36"/>
  <c r="O319" i="36"/>
  <c r="S318" i="36"/>
  <c r="R318" i="36"/>
  <c r="Q318" i="36"/>
  <c r="P318" i="36"/>
  <c r="O318" i="36"/>
  <c r="D316" i="36"/>
  <c r="D315" i="36"/>
  <c r="J311" i="36"/>
  <c r="J312" i="36"/>
  <c r="K312" i="36"/>
  <c r="S311" i="36"/>
  <c r="R311" i="36"/>
  <c r="Q311" i="36"/>
  <c r="P311" i="36"/>
  <c r="O311" i="36"/>
  <c r="S310" i="36"/>
  <c r="R310" i="36"/>
  <c r="Q310" i="36"/>
  <c r="P310" i="36"/>
  <c r="O310" i="36"/>
  <c r="J310" i="36"/>
  <c r="S309" i="36"/>
  <c r="R309" i="36"/>
  <c r="Q309" i="36"/>
  <c r="P309" i="36"/>
  <c r="O309" i="36"/>
  <c r="J309" i="36"/>
  <c r="S308" i="36"/>
  <c r="R308" i="36"/>
  <c r="Q308" i="36"/>
  <c r="P308" i="36"/>
  <c r="O308" i="36"/>
  <c r="J308" i="36"/>
  <c r="S307" i="36"/>
  <c r="R307" i="36"/>
  <c r="Q307" i="36"/>
  <c r="P307" i="36"/>
  <c r="O307" i="36"/>
  <c r="J307" i="36"/>
  <c r="S306" i="36"/>
  <c r="R306" i="36"/>
  <c r="Q306" i="36"/>
  <c r="P306" i="36"/>
  <c r="O306" i="36"/>
  <c r="S305" i="36"/>
  <c r="R305" i="36"/>
  <c r="Q305" i="36"/>
  <c r="P305" i="36"/>
  <c r="O305" i="36"/>
  <c r="D303" i="36"/>
  <c r="D302" i="36"/>
  <c r="J298" i="36"/>
  <c r="J299" i="36"/>
  <c r="K299" i="36"/>
  <c r="S298" i="36"/>
  <c r="R298" i="36"/>
  <c r="Q298" i="36"/>
  <c r="P298" i="36"/>
  <c r="O298" i="36"/>
  <c r="S297" i="36"/>
  <c r="R297" i="36"/>
  <c r="Q297" i="36"/>
  <c r="P297" i="36"/>
  <c r="O297" i="36"/>
  <c r="J297" i="36"/>
  <c r="S296" i="36"/>
  <c r="R296" i="36"/>
  <c r="Q296" i="36"/>
  <c r="P296" i="36"/>
  <c r="O296" i="36"/>
  <c r="J296" i="36"/>
  <c r="S295" i="36"/>
  <c r="R295" i="36"/>
  <c r="Q295" i="36"/>
  <c r="P295" i="36"/>
  <c r="O295" i="36"/>
  <c r="J295" i="36"/>
  <c r="S294" i="36"/>
  <c r="R294" i="36"/>
  <c r="Q294" i="36"/>
  <c r="P294" i="36"/>
  <c r="O294" i="36"/>
  <c r="J294" i="36"/>
  <c r="S293" i="36"/>
  <c r="R293" i="36"/>
  <c r="Q293" i="36"/>
  <c r="P293" i="36"/>
  <c r="O293" i="36"/>
  <c r="S292" i="36"/>
  <c r="R292" i="36"/>
  <c r="Q292" i="36"/>
  <c r="P292" i="36"/>
  <c r="O292" i="36"/>
  <c r="D290" i="36"/>
  <c r="D289" i="36"/>
  <c r="J285" i="36"/>
  <c r="J286" i="36"/>
  <c r="K286" i="36"/>
  <c r="S285" i="36"/>
  <c r="R285" i="36"/>
  <c r="Q285" i="36"/>
  <c r="P285" i="36"/>
  <c r="O285" i="36"/>
  <c r="S284" i="36"/>
  <c r="R284" i="36"/>
  <c r="Q284" i="36"/>
  <c r="P284" i="36"/>
  <c r="O284" i="36"/>
  <c r="J284" i="36"/>
  <c r="S283" i="36"/>
  <c r="R283" i="36"/>
  <c r="Q283" i="36"/>
  <c r="P283" i="36"/>
  <c r="O283" i="36"/>
  <c r="J283" i="36"/>
  <c r="S282" i="36"/>
  <c r="R282" i="36"/>
  <c r="Q282" i="36"/>
  <c r="P282" i="36"/>
  <c r="O282" i="36"/>
  <c r="J282" i="36"/>
  <c r="S281" i="36"/>
  <c r="R281" i="36"/>
  <c r="Q281" i="36"/>
  <c r="P281" i="36"/>
  <c r="O281" i="36"/>
  <c r="J281" i="36"/>
  <c r="S280" i="36"/>
  <c r="R280" i="36"/>
  <c r="Q280" i="36"/>
  <c r="P280" i="36"/>
  <c r="O280" i="36"/>
  <c r="S279" i="36"/>
  <c r="R279" i="36"/>
  <c r="Q279" i="36"/>
  <c r="P279" i="36"/>
  <c r="O279" i="36"/>
  <c r="D277" i="36"/>
  <c r="D276" i="36"/>
  <c r="J272" i="36"/>
  <c r="J273" i="36"/>
  <c r="K273" i="36"/>
  <c r="S272" i="36"/>
  <c r="R272" i="36"/>
  <c r="Q272" i="36"/>
  <c r="P272" i="36"/>
  <c r="O272" i="36"/>
  <c r="S271" i="36"/>
  <c r="R271" i="36"/>
  <c r="Q271" i="36"/>
  <c r="P271" i="36"/>
  <c r="O271" i="36"/>
  <c r="J271" i="36"/>
  <c r="S270" i="36"/>
  <c r="R270" i="36"/>
  <c r="Q270" i="36"/>
  <c r="P270" i="36"/>
  <c r="O270" i="36"/>
  <c r="J270" i="36"/>
  <c r="S269" i="36"/>
  <c r="R269" i="36"/>
  <c r="Q269" i="36"/>
  <c r="P269" i="36"/>
  <c r="O269" i="36"/>
  <c r="J269" i="36"/>
  <c r="S268" i="36"/>
  <c r="R268" i="36"/>
  <c r="Q268" i="36"/>
  <c r="P268" i="36"/>
  <c r="O268" i="36"/>
  <c r="J268" i="36"/>
  <c r="S267" i="36"/>
  <c r="R267" i="36"/>
  <c r="Q267" i="36"/>
  <c r="P267" i="36"/>
  <c r="O267" i="36"/>
  <c r="S266" i="36"/>
  <c r="R266" i="36"/>
  <c r="Q266" i="36"/>
  <c r="P266" i="36"/>
  <c r="O266" i="36"/>
  <c r="D264" i="36"/>
  <c r="D263" i="36"/>
  <c r="J259" i="36"/>
  <c r="J260" i="36"/>
  <c r="K260" i="36"/>
  <c r="S259" i="36"/>
  <c r="R259" i="36"/>
  <c r="Q259" i="36"/>
  <c r="P259" i="36"/>
  <c r="O259" i="36"/>
  <c r="S258" i="36"/>
  <c r="R258" i="36"/>
  <c r="Q258" i="36"/>
  <c r="P258" i="36"/>
  <c r="O258" i="36"/>
  <c r="J258" i="36"/>
  <c r="S257" i="36"/>
  <c r="R257" i="36"/>
  <c r="Q257" i="36"/>
  <c r="P257" i="36"/>
  <c r="O257" i="36"/>
  <c r="J257" i="36"/>
  <c r="S256" i="36"/>
  <c r="R256" i="36"/>
  <c r="Q256" i="36"/>
  <c r="P256" i="36"/>
  <c r="O256" i="36"/>
  <c r="J256" i="36"/>
  <c r="S255" i="36"/>
  <c r="R255" i="36"/>
  <c r="Q255" i="36"/>
  <c r="P255" i="36"/>
  <c r="O255" i="36"/>
  <c r="J255" i="36"/>
  <c r="S254" i="36"/>
  <c r="R254" i="36"/>
  <c r="Q254" i="36"/>
  <c r="P254" i="36"/>
  <c r="O254" i="36"/>
  <c r="S253" i="36"/>
  <c r="R253" i="36"/>
  <c r="Q253" i="36"/>
  <c r="P253" i="36"/>
  <c r="O253" i="36"/>
  <c r="D251" i="36"/>
  <c r="D250" i="36"/>
  <c r="J246" i="36"/>
  <c r="J247" i="36"/>
  <c r="K247" i="36"/>
  <c r="S246" i="36"/>
  <c r="R246" i="36"/>
  <c r="Q246" i="36"/>
  <c r="P246" i="36"/>
  <c r="O246" i="36"/>
  <c r="S245" i="36"/>
  <c r="R245" i="36"/>
  <c r="Q245" i="36"/>
  <c r="P245" i="36"/>
  <c r="O245" i="36"/>
  <c r="J245" i="36"/>
  <c r="S244" i="36"/>
  <c r="R244" i="36"/>
  <c r="Q244" i="36"/>
  <c r="P244" i="36"/>
  <c r="O244" i="36"/>
  <c r="J244" i="36"/>
  <c r="S243" i="36"/>
  <c r="R243" i="36"/>
  <c r="Q243" i="36"/>
  <c r="P243" i="36"/>
  <c r="O243" i="36"/>
  <c r="J243" i="36"/>
  <c r="S242" i="36"/>
  <c r="R242" i="36"/>
  <c r="Q242" i="36"/>
  <c r="P242" i="36"/>
  <c r="O242" i="36"/>
  <c r="J242" i="36"/>
  <c r="S241" i="36"/>
  <c r="R241" i="36"/>
  <c r="Q241" i="36"/>
  <c r="P241" i="36"/>
  <c r="O241" i="36"/>
  <c r="S240" i="36"/>
  <c r="R240" i="36"/>
  <c r="Q240" i="36"/>
  <c r="P240" i="36"/>
  <c r="O240" i="36"/>
  <c r="D238" i="36"/>
  <c r="D237" i="36"/>
  <c r="J233" i="36"/>
  <c r="J234" i="36"/>
  <c r="K234" i="36"/>
  <c r="S233" i="36"/>
  <c r="R233" i="36"/>
  <c r="Q233" i="36"/>
  <c r="P233" i="36"/>
  <c r="O233" i="36"/>
  <c r="S232" i="36"/>
  <c r="R232" i="36"/>
  <c r="Q232" i="36"/>
  <c r="P232" i="36"/>
  <c r="O232" i="36"/>
  <c r="J232" i="36"/>
  <c r="S231" i="36"/>
  <c r="R231" i="36"/>
  <c r="Q231" i="36"/>
  <c r="P231" i="36"/>
  <c r="O231" i="36"/>
  <c r="J231" i="36"/>
  <c r="S230" i="36"/>
  <c r="R230" i="36"/>
  <c r="Q230" i="36"/>
  <c r="P230" i="36"/>
  <c r="O230" i="36"/>
  <c r="J230" i="36"/>
  <c r="S229" i="36"/>
  <c r="R229" i="36"/>
  <c r="Q229" i="36"/>
  <c r="P229" i="36"/>
  <c r="O229" i="36"/>
  <c r="J229" i="36"/>
  <c r="S228" i="36"/>
  <c r="R228" i="36"/>
  <c r="Q228" i="36"/>
  <c r="P228" i="36"/>
  <c r="O228" i="36"/>
  <c r="S227" i="36"/>
  <c r="R227" i="36"/>
  <c r="Q227" i="36"/>
  <c r="P227" i="36"/>
  <c r="O227" i="36"/>
  <c r="D225" i="36"/>
  <c r="D224" i="36"/>
  <c r="J220" i="36"/>
  <c r="J221" i="36"/>
  <c r="K221" i="36"/>
  <c r="S220" i="36"/>
  <c r="R220" i="36"/>
  <c r="Q220" i="36"/>
  <c r="P220" i="36"/>
  <c r="O220" i="36"/>
  <c r="S219" i="36"/>
  <c r="R219" i="36"/>
  <c r="Q219" i="36"/>
  <c r="P219" i="36"/>
  <c r="O219" i="36"/>
  <c r="J219" i="36"/>
  <c r="S218" i="36"/>
  <c r="R218" i="36"/>
  <c r="Q218" i="36"/>
  <c r="P218" i="36"/>
  <c r="O218" i="36"/>
  <c r="J218" i="36"/>
  <c r="S217" i="36"/>
  <c r="R217" i="36"/>
  <c r="Q217" i="36"/>
  <c r="P217" i="36"/>
  <c r="O217" i="36"/>
  <c r="J217" i="36"/>
  <c r="S216" i="36"/>
  <c r="R216" i="36"/>
  <c r="Q216" i="36"/>
  <c r="P216" i="36"/>
  <c r="O216" i="36"/>
  <c r="J216" i="36"/>
  <c r="S215" i="36"/>
  <c r="R215" i="36"/>
  <c r="Q215" i="36"/>
  <c r="P215" i="36"/>
  <c r="O215" i="36"/>
  <c r="S214" i="36"/>
  <c r="R214" i="36"/>
  <c r="Q214" i="36"/>
  <c r="P214" i="36"/>
  <c r="O214" i="36"/>
  <c r="D212" i="36"/>
  <c r="D211" i="36"/>
  <c r="J207" i="36"/>
  <c r="J208" i="36"/>
  <c r="K208" i="36"/>
  <c r="S207" i="36"/>
  <c r="R207" i="36"/>
  <c r="Q207" i="36"/>
  <c r="P207" i="36"/>
  <c r="O207" i="36"/>
  <c r="S206" i="36"/>
  <c r="R206" i="36"/>
  <c r="Q206" i="36"/>
  <c r="P206" i="36"/>
  <c r="O206" i="36"/>
  <c r="J206" i="36"/>
  <c r="S205" i="36"/>
  <c r="R205" i="36"/>
  <c r="Q205" i="36"/>
  <c r="P205" i="36"/>
  <c r="O205" i="36"/>
  <c r="J205" i="36"/>
  <c r="S204" i="36"/>
  <c r="R204" i="36"/>
  <c r="Q204" i="36"/>
  <c r="P204" i="36"/>
  <c r="O204" i="36"/>
  <c r="J204" i="36"/>
  <c r="S203" i="36"/>
  <c r="R203" i="36"/>
  <c r="Q203" i="36"/>
  <c r="P203" i="36"/>
  <c r="O203" i="36"/>
  <c r="J203" i="36"/>
  <c r="S202" i="36"/>
  <c r="R202" i="36"/>
  <c r="Q202" i="36"/>
  <c r="P202" i="36"/>
  <c r="O202" i="36"/>
  <c r="S201" i="36"/>
  <c r="R201" i="36"/>
  <c r="Q201" i="36"/>
  <c r="P201" i="36"/>
  <c r="O201" i="36"/>
  <c r="D199" i="36"/>
  <c r="D198" i="36"/>
  <c r="J194" i="36"/>
  <c r="J195" i="36"/>
  <c r="K195" i="36"/>
  <c r="S194" i="36"/>
  <c r="R194" i="36"/>
  <c r="Q194" i="36"/>
  <c r="P194" i="36"/>
  <c r="O194" i="36"/>
  <c r="S193" i="36"/>
  <c r="R193" i="36"/>
  <c r="Q193" i="36"/>
  <c r="P193" i="36"/>
  <c r="O193" i="36"/>
  <c r="J193" i="36"/>
  <c r="S192" i="36"/>
  <c r="R192" i="36"/>
  <c r="Q192" i="36"/>
  <c r="P192" i="36"/>
  <c r="O192" i="36"/>
  <c r="J192" i="36"/>
  <c r="S191" i="36"/>
  <c r="R191" i="36"/>
  <c r="Q191" i="36"/>
  <c r="P191" i="36"/>
  <c r="O191" i="36"/>
  <c r="J191" i="36"/>
  <c r="S190" i="36"/>
  <c r="R190" i="36"/>
  <c r="Q190" i="36"/>
  <c r="P190" i="36"/>
  <c r="O190" i="36"/>
  <c r="J190" i="36"/>
  <c r="S189" i="36"/>
  <c r="R189" i="36"/>
  <c r="Q189" i="36"/>
  <c r="P189" i="36"/>
  <c r="O189" i="36"/>
  <c r="S188" i="36"/>
  <c r="R188" i="36"/>
  <c r="Q188" i="36"/>
  <c r="P188" i="36"/>
  <c r="O188" i="36"/>
  <c r="D186" i="36"/>
  <c r="D185" i="36"/>
  <c r="J181" i="36"/>
  <c r="J182" i="36"/>
  <c r="K182" i="36"/>
  <c r="S181" i="36"/>
  <c r="R181" i="36"/>
  <c r="Q181" i="36"/>
  <c r="P181" i="36"/>
  <c r="O181" i="36"/>
  <c r="S180" i="36"/>
  <c r="R180" i="36"/>
  <c r="Q180" i="36"/>
  <c r="P180" i="36"/>
  <c r="O180" i="36"/>
  <c r="J180" i="36"/>
  <c r="S179" i="36"/>
  <c r="R179" i="36"/>
  <c r="Q179" i="36"/>
  <c r="P179" i="36"/>
  <c r="O179" i="36"/>
  <c r="J179" i="36"/>
  <c r="S178" i="36"/>
  <c r="R178" i="36"/>
  <c r="Q178" i="36"/>
  <c r="P178" i="36"/>
  <c r="O178" i="36"/>
  <c r="J178" i="36"/>
  <c r="S177" i="36"/>
  <c r="R177" i="36"/>
  <c r="Q177" i="36"/>
  <c r="P177" i="36"/>
  <c r="O177" i="36"/>
  <c r="J177" i="36"/>
  <c r="S176" i="36"/>
  <c r="R176" i="36"/>
  <c r="Q176" i="36"/>
  <c r="P176" i="36"/>
  <c r="O176" i="36"/>
  <c r="S175" i="36"/>
  <c r="R175" i="36"/>
  <c r="Q175" i="36"/>
  <c r="P175" i="36"/>
  <c r="O175" i="36"/>
  <c r="D173" i="36"/>
  <c r="D172" i="36"/>
  <c r="J168" i="36"/>
  <c r="J169" i="36"/>
  <c r="K169" i="36"/>
  <c r="S168" i="36"/>
  <c r="R168" i="36"/>
  <c r="Q168" i="36"/>
  <c r="P168" i="36"/>
  <c r="O168" i="36"/>
  <c r="S167" i="36"/>
  <c r="R167" i="36"/>
  <c r="Q167" i="36"/>
  <c r="P167" i="36"/>
  <c r="O167" i="36"/>
  <c r="J167" i="36"/>
  <c r="S166" i="36"/>
  <c r="R166" i="36"/>
  <c r="Q166" i="36"/>
  <c r="P166" i="36"/>
  <c r="O166" i="36"/>
  <c r="J166" i="36"/>
  <c r="S165" i="36"/>
  <c r="R165" i="36"/>
  <c r="Q165" i="36"/>
  <c r="P165" i="36"/>
  <c r="O165" i="36"/>
  <c r="J165" i="36"/>
  <c r="S164" i="36"/>
  <c r="R164" i="36"/>
  <c r="Q164" i="36"/>
  <c r="P164" i="36"/>
  <c r="O164" i="36"/>
  <c r="J164" i="36"/>
  <c r="S163" i="36"/>
  <c r="R163" i="36"/>
  <c r="Q163" i="36"/>
  <c r="P163" i="36"/>
  <c r="O163" i="36"/>
  <c r="S162" i="36"/>
  <c r="R162" i="36"/>
  <c r="Q162" i="36"/>
  <c r="P162" i="36"/>
  <c r="O162" i="36"/>
  <c r="D160" i="36"/>
  <c r="D159" i="36"/>
  <c r="J155" i="36"/>
  <c r="J156" i="36"/>
  <c r="K156" i="36"/>
  <c r="S155" i="36"/>
  <c r="R155" i="36"/>
  <c r="Q155" i="36"/>
  <c r="P155" i="36"/>
  <c r="O155" i="36"/>
  <c r="S154" i="36"/>
  <c r="R154" i="36"/>
  <c r="Q154" i="36"/>
  <c r="P154" i="36"/>
  <c r="O154" i="36"/>
  <c r="J154" i="36"/>
  <c r="S153" i="36"/>
  <c r="R153" i="36"/>
  <c r="Q153" i="36"/>
  <c r="P153" i="36"/>
  <c r="O153" i="36"/>
  <c r="J153" i="36"/>
  <c r="S152" i="36"/>
  <c r="R152" i="36"/>
  <c r="Q152" i="36"/>
  <c r="P152" i="36"/>
  <c r="O152" i="36"/>
  <c r="J152" i="36"/>
  <c r="S151" i="36"/>
  <c r="R151" i="36"/>
  <c r="Q151" i="36"/>
  <c r="P151" i="36"/>
  <c r="O151" i="36"/>
  <c r="J151" i="36"/>
  <c r="S150" i="36"/>
  <c r="R150" i="36"/>
  <c r="Q150" i="36"/>
  <c r="P150" i="36"/>
  <c r="O150" i="36"/>
  <c r="S149" i="36"/>
  <c r="R149" i="36"/>
  <c r="Q149" i="36"/>
  <c r="P149" i="36"/>
  <c r="O149" i="36"/>
  <c r="D147" i="36"/>
  <c r="D146" i="36"/>
  <c r="J142" i="36"/>
  <c r="J143" i="36"/>
  <c r="K143" i="36"/>
  <c r="S142" i="36"/>
  <c r="R142" i="36"/>
  <c r="Q142" i="36"/>
  <c r="P142" i="36"/>
  <c r="O142" i="36"/>
  <c r="S141" i="36"/>
  <c r="R141" i="36"/>
  <c r="Q141" i="36"/>
  <c r="P141" i="36"/>
  <c r="O141" i="36"/>
  <c r="J141" i="36"/>
  <c r="S140" i="36"/>
  <c r="R140" i="36"/>
  <c r="Q140" i="36"/>
  <c r="P140" i="36"/>
  <c r="O140" i="36"/>
  <c r="J140" i="36"/>
  <c r="S139" i="36"/>
  <c r="R139" i="36"/>
  <c r="Q139" i="36"/>
  <c r="P139" i="36"/>
  <c r="O139" i="36"/>
  <c r="J139" i="36"/>
  <c r="S138" i="36"/>
  <c r="R138" i="36"/>
  <c r="Q138" i="36"/>
  <c r="P138" i="36"/>
  <c r="O138" i="36"/>
  <c r="J138" i="36"/>
  <c r="S137" i="36"/>
  <c r="R137" i="36"/>
  <c r="Q137" i="36"/>
  <c r="P137" i="36"/>
  <c r="O137" i="36"/>
  <c r="S136" i="36"/>
  <c r="R136" i="36"/>
  <c r="Q136" i="36"/>
  <c r="P136" i="36"/>
  <c r="O136" i="36"/>
  <c r="D134" i="36"/>
  <c r="D133" i="36"/>
  <c r="J129" i="36"/>
  <c r="J130" i="36"/>
  <c r="K130" i="36"/>
  <c r="S129" i="36"/>
  <c r="R129" i="36"/>
  <c r="Q129" i="36"/>
  <c r="P129" i="36"/>
  <c r="O129" i="36"/>
  <c r="S128" i="36"/>
  <c r="R128" i="36"/>
  <c r="Q128" i="36"/>
  <c r="P128" i="36"/>
  <c r="O128" i="36"/>
  <c r="J128" i="36"/>
  <c r="S127" i="36"/>
  <c r="R127" i="36"/>
  <c r="Q127" i="36"/>
  <c r="P127" i="36"/>
  <c r="O127" i="36"/>
  <c r="J127" i="36"/>
  <c r="S126" i="36"/>
  <c r="R126" i="36"/>
  <c r="Q126" i="36"/>
  <c r="P126" i="36"/>
  <c r="O126" i="36"/>
  <c r="J126" i="36"/>
  <c r="S125" i="36"/>
  <c r="R125" i="36"/>
  <c r="Q125" i="36"/>
  <c r="P125" i="36"/>
  <c r="O125" i="36"/>
  <c r="J125" i="36"/>
  <c r="S124" i="36"/>
  <c r="R124" i="36"/>
  <c r="Q124" i="36"/>
  <c r="P124" i="36"/>
  <c r="O124" i="36"/>
  <c r="S123" i="36"/>
  <c r="R123" i="36"/>
  <c r="Q123" i="36"/>
  <c r="P123" i="36"/>
  <c r="O123" i="36"/>
  <c r="D121" i="36"/>
  <c r="D120" i="36"/>
  <c r="J116" i="36"/>
  <c r="J117" i="36"/>
  <c r="K117" i="36"/>
  <c r="S116" i="36"/>
  <c r="R116" i="36"/>
  <c r="Q116" i="36"/>
  <c r="P116" i="36"/>
  <c r="O116" i="36"/>
  <c r="S115" i="36"/>
  <c r="R115" i="36"/>
  <c r="Q115" i="36"/>
  <c r="P115" i="36"/>
  <c r="O115" i="36"/>
  <c r="J115" i="36"/>
  <c r="S114" i="36"/>
  <c r="R114" i="36"/>
  <c r="Q114" i="36"/>
  <c r="P114" i="36"/>
  <c r="O114" i="36"/>
  <c r="J114" i="36"/>
  <c r="S113" i="36"/>
  <c r="R113" i="36"/>
  <c r="Q113" i="36"/>
  <c r="P113" i="36"/>
  <c r="O113" i="36"/>
  <c r="J113" i="36"/>
  <c r="S112" i="36"/>
  <c r="R112" i="36"/>
  <c r="Q112" i="36"/>
  <c r="P112" i="36"/>
  <c r="O112" i="36"/>
  <c r="J112" i="36"/>
  <c r="S111" i="36"/>
  <c r="R111" i="36"/>
  <c r="Q111" i="36"/>
  <c r="P111" i="36"/>
  <c r="O111" i="36"/>
  <c r="S110" i="36"/>
  <c r="R110" i="36"/>
  <c r="Q110" i="36"/>
  <c r="P110" i="36"/>
  <c r="O110" i="36"/>
  <c r="D108" i="36"/>
  <c r="D107" i="36"/>
  <c r="J103" i="36"/>
  <c r="J104" i="36"/>
  <c r="K104" i="36"/>
  <c r="S103" i="36"/>
  <c r="R103" i="36"/>
  <c r="Q103" i="36"/>
  <c r="P103" i="36"/>
  <c r="O103" i="36"/>
  <c r="S102" i="36"/>
  <c r="R102" i="36"/>
  <c r="Q102" i="36"/>
  <c r="P102" i="36"/>
  <c r="O102" i="36"/>
  <c r="J102" i="36"/>
  <c r="S101" i="36"/>
  <c r="R101" i="36"/>
  <c r="Q101" i="36"/>
  <c r="P101" i="36"/>
  <c r="O101" i="36"/>
  <c r="J101" i="36"/>
  <c r="S100" i="36"/>
  <c r="R100" i="36"/>
  <c r="Q100" i="36"/>
  <c r="P100" i="36"/>
  <c r="O100" i="36"/>
  <c r="J100" i="36"/>
  <c r="S99" i="36"/>
  <c r="R99" i="36"/>
  <c r="Q99" i="36"/>
  <c r="P99" i="36"/>
  <c r="O99" i="36"/>
  <c r="J99" i="36"/>
  <c r="S98" i="36"/>
  <c r="R98" i="36"/>
  <c r="Q98" i="36"/>
  <c r="P98" i="36"/>
  <c r="O98" i="36"/>
  <c r="S97" i="36"/>
  <c r="R97" i="36"/>
  <c r="Q97" i="36"/>
  <c r="P97" i="36"/>
  <c r="O97" i="36"/>
  <c r="D95" i="36"/>
  <c r="D94" i="36"/>
  <c r="G130" i="5"/>
  <c r="O117" i="5" s="1"/>
  <c r="J581" i="5"/>
  <c r="J588" i="5" s="1"/>
  <c r="J582" i="5"/>
  <c r="J583" i="5"/>
  <c r="J584" i="5"/>
  <c r="J585" i="5"/>
  <c r="J586" i="5"/>
  <c r="J587" i="5"/>
  <c r="H590" i="5"/>
  <c r="J119" i="5"/>
  <c r="J128" i="5" s="1"/>
  <c r="J120" i="5"/>
  <c r="J121" i="5"/>
  <c r="J122" i="5"/>
  <c r="J123" i="5"/>
  <c r="J124" i="5"/>
  <c r="J125" i="5"/>
  <c r="J126" i="5"/>
  <c r="J127" i="5"/>
  <c r="G131" i="5"/>
  <c r="P117" i="5" s="1"/>
  <c r="G132" i="5"/>
  <c r="Q117" i="5" s="1"/>
  <c r="G133" i="5"/>
  <c r="R117" i="5" s="1"/>
  <c r="G134" i="5"/>
  <c r="S117" i="5" s="1"/>
  <c r="H591" i="5"/>
  <c r="H592" i="5"/>
  <c r="H593" i="5"/>
  <c r="H594" i="5"/>
  <c r="G594" i="5"/>
  <c r="S577" i="5" s="1"/>
  <c r="G593" i="5"/>
  <c r="R577" i="5" s="1"/>
  <c r="G592" i="5"/>
  <c r="Q577" i="5" s="1"/>
  <c r="G591" i="5"/>
  <c r="P577" i="5" s="1"/>
  <c r="G590" i="5"/>
  <c r="O577" i="5" s="1"/>
  <c r="J578" i="5"/>
  <c r="D575" i="5"/>
  <c r="D574" i="5"/>
  <c r="J556" i="5"/>
  <c r="J557" i="5"/>
  <c r="J558" i="5"/>
  <c r="J559" i="5"/>
  <c r="J560" i="5"/>
  <c r="J561" i="5"/>
  <c r="J562" i="5"/>
  <c r="J563" i="5"/>
  <c r="J564" i="5"/>
  <c r="H567" i="5"/>
  <c r="H568" i="5"/>
  <c r="H569" i="5"/>
  <c r="H570" i="5"/>
  <c r="H571" i="5"/>
  <c r="G571" i="5"/>
  <c r="S554" i="5" s="1"/>
  <c r="G570" i="5"/>
  <c r="R554" i="5" s="1"/>
  <c r="G569" i="5"/>
  <c r="Q554" i="5" s="1"/>
  <c r="G568" i="5"/>
  <c r="P554" i="5" s="1"/>
  <c r="G567" i="5"/>
  <c r="O554" i="5" s="1"/>
  <c r="J555" i="5"/>
  <c r="D552" i="5"/>
  <c r="D551" i="5"/>
  <c r="J533" i="5"/>
  <c r="J534" i="5"/>
  <c r="J535" i="5"/>
  <c r="J536" i="5"/>
  <c r="J537" i="5"/>
  <c r="J538" i="5"/>
  <c r="J539" i="5"/>
  <c r="J540" i="5"/>
  <c r="J541" i="5"/>
  <c r="H544" i="5"/>
  <c r="H545" i="5"/>
  <c r="H546" i="5"/>
  <c r="H547" i="5"/>
  <c r="H548" i="5"/>
  <c r="G548" i="5"/>
  <c r="S531" i="5" s="1"/>
  <c r="G547" i="5"/>
  <c r="R531" i="5" s="1"/>
  <c r="G546" i="5"/>
  <c r="Q531" i="5" s="1"/>
  <c r="G545" i="5"/>
  <c r="P531" i="5" s="1"/>
  <c r="G544" i="5"/>
  <c r="O531" i="5" s="1"/>
  <c r="J532" i="5"/>
  <c r="D529" i="5"/>
  <c r="D528" i="5"/>
  <c r="J510" i="5"/>
  <c r="J513" i="5"/>
  <c r="J514" i="5"/>
  <c r="J515" i="5"/>
  <c r="J516" i="5"/>
  <c r="J517" i="5"/>
  <c r="J518" i="5"/>
  <c r="H521" i="5"/>
  <c r="H522" i="5"/>
  <c r="H523" i="5"/>
  <c r="H524" i="5"/>
  <c r="H525" i="5"/>
  <c r="G525" i="5"/>
  <c r="S508" i="5" s="1"/>
  <c r="G524" i="5"/>
  <c r="R508" i="5" s="1"/>
  <c r="G523" i="5"/>
  <c r="Q508" i="5" s="1"/>
  <c r="G522" i="5"/>
  <c r="P508" i="5" s="1"/>
  <c r="G521" i="5"/>
  <c r="O508" i="5" s="1"/>
  <c r="J509" i="5"/>
  <c r="D506" i="5"/>
  <c r="D505" i="5"/>
  <c r="J487" i="5"/>
  <c r="J488" i="5"/>
  <c r="J489" i="5"/>
  <c r="J490" i="5"/>
  <c r="J491" i="5"/>
  <c r="J492" i="5"/>
  <c r="J493" i="5"/>
  <c r="J494" i="5"/>
  <c r="J495" i="5"/>
  <c r="H498" i="5"/>
  <c r="H499" i="5"/>
  <c r="H500" i="5"/>
  <c r="H501" i="5"/>
  <c r="H502" i="5"/>
  <c r="G502" i="5"/>
  <c r="S485" i="5" s="1"/>
  <c r="G501" i="5"/>
  <c r="R485" i="5" s="1"/>
  <c r="G500" i="5"/>
  <c r="Q485" i="5" s="1"/>
  <c r="G499" i="5"/>
  <c r="P485" i="5" s="1"/>
  <c r="G498" i="5"/>
  <c r="O485" i="5" s="1"/>
  <c r="J486" i="5"/>
  <c r="D483" i="5"/>
  <c r="D482" i="5"/>
  <c r="J464" i="5"/>
  <c r="J465" i="5"/>
  <c r="J466" i="5"/>
  <c r="J467" i="5"/>
  <c r="J468" i="5"/>
  <c r="J469" i="5"/>
  <c r="J470" i="5"/>
  <c r="J471" i="5"/>
  <c r="J472" i="5"/>
  <c r="H475" i="5"/>
  <c r="H476" i="5"/>
  <c r="H477" i="5"/>
  <c r="H478" i="5"/>
  <c r="H479" i="5"/>
  <c r="G479" i="5"/>
  <c r="S462" i="5" s="1"/>
  <c r="G478" i="5"/>
  <c r="R462" i="5" s="1"/>
  <c r="G477" i="5"/>
  <c r="Q462" i="5" s="1"/>
  <c r="G476" i="5"/>
  <c r="P462" i="5" s="1"/>
  <c r="G475" i="5"/>
  <c r="O462" i="5" s="1"/>
  <c r="J463" i="5"/>
  <c r="D460" i="5"/>
  <c r="D459" i="5"/>
  <c r="J441" i="5"/>
  <c r="J442" i="5"/>
  <c r="J443" i="5"/>
  <c r="J444" i="5"/>
  <c r="J445" i="5"/>
  <c r="J446" i="5"/>
  <c r="J447" i="5"/>
  <c r="J448" i="5"/>
  <c r="J449" i="5"/>
  <c r="H452" i="5"/>
  <c r="H453" i="5"/>
  <c r="H454" i="5"/>
  <c r="H455" i="5"/>
  <c r="H456" i="5"/>
  <c r="G456" i="5"/>
  <c r="S439" i="5" s="1"/>
  <c r="G455" i="5"/>
  <c r="R439" i="5" s="1"/>
  <c r="G454" i="5"/>
  <c r="Q439" i="5" s="1"/>
  <c r="G453" i="5"/>
  <c r="P439" i="5" s="1"/>
  <c r="G452" i="5"/>
  <c r="O439" i="5" s="1"/>
  <c r="J440" i="5"/>
  <c r="D437" i="5"/>
  <c r="D436" i="5"/>
  <c r="J418" i="5"/>
  <c r="J419" i="5"/>
  <c r="J420" i="5"/>
  <c r="J421" i="5"/>
  <c r="J422" i="5"/>
  <c r="J423" i="5"/>
  <c r="J424" i="5"/>
  <c r="J425" i="5"/>
  <c r="J426" i="5"/>
  <c r="H429" i="5"/>
  <c r="H430" i="5"/>
  <c r="H431" i="5"/>
  <c r="H432" i="5"/>
  <c r="H433" i="5"/>
  <c r="G433" i="5"/>
  <c r="S416" i="5" s="1"/>
  <c r="G432" i="5"/>
  <c r="R416" i="5" s="1"/>
  <c r="G431" i="5"/>
  <c r="Q416" i="5" s="1"/>
  <c r="G430" i="5"/>
  <c r="P416" i="5" s="1"/>
  <c r="G429" i="5"/>
  <c r="O416" i="5" s="1"/>
  <c r="J417" i="5"/>
  <c r="D414" i="5"/>
  <c r="D413" i="5"/>
  <c r="J395" i="5"/>
  <c r="J396" i="5"/>
  <c r="J397" i="5"/>
  <c r="J398" i="5"/>
  <c r="J399" i="5"/>
  <c r="J400" i="5"/>
  <c r="J401" i="5"/>
  <c r="J402" i="5"/>
  <c r="J403" i="5"/>
  <c r="H406" i="5"/>
  <c r="H407" i="5"/>
  <c r="H408" i="5"/>
  <c r="H409" i="5"/>
  <c r="H410" i="5"/>
  <c r="G410" i="5"/>
  <c r="S393" i="5" s="1"/>
  <c r="G409" i="5"/>
  <c r="R393" i="5" s="1"/>
  <c r="G408" i="5"/>
  <c r="Q393" i="5" s="1"/>
  <c r="G407" i="5"/>
  <c r="P393" i="5" s="1"/>
  <c r="G406" i="5"/>
  <c r="O393" i="5" s="1"/>
  <c r="J394" i="5"/>
  <c r="D391" i="5"/>
  <c r="D390" i="5"/>
  <c r="J372" i="5"/>
  <c r="J373" i="5"/>
  <c r="J374" i="5"/>
  <c r="J375" i="5"/>
  <c r="J376" i="5"/>
  <c r="J377" i="5"/>
  <c r="J378" i="5"/>
  <c r="J379" i="5"/>
  <c r="J380" i="5"/>
  <c r="H383" i="5"/>
  <c r="H384" i="5"/>
  <c r="H385" i="5"/>
  <c r="H386" i="5"/>
  <c r="H387" i="5"/>
  <c r="G387" i="5"/>
  <c r="S370" i="5" s="1"/>
  <c r="G386" i="5"/>
  <c r="R370" i="5" s="1"/>
  <c r="G385" i="5"/>
  <c r="Q370" i="5" s="1"/>
  <c r="G384" i="5"/>
  <c r="P370" i="5" s="1"/>
  <c r="G383" i="5"/>
  <c r="O370" i="5" s="1"/>
  <c r="J371" i="5"/>
  <c r="D368" i="5"/>
  <c r="D367" i="5"/>
  <c r="J350" i="5"/>
  <c r="J351" i="5"/>
  <c r="J352" i="5"/>
  <c r="J353" i="5"/>
  <c r="J354" i="5"/>
  <c r="J355" i="5"/>
  <c r="J356" i="5"/>
  <c r="J357" i="5"/>
  <c r="H360" i="5"/>
  <c r="H361" i="5"/>
  <c r="H362" i="5"/>
  <c r="H363" i="5"/>
  <c r="H364" i="5"/>
  <c r="G364" i="5"/>
  <c r="S347" i="5" s="1"/>
  <c r="G363" i="5"/>
  <c r="R347" i="5" s="1"/>
  <c r="G362" i="5"/>
  <c r="Q347" i="5" s="1"/>
  <c r="G361" i="5"/>
  <c r="P347" i="5" s="1"/>
  <c r="G360" i="5"/>
  <c r="O347" i="5" s="1"/>
  <c r="J348" i="5"/>
  <c r="D345" i="5"/>
  <c r="D344" i="5"/>
  <c r="J329" i="5"/>
  <c r="J330" i="5"/>
  <c r="J331" i="5"/>
  <c r="J332" i="5"/>
  <c r="J333" i="5"/>
  <c r="J334" i="5"/>
  <c r="H337" i="5"/>
  <c r="H338" i="5"/>
  <c r="H339" i="5"/>
  <c r="H340" i="5"/>
  <c r="H341" i="5"/>
  <c r="G341" i="5"/>
  <c r="S324" i="5" s="1"/>
  <c r="G340" i="5"/>
  <c r="R324" i="5" s="1"/>
  <c r="G339" i="5"/>
  <c r="Q324" i="5" s="1"/>
  <c r="G338" i="5"/>
  <c r="P324" i="5" s="1"/>
  <c r="G337" i="5"/>
  <c r="O324" i="5" s="1"/>
  <c r="J325" i="5"/>
  <c r="D322" i="5"/>
  <c r="D321" i="5"/>
  <c r="J303" i="5"/>
  <c r="J305" i="5"/>
  <c r="J306" i="5"/>
  <c r="J307" i="5"/>
  <c r="J308" i="5"/>
  <c r="J309" i="5"/>
  <c r="J310" i="5"/>
  <c r="J311" i="5"/>
  <c r="H314" i="5"/>
  <c r="H315" i="5"/>
  <c r="H316" i="5"/>
  <c r="H317" i="5"/>
  <c r="H318" i="5"/>
  <c r="G318" i="5"/>
  <c r="S301" i="5" s="1"/>
  <c r="G317" i="5"/>
  <c r="R301" i="5" s="1"/>
  <c r="G316" i="5"/>
  <c r="Q301" i="5" s="1"/>
  <c r="G315" i="5"/>
  <c r="P301" i="5" s="1"/>
  <c r="G314" i="5"/>
  <c r="O301" i="5" s="1"/>
  <c r="J302" i="5"/>
  <c r="D299" i="5"/>
  <c r="D298" i="5"/>
  <c r="J280" i="5"/>
  <c r="J281" i="5"/>
  <c r="J282" i="5"/>
  <c r="J283" i="5"/>
  <c r="J284" i="5"/>
  <c r="J285" i="5"/>
  <c r="J286" i="5"/>
  <c r="J287" i="5"/>
  <c r="J288" i="5"/>
  <c r="H291" i="5"/>
  <c r="H292" i="5"/>
  <c r="H293" i="5"/>
  <c r="H294" i="5"/>
  <c r="H295" i="5"/>
  <c r="G295" i="5"/>
  <c r="S278" i="5" s="1"/>
  <c r="G294" i="5"/>
  <c r="R278" i="5" s="1"/>
  <c r="G293" i="5"/>
  <c r="Q278" i="5" s="1"/>
  <c r="G292" i="5"/>
  <c r="P278" i="5" s="1"/>
  <c r="G291" i="5"/>
  <c r="O278" i="5" s="1"/>
  <c r="J279" i="5"/>
  <c r="D276" i="5"/>
  <c r="D275" i="5"/>
  <c r="J257" i="5"/>
  <c r="J258" i="5"/>
  <c r="J259" i="5"/>
  <c r="J260" i="5"/>
  <c r="J261" i="5"/>
  <c r="J262" i="5"/>
  <c r="J263" i="5"/>
  <c r="J264" i="5"/>
  <c r="J265" i="5"/>
  <c r="H268" i="5"/>
  <c r="H269" i="5"/>
  <c r="H270" i="5"/>
  <c r="H271" i="5"/>
  <c r="H272" i="5"/>
  <c r="G272" i="5"/>
  <c r="S255" i="5" s="1"/>
  <c r="G271" i="5"/>
  <c r="R255" i="5" s="1"/>
  <c r="G270" i="5"/>
  <c r="Q255" i="5" s="1"/>
  <c r="G269" i="5"/>
  <c r="P255" i="5" s="1"/>
  <c r="G268" i="5"/>
  <c r="O255" i="5" s="1"/>
  <c r="J256" i="5"/>
  <c r="D253" i="5"/>
  <c r="D252" i="5"/>
  <c r="J234" i="5"/>
  <c r="J235" i="5"/>
  <c r="J236" i="5"/>
  <c r="J237" i="5"/>
  <c r="J238" i="5"/>
  <c r="J239" i="5"/>
  <c r="J240" i="5"/>
  <c r="J241" i="5"/>
  <c r="J242" i="5"/>
  <c r="H245" i="5"/>
  <c r="H246" i="5"/>
  <c r="H247" i="5"/>
  <c r="H248" i="5"/>
  <c r="H249" i="5"/>
  <c r="G249" i="5"/>
  <c r="S232" i="5" s="1"/>
  <c r="G248" i="5"/>
  <c r="R232" i="5" s="1"/>
  <c r="G247" i="5"/>
  <c r="Q232" i="5" s="1"/>
  <c r="G246" i="5"/>
  <c r="P232" i="5" s="1"/>
  <c r="G245" i="5"/>
  <c r="O232" i="5" s="1"/>
  <c r="J233" i="5"/>
  <c r="D230" i="5"/>
  <c r="D229" i="5"/>
  <c r="J212" i="5"/>
  <c r="J213" i="5"/>
  <c r="J214" i="5"/>
  <c r="J215" i="5"/>
  <c r="J216" i="5"/>
  <c r="J217" i="5"/>
  <c r="J218" i="5"/>
  <c r="J219" i="5"/>
  <c r="H222" i="5"/>
  <c r="H223" i="5"/>
  <c r="H224" i="5"/>
  <c r="H225" i="5"/>
  <c r="H226" i="5"/>
  <c r="G226" i="5"/>
  <c r="S209" i="5" s="1"/>
  <c r="G225" i="5"/>
  <c r="R209" i="5" s="1"/>
  <c r="G224" i="5"/>
  <c r="Q209" i="5" s="1"/>
  <c r="G223" i="5"/>
  <c r="P209" i="5" s="1"/>
  <c r="G222" i="5"/>
  <c r="O209" i="5" s="1"/>
  <c r="J210" i="5"/>
  <c r="D207" i="5"/>
  <c r="D206" i="5"/>
  <c r="J188" i="5"/>
  <c r="J189" i="5"/>
  <c r="J190" i="5"/>
  <c r="J192" i="5"/>
  <c r="J193" i="5"/>
  <c r="J194" i="5"/>
  <c r="J195" i="5"/>
  <c r="J196" i="5"/>
  <c r="H199" i="5"/>
  <c r="H200" i="5"/>
  <c r="H201" i="5"/>
  <c r="H202" i="5"/>
  <c r="H203" i="5"/>
  <c r="G203" i="5"/>
  <c r="S186" i="5" s="1"/>
  <c r="G202" i="5"/>
  <c r="R186" i="5" s="1"/>
  <c r="G201" i="5"/>
  <c r="Q186" i="5" s="1"/>
  <c r="G200" i="5"/>
  <c r="P186" i="5" s="1"/>
  <c r="G199" i="5"/>
  <c r="O186" i="5" s="1"/>
  <c r="J187" i="5"/>
  <c r="D184" i="5"/>
  <c r="D183" i="5"/>
  <c r="J166" i="5"/>
  <c r="J167" i="5"/>
  <c r="J168" i="5"/>
  <c r="J169" i="5"/>
  <c r="J170" i="5"/>
  <c r="J171" i="5"/>
  <c r="J172" i="5"/>
  <c r="J173" i="5"/>
  <c r="H176" i="5"/>
  <c r="H177" i="5"/>
  <c r="H178" i="5"/>
  <c r="H179" i="5"/>
  <c r="H180" i="5"/>
  <c r="G180" i="5"/>
  <c r="S163" i="5" s="1"/>
  <c r="G179" i="5"/>
  <c r="R163" i="5" s="1"/>
  <c r="G178" i="5"/>
  <c r="Q163" i="5" s="1"/>
  <c r="G177" i="5"/>
  <c r="P163" i="5" s="1"/>
  <c r="G176" i="5"/>
  <c r="O163" i="5" s="1"/>
  <c r="J164" i="5"/>
  <c r="D161" i="5"/>
  <c r="D160" i="5"/>
  <c r="J98" i="5"/>
  <c r="J99" i="5"/>
  <c r="J95" i="5"/>
  <c r="J50" i="5"/>
  <c r="J144" i="5"/>
  <c r="J145" i="5"/>
  <c r="J146" i="5"/>
  <c r="J142" i="5"/>
  <c r="J147" i="5"/>
  <c r="J148" i="5"/>
  <c r="J149" i="5"/>
  <c r="J150" i="5"/>
  <c r="H153" i="5"/>
  <c r="H154" i="5"/>
  <c r="H155" i="5"/>
  <c r="H156" i="5"/>
  <c r="H157" i="5"/>
  <c r="G157" i="5"/>
  <c r="S140" i="5" s="1"/>
  <c r="G156" i="5"/>
  <c r="R140" i="5" s="1"/>
  <c r="G155" i="5"/>
  <c r="Q140" i="5" s="1"/>
  <c r="G154" i="5"/>
  <c r="P140" i="5" s="1"/>
  <c r="G153" i="5"/>
  <c r="O140" i="5" s="1"/>
  <c r="J141" i="5"/>
  <c r="D138" i="5"/>
  <c r="D137" i="5"/>
  <c r="J49" i="5"/>
  <c r="J51" i="5"/>
  <c r="J52" i="5"/>
  <c r="J53" i="5"/>
  <c r="J54" i="5"/>
  <c r="J55" i="5"/>
  <c r="J56" i="5"/>
  <c r="J57" i="5"/>
  <c r="G60" i="5"/>
  <c r="O47" i="5" s="1"/>
  <c r="G61" i="5"/>
  <c r="P47" i="5" s="1"/>
  <c r="G62" i="5"/>
  <c r="Q47" i="5" s="1"/>
  <c r="G63" i="5"/>
  <c r="R47" i="5" s="1"/>
  <c r="G64" i="5"/>
  <c r="S47" i="5" s="1"/>
  <c r="H60" i="5"/>
  <c r="H61" i="5"/>
  <c r="H62" i="5"/>
  <c r="H63" i="5"/>
  <c r="H64" i="5"/>
  <c r="D16" i="41"/>
  <c r="D5" i="1"/>
  <c r="D135" i="41"/>
  <c r="D148" i="41" s="1"/>
  <c r="L223" i="40" s="1"/>
  <c r="D124" i="41"/>
  <c r="D102" i="41"/>
  <c r="D91" i="41"/>
  <c r="D69" i="41"/>
  <c r="D58" i="41"/>
  <c r="D36" i="41"/>
  <c r="D25" i="41"/>
  <c r="F228" i="40"/>
  <c r="H228" i="40" s="1"/>
  <c r="E229" i="40"/>
  <c r="F229" i="40" s="1"/>
  <c r="G229" i="40"/>
  <c r="E230" i="40"/>
  <c r="F230" i="40" s="1"/>
  <c r="G230" i="40"/>
  <c r="E231" i="40"/>
  <c r="F231" i="40" s="1"/>
  <c r="G231" i="40"/>
  <c r="E232" i="40"/>
  <c r="F232" i="40" s="1"/>
  <c r="G232" i="40"/>
  <c r="E233" i="40"/>
  <c r="F233" i="40" s="1"/>
  <c r="G233" i="40"/>
  <c r="E234" i="40"/>
  <c r="F234" i="40" s="1"/>
  <c r="G234" i="40"/>
  <c r="E235" i="40"/>
  <c r="F235" i="40" s="1"/>
  <c r="G235" i="40"/>
  <c r="E240" i="40"/>
  <c r="F240" i="40" s="1"/>
  <c r="G240" i="40"/>
  <c r="E241" i="40"/>
  <c r="F241" i="40" s="1"/>
  <c r="G241" i="40"/>
  <c r="E242" i="40"/>
  <c r="F242" i="40" s="1"/>
  <c r="G242" i="40"/>
  <c r="H246" i="40"/>
  <c r="H247" i="40"/>
  <c r="H248" i="40"/>
  <c r="H249" i="40"/>
  <c r="H250" i="40"/>
  <c r="H251" i="40"/>
  <c r="H252" i="40"/>
  <c r="H253" i="40"/>
  <c r="H254" i="40"/>
  <c r="H255" i="40"/>
  <c r="H256" i="40"/>
  <c r="H257" i="40"/>
  <c r="F183" i="40"/>
  <c r="H183" i="40" s="1"/>
  <c r="E184" i="40"/>
  <c r="F184" i="40" s="1"/>
  <c r="G184" i="40"/>
  <c r="E185" i="40"/>
  <c r="F185" i="40" s="1"/>
  <c r="G185" i="40"/>
  <c r="E186" i="40"/>
  <c r="F186" i="40" s="1"/>
  <c r="G186" i="40"/>
  <c r="E187" i="40"/>
  <c r="F187" i="40" s="1"/>
  <c r="G187" i="40"/>
  <c r="E188" i="40"/>
  <c r="F188" i="40" s="1"/>
  <c r="G188" i="40"/>
  <c r="E189" i="40"/>
  <c r="F189" i="40" s="1"/>
  <c r="G189" i="40"/>
  <c r="E190" i="40"/>
  <c r="F190" i="40" s="1"/>
  <c r="G190" i="40"/>
  <c r="E195" i="40"/>
  <c r="F195" i="40" s="1"/>
  <c r="G195" i="40"/>
  <c r="E196" i="40"/>
  <c r="F196" i="40" s="1"/>
  <c r="G196" i="40"/>
  <c r="E197" i="40"/>
  <c r="F197" i="40" s="1"/>
  <c r="G197" i="40"/>
  <c r="H201" i="40"/>
  <c r="H202" i="40"/>
  <c r="H203" i="40"/>
  <c r="H204" i="40"/>
  <c r="H205" i="40"/>
  <c r="H206" i="40"/>
  <c r="H207" i="40"/>
  <c r="H208" i="40"/>
  <c r="H209" i="40"/>
  <c r="H210" i="40"/>
  <c r="H211" i="40"/>
  <c r="H212" i="40"/>
  <c r="F137" i="40"/>
  <c r="H137" i="40" s="1"/>
  <c r="E138" i="40"/>
  <c r="F138" i="40" s="1"/>
  <c r="G138" i="40"/>
  <c r="E139" i="40"/>
  <c r="F139" i="40" s="1"/>
  <c r="G139" i="40"/>
  <c r="E140" i="40"/>
  <c r="F140" i="40" s="1"/>
  <c r="G140" i="40"/>
  <c r="E141" i="40"/>
  <c r="F141" i="40" s="1"/>
  <c r="G141" i="40"/>
  <c r="E142" i="40"/>
  <c r="F142" i="40" s="1"/>
  <c r="G142" i="40"/>
  <c r="E143" i="40"/>
  <c r="F143" i="40" s="1"/>
  <c r="G143" i="40"/>
  <c r="E144" i="40"/>
  <c r="F144" i="40" s="1"/>
  <c r="G144" i="40"/>
  <c r="E145" i="40"/>
  <c r="F145" i="40" s="1"/>
  <c r="G145" i="40"/>
  <c r="E150" i="40"/>
  <c r="F150" i="40" s="1"/>
  <c r="G150" i="40"/>
  <c r="E151" i="40"/>
  <c r="F151" i="40" s="1"/>
  <c r="G151" i="40"/>
  <c r="E152" i="40"/>
  <c r="F152" i="40" s="1"/>
  <c r="G152" i="40"/>
  <c r="H156" i="40"/>
  <c r="H157" i="40"/>
  <c r="H158" i="40"/>
  <c r="H159" i="40"/>
  <c r="H160" i="40"/>
  <c r="H161" i="40"/>
  <c r="H162" i="40"/>
  <c r="H163" i="40"/>
  <c r="H164" i="40"/>
  <c r="H165" i="40"/>
  <c r="H166" i="40"/>
  <c r="H167" i="40"/>
  <c r="F91" i="40"/>
  <c r="H91" i="40" s="1"/>
  <c r="E92" i="40"/>
  <c r="F92" i="40" s="1"/>
  <c r="G92" i="40"/>
  <c r="E93" i="40"/>
  <c r="F93" i="40" s="1"/>
  <c r="G93" i="40"/>
  <c r="E94" i="40"/>
  <c r="F94" i="40" s="1"/>
  <c r="G94" i="40"/>
  <c r="E95" i="40"/>
  <c r="F95" i="40" s="1"/>
  <c r="G95" i="40"/>
  <c r="E96" i="40"/>
  <c r="F96" i="40" s="1"/>
  <c r="G96" i="40"/>
  <c r="E97" i="40"/>
  <c r="F97" i="40" s="1"/>
  <c r="G97" i="40"/>
  <c r="E98" i="40"/>
  <c r="F98" i="40" s="1"/>
  <c r="G98" i="40"/>
  <c r="E99" i="40"/>
  <c r="F99" i="40" s="1"/>
  <c r="G99" i="40"/>
  <c r="E104" i="40"/>
  <c r="F104" i="40" s="1"/>
  <c r="G104" i="40"/>
  <c r="E105" i="40"/>
  <c r="F105" i="40" s="1"/>
  <c r="G105" i="40"/>
  <c r="E106" i="40"/>
  <c r="F106" i="40" s="1"/>
  <c r="G106" i="40"/>
  <c r="H110" i="40"/>
  <c r="H111" i="40"/>
  <c r="H112" i="40"/>
  <c r="H113" i="40"/>
  <c r="H114" i="40"/>
  <c r="H115" i="40"/>
  <c r="H116" i="40"/>
  <c r="H117" i="40"/>
  <c r="H118" i="40"/>
  <c r="H119" i="40"/>
  <c r="H120" i="40"/>
  <c r="H121" i="40"/>
  <c r="L243" i="40"/>
  <c r="L242" i="40"/>
  <c r="L241" i="40"/>
  <c r="L229" i="40"/>
  <c r="M229" i="40" s="1"/>
  <c r="L230" i="40"/>
  <c r="M230" i="40" s="1"/>
  <c r="L231" i="40"/>
  <c r="M231" i="40" s="1"/>
  <c r="L232" i="40"/>
  <c r="M232" i="40" s="1"/>
  <c r="L233" i="40"/>
  <c r="L234" i="40"/>
  <c r="M234" i="40" s="1"/>
  <c r="L235" i="40"/>
  <c r="M235" i="40" s="1"/>
  <c r="L236" i="40"/>
  <c r="M236" i="40" s="1"/>
  <c r="L228" i="40"/>
  <c r="M228" i="40" s="1"/>
  <c r="M243" i="40"/>
  <c r="M242" i="40"/>
  <c r="M241" i="40"/>
  <c r="M233" i="40"/>
  <c r="L198" i="40"/>
  <c r="L197" i="40"/>
  <c r="L196" i="40"/>
  <c r="M196" i="40" s="1"/>
  <c r="L184" i="40"/>
  <c r="M184" i="40" s="1"/>
  <c r="L185" i="40"/>
  <c r="M185" i="40" s="1"/>
  <c r="L186" i="40"/>
  <c r="M186" i="40" s="1"/>
  <c r="L187" i="40"/>
  <c r="M187" i="40" s="1"/>
  <c r="L188" i="40"/>
  <c r="M188" i="40" s="1"/>
  <c r="L189" i="40"/>
  <c r="M189" i="40" s="1"/>
  <c r="L190" i="40"/>
  <c r="M190" i="40" s="1"/>
  <c r="L191" i="40"/>
  <c r="M191" i="40" s="1"/>
  <c r="L183" i="40"/>
  <c r="M183" i="40" s="1"/>
  <c r="M198" i="40"/>
  <c r="M197" i="40"/>
  <c r="L152" i="40"/>
  <c r="L151" i="40"/>
  <c r="L150" i="40"/>
  <c r="L138" i="40"/>
  <c r="M138" i="40" s="1"/>
  <c r="L139" i="40"/>
  <c r="M139" i="40" s="1"/>
  <c r="L140" i="40"/>
  <c r="M140" i="40" s="1"/>
  <c r="L141" i="40"/>
  <c r="M141" i="40" s="1"/>
  <c r="L142" i="40"/>
  <c r="L143" i="40"/>
  <c r="M143" i="40" s="1"/>
  <c r="L144" i="40"/>
  <c r="M144" i="40" s="1"/>
  <c r="L145" i="40"/>
  <c r="M145" i="40" s="1"/>
  <c r="L137" i="40"/>
  <c r="M137" i="40" s="1"/>
  <c r="M152" i="40"/>
  <c r="M151" i="40"/>
  <c r="M150" i="40"/>
  <c r="M142" i="40"/>
  <c r="L106" i="40"/>
  <c r="M106" i="40" s="1"/>
  <c r="L105" i="40"/>
  <c r="M105" i="40" s="1"/>
  <c r="L104" i="40"/>
  <c r="M104" i="40" s="1"/>
  <c r="L92" i="40"/>
  <c r="M92" i="40" s="1"/>
  <c r="L93" i="40"/>
  <c r="M93" i="40" s="1"/>
  <c r="L94" i="40"/>
  <c r="M94" i="40" s="1"/>
  <c r="L95" i="40"/>
  <c r="M95" i="40" s="1"/>
  <c r="L96" i="40"/>
  <c r="M96" i="40" s="1"/>
  <c r="L97" i="40"/>
  <c r="M97" i="40" s="1"/>
  <c r="L98" i="40"/>
  <c r="M98" i="40" s="1"/>
  <c r="L99" i="40"/>
  <c r="M99" i="40" s="1"/>
  <c r="L91" i="40"/>
  <c r="M91" i="40" s="1"/>
  <c r="L90" i="40"/>
  <c r="L227" i="40"/>
  <c r="L182" i="40"/>
  <c r="L136" i="40"/>
  <c r="H23" i="40"/>
  <c r="H24" i="40"/>
  <c r="H25" i="40"/>
  <c r="H26" i="40"/>
  <c r="H27" i="40"/>
  <c r="H28" i="40"/>
  <c r="H29" i="40"/>
  <c r="H30" i="40"/>
  <c r="H31" i="40"/>
  <c r="H32" i="40"/>
  <c r="H33" i="40"/>
  <c r="H34" i="40"/>
  <c r="Q89" i="43"/>
  <c r="Q75" i="43"/>
  <c r="Q61" i="43"/>
  <c r="Q47" i="43"/>
  <c r="Q33" i="43"/>
  <c r="L28" i="43"/>
  <c r="L29" i="43"/>
  <c r="L30" i="43"/>
  <c r="L31" i="43"/>
  <c r="L32" i="43"/>
  <c r="L27" i="43"/>
  <c r="L26" i="43"/>
  <c r="A1" i="43"/>
  <c r="F75" i="37"/>
  <c r="F76" i="37"/>
  <c r="F77" i="37"/>
  <c r="F78" i="37"/>
  <c r="F79" i="37"/>
  <c r="F74" i="37"/>
  <c r="F73" i="37"/>
  <c r="F61" i="37"/>
  <c r="F62" i="37"/>
  <c r="F63" i="37"/>
  <c r="F64" i="37"/>
  <c r="F65" i="37"/>
  <c r="F60" i="37"/>
  <c r="F59" i="37"/>
  <c r="F47" i="37"/>
  <c r="F48" i="37"/>
  <c r="F49" i="37"/>
  <c r="F50" i="37"/>
  <c r="F51" i="37"/>
  <c r="F46" i="37"/>
  <c r="F45" i="37"/>
  <c r="F34" i="37"/>
  <c r="F35" i="37"/>
  <c r="F36" i="37"/>
  <c r="F37" i="37"/>
  <c r="F38" i="37"/>
  <c r="F33" i="37"/>
  <c r="F32" i="37"/>
  <c r="F21" i="37"/>
  <c r="F22" i="37"/>
  <c r="F23" i="37"/>
  <c r="F24" i="37"/>
  <c r="F25" i="37"/>
  <c r="F20" i="37"/>
  <c r="F19" i="37"/>
  <c r="K74" i="39"/>
  <c r="K75" i="39"/>
  <c r="K76" i="39"/>
  <c r="K73" i="39"/>
  <c r="K72" i="39"/>
  <c r="K62" i="39"/>
  <c r="K63" i="39"/>
  <c r="K64" i="39"/>
  <c r="K61" i="39"/>
  <c r="K60" i="39"/>
  <c r="K50" i="39"/>
  <c r="K51" i="39"/>
  <c r="K52" i="39"/>
  <c r="K49" i="39"/>
  <c r="K38" i="39"/>
  <c r="K39" i="39"/>
  <c r="K40" i="39"/>
  <c r="K48" i="39"/>
  <c r="K37" i="39"/>
  <c r="K36" i="39"/>
  <c r="K26" i="39"/>
  <c r="K27" i="39"/>
  <c r="K28" i="39"/>
  <c r="K25" i="39"/>
  <c r="K24" i="39"/>
  <c r="J87" i="36"/>
  <c r="J88" i="36"/>
  <c r="J86" i="36"/>
  <c r="J74" i="36"/>
  <c r="J75" i="36"/>
  <c r="J73" i="36"/>
  <c r="J60" i="36"/>
  <c r="J61" i="36"/>
  <c r="J59" i="36"/>
  <c r="J41" i="36"/>
  <c r="J42" i="36"/>
  <c r="J40" i="36"/>
  <c r="J22" i="36"/>
  <c r="J23" i="36"/>
  <c r="J21" i="36"/>
  <c r="J100" i="5"/>
  <c r="J101" i="5"/>
  <c r="J102" i="5"/>
  <c r="J103" i="5"/>
  <c r="J104" i="5"/>
  <c r="J74" i="5"/>
  <c r="J75" i="5"/>
  <c r="J77" i="5"/>
  <c r="J78" i="5"/>
  <c r="J79" i="5"/>
  <c r="J80" i="5"/>
  <c r="L83" i="43"/>
  <c r="L84" i="43"/>
  <c r="L85" i="43"/>
  <c r="L86" i="43"/>
  <c r="L87" i="43"/>
  <c r="L88" i="43"/>
  <c r="L82" i="43"/>
  <c r="L69" i="43"/>
  <c r="L70" i="43"/>
  <c r="L71" i="43"/>
  <c r="L72" i="43"/>
  <c r="L73" i="43"/>
  <c r="L74" i="43"/>
  <c r="L68" i="43"/>
  <c r="L55" i="43"/>
  <c r="L56" i="43"/>
  <c r="L57" i="43"/>
  <c r="L58" i="43"/>
  <c r="L59" i="43"/>
  <c r="L60" i="43"/>
  <c r="L54" i="43"/>
  <c r="L41" i="43"/>
  <c r="L42" i="43"/>
  <c r="L43" i="43"/>
  <c r="L44" i="43"/>
  <c r="L45" i="43"/>
  <c r="L46" i="43"/>
  <c r="L40" i="43"/>
  <c r="M7" i="43"/>
  <c r="L89" i="43"/>
  <c r="L75" i="43"/>
  <c r="L61" i="43"/>
  <c r="L47" i="43"/>
  <c r="L33" i="43"/>
  <c r="F80" i="37"/>
  <c r="G80" i="37"/>
  <c r="F66" i="37"/>
  <c r="G66" i="37"/>
  <c r="F52" i="37"/>
  <c r="G52" i="37"/>
  <c r="F39" i="37"/>
  <c r="G39" i="37"/>
  <c r="F26" i="37"/>
  <c r="G26" i="37"/>
  <c r="K222" i="40"/>
  <c r="J222" i="40"/>
  <c r="K177" i="40"/>
  <c r="J177" i="40"/>
  <c r="K131" i="40"/>
  <c r="J131" i="40"/>
  <c r="J85" i="40"/>
  <c r="K85" i="40"/>
  <c r="L225" i="40"/>
  <c r="K9" i="40"/>
  <c r="K225" i="40" s="1"/>
  <c r="L224" i="40"/>
  <c r="K8" i="40"/>
  <c r="K224" i="40" s="1"/>
  <c r="L180" i="40"/>
  <c r="L179" i="40"/>
  <c r="L134" i="40"/>
  <c r="L133" i="40"/>
  <c r="L88" i="40"/>
  <c r="L87" i="40"/>
  <c r="A7" i="37"/>
  <c r="A59" i="37"/>
  <c r="A73" i="37"/>
  <c r="J90" i="36"/>
  <c r="J89" i="36"/>
  <c r="J77" i="36"/>
  <c r="J76" i="36"/>
  <c r="J63" i="36"/>
  <c r="J62" i="36"/>
  <c r="J44" i="36"/>
  <c r="J43" i="36"/>
  <c r="J24" i="36"/>
  <c r="J25" i="36"/>
  <c r="B73" i="37"/>
  <c r="B59" i="37"/>
  <c r="B45" i="37"/>
  <c r="B32" i="37"/>
  <c r="B19" i="37"/>
  <c r="B7" i="37"/>
  <c r="C69" i="37"/>
  <c r="C55" i="37"/>
  <c r="C41" i="37"/>
  <c r="C28" i="37"/>
  <c r="C15" i="37"/>
  <c r="C19" i="39"/>
  <c r="A1" i="41"/>
  <c r="A385" i="34"/>
  <c r="A384" i="34"/>
  <c r="A366" i="34"/>
  <c r="A365" i="34"/>
  <c r="A347" i="34"/>
  <c r="A346" i="34"/>
  <c r="A328" i="34"/>
  <c r="A305" i="34"/>
  <c r="A304" i="34"/>
  <c r="A286" i="34"/>
  <c r="A285" i="34"/>
  <c r="A267" i="34"/>
  <c r="A266" i="34"/>
  <c r="A248" i="34"/>
  <c r="A225" i="34"/>
  <c r="A224" i="34"/>
  <c r="A206" i="34"/>
  <c r="A205" i="34"/>
  <c r="A187" i="34"/>
  <c r="A186" i="34"/>
  <c r="A168" i="34"/>
  <c r="A145" i="34"/>
  <c r="A144" i="34"/>
  <c r="A126" i="34"/>
  <c r="A125" i="34"/>
  <c r="A107" i="34"/>
  <c r="A106" i="34"/>
  <c r="A88" i="34"/>
  <c r="A65" i="34"/>
  <c r="A46" i="34"/>
  <c r="A27" i="34"/>
  <c r="A8" i="34"/>
  <c r="A64" i="34"/>
  <c r="A45" i="34"/>
  <c r="A26" i="34"/>
  <c r="H134" i="5"/>
  <c r="H133" i="5"/>
  <c r="H132" i="5"/>
  <c r="H131" i="5"/>
  <c r="H130" i="5"/>
  <c r="H111" i="5"/>
  <c r="H110" i="5"/>
  <c r="H109" i="5"/>
  <c r="H108" i="5"/>
  <c r="H107" i="5"/>
  <c r="H87" i="5"/>
  <c r="H86" i="5"/>
  <c r="H85" i="5"/>
  <c r="H84" i="5"/>
  <c r="H83" i="5"/>
  <c r="G111" i="5"/>
  <c r="S93" i="5" s="1"/>
  <c r="G110" i="5"/>
  <c r="R93" i="5" s="1"/>
  <c r="G109" i="5"/>
  <c r="Q93" i="5" s="1"/>
  <c r="G108" i="5"/>
  <c r="P93" i="5" s="1"/>
  <c r="G107" i="5"/>
  <c r="O93" i="5" s="1"/>
  <c r="O95" i="5" s="1"/>
  <c r="G87" i="5"/>
  <c r="S70" i="5" s="1"/>
  <c r="G86" i="5"/>
  <c r="R70" i="5" s="1"/>
  <c r="G85" i="5"/>
  <c r="Q70" i="5" s="1"/>
  <c r="Q77" i="5" s="1"/>
  <c r="G84" i="5"/>
  <c r="P70" i="5" s="1"/>
  <c r="G83" i="5"/>
  <c r="O70" i="5" s="1"/>
  <c r="E138" i="4"/>
  <c r="E143" i="4" s="1"/>
  <c r="E141" i="4" s="1"/>
  <c r="E149" i="4" s="1"/>
  <c r="D138" i="4"/>
  <c r="D143" i="4" s="1"/>
  <c r="D141" i="4" s="1"/>
  <c r="D149" i="4" s="1"/>
  <c r="C138" i="4"/>
  <c r="C143" i="4" s="1"/>
  <c r="C141" i="4" s="1"/>
  <c r="C149" i="4" s="1"/>
  <c r="B138" i="4"/>
  <c r="B143" i="4" s="1"/>
  <c r="B141" i="4" s="1"/>
  <c r="B149" i="4" s="1"/>
  <c r="E150" i="4" s="1"/>
  <c r="E137" i="4"/>
  <c r="D137" i="4"/>
  <c r="C137" i="4"/>
  <c r="B137" i="4"/>
  <c r="E110" i="4"/>
  <c r="E115" i="4" s="1"/>
  <c r="E113" i="4" s="1"/>
  <c r="E121" i="4" s="1"/>
  <c r="D110" i="4"/>
  <c r="D115" i="4" s="1"/>
  <c r="D113" i="4" s="1"/>
  <c r="D121" i="4" s="1"/>
  <c r="C110" i="4"/>
  <c r="C115" i="4" s="1"/>
  <c r="C113" i="4" s="1"/>
  <c r="C121" i="4" s="1"/>
  <c r="B110" i="4"/>
  <c r="B115" i="4" s="1"/>
  <c r="B113" i="4" s="1"/>
  <c r="B121" i="4" s="1"/>
  <c r="E122" i="4" s="1"/>
  <c r="E109" i="4"/>
  <c r="D109" i="4"/>
  <c r="C109" i="4"/>
  <c r="B109" i="4"/>
  <c r="E85" i="4"/>
  <c r="E90" i="4" s="1"/>
  <c r="E88" i="4" s="1"/>
  <c r="E96" i="4" s="1"/>
  <c r="D85" i="4"/>
  <c r="D90" i="4" s="1"/>
  <c r="D88" i="4" s="1"/>
  <c r="D96" i="4" s="1"/>
  <c r="C85" i="4"/>
  <c r="C90" i="4" s="1"/>
  <c r="C88" i="4" s="1"/>
  <c r="C96" i="4" s="1"/>
  <c r="B85" i="4"/>
  <c r="B90" i="4" s="1"/>
  <c r="B88" i="4" s="1"/>
  <c r="B96" i="4" s="1"/>
  <c r="E97" i="4" s="1"/>
  <c r="F97" i="4" s="1"/>
  <c r="E84" i="4"/>
  <c r="D84" i="4"/>
  <c r="C84" i="4"/>
  <c r="B84" i="4"/>
  <c r="E61" i="4"/>
  <c r="E66" i="4" s="1"/>
  <c r="E64" i="4" s="1"/>
  <c r="E72" i="4" s="1"/>
  <c r="D61" i="4"/>
  <c r="D66" i="4" s="1"/>
  <c r="D64" i="4" s="1"/>
  <c r="D72" i="4" s="1"/>
  <c r="C61" i="4"/>
  <c r="C66" i="4" s="1"/>
  <c r="C64" i="4" s="1"/>
  <c r="C72" i="4" s="1"/>
  <c r="B61" i="4"/>
  <c r="B66" i="4" s="1"/>
  <c r="B64" i="4" s="1"/>
  <c r="B72" i="4" s="1"/>
  <c r="E73" i="4" s="1"/>
  <c r="F73" i="4" s="1"/>
  <c r="E60" i="4"/>
  <c r="D60" i="4"/>
  <c r="C60" i="4"/>
  <c r="B60" i="4"/>
  <c r="E37" i="4"/>
  <c r="E42" i="4" s="1"/>
  <c r="E40" i="4" s="1"/>
  <c r="E48" i="4" s="1"/>
  <c r="D37" i="4"/>
  <c r="D42" i="4" s="1"/>
  <c r="D40" i="4" s="1"/>
  <c r="D48" i="4" s="1"/>
  <c r="C37" i="4"/>
  <c r="C42" i="4" s="1"/>
  <c r="C40" i="4" s="1"/>
  <c r="C48" i="4" s="1"/>
  <c r="B37" i="4"/>
  <c r="B42" i="4" s="1"/>
  <c r="B40" i="4" s="1"/>
  <c r="B48" i="4" s="1"/>
  <c r="E49" i="4" s="1"/>
  <c r="F49" i="4" s="1"/>
  <c r="E36" i="4"/>
  <c r="D36" i="4"/>
  <c r="C36" i="4"/>
  <c r="J78" i="36"/>
  <c r="I393" i="34"/>
  <c r="I390" i="34"/>
  <c r="I374" i="34"/>
  <c r="I371" i="34"/>
  <c r="I355" i="34"/>
  <c r="I352" i="34"/>
  <c r="I336" i="34"/>
  <c r="I333" i="34"/>
  <c r="I313" i="34"/>
  <c r="I310" i="34"/>
  <c r="I294" i="34"/>
  <c r="I291" i="34"/>
  <c r="I275" i="34"/>
  <c r="I272" i="34"/>
  <c r="I256" i="34"/>
  <c r="I253" i="34"/>
  <c r="I233" i="34"/>
  <c r="I230" i="34"/>
  <c r="I214" i="34"/>
  <c r="I211" i="34"/>
  <c r="I195" i="34"/>
  <c r="I192" i="34"/>
  <c r="I176" i="34"/>
  <c r="I173" i="34"/>
  <c r="I153" i="34"/>
  <c r="I150" i="34"/>
  <c r="I134" i="34"/>
  <c r="I131" i="34"/>
  <c r="I115" i="34"/>
  <c r="I112" i="34"/>
  <c r="I96" i="34"/>
  <c r="I93" i="34"/>
  <c r="I73" i="34"/>
  <c r="I70" i="34"/>
  <c r="I54" i="34"/>
  <c r="I51" i="34"/>
  <c r="I35" i="34"/>
  <c r="I32" i="34"/>
  <c r="H396" i="34"/>
  <c r="G396" i="34"/>
  <c r="F396" i="34"/>
  <c r="F394" i="34"/>
  <c r="F395" i="34"/>
  <c r="F397" i="34"/>
  <c r="E396" i="34"/>
  <c r="D396" i="34"/>
  <c r="D394" i="34"/>
  <c r="D395" i="34"/>
  <c r="D397" i="34"/>
  <c r="C396" i="34"/>
  <c r="B396" i="34"/>
  <c r="B394" i="34"/>
  <c r="B395" i="34"/>
  <c r="B397" i="34"/>
  <c r="H398" i="34"/>
  <c r="H394" i="34"/>
  <c r="H395" i="34"/>
  <c r="G394" i="34"/>
  <c r="G395" i="34"/>
  <c r="E394" i="34"/>
  <c r="C394" i="34"/>
  <c r="C395" i="34"/>
  <c r="H388" i="34"/>
  <c r="G388" i="34"/>
  <c r="F388" i="34"/>
  <c r="E388" i="34"/>
  <c r="D388" i="34"/>
  <c r="C388" i="34"/>
  <c r="B388" i="34"/>
  <c r="H377" i="34"/>
  <c r="G377" i="34"/>
  <c r="F377" i="34"/>
  <c r="E377" i="34"/>
  <c r="D377" i="34"/>
  <c r="C377" i="34"/>
  <c r="B377" i="34"/>
  <c r="B375" i="34"/>
  <c r="B376" i="34"/>
  <c r="B378" i="34"/>
  <c r="H379" i="34"/>
  <c r="H375" i="34"/>
  <c r="H376" i="34"/>
  <c r="G375" i="34"/>
  <c r="F375" i="34"/>
  <c r="F376" i="34"/>
  <c r="E375" i="34"/>
  <c r="E376" i="34"/>
  <c r="D375" i="34"/>
  <c r="D376" i="34"/>
  <c r="C375" i="34"/>
  <c r="H369" i="34"/>
  <c r="G369" i="34"/>
  <c r="F369" i="34"/>
  <c r="E369" i="34"/>
  <c r="D369" i="34"/>
  <c r="C369" i="34"/>
  <c r="B369" i="34"/>
  <c r="H358" i="34"/>
  <c r="H356" i="34"/>
  <c r="H357" i="34"/>
  <c r="H359" i="34"/>
  <c r="G358" i="34"/>
  <c r="F358" i="34"/>
  <c r="E358" i="34"/>
  <c r="D358" i="34"/>
  <c r="D356" i="34"/>
  <c r="D357" i="34"/>
  <c r="D359" i="34"/>
  <c r="C358" i="34"/>
  <c r="B358" i="34"/>
  <c r="G356" i="34"/>
  <c r="G357" i="34"/>
  <c r="F356" i="34"/>
  <c r="F357" i="34"/>
  <c r="E356" i="34"/>
  <c r="E357" i="34"/>
  <c r="C356" i="34"/>
  <c r="C357" i="34"/>
  <c r="B356" i="34"/>
  <c r="B357" i="34"/>
  <c r="H350" i="34"/>
  <c r="G350" i="34"/>
  <c r="F350" i="34"/>
  <c r="E350" i="34"/>
  <c r="D350" i="34"/>
  <c r="C350" i="34"/>
  <c r="B350" i="34"/>
  <c r="H339" i="34"/>
  <c r="H337" i="34"/>
  <c r="H338" i="34"/>
  <c r="H340" i="34"/>
  <c r="G339" i="34"/>
  <c r="G337" i="34"/>
  <c r="G338" i="34"/>
  <c r="G340" i="34"/>
  <c r="F339" i="34"/>
  <c r="E339" i="34"/>
  <c r="D339" i="34"/>
  <c r="C339" i="34"/>
  <c r="C337" i="34"/>
  <c r="C338" i="34"/>
  <c r="C340" i="34"/>
  <c r="B339" i="34"/>
  <c r="F337" i="34"/>
  <c r="F338" i="34"/>
  <c r="E337" i="34"/>
  <c r="E338" i="34"/>
  <c r="D337" i="34"/>
  <c r="D338" i="34"/>
  <c r="D340" i="34"/>
  <c r="B337" i="34"/>
  <c r="B338" i="34"/>
  <c r="H331" i="34"/>
  <c r="G331" i="34"/>
  <c r="F331" i="34"/>
  <c r="E331" i="34"/>
  <c r="D331" i="34"/>
  <c r="C331" i="34"/>
  <c r="B331" i="34"/>
  <c r="H316" i="34"/>
  <c r="G316" i="34"/>
  <c r="G314" i="34"/>
  <c r="G315" i="34"/>
  <c r="G317" i="34"/>
  <c r="F316" i="34"/>
  <c r="F314" i="34"/>
  <c r="F315" i="34"/>
  <c r="F317" i="34"/>
  <c r="E316" i="34"/>
  <c r="D316" i="34"/>
  <c r="C316" i="34"/>
  <c r="C314" i="34"/>
  <c r="C315" i="34"/>
  <c r="C317" i="34"/>
  <c r="B316" i="34"/>
  <c r="B314" i="34"/>
  <c r="B315" i="34"/>
  <c r="B317" i="34"/>
  <c r="H318" i="34"/>
  <c r="H314" i="34"/>
  <c r="H315" i="34"/>
  <c r="E314" i="34"/>
  <c r="D314" i="34"/>
  <c r="D315" i="34"/>
  <c r="H308" i="34"/>
  <c r="G308" i="34"/>
  <c r="F308" i="34"/>
  <c r="E308" i="34"/>
  <c r="D308" i="34"/>
  <c r="C308" i="34"/>
  <c r="B308" i="34"/>
  <c r="H297" i="34"/>
  <c r="G297" i="34"/>
  <c r="F297" i="34"/>
  <c r="E297" i="34"/>
  <c r="D297" i="34"/>
  <c r="C297" i="34"/>
  <c r="B297" i="34"/>
  <c r="B295" i="34"/>
  <c r="B296" i="34"/>
  <c r="B298" i="34"/>
  <c r="H299" i="34"/>
  <c r="H295" i="34"/>
  <c r="H296" i="34"/>
  <c r="G295" i="34"/>
  <c r="G296" i="34"/>
  <c r="F295" i="34"/>
  <c r="F296" i="34"/>
  <c r="E295" i="34"/>
  <c r="D295" i="34"/>
  <c r="D296" i="34"/>
  <c r="C295" i="34"/>
  <c r="C296" i="34"/>
  <c r="H289" i="34"/>
  <c r="G289" i="34"/>
  <c r="F289" i="34"/>
  <c r="E289" i="34"/>
  <c r="D289" i="34"/>
  <c r="C289" i="34"/>
  <c r="B289" i="34"/>
  <c r="H278" i="34"/>
  <c r="G278" i="34"/>
  <c r="F278" i="34"/>
  <c r="E278" i="34"/>
  <c r="D278" i="34"/>
  <c r="C278" i="34"/>
  <c r="B278" i="34"/>
  <c r="B276" i="34"/>
  <c r="B277" i="34"/>
  <c r="B279" i="34"/>
  <c r="H280" i="34"/>
  <c r="H276" i="34"/>
  <c r="H277" i="34"/>
  <c r="G276" i="34"/>
  <c r="G277" i="34"/>
  <c r="F276" i="34"/>
  <c r="F277" i="34"/>
  <c r="E276" i="34"/>
  <c r="D276" i="34"/>
  <c r="D277" i="34"/>
  <c r="C276" i="34"/>
  <c r="C277" i="34"/>
  <c r="H270" i="34"/>
  <c r="G270" i="34"/>
  <c r="F270" i="34"/>
  <c r="E270" i="34"/>
  <c r="D270" i="34"/>
  <c r="C270" i="34"/>
  <c r="B270" i="34"/>
  <c r="H259" i="34"/>
  <c r="H257" i="34"/>
  <c r="H258" i="34"/>
  <c r="H260" i="34"/>
  <c r="G259" i="34"/>
  <c r="F259" i="34"/>
  <c r="E259" i="34"/>
  <c r="D259" i="34"/>
  <c r="C259" i="34"/>
  <c r="B259" i="34"/>
  <c r="F257" i="34"/>
  <c r="F258" i="34"/>
  <c r="F260" i="34"/>
  <c r="G257" i="34"/>
  <c r="G258" i="34"/>
  <c r="E257" i="34"/>
  <c r="E258" i="34"/>
  <c r="D257" i="34"/>
  <c r="D258" i="34"/>
  <c r="D260" i="34"/>
  <c r="C257" i="34"/>
  <c r="C258" i="34"/>
  <c r="B257" i="34"/>
  <c r="B258" i="34"/>
  <c r="H251" i="34"/>
  <c r="G251" i="34"/>
  <c r="F251" i="34"/>
  <c r="E251" i="34"/>
  <c r="D251" i="34"/>
  <c r="C251" i="34"/>
  <c r="B251" i="34"/>
  <c r="H236" i="34"/>
  <c r="G236" i="34"/>
  <c r="F236" i="34"/>
  <c r="E236" i="34"/>
  <c r="D236" i="34"/>
  <c r="C236" i="34"/>
  <c r="B236" i="34"/>
  <c r="H234" i="34"/>
  <c r="H235" i="34"/>
  <c r="G234" i="34"/>
  <c r="G235" i="34"/>
  <c r="F234" i="34"/>
  <c r="E234" i="34"/>
  <c r="E235" i="34"/>
  <c r="D234" i="34"/>
  <c r="D235" i="34"/>
  <c r="C234" i="34"/>
  <c r="C235" i="34"/>
  <c r="B234" i="34"/>
  <c r="H228" i="34"/>
  <c r="G228" i="34"/>
  <c r="F228" i="34"/>
  <c r="E228" i="34"/>
  <c r="D228" i="34"/>
  <c r="C228" i="34"/>
  <c r="B228" i="34"/>
  <c r="H217" i="34"/>
  <c r="H215" i="34"/>
  <c r="H216" i="34"/>
  <c r="H218" i="34"/>
  <c r="G217" i="34"/>
  <c r="F217" i="34"/>
  <c r="E217" i="34"/>
  <c r="D217" i="34"/>
  <c r="C217" i="34"/>
  <c r="B217" i="34"/>
  <c r="G215" i="34"/>
  <c r="G216" i="34"/>
  <c r="F215" i="34"/>
  <c r="F216" i="34"/>
  <c r="E215" i="34"/>
  <c r="D215" i="34"/>
  <c r="D216" i="34"/>
  <c r="C215" i="34"/>
  <c r="C216" i="34"/>
  <c r="B215" i="34"/>
  <c r="B216" i="34"/>
  <c r="H209" i="34"/>
  <c r="G209" i="34"/>
  <c r="F209" i="34"/>
  <c r="E209" i="34"/>
  <c r="D209" i="34"/>
  <c r="C209" i="34"/>
  <c r="B209" i="34"/>
  <c r="H198" i="34"/>
  <c r="G198" i="34"/>
  <c r="F198" i="34"/>
  <c r="E198" i="34"/>
  <c r="E196" i="34"/>
  <c r="E197" i="34"/>
  <c r="E199" i="34"/>
  <c r="D198" i="34"/>
  <c r="C198" i="34"/>
  <c r="B198" i="34"/>
  <c r="H196" i="34"/>
  <c r="H197" i="34"/>
  <c r="G196" i="34"/>
  <c r="G197" i="34"/>
  <c r="F196" i="34"/>
  <c r="F197" i="34"/>
  <c r="D196" i="34"/>
  <c r="D197" i="34"/>
  <c r="C196" i="34"/>
  <c r="C197" i="34"/>
  <c r="B196" i="34"/>
  <c r="B197" i="34"/>
  <c r="H190" i="34"/>
  <c r="G190" i="34"/>
  <c r="F190" i="34"/>
  <c r="E190" i="34"/>
  <c r="D190" i="34"/>
  <c r="C190" i="34"/>
  <c r="B190" i="34"/>
  <c r="H179" i="34"/>
  <c r="G179" i="34"/>
  <c r="F179" i="34"/>
  <c r="F177" i="34"/>
  <c r="F178" i="34"/>
  <c r="F180" i="34"/>
  <c r="E179" i="34"/>
  <c r="D179" i="34"/>
  <c r="C179" i="34"/>
  <c r="B179" i="34"/>
  <c r="B177" i="34"/>
  <c r="B178" i="34"/>
  <c r="B180" i="34"/>
  <c r="H181" i="34"/>
  <c r="H177" i="34"/>
  <c r="H178" i="34"/>
  <c r="G177" i="34"/>
  <c r="G178" i="34"/>
  <c r="E177" i="34"/>
  <c r="D177" i="34"/>
  <c r="D178" i="34"/>
  <c r="C177" i="34"/>
  <c r="C178" i="34"/>
  <c r="H171" i="34"/>
  <c r="G171" i="34"/>
  <c r="F171" i="34"/>
  <c r="E171" i="34"/>
  <c r="D171" i="34"/>
  <c r="C171" i="34"/>
  <c r="B171" i="34"/>
  <c r="H156" i="34"/>
  <c r="H154" i="34"/>
  <c r="H155" i="34"/>
  <c r="H157" i="34"/>
  <c r="G156" i="34"/>
  <c r="G154" i="34"/>
  <c r="G155" i="34"/>
  <c r="G157" i="34"/>
  <c r="F156" i="34"/>
  <c r="E156" i="34"/>
  <c r="D156" i="34"/>
  <c r="D154" i="34"/>
  <c r="D155" i="34"/>
  <c r="D157" i="34"/>
  <c r="C156" i="34"/>
  <c r="C154" i="34"/>
  <c r="C155" i="34"/>
  <c r="C157" i="34"/>
  <c r="B156" i="34"/>
  <c r="F154" i="34"/>
  <c r="F155" i="34"/>
  <c r="E154" i="34"/>
  <c r="E155" i="34"/>
  <c r="B154" i="34"/>
  <c r="B155" i="34"/>
  <c r="H148" i="34"/>
  <c r="G148" i="34"/>
  <c r="F148" i="34"/>
  <c r="E148" i="34"/>
  <c r="D148" i="34"/>
  <c r="C148" i="34"/>
  <c r="B148" i="34"/>
  <c r="H137" i="34"/>
  <c r="H135" i="34"/>
  <c r="H136" i="34"/>
  <c r="H138" i="34"/>
  <c r="G137" i="34"/>
  <c r="F137" i="34"/>
  <c r="E137" i="34"/>
  <c r="E135" i="34"/>
  <c r="E136" i="34"/>
  <c r="E138" i="34"/>
  <c r="D137" i="34"/>
  <c r="D135" i="34"/>
  <c r="D136" i="34"/>
  <c r="D138" i="34"/>
  <c r="C137" i="34"/>
  <c r="B137" i="34"/>
  <c r="G135" i="34"/>
  <c r="F135" i="34"/>
  <c r="C135" i="34"/>
  <c r="B135" i="34"/>
  <c r="H129" i="34"/>
  <c r="G129" i="34"/>
  <c r="F129" i="34"/>
  <c r="E129" i="34"/>
  <c r="D129" i="34"/>
  <c r="C129" i="34"/>
  <c r="B129" i="34"/>
  <c r="H118" i="34"/>
  <c r="G118" i="34"/>
  <c r="F118" i="34"/>
  <c r="E118" i="34"/>
  <c r="D118" i="34"/>
  <c r="C118" i="34"/>
  <c r="B118" i="34"/>
  <c r="H116" i="34"/>
  <c r="H117" i="34"/>
  <c r="G116" i="34"/>
  <c r="G117" i="34"/>
  <c r="F116" i="34"/>
  <c r="E116" i="34"/>
  <c r="E117" i="34"/>
  <c r="D116" i="34"/>
  <c r="D117" i="34"/>
  <c r="C116" i="34"/>
  <c r="C117" i="34"/>
  <c r="B116" i="34"/>
  <c r="H110" i="34"/>
  <c r="G110" i="34"/>
  <c r="F110" i="34"/>
  <c r="E110" i="34"/>
  <c r="D110" i="34"/>
  <c r="C110" i="34"/>
  <c r="B110" i="34"/>
  <c r="H99" i="34"/>
  <c r="G99" i="34"/>
  <c r="G97" i="34"/>
  <c r="G98" i="34"/>
  <c r="G100" i="34"/>
  <c r="F99" i="34"/>
  <c r="F97" i="34"/>
  <c r="F98" i="34"/>
  <c r="F100" i="34"/>
  <c r="E99" i="34"/>
  <c r="D99" i="34"/>
  <c r="D97" i="34"/>
  <c r="D98" i="34"/>
  <c r="D100" i="34"/>
  <c r="C99" i="34"/>
  <c r="C97" i="34"/>
  <c r="C98" i="34"/>
  <c r="C100" i="34"/>
  <c r="B99" i="34"/>
  <c r="B97" i="34"/>
  <c r="B98" i="34"/>
  <c r="B100" i="34"/>
  <c r="H101" i="34"/>
  <c r="H97" i="34"/>
  <c r="H98" i="34"/>
  <c r="E97" i="34"/>
  <c r="E98" i="34"/>
  <c r="H91" i="34"/>
  <c r="G91" i="34"/>
  <c r="F91" i="34"/>
  <c r="E91" i="34"/>
  <c r="D91" i="34"/>
  <c r="C91" i="34"/>
  <c r="B91" i="34"/>
  <c r="H76" i="34"/>
  <c r="G76" i="34"/>
  <c r="F76" i="34"/>
  <c r="E76" i="34"/>
  <c r="E74" i="34"/>
  <c r="E75" i="34"/>
  <c r="E77" i="34"/>
  <c r="D76" i="34"/>
  <c r="C76" i="34"/>
  <c r="C74" i="34"/>
  <c r="C75" i="34"/>
  <c r="C77" i="34"/>
  <c r="B76" i="34"/>
  <c r="H74" i="34"/>
  <c r="H75" i="34"/>
  <c r="G74" i="34"/>
  <c r="G75" i="34"/>
  <c r="G77" i="34"/>
  <c r="F74" i="34"/>
  <c r="D74" i="34"/>
  <c r="D75" i="34"/>
  <c r="B74" i="34"/>
  <c r="H68" i="34"/>
  <c r="G68" i="34"/>
  <c r="F68" i="34"/>
  <c r="E68" i="34"/>
  <c r="D68" i="34"/>
  <c r="C68" i="34"/>
  <c r="B68" i="34"/>
  <c r="H57" i="34"/>
  <c r="G57" i="34"/>
  <c r="G55" i="34"/>
  <c r="G56" i="34"/>
  <c r="G58" i="34"/>
  <c r="F57" i="34"/>
  <c r="E57" i="34"/>
  <c r="D57" i="34"/>
  <c r="C57" i="34"/>
  <c r="C55" i="34"/>
  <c r="C56" i="34"/>
  <c r="C58" i="34"/>
  <c r="B57" i="34"/>
  <c r="H55" i="34"/>
  <c r="H56" i="34"/>
  <c r="H58" i="34"/>
  <c r="F55" i="34"/>
  <c r="F56" i="34"/>
  <c r="E55" i="34"/>
  <c r="D55" i="34"/>
  <c r="D56" i="34"/>
  <c r="B55" i="34"/>
  <c r="B56" i="34"/>
  <c r="H49" i="34"/>
  <c r="G49" i="34"/>
  <c r="F49" i="34"/>
  <c r="E49" i="34"/>
  <c r="D49" i="34"/>
  <c r="C49" i="34"/>
  <c r="B49" i="34"/>
  <c r="H38" i="34"/>
  <c r="H36" i="34"/>
  <c r="H37" i="34"/>
  <c r="H39" i="34"/>
  <c r="G38" i="34"/>
  <c r="F38" i="34"/>
  <c r="F36" i="34"/>
  <c r="F37" i="34"/>
  <c r="F39" i="34"/>
  <c r="E38" i="34"/>
  <c r="D38" i="34"/>
  <c r="C38" i="34"/>
  <c r="B38" i="34"/>
  <c r="B36" i="34"/>
  <c r="B37" i="34"/>
  <c r="B39" i="34"/>
  <c r="H40" i="34"/>
  <c r="G36" i="34"/>
  <c r="E36" i="34"/>
  <c r="E37" i="34"/>
  <c r="D36" i="34"/>
  <c r="D37" i="34"/>
  <c r="D39" i="34"/>
  <c r="C36" i="34"/>
  <c r="H30" i="34"/>
  <c r="G30" i="34"/>
  <c r="F30" i="34"/>
  <c r="E30" i="34"/>
  <c r="D30" i="34"/>
  <c r="C30" i="34"/>
  <c r="B30" i="34"/>
  <c r="C19" i="34"/>
  <c r="C17" i="34"/>
  <c r="C18" i="34"/>
  <c r="C20" i="34"/>
  <c r="D19" i="34"/>
  <c r="D17" i="34"/>
  <c r="D18" i="34"/>
  <c r="D20" i="34"/>
  <c r="E19" i="34"/>
  <c r="F19" i="34"/>
  <c r="G19" i="34"/>
  <c r="G17" i="34"/>
  <c r="G18" i="34"/>
  <c r="G20" i="34"/>
  <c r="H19" i="34"/>
  <c r="H17" i="34"/>
  <c r="H18" i="34"/>
  <c r="H20" i="34"/>
  <c r="E17" i="34"/>
  <c r="E18" i="34"/>
  <c r="F17" i="34"/>
  <c r="F18" i="34"/>
  <c r="C11" i="34"/>
  <c r="D11" i="34"/>
  <c r="E11" i="34"/>
  <c r="F11" i="34"/>
  <c r="G11" i="34"/>
  <c r="H11" i="34"/>
  <c r="E56" i="34"/>
  <c r="E58" i="34"/>
  <c r="C136" i="34"/>
  <c r="C138" i="34"/>
  <c r="G136" i="34"/>
  <c r="G138" i="34"/>
  <c r="D218" i="34"/>
  <c r="D279" i="34"/>
  <c r="H279" i="34"/>
  <c r="F378" i="34"/>
  <c r="F20" i="34"/>
  <c r="H100" i="34"/>
  <c r="C180" i="34"/>
  <c r="G180" i="34"/>
  <c r="B235" i="34"/>
  <c r="B237" i="34"/>
  <c r="H238" i="34"/>
  <c r="F235" i="34"/>
  <c r="F237" i="34"/>
  <c r="E277" i="34"/>
  <c r="E279" i="34"/>
  <c r="C298" i="34"/>
  <c r="G298" i="34"/>
  <c r="E315" i="34"/>
  <c r="E317" i="34"/>
  <c r="D317" i="34"/>
  <c r="H317" i="34"/>
  <c r="C397" i="34"/>
  <c r="G397" i="34"/>
  <c r="E20" i="34"/>
  <c r="E39" i="34"/>
  <c r="D58" i="34"/>
  <c r="D77" i="34"/>
  <c r="H77" i="34"/>
  <c r="B117" i="34"/>
  <c r="B119" i="34"/>
  <c r="H120" i="34"/>
  <c r="F117" i="34"/>
  <c r="F119" i="34"/>
  <c r="E178" i="34"/>
  <c r="E180" i="34"/>
  <c r="D180" i="34"/>
  <c r="H180" i="34"/>
  <c r="E216" i="34"/>
  <c r="E218" i="34"/>
  <c r="D237" i="34"/>
  <c r="H237" i="34"/>
  <c r="D298" i="34"/>
  <c r="H298" i="34"/>
  <c r="E359" i="34"/>
  <c r="C376" i="34"/>
  <c r="C378" i="34"/>
  <c r="G376" i="34"/>
  <c r="G378" i="34"/>
  <c r="E395" i="34"/>
  <c r="E397" i="34"/>
  <c r="H397" i="34"/>
  <c r="C37" i="34"/>
  <c r="C39" i="34"/>
  <c r="G37" i="34"/>
  <c r="G39" i="34"/>
  <c r="B75" i="34"/>
  <c r="B77" i="34"/>
  <c r="H78" i="34"/>
  <c r="F75" i="34"/>
  <c r="F77" i="34"/>
  <c r="D119" i="34"/>
  <c r="H119" i="34"/>
  <c r="B136" i="34"/>
  <c r="B138" i="34"/>
  <c r="H139" i="34"/>
  <c r="F136" i="34"/>
  <c r="F138" i="34"/>
  <c r="D199" i="34"/>
  <c r="H199" i="34"/>
  <c r="C218" i="34"/>
  <c r="G218" i="34"/>
  <c r="E237" i="34"/>
  <c r="C260" i="34"/>
  <c r="G260" i="34"/>
  <c r="C279" i="34"/>
  <c r="G279" i="34"/>
  <c r="E296" i="34"/>
  <c r="E298" i="34"/>
  <c r="E378" i="34"/>
  <c r="H378" i="34"/>
  <c r="D378" i="34"/>
  <c r="B359" i="34"/>
  <c r="H360" i="34"/>
  <c r="F359" i="34"/>
  <c r="F340" i="34"/>
  <c r="E340" i="34"/>
  <c r="B340" i="34"/>
  <c r="H341" i="34"/>
  <c r="F298" i="34"/>
  <c r="F279" i="34"/>
  <c r="E260" i="34"/>
  <c r="B260" i="34"/>
  <c r="H261" i="34"/>
  <c r="F218" i="34"/>
  <c r="B218" i="34"/>
  <c r="H219" i="34"/>
  <c r="B199" i="34"/>
  <c r="H200" i="34"/>
  <c r="F199" i="34"/>
  <c r="C199" i="34"/>
  <c r="G199" i="34"/>
  <c r="F157" i="34"/>
  <c r="E157" i="34"/>
  <c r="B157" i="34"/>
  <c r="H158" i="34"/>
  <c r="E100" i="34"/>
  <c r="F58" i="34"/>
  <c r="B58" i="34"/>
  <c r="H59" i="34"/>
  <c r="C359" i="34"/>
  <c r="G359" i="34"/>
  <c r="C237" i="34"/>
  <c r="G237" i="34"/>
  <c r="E119" i="34"/>
  <c r="C119" i="34"/>
  <c r="G119" i="34"/>
  <c r="B4" i="42"/>
  <c r="B5" i="42"/>
  <c r="B6" i="42"/>
  <c r="B7" i="42"/>
  <c r="B3" i="42"/>
  <c r="C78" i="43"/>
  <c r="C64" i="43"/>
  <c r="C50" i="43"/>
  <c r="C36" i="43"/>
  <c r="C21" i="43"/>
  <c r="M88" i="43"/>
  <c r="M87" i="43"/>
  <c r="M86" i="43"/>
  <c r="M85" i="43"/>
  <c r="M84" i="43"/>
  <c r="M83" i="43"/>
  <c r="M82" i="43"/>
  <c r="E82" i="43"/>
  <c r="A82" i="43"/>
  <c r="M74" i="43"/>
  <c r="M73" i="43"/>
  <c r="M72" i="43"/>
  <c r="M71" i="43"/>
  <c r="M70" i="43"/>
  <c r="M69" i="43"/>
  <c r="M68" i="43"/>
  <c r="E68" i="43"/>
  <c r="A68" i="43"/>
  <c r="M60" i="43"/>
  <c r="M59" i="43"/>
  <c r="M58" i="43"/>
  <c r="M57" i="43"/>
  <c r="M56" i="43"/>
  <c r="M55" i="43"/>
  <c r="M54" i="43"/>
  <c r="E54" i="43"/>
  <c r="A54" i="43"/>
  <c r="M46" i="43"/>
  <c r="M45" i="43"/>
  <c r="M44" i="43"/>
  <c r="M43" i="43"/>
  <c r="M42" i="43"/>
  <c r="M41" i="43"/>
  <c r="M40" i="43"/>
  <c r="E40" i="43"/>
  <c r="A40" i="43"/>
  <c r="M32" i="43"/>
  <c r="M31" i="43"/>
  <c r="M30" i="43"/>
  <c r="M29" i="43"/>
  <c r="M28" i="43"/>
  <c r="M27" i="43"/>
  <c r="M26" i="43"/>
  <c r="E26" i="43"/>
  <c r="A26" i="43"/>
  <c r="N26" i="43"/>
  <c r="N28" i="43"/>
  <c r="N30" i="43"/>
  <c r="O30" i="43"/>
  <c r="N32" i="43"/>
  <c r="O32" i="43"/>
  <c r="N84" i="43"/>
  <c r="O84" i="43"/>
  <c r="N88" i="43"/>
  <c r="O88" i="43"/>
  <c r="N27" i="43"/>
  <c r="N29" i="43"/>
  <c r="N31" i="43"/>
  <c r="N40" i="43"/>
  <c r="N42" i="43"/>
  <c r="O42" i="43"/>
  <c r="N44" i="43"/>
  <c r="N46" i="43"/>
  <c r="N83" i="43"/>
  <c r="N85" i="43"/>
  <c r="N87" i="43"/>
  <c r="O27" i="43"/>
  <c r="N41" i="43"/>
  <c r="O41" i="43"/>
  <c r="N43" i="43"/>
  <c r="O43" i="43"/>
  <c r="N45" i="43"/>
  <c r="O45" i="43"/>
  <c r="N54" i="43"/>
  <c r="O54" i="43"/>
  <c r="N56" i="43"/>
  <c r="N58" i="43"/>
  <c r="N60" i="43"/>
  <c r="O60" i="43"/>
  <c r="P60" i="43"/>
  <c r="N69" i="43"/>
  <c r="N71" i="43"/>
  <c r="N73" i="43"/>
  <c r="N82" i="43"/>
  <c r="N86" i="43"/>
  <c r="O56" i="43"/>
  <c r="P56" i="43"/>
  <c r="O58" i="43"/>
  <c r="O69" i="43"/>
  <c r="P69" i="43"/>
  <c r="O86" i="43"/>
  <c r="N55" i="43"/>
  <c r="O55" i="43"/>
  <c r="P55" i="43"/>
  <c r="N57" i="43"/>
  <c r="O57" i="43"/>
  <c r="N59" i="43"/>
  <c r="N68" i="43"/>
  <c r="O68" i="43"/>
  <c r="N70" i="43"/>
  <c r="O70" i="43"/>
  <c r="N72" i="43"/>
  <c r="O72" i="43"/>
  <c r="N74" i="43"/>
  <c r="O74" i="43"/>
  <c r="P74" i="43"/>
  <c r="O83" i="43"/>
  <c r="P83" i="43"/>
  <c r="O85" i="43"/>
  <c r="P85" i="43"/>
  <c r="P58" i="43"/>
  <c r="O71" i="43"/>
  <c r="P71" i="43"/>
  <c r="O31" i="43"/>
  <c r="P31" i="43"/>
  <c r="P27" i="43"/>
  <c r="P45" i="43"/>
  <c r="P57" i="43"/>
  <c r="P86" i="43"/>
  <c r="O87" i="43"/>
  <c r="P87" i="43"/>
  <c r="O59" i="43"/>
  <c r="P59" i="43"/>
  <c r="O29" i="43"/>
  <c r="P29" i="43"/>
  <c r="O28" i="43"/>
  <c r="P28" i="43"/>
  <c r="O61" i="43"/>
  <c r="P54" i="43"/>
  <c r="N47" i="43"/>
  <c r="R47" i="43"/>
  <c r="P41" i="43"/>
  <c r="P43" i="43"/>
  <c r="N75" i="43"/>
  <c r="R75" i="43"/>
  <c r="P32" i="43"/>
  <c r="P30" i="43"/>
  <c r="O46" i="43"/>
  <c r="P46" i="43"/>
  <c r="N33" i="43"/>
  <c r="R33" i="43"/>
  <c r="P72" i="43"/>
  <c r="P70" i="43"/>
  <c r="P68" i="43"/>
  <c r="O26" i="43"/>
  <c r="O44" i="43"/>
  <c r="P44" i="43"/>
  <c r="P88" i="43"/>
  <c r="P42" i="43"/>
  <c r="N61" i="43"/>
  <c r="R61" i="43"/>
  <c r="P84" i="43"/>
  <c r="O73" i="43"/>
  <c r="P73" i="43"/>
  <c r="N89" i="43"/>
  <c r="R89" i="43"/>
  <c r="O40" i="43"/>
  <c r="P40" i="43"/>
  <c r="O82" i="43"/>
  <c r="O89" i="43"/>
  <c r="P61" i="43"/>
  <c r="O75" i="43"/>
  <c r="P47" i="43"/>
  <c r="P82" i="43"/>
  <c r="P89" i="43"/>
  <c r="O47" i="43"/>
  <c r="O33" i="43"/>
  <c r="P26" i="43"/>
  <c r="P33" i="43"/>
  <c r="P75" i="43"/>
  <c r="B19" i="34"/>
  <c r="B17" i="34"/>
  <c r="B18" i="34"/>
  <c r="B11" i="34"/>
  <c r="B20" i="34"/>
  <c r="A1" i="40"/>
  <c r="C118" i="41"/>
  <c r="C85" i="41"/>
  <c r="C52" i="41"/>
  <c r="C19" i="41"/>
  <c r="C4" i="41"/>
  <c r="A19" i="41"/>
  <c r="K221" i="40"/>
  <c r="J221" i="40"/>
  <c r="K220" i="40"/>
  <c r="J220" i="40"/>
  <c r="K176" i="40"/>
  <c r="J176" i="40"/>
  <c r="K175" i="40"/>
  <c r="J175" i="40"/>
  <c r="C220" i="40"/>
  <c r="C175" i="40"/>
  <c r="C129" i="40"/>
  <c r="C83" i="40"/>
  <c r="C4" i="40"/>
  <c r="K130" i="40"/>
  <c r="J130" i="40"/>
  <c r="K129" i="40"/>
  <c r="J129" i="40"/>
  <c r="K84" i="40"/>
  <c r="J84" i="40"/>
  <c r="K83" i="40"/>
  <c r="J83" i="40"/>
  <c r="A220" i="40"/>
  <c r="A1" i="39"/>
  <c r="L24" i="39"/>
  <c r="L51" i="39"/>
  <c r="L50" i="39"/>
  <c r="L40" i="39"/>
  <c r="L39" i="39"/>
  <c r="C68" i="39"/>
  <c r="C56" i="39"/>
  <c r="C44" i="39"/>
  <c r="C32" i="39"/>
  <c r="A118" i="41"/>
  <c r="A85" i="41"/>
  <c r="A52" i="41"/>
  <c r="A83" i="40"/>
  <c r="A129" i="40"/>
  <c r="A175" i="40"/>
  <c r="L76" i="39"/>
  <c r="L75" i="39"/>
  <c r="L74" i="39"/>
  <c r="L73" i="39"/>
  <c r="L72" i="39"/>
  <c r="E72" i="39"/>
  <c r="A72" i="39"/>
  <c r="L64" i="39"/>
  <c r="L63" i="39"/>
  <c r="L62" i="39"/>
  <c r="L61" i="39"/>
  <c r="L60" i="39"/>
  <c r="E60" i="39"/>
  <c r="A60" i="39"/>
  <c r="L52" i="39"/>
  <c r="L49" i="39"/>
  <c r="L48" i="39"/>
  <c r="E48" i="39"/>
  <c r="A48" i="39"/>
  <c r="L38" i="39"/>
  <c r="L37" i="39"/>
  <c r="L36" i="39"/>
  <c r="E36" i="39"/>
  <c r="A36" i="39"/>
  <c r="L28" i="39"/>
  <c r="L27" i="39"/>
  <c r="L26" i="39"/>
  <c r="L25" i="39"/>
  <c r="E24" i="39"/>
  <c r="A24" i="39"/>
  <c r="K65" i="39"/>
  <c r="K41" i="39"/>
  <c r="K53" i="39"/>
  <c r="K77" i="39"/>
  <c r="K29" i="39"/>
  <c r="E146" i="4"/>
  <c r="D146" i="4"/>
  <c r="C146" i="4"/>
  <c r="B146" i="4"/>
  <c r="E118" i="4"/>
  <c r="D118" i="4"/>
  <c r="C118" i="4"/>
  <c r="B118" i="4"/>
  <c r="E93" i="4"/>
  <c r="D93" i="4"/>
  <c r="C93" i="4"/>
  <c r="B93" i="4"/>
  <c r="E69" i="4"/>
  <c r="D69" i="4"/>
  <c r="C69" i="4"/>
  <c r="B69" i="4"/>
  <c r="E144" i="4"/>
  <c r="D144" i="4"/>
  <c r="C144" i="4"/>
  <c r="B144" i="4"/>
  <c r="E116" i="4"/>
  <c r="D116" i="4"/>
  <c r="C116" i="4"/>
  <c r="B116" i="4"/>
  <c r="E91" i="4"/>
  <c r="D91" i="4"/>
  <c r="C91" i="4"/>
  <c r="B91" i="4"/>
  <c r="E67" i="4"/>
  <c r="D67" i="4"/>
  <c r="C67" i="4"/>
  <c r="B67" i="4"/>
  <c r="C45" i="4"/>
  <c r="D45" i="4"/>
  <c r="E45" i="4"/>
  <c r="B45" i="4"/>
  <c r="B43" i="4"/>
  <c r="C43" i="4"/>
  <c r="D43" i="4"/>
  <c r="E43" i="4"/>
  <c r="K91" i="36"/>
  <c r="D7" i="42"/>
  <c r="G7" i="42"/>
  <c r="K78" i="36"/>
  <c r="D6" i="42"/>
  <c r="G6" i="42"/>
  <c r="K64" i="36"/>
  <c r="D5" i="42"/>
  <c r="G5" i="42"/>
  <c r="K45" i="36"/>
  <c r="D4" i="42"/>
  <c r="G4" i="42"/>
  <c r="C73" i="35"/>
  <c r="C92" i="35"/>
  <c r="J96" i="35"/>
  <c r="J81" i="35"/>
  <c r="J80" i="35"/>
  <c r="J79" i="35"/>
  <c r="J78" i="35"/>
  <c r="J77" i="35"/>
  <c r="J62" i="35"/>
  <c r="J61" i="35"/>
  <c r="J100" i="35"/>
  <c r="J99" i="35"/>
  <c r="J98" i="35"/>
  <c r="J97" i="35"/>
  <c r="D139" i="4"/>
  <c r="K65" i="35"/>
  <c r="J65" i="35"/>
  <c r="K64" i="35"/>
  <c r="J64" i="35"/>
  <c r="K63" i="35"/>
  <c r="J63" i="35"/>
  <c r="K62" i="35"/>
  <c r="K61" i="35"/>
  <c r="E61" i="35"/>
  <c r="A61" i="35"/>
  <c r="A19" i="37"/>
  <c r="A32" i="37"/>
  <c r="A45" i="37"/>
  <c r="A1" i="37"/>
  <c r="J91" i="36"/>
  <c r="D81" i="36"/>
  <c r="S71" i="36"/>
  <c r="R71" i="36"/>
  <c r="Q71" i="36"/>
  <c r="P71" i="36"/>
  <c r="O71" i="36"/>
  <c r="D68" i="36"/>
  <c r="S57" i="36"/>
  <c r="R57" i="36"/>
  <c r="Q57" i="36"/>
  <c r="P57" i="36"/>
  <c r="O57" i="36"/>
  <c r="D54" i="36"/>
  <c r="S38" i="36"/>
  <c r="R38" i="36"/>
  <c r="Q38" i="36"/>
  <c r="P38" i="36"/>
  <c r="O38" i="36"/>
  <c r="D35" i="36"/>
  <c r="S19" i="36"/>
  <c r="R19" i="36"/>
  <c r="Q19" i="36"/>
  <c r="P19" i="36"/>
  <c r="O19" i="36"/>
  <c r="D16" i="36"/>
  <c r="A1" i="36"/>
  <c r="C38" i="4"/>
  <c r="K99" i="35"/>
  <c r="K100" i="35"/>
  <c r="K98" i="35"/>
  <c r="K97" i="35"/>
  <c r="K96" i="35"/>
  <c r="K80" i="35"/>
  <c r="K81" i="35"/>
  <c r="K79" i="35"/>
  <c r="K78" i="35"/>
  <c r="K77" i="35"/>
  <c r="K50" i="35"/>
  <c r="K49" i="35"/>
  <c r="J49" i="35"/>
  <c r="K48" i="35"/>
  <c r="J48" i="35"/>
  <c r="K47" i="35"/>
  <c r="J47" i="35"/>
  <c r="K46" i="35"/>
  <c r="J46" i="35"/>
  <c r="K45" i="35"/>
  <c r="J45" i="35"/>
  <c r="J28" i="35"/>
  <c r="J27" i="35"/>
  <c r="J26" i="35"/>
  <c r="K31" i="35"/>
  <c r="K30" i="35"/>
  <c r="K29" i="35"/>
  <c r="K28" i="35"/>
  <c r="K27" i="35"/>
  <c r="K26" i="35"/>
  <c r="A26" i="35"/>
  <c r="F119" i="36"/>
  <c r="J64" i="36"/>
  <c r="J45" i="36"/>
  <c r="J26" i="36"/>
  <c r="K26" i="36"/>
  <c r="D3" i="42"/>
  <c r="G3" i="42"/>
  <c r="P88" i="36"/>
  <c r="P87" i="36"/>
  <c r="P85" i="36"/>
  <c r="P89" i="36"/>
  <c r="P86" i="36"/>
  <c r="P90" i="36"/>
  <c r="Q44" i="36"/>
  <c r="Q40" i="36"/>
  <c r="Q39" i="36"/>
  <c r="Q41" i="36"/>
  <c r="Q42" i="36"/>
  <c r="Q43" i="36"/>
  <c r="Q86" i="36"/>
  <c r="Q85" i="36"/>
  <c r="Q90" i="36"/>
  <c r="Q87" i="36"/>
  <c r="Q89" i="36"/>
  <c r="Q88" i="36"/>
  <c r="P21" i="36"/>
  <c r="P25" i="36"/>
  <c r="P20" i="36"/>
  <c r="P22" i="36"/>
  <c r="P23" i="36"/>
  <c r="P24" i="36"/>
  <c r="O62" i="36"/>
  <c r="O58" i="36"/>
  <c r="O60" i="36"/>
  <c r="O61" i="36"/>
  <c r="O63" i="36"/>
  <c r="O59" i="36"/>
  <c r="S62" i="36"/>
  <c r="S63" i="36"/>
  <c r="S58" i="36"/>
  <c r="S59" i="36"/>
  <c r="S60" i="36"/>
  <c r="S61" i="36"/>
  <c r="P77" i="36"/>
  <c r="P73" i="36"/>
  <c r="P75" i="36"/>
  <c r="P76" i="36"/>
  <c r="P74" i="36"/>
  <c r="P72" i="36"/>
  <c r="R89" i="36"/>
  <c r="R86" i="36"/>
  <c r="R90" i="36"/>
  <c r="R88" i="36"/>
  <c r="R87" i="36"/>
  <c r="R85" i="36"/>
  <c r="Q24" i="36"/>
  <c r="Q22" i="36"/>
  <c r="Q21" i="36"/>
  <c r="Q23" i="36"/>
  <c r="Q20" i="36"/>
  <c r="Q25" i="36"/>
  <c r="P61" i="36"/>
  <c r="P58" i="36"/>
  <c r="P59" i="36"/>
  <c r="P60" i="36"/>
  <c r="P62" i="36"/>
  <c r="P63" i="36"/>
  <c r="Q76" i="36"/>
  <c r="Q72" i="36"/>
  <c r="Q75" i="36"/>
  <c r="Q77" i="36"/>
  <c r="Q73" i="36"/>
  <c r="Q74" i="36"/>
  <c r="R43" i="36"/>
  <c r="R39" i="36"/>
  <c r="R44" i="36"/>
  <c r="R40" i="36"/>
  <c r="R41" i="36"/>
  <c r="R42" i="36"/>
  <c r="O42" i="36"/>
  <c r="O44" i="36"/>
  <c r="O40" i="36"/>
  <c r="O43" i="36"/>
  <c r="O41" i="36"/>
  <c r="O39" i="36"/>
  <c r="S42" i="36"/>
  <c r="S41" i="36"/>
  <c r="S40" i="36"/>
  <c r="S39" i="36"/>
  <c r="S44" i="36"/>
  <c r="S43" i="36"/>
  <c r="O88" i="36"/>
  <c r="O89" i="36"/>
  <c r="O86" i="36"/>
  <c r="O85" i="36"/>
  <c r="O87" i="36"/>
  <c r="O90" i="36"/>
  <c r="S89" i="36"/>
  <c r="S88" i="36"/>
  <c r="S90" i="36"/>
  <c r="S87" i="36"/>
  <c r="S85" i="36"/>
  <c r="S86" i="36"/>
  <c r="R20" i="36"/>
  <c r="R23" i="36"/>
  <c r="R24" i="36"/>
  <c r="R22" i="36"/>
  <c r="R25" i="36"/>
  <c r="R21" i="36"/>
  <c r="Q60" i="36"/>
  <c r="Q61" i="36"/>
  <c r="Q63" i="36"/>
  <c r="Q59" i="36"/>
  <c r="Q62" i="36"/>
  <c r="Q58" i="36"/>
  <c r="R75" i="36"/>
  <c r="R74" i="36"/>
  <c r="R73" i="36"/>
  <c r="R72" i="36"/>
  <c r="R76" i="36"/>
  <c r="R77" i="36"/>
  <c r="P41" i="36"/>
  <c r="P42" i="36"/>
  <c r="P44" i="36"/>
  <c r="P39" i="36"/>
  <c r="P43" i="36"/>
  <c r="P40" i="36"/>
  <c r="O22" i="36"/>
  <c r="O20" i="36"/>
  <c r="O25" i="36"/>
  <c r="O21" i="36"/>
  <c r="O23" i="36"/>
  <c r="O24" i="36"/>
  <c r="S22" i="36"/>
  <c r="S24" i="36"/>
  <c r="S20" i="36"/>
  <c r="S23" i="36"/>
  <c r="S25" i="36"/>
  <c r="S21" i="36"/>
  <c r="R59" i="36"/>
  <c r="R63" i="36"/>
  <c r="R61" i="36"/>
  <c r="R60" i="36"/>
  <c r="R62" i="36"/>
  <c r="R58" i="36"/>
  <c r="O74" i="36"/>
  <c r="O72" i="36"/>
  <c r="O75" i="36"/>
  <c r="O77" i="36"/>
  <c r="O76" i="36"/>
  <c r="O73" i="36"/>
  <c r="S72" i="36"/>
  <c r="S74" i="36"/>
  <c r="S76" i="36"/>
  <c r="S75" i="36"/>
  <c r="S77" i="36"/>
  <c r="S73" i="36"/>
  <c r="C57" i="35"/>
  <c r="C41" i="35"/>
  <c r="C21" i="35"/>
  <c r="A1" i="35"/>
  <c r="E96" i="35"/>
  <c r="A96" i="35"/>
  <c r="E77" i="35"/>
  <c r="A77" i="35"/>
  <c r="E45" i="35"/>
  <c r="A45" i="35"/>
  <c r="J30" i="35"/>
  <c r="J29" i="35"/>
  <c r="E26" i="35"/>
  <c r="J103" i="35"/>
  <c r="J33" i="35"/>
  <c r="J84" i="35"/>
  <c r="C49" i="24"/>
  <c r="C139" i="4"/>
  <c r="A1" i="5"/>
  <c r="A1" i="34"/>
  <c r="A327" i="34"/>
  <c r="B323" i="34"/>
  <c r="B148" i="4"/>
  <c r="B139" i="4"/>
  <c r="C111" i="4"/>
  <c r="D111" i="4"/>
  <c r="B111" i="4"/>
  <c r="C86" i="4"/>
  <c r="D86" i="4"/>
  <c r="E86" i="4"/>
  <c r="B86" i="4"/>
  <c r="C62" i="4"/>
  <c r="D62" i="4"/>
  <c r="B62" i="4"/>
  <c r="B38" i="4"/>
  <c r="A1" i="24"/>
  <c r="AA49" i="24"/>
  <c r="U49" i="24"/>
  <c r="O49" i="24"/>
  <c r="I49" i="24"/>
  <c r="AD45" i="24"/>
  <c r="X45" i="24"/>
  <c r="R45" i="24"/>
  <c r="L45" i="24"/>
  <c r="F45" i="24"/>
  <c r="X43" i="24"/>
  <c r="AD43" i="24"/>
  <c r="R43" i="24"/>
  <c r="L43" i="24"/>
  <c r="F43" i="24"/>
  <c r="Z43" i="24"/>
  <c r="T43" i="24"/>
  <c r="N43" i="24"/>
  <c r="H43" i="24"/>
  <c r="AD37" i="24"/>
  <c r="AC42" i="24"/>
  <c r="AC41" i="24"/>
  <c r="AC40" i="24"/>
  <c r="AC39" i="24"/>
  <c r="AC38" i="24"/>
  <c r="W42" i="24"/>
  <c r="W41" i="24"/>
  <c r="W40" i="24"/>
  <c r="W39" i="24"/>
  <c r="W38" i="24"/>
  <c r="X37" i="24"/>
  <c r="U48" i="24"/>
  <c r="R37" i="24"/>
  <c r="O48" i="24"/>
  <c r="Q41" i="24"/>
  <c r="Q42" i="24"/>
  <c r="Q40" i="24"/>
  <c r="Q39" i="24"/>
  <c r="Q38" i="24"/>
  <c r="L37" i="24"/>
  <c r="K42" i="24"/>
  <c r="K41" i="24"/>
  <c r="K40" i="24"/>
  <c r="K39" i="24"/>
  <c r="K38" i="24"/>
  <c r="Z45" i="24"/>
  <c r="T45" i="24"/>
  <c r="N45" i="24"/>
  <c r="H45" i="24"/>
  <c r="B45" i="24"/>
  <c r="F37" i="24"/>
  <c r="E42" i="24"/>
  <c r="E41" i="24"/>
  <c r="E40" i="24"/>
  <c r="E39" i="24"/>
  <c r="E38" i="24"/>
  <c r="AD35" i="24"/>
  <c r="X35" i="24"/>
  <c r="R35" i="24"/>
  <c r="L35" i="24"/>
  <c r="F35" i="24"/>
  <c r="Z42" i="24"/>
  <c r="Z41" i="24"/>
  <c r="Z40" i="24"/>
  <c r="Z39" i="24"/>
  <c r="Z38" i="24"/>
  <c r="T42" i="24"/>
  <c r="T41" i="24"/>
  <c r="T40" i="24"/>
  <c r="T39" i="24"/>
  <c r="T38" i="24"/>
  <c r="N42" i="24"/>
  <c r="N41" i="24"/>
  <c r="N40" i="24"/>
  <c r="N39" i="24"/>
  <c r="N38" i="24"/>
  <c r="H42" i="24"/>
  <c r="H41" i="24"/>
  <c r="H40" i="24"/>
  <c r="H39" i="24"/>
  <c r="H38" i="24"/>
  <c r="Z37" i="24"/>
  <c r="T37" i="24"/>
  <c r="N37" i="24"/>
  <c r="H37" i="24"/>
  <c r="B42" i="24"/>
  <c r="B41" i="24"/>
  <c r="B40" i="24"/>
  <c r="B39" i="24"/>
  <c r="B38" i="24"/>
  <c r="B43" i="24"/>
  <c r="B37" i="24"/>
  <c r="AD28" i="24"/>
  <c r="AD27" i="24"/>
  <c r="AD26" i="24"/>
  <c r="AD25" i="24"/>
  <c r="AD24" i="24"/>
  <c r="AD23" i="24"/>
  <c r="X26" i="24"/>
  <c r="X23" i="24"/>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L17" i="24"/>
  <c r="L16" i="24"/>
  <c r="L15" i="24"/>
  <c r="L14" i="24"/>
  <c r="L13" i="24"/>
  <c r="L12" i="24"/>
  <c r="L11" i="24"/>
  <c r="L10" i="24"/>
  <c r="L9" i="24"/>
  <c r="F17" i="24"/>
  <c r="F16" i="24"/>
  <c r="F15" i="24"/>
  <c r="F14" i="24"/>
  <c r="F13" i="24"/>
  <c r="F12" i="24"/>
  <c r="F11" i="24"/>
  <c r="F10" i="24"/>
  <c r="F9" i="24"/>
  <c r="C48" i="24"/>
  <c r="C30" i="24"/>
  <c r="C19" i="24"/>
  <c r="I48" i="24"/>
  <c r="AA48" i="24"/>
  <c r="U19" i="24"/>
  <c r="O19" i="24"/>
  <c r="AA19" i="24"/>
  <c r="I19" i="24"/>
  <c r="U30" i="24"/>
  <c r="O30" i="24"/>
  <c r="AA30" i="24"/>
  <c r="I30" i="24"/>
  <c r="AB2" i="24"/>
  <c r="V2" i="24"/>
  <c r="P2" i="24"/>
  <c r="J2" i="24"/>
  <c r="D2" i="24"/>
  <c r="B120" i="4"/>
  <c r="A247" i="34"/>
  <c r="B243" i="34"/>
  <c r="A167" i="34"/>
  <c r="B163" i="34"/>
  <c r="A87" i="34"/>
  <c r="B83" i="34"/>
  <c r="B132" i="4"/>
  <c r="E148" i="4"/>
  <c r="D148" i="4"/>
  <c r="C148" i="4"/>
  <c r="E120" i="4"/>
  <c r="B104" i="4"/>
  <c r="E95" i="4"/>
  <c r="B79" i="4"/>
  <c r="E71" i="4"/>
  <c r="B55" i="4"/>
  <c r="C120" i="4"/>
  <c r="C95" i="4"/>
  <c r="D95" i="4"/>
  <c r="B95" i="4"/>
  <c r="C71" i="4"/>
  <c r="D71" i="4"/>
  <c r="B71" i="4"/>
  <c r="D120" i="4"/>
  <c r="E47" i="4"/>
  <c r="D47" i="4"/>
  <c r="A7" i="34"/>
  <c r="B3" i="34"/>
  <c r="C47" i="4"/>
  <c r="H21" i="34"/>
  <c r="C18" i="4"/>
  <c r="B36" i="4"/>
  <c r="B6" i="4"/>
  <c r="B7" i="4" s="1"/>
  <c r="B8" i="4" s="1"/>
  <c r="B47" i="4"/>
  <c r="C42" i="37"/>
  <c r="C29" i="37"/>
  <c r="D19" i="5"/>
  <c r="A1" i="1"/>
  <c r="J118" i="5"/>
  <c r="C70" i="37"/>
  <c r="D114" i="5"/>
  <c r="J94" i="5"/>
  <c r="C56" i="37"/>
  <c r="D90" i="5"/>
  <c r="J71" i="5"/>
  <c r="D67" i="5"/>
  <c r="J48" i="5"/>
  <c r="D44" i="5"/>
  <c r="J23" i="5"/>
  <c r="B31" i="4"/>
  <c r="C221" i="40"/>
  <c r="C119" i="41"/>
  <c r="C69" i="39"/>
  <c r="C57" i="39"/>
  <c r="C176" i="40"/>
  <c r="C86" i="41"/>
  <c r="C53" i="41"/>
  <c r="C45" i="39"/>
  <c r="C130" i="40"/>
  <c r="C33" i="39"/>
  <c r="C84" i="40"/>
  <c r="C20" i="41"/>
  <c r="B324" i="34"/>
  <c r="C93" i="35"/>
  <c r="D82" i="36"/>
  <c r="C74" i="35"/>
  <c r="D69" i="36"/>
  <c r="C42" i="35"/>
  <c r="D36" i="36"/>
  <c r="C58" i="35"/>
  <c r="D55" i="36"/>
  <c r="D91" i="5"/>
  <c r="U3" i="24"/>
  <c r="B105" i="4"/>
  <c r="B164" i="34"/>
  <c r="B80" i="4"/>
  <c r="O3" i="24"/>
  <c r="I3" i="24"/>
  <c r="B84" i="34"/>
  <c r="B56" i="4"/>
  <c r="D115" i="5"/>
  <c r="AA3" i="24"/>
  <c r="B244" i="34"/>
  <c r="B133" i="4"/>
  <c r="D45" i="5"/>
  <c r="D68" i="5"/>
  <c r="H189" i="40" l="1"/>
  <c r="H195" i="40"/>
  <c r="H187" i="40"/>
  <c r="Q103" i="5"/>
  <c r="R195" i="5"/>
  <c r="P286" i="5"/>
  <c r="Q446" i="5"/>
  <c r="L52" i="5"/>
  <c r="L49" i="5"/>
  <c r="G15" i="5"/>
  <c r="L307" i="5" s="1"/>
  <c r="D115" i="41"/>
  <c r="L178" i="40" s="1"/>
  <c r="D82" i="41"/>
  <c r="L132" i="40" s="1"/>
  <c r="H95" i="40"/>
  <c r="H105" i="40"/>
  <c r="H99" i="40"/>
  <c r="H98" i="40"/>
  <c r="H185" i="40"/>
  <c r="H152" i="40"/>
  <c r="H145" i="40"/>
  <c r="H242" i="40"/>
  <c r="K179" i="40"/>
  <c r="H141" i="40"/>
  <c r="H168" i="40"/>
  <c r="K133" i="40"/>
  <c r="H140" i="40"/>
  <c r="H196" i="40"/>
  <c r="H241" i="40"/>
  <c r="H235" i="40"/>
  <c r="H233" i="40"/>
  <c r="H231" i="40"/>
  <c r="H229" i="40"/>
  <c r="K87" i="40"/>
  <c r="H94" i="40"/>
  <c r="H144" i="40"/>
  <c r="H190" i="40"/>
  <c r="H188" i="40"/>
  <c r="H186" i="40"/>
  <c r="H184" i="40"/>
  <c r="D49" i="41"/>
  <c r="L86" i="40" s="1"/>
  <c r="L7" i="40"/>
  <c r="H96" i="40"/>
  <c r="H92" i="40"/>
  <c r="H150" i="40"/>
  <c r="H138" i="40"/>
  <c r="H122" i="40"/>
  <c r="H106" i="40"/>
  <c r="H104" i="40"/>
  <c r="H97" i="40"/>
  <c r="H93" i="40"/>
  <c r="H151" i="40"/>
  <c r="H143" i="40"/>
  <c r="H139" i="40"/>
  <c r="H213" i="40"/>
  <c r="H240" i="40"/>
  <c r="H234" i="40"/>
  <c r="H232" i="40"/>
  <c r="H230" i="40"/>
  <c r="H142" i="40"/>
  <c r="H197" i="40"/>
  <c r="H258" i="40"/>
  <c r="K88" i="40"/>
  <c r="K134" i="40"/>
  <c r="K180" i="40"/>
  <c r="J105" i="5"/>
  <c r="J220" i="5"/>
  <c r="J58" i="5"/>
  <c r="J81" i="5"/>
  <c r="J174" i="5"/>
  <c r="J151" i="5"/>
  <c r="J450" i="5"/>
  <c r="R356" i="5"/>
  <c r="J35" i="5"/>
  <c r="R78" i="5"/>
  <c r="J266" i="5"/>
  <c r="Q75" i="5"/>
  <c r="O78" i="5"/>
  <c r="R97" i="5"/>
  <c r="J243" i="5"/>
  <c r="J312" i="5"/>
  <c r="J565" i="5"/>
  <c r="J335" i="5"/>
  <c r="J381" i="5"/>
  <c r="Q72" i="5"/>
  <c r="J197" i="5"/>
  <c r="J289" i="5"/>
  <c r="J358" i="5"/>
  <c r="R394" i="5"/>
  <c r="J404" i="5"/>
  <c r="J427" i="5"/>
  <c r="J519" i="5"/>
  <c r="J542" i="5"/>
  <c r="L374" i="5"/>
  <c r="R445" i="5"/>
  <c r="R188" i="5"/>
  <c r="R284" i="5"/>
  <c r="J473" i="5"/>
  <c r="J496" i="5"/>
  <c r="Q419" i="5"/>
  <c r="P262" i="5"/>
  <c r="L583" i="5"/>
  <c r="F122" i="4"/>
  <c r="F150" i="4"/>
  <c r="J9" i="36"/>
  <c r="J11" i="36" s="1"/>
  <c r="J13" i="36" s="1"/>
  <c r="L119" i="5"/>
  <c r="L102" i="5"/>
  <c r="L166" i="5"/>
  <c r="L188" i="5"/>
  <c r="L261" i="5"/>
  <c r="L334" i="5"/>
  <c r="L350" i="5"/>
  <c r="L424" i="5"/>
  <c r="L464" i="5"/>
  <c r="L516" i="5"/>
  <c r="L122" i="5"/>
  <c r="L98" i="5"/>
  <c r="L150" i="5"/>
  <c r="L165" i="5"/>
  <c r="L237" i="5"/>
  <c r="L284" i="5"/>
  <c r="L333" i="5"/>
  <c r="L399" i="5"/>
  <c r="L444" i="5"/>
  <c r="L513" i="5"/>
  <c r="L34" i="5"/>
  <c r="L96" i="5"/>
  <c r="L149" i="5"/>
  <c r="L217" i="5"/>
  <c r="L265" i="5"/>
  <c r="L310" i="5"/>
  <c r="L375" i="5"/>
  <c r="L420" i="5"/>
  <c r="L489" i="5"/>
  <c r="L580" i="5"/>
  <c r="L556" i="5"/>
  <c r="L536" i="5"/>
  <c r="L514" i="5"/>
  <c r="L490" i="5"/>
  <c r="L470" i="5"/>
  <c r="L449" i="5"/>
  <c r="L425" i="5"/>
  <c r="L372" i="5"/>
  <c r="L352" i="5"/>
  <c r="L327" i="5"/>
  <c r="L308" i="5"/>
  <c r="L258" i="5"/>
  <c r="L234" i="5"/>
  <c r="L211" i="5"/>
  <c r="L190" i="5"/>
  <c r="L167" i="5"/>
  <c r="L147" i="5"/>
  <c r="L100" i="5"/>
  <c r="L99" i="5"/>
  <c r="L25" i="5"/>
  <c r="L33" i="5"/>
  <c r="L585" i="5"/>
  <c r="L533" i="5"/>
  <c r="L511" i="5"/>
  <c r="L487" i="5"/>
  <c r="L467" i="5"/>
  <c r="L446" i="5"/>
  <c r="L422" i="5"/>
  <c r="L401" i="5"/>
  <c r="L349" i="5"/>
  <c r="L357" i="5"/>
  <c r="L305" i="5"/>
  <c r="L287" i="5"/>
  <c r="L263" i="5"/>
  <c r="L212" i="5"/>
  <c r="L195" i="5"/>
  <c r="L172" i="5"/>
  <c r="L51" i="5"/>
  <c r="L57" i="5"/>
  <c r="L95" i="5"/>
  <c r="L127" i="5"/>
  <c r="L30" i="5"/>
  <c r="L586" i="5"/>
  <c r="L534" i="5"/>
  <c r="L539" i="5"/>
  <c r="L26" i="5"/>
  <c r="J14" i="5"/>
  <c r="Q394" i="5"/>
  <c r="P144" i="5"/>
  <c r="P191" i="5"/>
  <c r="Q218" i="5"/>
  <c r="P258" i="5"/>
  <c r="Q326" i="5"/>
  <c r="Q353" i="5"/>
  <c r="Q236" i="5"/>
  <c r="Q195" i="5"/>
  <c r="Q212" i="5"/>
  <c r="Q145" i="5"/>
  <c r="Q164" i="5"/>
  <c r="Q188" i="5"/>
  <c r="P239" i="5"/>
  <c r="Q308" i="5"/>
  <c r="Q421" i="5"/>
  <c r="Q168" i="5"/>
  <c r="Q376" i="5"/>
  <c r="P213" i="5"/>
  <c r="Q241" i="5"/>
  <c r="Q260" i="5"/>
  <c r="Q285" i="5"/>
  <c r="Q333" i="5"/>
  <c r="Q167" i="5"/>
  <c r="Q194" i="5"/>
  <c r="Q187" i="5"/>
  <c r="Q216" i="5"/>
  <c r="Q211" i="5"/>
  <c r="Q264" i="5"/>
  <c r="Q284" i="5"/>
  <c r="Q325" i="5"/>
  <c r="Q356" i="5"/>
  <c r="Q352" i="5"/>
  <c r="Q374" i="5"/>
  <c r="Q417" i="5"/>
  <c r="Q441" i="5"/>
  <c r="Q148" i="5"/>
  <c r="Q143" i="5"/>
  <c r="Q171" i="5"/>
  <c r="Q166" i="5"/>
  <c r="P167" i="5"/>
  <c r="Q192" i="5"/>
  <c r="Q214" i="5"/>
  <c r="Q210" i="5"/>
  <c r="Q239" i="5"/>
  <c r="Q233" i="5"/>
  <c r="Q263" i="5"/>
  <c r="Q256" i="5"/>
  <c r="Q287" i="5"/>
  <c r="Q282" i="5"/>
  <c r="Q310" i="5"/>
  <c r="Q305" i="5"/>
  <c r="Q330" i="5"/>
  <c r="Q355" i="5"/>
  <c r="Q379" i="5"/>
  <c r="Q371" i="5"/>
  <c r="Q399" i="5"/>
  <c r="Q425" i="5"/>
  <c r="Q490" i="5"/>
  <c r="Q149" i="5"/>
  <c r="Q144" i="5"/>
  <c r="Q240" i="5"/>
  <c r="Q234" i="5"/>
  <c r="Q258" i="5"/>
  <c r="Q307" i="5"/>
  <c r="Q332" i="5"/>
  <c r="Q400" i="5"/>
  <c r="Q146" i="5"/>
  <c r="Q141" i="5"/>
  <c r="Q170" i="5"/>
  <c r="Q165" i="5"/>
  <c r="Q190" i="5"/>
  <c r="P195" i="5"/>
  <c r="Q213" i="5"/>
  <c r="Q238" i="5"/>
  <c r="Q262" i="5"/>
  <c r="Q286" i="5"/>
  <c r="Q279" i="5"/>
  <c r="Q309" i="5"/>
  <c r="Q302" i="5"/>
  <c r="Q328" i="5"/>
  <c r="Q354" i="5"/>
  <c r="Q377" i="5"/>
  <c r="Q398" i="5"/>
  <c r="Q424" i="5"/>
  <c r="Q447" i="5"/>
  <c r="Q471" i="5"/>
  <c r="C22" i="35"/>
  <c r="C20" i="39"/>
  <c r="B32" i="4"/>
  <c r="C16" i="37"/>
  <c r="C3" i="24"/>
  <c r="C5" i="41"/>
  <c r="R371" i="5"/>
  <c r="D20" i="5"/>
  <c r="B4" i="34"/>
  <c r="D17" i="36"/>
  <c r="C5" i="40"/>
  <c r="R285" i="5"/>
  <c r="R325" i="5"/>
  <c r="S103" i="5"/>
  <c r="S98" i="5"/>
  <c r="Q73" i="5"/>
  <c r="R142" i="5"/>
  <c r="R239" i="5"/>
  <c r="R238" i="5"/>
  <c r="R261" i="5"/>
  <c r="R372" i="5"/>
  <c r="R402" i="5"/>
  <c r="R469" i="5"/>
  <c r="R149" i="5"/>
  <c r="R170" i="5"/>
  <c r="R214" i="5"/>
  <c r="R256" i="5"/>
  <c r="R309" i="5"/>
  <c r="R333" i="5"/>
  <c r="R350" i="5"/>
  <c r="R463" i="5"/>
  <c r="R147" i="5"/>
  <c r="R168" i="5"/>
  <c r="R212" i="5"/>
  <c r="R308" i="5"/>
  <c r="R332" i="5"/>
  <c r="S119" i="5"/>
  <c r="S401" i="5"/>
  <c r="S189" i="5"/>
  <c r="S494" i="5"/>
  <c r="S555" i="5"/>
  <c r="S258" i="5"/>
  <c r="S216" i="5"/>
  <c r="S469" i="5"/>
  <c r="S332" i="5"/>
  <c r="S309" i="5"/>
  <c r="S282" i="5"/>
  <c r="S234" i="5"/>
  <c r="S148" i="5"/>
  <c r="S171" i="5"/>
  <c r="R144" i="5"/>
  <c r="R166" i="5"/>
  <c r="R193" i="5"/>
  <c r="R218" i="5"/>
  <c r="R211" i="5"/>
  <c r="R237" i="5"/>
  <c r="R263" i="5"/>
  <c r="R283" i="5"/>
  <c r="R307" i="5"/>
  <c r="R331" i="5"/>
  <c r="R354" i="5"/>
  <c r="R379" i="5"/>
  <c r="R400" i="5"/>
  <c r="R423" i="5"/>
  <c r="R441" i="5"/>
  <c r="R143" i="5"/>
  <c r="R172" i="5"/>
  <c r="R165" i="5"/>
  <c r="R192" i="5"/>
  <c r="R217" i="5"/>
  <c r="R234" i="5"/>
  <c r="R262" i="5"/>
  <c r="R303" i="5"/>
  <c r="R326" i="5"/>
  <c r="R353" i="5"/>
  <c r="R378" i="5"/>
  <c r="R397" i="5"/>
  <c r="R419" i="5"/>
  <c r="S99" i="5"/>
  <c r="S147" i="5"/>
  <c r="P149" i="5"/>
  <c r="P143" i="5"/>
  <c r="S168" i="5"/>
  <c r="P172" i="5"/>
  <c r="P166" i="5"/>
  <c r="S194" i="5"/>
  <c r="P194" i="5"/>
  <c r="P190" i="5"/>
  <c r="S215" i="5"/>
  <c r="P218" i="5"/>
  <c r="P212" i="5"/>
  <c r="S241" i="5"/>
  <c r="S233" i="5"/>
  <c r="P238" i="5"/>
  <c r="S257" i="5"/>
  <c r="P264" i="5"/>
  <c r="P257" i="5"/>
  <c r="S281" i="5"/>
  <c r="S305" i="5"/>
  <c r="S329" i="5"/>
  <c r="S352" i="5"/>
  <c r="S378" i="5"/>
  <c r="S395" i="5"/>
  <c r="S423" i="5"/>
  <c r="R422" i="5"/>
  <c r="S442" i="5"/>
  <c r="S488" i="5"/>
  <c r="S511" i="5"/>
  <c r="S96" i="5"/>
  <c r="S144" i="5"/>
  <c r="P148" i="5"/>
  <c r="P142" i="5"/>
  <c r="S167" i="5"/>
  <c r="P171" i="5"/>
  <c r="P165" i="5"/>
  <c r="S193" i="5"/>
  <c r="P193" i="5"/>
  <c r="P187" i="5"/>
  <c r="S212" i="5"/>
  <c r="P217" i="5"/>
  <c r="P211" i="5"/>
  <c r="S238" i="5"/>
  <c r="P241" i="5"/>
  <c r="P236" i="5"/>
  <c r="S263" i="5"/>
  <c r="P261" i="5"/>
  <c r="P256" i="5"/>
  <c r="S287" i="5"/>
  <c r="S304" i="5"/>
  <c r="S328" i="5"/>
  <c r="S351" i="5"/>
  <c r="S377" i="5"/>
  <c r="S394" i="5"/>
  <c r="S418" i="5"/>
  <c r="S536" i="5"/>
  <c r="Q99" i="5"/>
  <c r="R94" i="5"/>
  <c r="S143" i="5"/>
  <c r="R146" i="5"/>
  <c r="R141" i="5"/>
  <c r="P145" i="5"/>
  <c r="P141" i="5"/>
  <c r="S172" i="5"/>
  <c r="S164" i="5"/>
  <c r="R169" i="5"/>
  <c r="R164" i="5"/>
  <c r="P168" i="5"/>
  <c r="P164" i="5"/>
  <c r="S190" i="5"/>
  <c r="R194" i="5"/>
  <c r="R187" i="5"/>
  <c r="P192" i="5"/>
  <c r="S211" i="5"/>
  <c r="R216" i="5"/>
  <c r="R210" i="5"/>
  <c r="P214" i="5"/>
  <c r="P210" i="5"/>
  <c r="S237" i="5"/>
  <c r="R240" i="5"/>
  <c r="R236" i="5"/>
  <c r="P240" i="5"/>
  <c r="P233" i="5"/>
  <c r="S261" i="5"/>
  <c r="R264" i="5"/>
  <c r="R260" i="5"/>
  <c r="P260" i="5"/>
  <c r="S286" i="5"/>
  <c r="R286" i="5"/>
  <c r="R280" i="5"/>
  <c r="S310" i="5"/>
  <c r="R306" i="5"/>
  <c r="R330" i="5"/>
  <c r="R352" i="5"/>
  <c r="S371" i="5"/>
  <c r="R376" i="5"/>
  <c r="S402" i="5"/>
  <c r="R396" i="5"/>
  <c r="R417" i="5"/>
  <c r="R444" i="5"/>
  <c r="R466" i="5"/>
  <c r="R490" i="5"/>
  <c r="O579" i="5"/>
  <c r="O120" i="5"/>
  <c r="O511" i="5"/>
  <c r="O513" i="5"/>
  <c r="O515" i="5"/>
  <c r="O517" i="5"/>
  <c r="O486" i="5"/>
  <c r="O488" i="5"/>
  <c r="O490" i="5"/>
  <c r="O492" i="5"/>
  <c r="O494" i="5"/>
  <c r="O446" i="5"/>
  <c r="O448" i="5"/>
  <c r="O349" i="5"/>
  <c r="O352" i="5"/>
  <c r="O326" i="5"/>
  <c r="O302" i="5"/>
  <c r="O307" i="5"/>
  <c r="O280" i="5"/>
  <c r="O287" i="5"/>
  <c r="O210" i="5"/>
  <c r="O212" i="5"/>
  <c r="O214" i="5"/>
  <c r="O216" i="5"/>
  <c r="O218" i="5"/>
  <c r="O188" i="5"/>
  <c r="O165" i="5"/>
  <c r="O167" i="5"/>
  <c r="O169" i="5"/>
  <c r="O171" i="5"/>
  <c r="O142" i="5"/>
  <c r="O557" i="5"/>
  <c r="O562" i="5"/>
  <c r="O534" i="5"/>
  <c r="O464" i="5"/>
  <c r="O466" i="5"/>
  <c r="O468" i="5"/>
  <c r="O470" i="5"/>
  <c r="O442" i="5"/>
  <c r="O444" i="5"/>
  <c r="O417" i="5"/>
  <c r="O422" i="5"/>
  <c r="O425" i="5"/>
  <c r="O397" i="5"/>
  <c r="O402" i="5"/>
  <c r="O374" i="5"/>
  <c r="O379" i="5"/>
  <c r="O327" i="5"/>
  <c r="O329" i="5"/>
  <c r="O331" i="5"/>
  <c r="O333" i="5"/>
  <c r="O303" i="5"/>
  <c r="O310" i="5"/>
  <c r="O283" i="5"/>
  <c r="O285" i="5"/>
  <c r="O257" i="5"/>
  <c r="O259" i="5"/>
  <c r="O261" i="5"/>
  <c r="O263" i="5"/>
  <c r="O234" i="5"/>
  <c r="O236" i="5"/>
  <c r="O238" i="5"/>
  <c r="O240" i="5"/>
  <c r="O191" i="5"/>
  <c r="O193" i="5"/>
  <c r="O195" i="5"/>
  <c r="O143" i="5"/>
  <c r="O146" i="5"/>
  <c r="O148" i="5"/>
  <c r="O512" i="5"/>
  <c r="O514" i="5"/>
  <c r="O516" i="5"/>
  <c r="O487" i="5"/>
  <c r="O489" i="5"/>
  <c r="O491" i="5"/>
  <c r="O493" i="5"/>
  <c r="O440" i="5"/>
  <c r="O447" i="5"/>
  <c r="O348" i="5"/>
  <c r="O353" i="5"/>
  <c r="O356" i="5"/>
  <c r="O306" i="5"/>
  <c r="O308" i="5"/>
  <c r="O279" i="5"/>
  <c r="O281" i="5"/>
  <c r="O211" i="5"/>
  <c r="O213" i="5"/>
  <c r="O215" i="5"/>
  <c r="O217" i="5"/>
  <c r="O187" i="5"/>
  <c r="O189" i="5"/>
  <c r="O164" i="5"/>
  <c r="O166" i="5"/>
  <c r="O168" i="5"/>
  <c r="O170" i="5"/>
  <c r="O172" i="5"/>
  <c r="O144" i="5"/>
  <c r="O586" i="5"/>
  <c r="O558" i="5"/>
  <c r="O561" i="5"/>
  <c r="O539" i="5"/>
  <c r="O509" i="5"/>
  <c r="O463" i="5"/>
  <c r="O465" i="5"/>
  <c r="O467" i="5"/>
  <c r="O469" i="5"/>
  <c r="O471" i="5"/>
  <c r="O443" i="5"/>
  <c r="O418" i="5"/>
  <c r="O421" i="5"/>
  <c r="O398" i="5"/>
  <c r="O401" i="5"/>
  <c r="O375" i="5"/>
  <c r="O378" i="5"/>
  <c r="O325" i="5"/>
  <c r="O328" i="5"/>
  <c r="O330" i="5"/>
  <c r="O332" i="5"/>
  <c r="O304" i="5"/>
  <c r="O284" i="5"/>
  <c r="O256" i="5"/>
  <c r="O258" i="5"/>
  <c r="O260" i="5"/>
  <c r="O262" i="5"/>
  <c r="O264" i="5"/>
  <c r="O233" i="5"/>
  <c r="O235" i="5"/>
  <c r="O237" i="5"/>
  <c r="O239" i="5"/>
  <c r="O241" i="5"/>
  <c r="O190" i="5"/>
  <c r="O192" i="5"/>
  <c r="O194" i="5"/>
  <c r="O141" i="5"/>
  <c r="O145" i="5"/>
  <c r="O147" i="5"/>
  <c r="O149" i="5"/>
  <c r="P74" i="5"/>
  <c r="P79" i="5"/>
  <c r="P76" i="5"/>
  <c r="P75" i="5"/>
  <c r="S54" i="5"/>
  <c r="S56" i="5"/>
  <c r="O76" i="5"/>
  <c r="S102" i="5"/>
  <c r="O71" i="5"/>
  <c r="S146" i="5"/>
  <c r="S142" i="5"/>
  <c r="S170" i="5"/>
  <c r="S166" i="5"/>
  <c r="S192" i="5"/>
  <c r="S188" i="5"/>
  <c r="S218" i="5"/>
  <c r="S214" i="5"/>
  <c r="S210" i="5"/>
  <c r="S240" i="5"/>
  <c r="S236" i="5"/>
  <c r="S260" i="5"/>
  <c r="S256" i="5"/>
  <c r="S284" i="5"/>
  <c r="S280" i="5"/>
  <c r="S307" i="5"/>
  <c r="S303" i="5"/>
  <c r="S331" i="5"/>
  <c r="S326" i="5"/>
  <c r="S356" i="5"/>
  <c r="S349" i="5"/>
  <c r="S374" i="5"/>
  <c r="S399" i="5"/>
  <c r="S421" i="5"/>
  <c r="S417" i="5"/>
  <c r="S447" i="5"/>
  <c r="S441" i="5"/>
  <c r="S467" i="5"/>
  <c r="S493" i="5"/>
  <c r="S510" i="5"/>
  <c r="S534" i="5"/>
  <c r="S101" i="5"/>
  <c r="O77" i="5"/>
  <c r="R100" i="5"/>
  <c r="S149" i="5"/>
  <c r="S145" i="5"/>
  <c r="S141" i="5"/>
  <c r="S169" i="5"/>
  <c r="S165" i="5"/>
  <c r="S195" i="5"/>
  <c r="S191" i="5"/>
  <c r="S187" i="5"/>
  <c r="S217" i="5"/>
  <c r="S213" i="5"/>
  <c r="S239" i="5"/>
  <c r="S235" i="5"/>
  <c r="S264" i="5"/>
  <c r="S259" i="5"/>
  <c r="S283" i="5"/>
  <c r="S279" i="5"/>
  <c r="S306" i="5"/>
  <c r="S302" i="5"/>
  <c r="S330" i="5"/>
  <c r="S354" i="5"/>
  <c r="S348" i="5"/>
  <c r="S379" i="5"/>
  <c r="S372" i="5"/>
  <c r="S397" i="5"/>
  <c r="S420" i="5"/>
  <c r="S445" i="5"/>
  <c r="S465" i="5"/>
  <c r="S492" i="5"/>
  <c r="S516" i="5"/>
  <c r="S509" i="5"/>
  <c r="S532" i="5"/>
  <c r="S562" i="5"/>
  <c r="S419" i="5"/>
  <c r="S443" i="5"/>
  <c r="S470" i="5"/>
  <c r="S464" i="5"/>
  <c r="S491" i="5"/>
  <c r="S512" i="5"/>
  <c r="S560" i="5"/>
  <c r="O102" i="5"/>
  <c r="Q96" i="5"/>
  <c r="R99" i="5"/>
  <c r="S52" i="5"/>
  <c r="S350" i="5"/>
  <c r="R351" i="5"/>
  <c r="Q350" i="5"/>
  <c r="S376" i="5"/>
  <c r="R373" i="5"/>
  <c r="Q373" i="5"/>
  <c r="O371" i="5"/>
  <c r="S400" i="5"/>
  <c r="R398" i="5"/>
  <c r="Q396" i="5"/>
  <c r="O394" i="5"/>
  <c r="S425" i="5"/>
  <c r="R425" i="5"/>
  <c r="Q423" i="5"/>
  <c r="S448" i="5"/>
  <c r="R447" i="5"/>
  <c r="O445" i="5"/>
  <c r="O441" i="5"/>
  <c r="S471" i="5"/>
  <c r="R471" i="5"/>
  <c r="S486" i="5"/>
  <c r="S514" i="5"/>
  <c r="S540" i="5"/>
  <c r="O540" i="5"/>
  <c r="O535" i="5"/>
  <c r="O581" i="5"/>
  <c r="O103" i="5"/>
  <c r="S50" i="5"/>
  <c r="S49" i="5"/>
  <c r="O97" i="5"/>
  <c r="O94" i="5"/>
  <c r="R101" i="5"/>
  <c r="O100" i="5"/>
  <c r="S440" i="5"/>
  <c r="Q443" i="5"/>
  <c r="S463" i="5"/>
  <c r="Q465" i="5"/>
  <c r="S490" i="5"/>
  <c r="S517" i="5"/>
  <c r="O510" i="5"/>
  <c r="O536" i="5"/>
  <c r="S582" i="5"/>
  <c r="Q49" i="5"/>
  <c r="Q55" i="5"/>
  <c r="P54" i="5"/>
  <c r="P50" i="5"/>
  <c r="P51" i="5"/>
  <c r="P52" i="5"/>
  <c r="P55" i="5"/>
  <c r="P56" i="5"/>
  <c r="P48" i="5"/>
  <c r="P49" i="5"/>
  <c r="O51" i="5"/>
  <c r="O48" i="5"/>
  <c r="O49" i="5"/>
  <c r="O53" i="5"/>
  <c r="O55" i="5"/>
  <c r="O56" i="5"/>
  <c r="P98" i="5"/>
  <c r="P102" i="5"/>
  <c r="P97" i="5"/>
  <c r="P103" i="5"/>
  <c r="P95" i="5"/>
  <c r="P100" i="5"/>
  <c r="P99" i="5"/>
  <c r="P96" i="5"/>
  <c r="P94" i="5"/>
  <c r="O99" i="5"/>
  <c r="R71" i="5"/>
  <c r="O98" i="5"/>
  <c r="P72" i="5"/>
  <c r="R76" i="5"/>
  <c r="S94" i="5"/>
  <c r="O79" i="5"/>
  <c r="P78" i="5"/>
  <c r="R95" i="5"/>
  <c r="S100" i="5"/>
  <c r="O96" i="5"/>
  <c r="O74" i="5"/>
  <c r="P73" i="5"/>
  <c r="R96" i="5"/>
  <c r="S51" i="5"/>
  <c r="R145" i="5"/>
  <c r="Q147" i="5"/>
  <c r="R171" i="5"/>
  <c r="Q172" i="5"/>
  <c r="R190" i="5"/>
  <c r="Q189" i="5"/>
  <c r="R258" i="5"/>
  <c r="Q257" i="5"/>
  <c r="R282" i="5"/>
  <c r="Q280" i="5"/>
  <c r="R305" i="5"/>
  <c r="Q303" i="5"/>
  <c r="R328" i="5"/>
  <c r="Q327" i="5"/>
  <c r="R348" i="5"/>
  <c r="Q348" i="5"/>
  <c r="R374" i="5"/>
  <c r="Q375" i="5"/>
  <c r="Q402" i="5"/>
  <c r="R421" i="5"/>
  <c r="S26" i="5"/>
  <c r="S24" i="5"/>
  <c r="S25" i="5"/>
  <c r="S31" i="5"/>
  <c r="S32" i="5"/>
  <c r="S23" i="5"/>
  <c r="S48" i="5"/>
  <c r="S55" i="5"/>
  <c r="R124" i="5"/>
  <c r="R122" i="5"/>
  <c r="R538" i="5"/>
  <c r="R509" i="5"/>
  <c r="R517" i="5"/>
  <c r="R491" i="5"/>
  <c r="R470" i="5"/>
  <c r="R440" i="5"/>
  <c r="R448" i="5"/>
  <c r="R418" i="5"/>
  <c r="R401" i="5"/>
  <c r="R377" i="5"/>
  <c r="R349" i="5"/>
  <c r="R329" i="5"/>
  <c r="R304" i="5"/>
  <c r="R281" i="5"/>
  <c r="R259" i="5"/>
  <c r="R235" i="5"/>
  <c r="R215" i="5"/>
  <c r="R191" i="5"/>
  <c r="R123" i="5"/>
  <c r="R539" i="5"/>
  <c r="R510" i="5"/>
  <c r="R492" i="5"/>
  <c r="R125" i="5"/>
  <c r="R579" i="5"/>
  <c r="R532" i="5"/>
  <c r="R540" i="5"/>
  <c r="R511" i="5"/>
  <c r="R493" i="5"/>
  <c r="R464" i="5"/>
  <c r="R442" i="5"/>
  <c r="R420" i="5"/>
  <c r="R395" i="5"/>
  <c r="R580" i="5"/>
  <c r="R557" i="5"/>
  <c r="R533" i="5"/>
  <c r="R512" i="5"/>
  <c r="R486" i="5"/>
  <c r="R494" i="5"/>
  <c r="R465" i="5"/>
  <c r="R443" i="5"/>
  <c r="R581" i="5"/>
  <c r="R559" i="5"/>
  <c r="R534" i="5"/>
  <c r="R513" i="5"/>
  <c r="R487" i="5"/>
  <c r="R582" i="5"/>
  <c r="R560" i="5"/>
  <c r="R535" i="5"/>
  <c r="R514" i="5"/>
  <c r="R488" i="5"/>
  <c r="R467" i="5"/>
  <c r="R585" i="5"/>
  <c r="R561" i="5"/>
  <c r="R536" i="5"/>
  <c r="R515" i="5"/>
  <c r="R489" i="5"/>
  <c r="R468" i="5"/>
  <c r="R446" i="5"/>
  <c r="R424" i="5"/>
  <c r="R399" i="5"/>
  <c r="R375" i="5"/>
  <c r="R355" i="5"/>
  <c r="R327" i="5"/>
  <c r="R302" i="5"/>
  <c r="R310" i="5"/>
  <c r="R279" i="5"/>
  <c r="R287" i="5"/>
  <c r="R257" i="5"/>
  <c r="R233" i="5"/>
  <c r="R241" i="5"/>
  <c r="R213" i="5"/>
  <c r="R189" i="5"/>
  <c r="R167" i="5"/>
  <c r="R148" i="5"/>
  <c r="R120" i="5"/>
  <c r="R562" i="5"/>
  <c r="R537" i="5"/>
  <c r="R516" i="5"/>
  <c r="R77" i="5"/>
  <c r="S53" i="5"/>
  <c r="Q121" i="5"/>
  <c r="Q582" i="5"/>
  <c r="Q537" i="5"/>
  <c r="Q491" i="5"/>
  <c r="Q442" i="5"/>
  <c r="Q420" i="5"/>
  <c r="Q395" i="5"/>
  <c r="Q372" i="5"/>
  <c r="Q351" i="5"/>
  <c r="Q331" i="5"/>
  <c r="Q306" i="5"/>
  <c r="Q283" i="5"/>
  <c r="Q261" i="5"/>
  <c r="Q237" i="5"/>
  <c r="Q217" i="5"/>
  <c r="Q193" i="5"/>
  <c r="Q562" i="5"/>
  <c r="Q493" i="5"/>
  <c r="Q463" i="5"/>
  <c r="Q444" i="5"/>
  <c r="Q422" i="5"/>
  <c r="Q397" i="5"/>
  <c r="Q464" i="5"/>
  <c r="Q445" i="5"/>
  <c r="Q125" i="5"/>
  <c r="Q511" i="5"/>
  <c r="Q468" i="5"/>
  <c r="Q516" i="5"/>
  <c r="Q488" i="5"/>
  <c r="Q470" i="5"/>
  <c r="Q440" i="5"/>
  <c r="Q448" i="5"/>
  <c r="Q418" i="5"/>
  <c r="Q401" i="5"/>
  <c r="Q378" i="5"/>
  <c r="Q349" i="5"/>
  <c r="Q329" i="5"/>
  <c r="Q304" i="5"/>
  <c r="Q281" i="5"/>
  <c r="Q259" i="5"/>
  <c r="Q235" i="5"/>
  <c r="Q215" i="5"/>
  <c r="Q191" i="5"/>
  <c r="Q169" i="5"/>
  <c r="Q142" i="5"/>
  <c r="Q534" i="5"/>
  <c r="O101" i="5"/>
  <c r="P237" i="5"/>
  <c r="S262" i="5"/>
  <c r="P259" i="5"/>
  <c r="S285" i="5"/>
  <c r="O286" i="5"/>
  <c r="O282" i="5"/>
  <c r="S308" i="5"/>
  <c r="O309" i="5"/>
  <c r="O305" i="5"/>
  <c r="S333" i="5"/>
  <c r="S325" i="5"/>
  <c r="S353" i="5"/>
  <c r="O354" i="5"/>
  <c r="O350" i="5"/>
  <c r="S373" i="5"/>
  <c r="O376" i="5"/>
  <c r="O372" i="5"/>
  <c r="S396" i="5"/>
  <c r="O399" i="5"/>
  <c r="O395" i="5"/>
  <c r="S422" i="5"/>
  <c r="O423" i="5"/>
  <c r="O419" i="5"/>
  <c r="S444" i="5"/>
  <c r="S466" i="5"/>
  <c r="S487" i="5"/>
  <c r="S513" i="5"/>
  <c r="S535" i="5"/>
  <c r="O532" i="5"/>
  <c r="S563" i="5"/>
  <c r="S125" i="5"/>
  <c r="O124" i="5"/>
  <c r="O582" i="5"/>
  <c r="S123" i="5"/>
  <c r="S557" i="5"/>
  <c r="S556" i="5"/>
  <c r="S583" i="5"/>
  <c r="O585" i="5"/>
  <c r="S327" i="5"/>
  <c r="S355" i="5"/>
  <c r="O355" i="5"/>
  <c r="O351" i="5"/>
  <c r="S375" i="5"/>
  <c r="O377" i="5"/>
  <c r="O373" i="5"/>
  <c r="S398" i="5"/>
  <c r="O400" i="5"/>
  <c r="O396" i="5"/>
  <c r="S424" i="5"/>
  <c r="O424" i="5"/>
  <c r="O420" i="5"/>
  <c r="S446" i="5"/>
  <c r="S468" i="5"/>
  <c r="S489" i="5"/>
  <c r="S515" i="5"/>
  <c r="S537" i="5"/>
  <c r="O538" i="5"/>
  <c r="S580" i="5"/>
  <c r="R52" i="5"/>
  <c r="R53" i="5"/>
  <c r="R54" i="5"/>
  <c r="R55" i="5"/>
  <c r="R48" i="5"/>
  <c r="R56" i="5"/>
  <c r="R49" i="5"/>
  <c r="R50" i="5"/>
  <c r="R51" i="5"/>
  <c r="S74" i="5"/>
  <c r="S71" i="5"/>
  <c r="S75" i="5"/>
  <c r="S73" i="5"/>
  <c r="S77" i="5"/>
  <c r="S72" i="5"/>
  <c r="S76" i="5"/>
  <c r="S79" i="5"/>
  <c r="S78" i="5"/>
  <c r="O75" i="5"/>
  <c r="P71" i="5"/>
  <c r="R73" i="5"/>
  <c r="S97" i="5"/>
  <c r="O73" i="5"/>
  <c r="Q100" i="5"/>
  <c r="Q95" i="5"/>
  <c r="P77" i="5"/>
  <c r="Q71" i="5"/>
  <c r="P101" i="5"/>
  <c r="R74" i="5"/>
  <c r="R103" i="5"/>
  <c r="R98" i="5"/>
  <c r="Q56" i="5"/>
  <c r="Q48" i="5"/>
  <c r="P53" i="5"/>
  <c r="O50" i="5"/>
  <c r="P146" i="5"/>
  <c r="P169" i="5"/>
  <c r="P188" i="5"/>
  <c r="P215" i="5"/>
  <c r="P234" i="5"/>
  <c r="Q98" i="5"/>
  <c r="Q54" i="5"/>
  <c r="P32" i="5"/>
  <c r="P29" i="5"/>
  <c r="P23" i="5"/>
  <c r="P24" i="5"/>
  <c r="P30" i="5"/>
  <c r="P25" i="5"/>
  <c r="P26" i="5"/>
  <c r="P31" i="5"/>
  <c r="Q101" i="5"/>
  <c r="Q94" i="5"/>
  <c r="Q78" i="5"/>
  <c r="Q76" i="5"/>
  <c r="R72" i="5"/>
  <c r="Q53" i="5"/>
  <c r="R30" i="5"/>
  <c r="R31" i="5"/>
  <c r="R23" i="5"/>
  <c r="R32" i="5"/>
  <c r="R24" i="5"/>
  <c r="R25" i="5"/>
  <c r="R26" i="5"/>
  <c r="R29" i="5"/>
  <c r="Q97" i="5"/>
  <c r="Q79" i="5"/>
  <c r="R75" i="5"/>
  <c r="Q52" i="5"/>
  <c r="O54" i="5"/>
  <c r="Q26" i="5"/>
  <c r="Q29" i="5"/>
  <c r="Q30" i="5"/>
  <c r="Q31" i="5"/>
  <c r="Q23" i="5"/>
  <c r="Q32" i="5"/>
  <c r="Q24" i="5"/>
  <c r="Q25" i="5"/>
  <c r="Q51" i="5"/>
  <c r="S95" i="5"/>
  <c r="Q50" i="5"/>
  <c r="O52" i="5"/>
  <c r="P118" i="5"/>
  <c r="P126" i="5"/>
  <c r="P583" i="5"/>
  <c r="P555" i="5"/>
  <c r="P563" i="5"/>
  <c r="P535" i="5"/>
  <c r="P509" i="5"/>
  <c r="P517" i="5"/>
  <c r="P489" i="5"/>
  <c r="P469" i="5"/>
  <c r="P441" i="5"/>
  <c r="P421" i="5"/>
  <c r="P401" i="5"/>
  <c r="P373" i="5"/>
  <c r="P354" i="5"/>
  <c r="P329" i="5"/>
  <c r="P302" i="5"/>
  <c r="P310" i="5"/>
  <c r="P282" i="5"/>
  <c r="P119" i="5"/>
  <c r="P584" i="5"/>
  <c r="P556" i="5"/>
  <c r="P536" i="5"/>
  <c r="P510" i="5"/>
  <c r="P490" i="5"/>
  <c r="P470" i="5"/>
  <c r="P442" i="5"/>
  <c r="P422" i="5"/>
  <c r="P394" i="5"/>
  <c r="P402" i="5"/>
  <c r="P374" i="5"/>
  <c r="P355" i="5"/>
  <c r="P330" i="5"/>
  <c r="P303" i="5"/>
  <c r="P283" i="5"/>
  <c r="P120" i="5"/>
  <c r="P585" i="5"/>
  <c r="P557" i="5"/>
  <c r="P537" i="5"/>
  <c r="P511" i="5"/>
  <c r="P491" i="5"/>
  <c r="P463" i="5"/>
  <c r="P471" i="5"/>
  <c r="P443" i="5"/>
  <c r="P423" i="5"/>
  <c r="P395" i="5"/>
  <c r="P375" i="5"/>
  <c r="P348" i="5"/>
  <c r="P356" i="5"/>
  <c r="P331" i="5"/>
  <c r="P304" i="5"/>
  <c r="P284" i="5"/>
  <c r="P121" i="5"/>
  <c r="P578" i="5"/>
  <c r="P586" i="5"/>
  <c r="P558" i="5"/>
  <c r="P538" i="5"/>
  <c r="P512" i="5"/>
  <c r="P492" i="5"/>
  <c r="P464" i="5"/>
  <c r="P444" i="5"/>
  <c r="P424" i="5"/>
  <c r="P396" i="5"/>
  <c r="P376" i="5"/>
  <c r="P349" i="5"/>
  <c r="P332" i="5"/>
  <c r="P305" i="5"/>
  <c r="P285" i="5"/>
  <c r="P122" i="5"/>
  <c r="P579" i="5"/>
  <c r="P559" i="5"/>
  <c r="P539" i="5"/>
  <c r="P513" i="5"/>
  <c r="P493" i="5"/>
  <c r="P465" i="5"/>
  <c r="P445" i="5"/>
  <c r="P417" i="5"/>
  <c r="P425" i="5"/>
  <c r="P397" i="5"/>
  <c r="P377" i="5"/>
  <c r="P350" i="5"/>
  <c r="P325" i="5"/>
  <c r="P333" i="5"/>
  <c r="P306" i="5"/>
  <c r="P123" i="5"/>
  <c r="P580" i="5"/>
  <c r="P560" i="5"/>
  <c r="P532" i="5"/>
  <c r="P540" i="5"/>
  <c r="P514" i="5"/>
  <c r="P486" i="5"/>
  <c r="P494" i="5"/>
  <c r="P466" i="5"/>
  <c r="P446" i="5"/>
  <c r="P418" i="5"/>
  <c r="P398" i="5"/>
  <c r="P378" i="5"/>
  <c r="P351" i="5"/>
  <c r="P326" i="5"/>
  <c r="P307" i="5"/>
  <c r="P279" i="5"/>
  <c r="P287" i="5"/>
  <c r="P124" i="5"/>
  <c r="P581" i="5"/>
  <c r="P561" i="5"/>
  <c r="P533" i="5"/>
  <c r="P515" i="5"/>
  <c r="P487" i="5"/>
  <c r="P467" i="5"/>
  <c r="P447" i="5"/>
  <c r="P419" i="5"/>
  <c r="P399" i="5"/>
  <c r="P371" i="5"/>
  <c r="P379" i="5"/>
  <c r="P352" i="5"/>
  <c r="P327" i="5"/>
  <c r="P308" i="5"/>
  <c r="P280" i="5"/>
  <c r="P125" i="5"/>
  <c r="P582" i="5"/>
  <c r="P562" i="5"/>
  <c r="P534" i="5"/>
  <c r="P516" i="5"/>
  <c r="P488" i="5"/>
  <c r="P468" i="5"/>
  <c r="P440" i="5"/>
  <c r="P448" i="5"/>
  <c r="P420" i="5"/>
  <c r="P400" i="5"/>
  <c r="P372" i="5"/>
  <c r="P353" i="5"/>
  <c r="P328" i="5"/>
  <c r="P309" i="5"/>
  <c r="P281" i="5"/>
  <c r="Q102" i="5"/>
  <c r="Q74" i="5"/>
  <c r="R79" i="5"/>
  <c r="R102" i="5"/>
  <c r="O72" i="5"/>
  <c r="P147" i="5"/>
  <c r="P170" i="5"/>
  <c r="P189" i="5"/>
  <c r="P216" i="5"/>
  <c r="P235" i="5"/>
  <c r="P263" i="5"/>
  <c r="O26" i="5"/>
  <c r="O23" i="5"/>
  <c r="O29" i="5"/>
  <c r="O30" i="5"/>
  <c r="O24" i="5"/>
  <c r="O31" i="5"/>
  <c r="O32" i="5"/>
  <c r="O25" i="5"/>
  <c r="Q557" i="5"/>
  <c r="Q585" i="5"/>
  <c r="S126" i="5"/>
  <c r="S118" i="5"/>
  <c r="Q120" i="5"/>
  <c r="O578" i="5"/>
  <c r="Q510" i="5"/>
  <c r="Q536" i="5"/>
  <c r="Q556" i="5"/>
  <c r="Q584" i="5"/>
  <c r="Q119" i="5"/>
  <c r="Q469" i="5"/>
  <c r="Q489" i="5"/>
  <c r="Q517" i="5"/>
  <c r="Q509" i="5"/>
  <c r="S533" i="5"/>
  <c r="Q535" i="5"/>
  <c r="S561" i="5"/>
  <c r="R558" i="5"/>
  <c r="Q563" i="5"/>
  <c r="Q555" i="5"/>
  <c r="O560" i="5"/>
  <c r="O556" i="5"/>
  <c r="S581" i="5"/>
  <c r="R586" i="5"/>
  <c r="R578" i="5"/>
  <c r="Q583" i="5"/>
  <c r="S124" i="5"/>
  <c r="R121" i="5"/>
  <c r="Q126" i="5"/>
  <c r="Q118" i="5"/>
  <c r="O123" i="5"/>
  <c r="O119" i="5"/>
  <c r="S30" i="5"/>
  <c r="S29" i="5"/>
  <c r="Q467" i="5"/>
  <c r="Q487" i="5"/>
  <c r="Q515" i="5"/>
  <c r="S539" i="5"/>
  <c r="Q533" i="5"/>
  <c r="S559" i="5"/>
  <c r="R556" i="5"/>
  <c r="Q561" i="5"/>
  <c r="O563" i="5"/>
  <c r="O559" i="5"/>
  <c r="O555" i="5"/>
  <c r="S579" i="5"/>
  <c r="R584" i="5"/>
  <c r="Q581" i="5"/>
  <c r="S122" i="5"/>
  <c r="R119" i="5"/>
  <c r="Q124" i="5"/>
  <c r="O126" i="5"/>
  <c r="O122" i="5"/>
  <c r="O118" i="5"/>
  <c r="Q466" i="5"/>
  <c r="Q494" i="5"/>
  <c r="Q486" i="5"/>
  <c r="Q514" i="5"/>
  <c r="S538" i="5"/>
  <c r="Q540" i="5"/>
  <c r="Q532" i="5"/>
  <c r="O537" i="5"/>
  <c r="O533" i="5"/>
  <c r="S558" i="5"/>
  <c r="R563" i="5"/>
  <c r="R555" i="5"/>
  <c r="Q560" i="5"/>
  <c r="S586" i="5"/>
  <c r="S578" i="5"/>
  <c r="R583" i="5"/>
  <c r="Q580" i="5"/>
  <c r="S121" i="5"/>
  <c r="R126" i="5"/>
  <c r="R118" i="5"/>
  <c r="Q123" i="5"/>
  <c r="O584" i="5"/>
  <c r="O580" i="5"/>
  <c r="Q513" i="5"/>
  <c r="Q539" i="5"/>
  <c r="Q559" i="5"/>
  <c r="S585" i="5"/>
  <c r="Q579" i="5"/>
  <c r="S120" i="5"/>
  <c r="Q122" i="5"/>
  <c r="O125" i="5"/>
  <c r="O121" i="5"/>
  <c r="Q492" i="5"/>
  <c r="Q512" i="5"/>
  <c r="Q538" i="5"/>
  <c r="Q558" i="5"/>
  <c r="S584" i="5"/>
  <c r="Q586" i="5"/>
  <c r="Q578" i="5"/>
  <c r="O583" i="5"/>
  <c r="L538" i="5" l="1"/>
  <c r="L582" i="5"/>
  <c r="L73" i="5"/>
  <c r="L53" i="5"/>
  <c r="L58" i="5" s="1"/>
  <c r="L168" i="5"/>
  <c r="L239" i="5"/>
  <c r="L309" i="5"/>
  <c r="L353" i="5"/>
  <c r="L397" i="5"/>
  <c r="L471" i="5"/>
  <c r="L515" i="5"/>
  <c r="L561" i="5"/>
  <c r="L24" i="5"/>
  <c r="L103" i="5"/>
  <c r="L143" i="5"/>
  <c r="L215" i="5"/>
  <c r="L262" i="5"/>
  <c r="L304" i="5"/>
  <c r="L376" i="5"/>
  <c r="L421" i="5"/>
  <c r="L466" i="5"/>
  <c r="L540" i="5"/>
  <c r="L584" i="5"/>
  <c r="L468" i="5"/>
  <c r="L330" i="5"/>
  <c r="L236" i="5"/>
  <c r="L50" i="5"/>
  <c r="L559" i="5"/>
  <c r="L423" i="5"/>
  <c r="L303" i="5"/>
  <c r="L193" i="5"/>
  <c r="L56" i="5"/>
  <c r="L563" i="5"/>
  <c r="L447" i="5"/>
  <c r="L326" i="5"/>
  <c r="L240" i="5"/>
  <c r="L54" i="5"/>
  <c r="L189" i="5"/>
  <c r="L488" i="5"/>
  <c r="L579" i="5"/>
  <c r="L562" i="5"/>
  <c r="L126" i="5"/>
  <c r="L79" i="5"/>
  <c r="L148" i="5"/>
  <c r="L216" i="5"/>
  <c r="L259" i="5"/>
  <c r="L332" i="5"/>
  <c r="L373" i="5"/>
  <c r="L381" i="5" s="1"/>
  <c r="L418" i="5"/>
  <c r="L495" i="5"/>
  <c r="L537" i="5"/>
  <c r="L581" i="5"/>
  <c r="L125" i="5"/>
  <c r="L75" i="5"/>
  <c r="L194" i="5"/>
  <c r="L242" i="5"/>
  <c r="L282" i="5"/>
  <c r="L356" i="5"/>
  <c r="L400" i="5"/>
  <c r="L441" i="5"/>
  <c r="L518" i="5"/>
  <c r="L564" i="5"/>
  <c r="L512" i="5"/>
  <c r="L398" i="5"/>
  <c r="L281" i="5"/>
  <c r="L170" i="5"/>
  <c r="L120" i="5"/>
  <c r="L492" i="5"/>
  <c r="L355" i="5"/>
  <c r="L260" i="5"/>
  <c r="L173" i="5"/>
  <c r="L80" i="5"/>
  <c r="L493" i="5"/>
  <c r="L402" i="5"/>
  <c r="L285" i="5"/>
  <c r="L196" i="5"/>
  <c r="L74" i="5"/>
  <c r="L169" i="5"/>
  <c r="L448" i="5"/>
  <c r="L288" i="5"/>
  <c r="L214" i="5"/>
  <c r="L146" i="5"/>
  <c r="L121" i="5"/>
  <c r="L517" i="5"/>
  <c r="L241" i="5"/>
  <c r="L329" i="5"/>
  <c r="L280" i="5"/>
  <c r="L264" i="5"/>
  <c r="L76" i="5"/>
  <c r="L101" i="5"/>
  <c r="L105" i="5" s="1"/>
  <c r="L395" i="5"/>
  <c r="L351" i="5"/>
  <c r="L31" i="5"/>
  <c r="L558" i="5"/>
  <c r="L124" i="5"/>
  <c r="L77" i="5"/>
  <c r="L55" i="5"/>
  <c r="L144" i="5"/>
  <c r="L191" i="5"/>
  <c r="L235" i="5"/>
  <c r="L283" i="5"/>
  <c r="L328" i="5"/>
  <c r="L377" i="5"/>
  <c r="L426" i="5"/>
  <c r="L442" i="5"/>
  <c r="L491" i="5"/>
  <c r="L541" i="5"/>
  <c r="L557" i="5"/>
  <c r="L29" i="5"/>
  <c r="L123" i="5"/>
  <c r="L72" i="5"/>
  <c r="L171" i="5"/>
  <c r="L219" i="5"/>
  <c r="L238" i="5"/>
  <c r="L286" i="5"/>
  <c r="L331" i="5"/>
  <c r="L380" i="5"/>
  <c r="L396" i="5"/>
  <c r="L445" i="5"/>
  <c r="L494" i="5"/>
  <c r="L510" i="5"/>
  <c r="L560" i="5"/>
  <c r="L32" i="5"/>
  <c r="L443" i="5"/>
  <c r="L354" i="5"/>
  <c r="L257" i="5"/>
  <c r="L192" i="5"/>
  <c r="L78" i="5"/>
  <c r="L587" i="5"/>
  <c r="L469" i="5"/>
  <c r="L378" i="5"/>
  <c r="L311" i="5"/>
  <c r="L218" i="5"/>
  <c r="L142" i="5"/>
  <c r="L104" i="5"/>
  <c r="L535" i="5"/>
  <c r="L472" i="5"/>
  <c r="L379" i="5"/>
  <c r="L306" i="5"/>
  <c r="L213" i="5"/>
  <c r="L145" i="5"/>
  <c r="L97" i="5"/>
  <c r="L465" i="5"/>
  <c r="L419" i="5"/>
  <c r="L427" i="5" s="1"/>
  <c r="L403" i="5"/>
  <c r="H237" i="40"/>
  <c r="H107" i="40"/>
  <c r="H243" i="40"/>
  <c r="H192" i="40"/>
  <c r="H101" i="40"/>
  <c r="H124" i="40" s="1"/>
  <c r="H125" i="40" s="1"/>
  <c r="H126" i="40" s="1"/>
  <c r="M126" i="40" s="1"/>
  <c r="H198" i="40"/>
  <c r="H147" i="40"/>
  <c r="H153" i="40"/>
  <c r="H38" i="40"/>
  <c r="H39" i="40" s="1"/>
  <c r="I300" i="36"/>
  <c r="I27" i="36"/>
  <c r="I92" i="36"/>
  <c r="I65" i="36"/>
  <c r="I183" i="36"/>
  <c r="I248" i="36"/>
  <c r="I339" i="36"/>
  <c r="I209" i="36"/>
  <c r="I222" i="36"/>
  <c r="I235" i="36"/>
  <c r="I261" i="36"/>
  <c r="I274" i="36"/>
  <c r="I46" i="36"/>
  <c r="I287" i="36"/>
  <c r="I144" i="36"/>
  <c r="I105" i="36"/>
  <c r="I313" i="36"/>
  <c r="I118" i="36"/>
  <c r="I326" i="36"/>
  <c r="L35" i="5"/>
  <c r="I79" i="36"/>
  <c r="I131" i="36"/>
  <c r="I196" i="36"/>
  <c r="I157" i="36"/>
  <c r="I352" i="36"/>
  <c r="I170" i="36"/>
  <c r="S150" i="5"/>
  <c r="I157" i="5" s="1"/>
  <c r="O472" i="5"/>
  <c r="I475" i="5" s="1"/>
  <c r="O196" i="5"/>
  <c r="I199" i="5" s="1"/>
  <c r="S219" i="5"/>
  <c r="I226" i="5" s="1"/>
  <c r="S242" i="5"/>
  <c r="I249" i="5" s="1"/>
  <c r="S173" i="5"/>
  <c r="I180" i="5" s="1"/>
  <c r="O219" i="5"/>
  <c r="I222" i="5" s="1"/>
  <c r="O265" i="5"/>
  <c r="I268" i="5" s="1"/>
  <c r="O334" i="5"/>
  <c r="I337" i="5" s="1"/>
  <c r="O495" i="5"/>
  <c r="I498" i="5" s="1"/>
  <c r="O541" i="5"/>
  <c r="I544" i="5" s="1"/>
  <c r="O80" i="5"/>
  <c r="I83" i="5" s="1"/>
  <c r="S265" i="5"/>
  <c r="I272" i="5" s="1"/>
  <c r="Q219" i="5"/>
  <c r="I224" i="5" s="1"/>
  <c r="Q403" i="5"/>
  <c r="I408" i="5" s="1"/>
  <c r="R288" i="5"/>
  <c r="I294" i="5" s="1"/>
  <c r="P104" i="5"/>
  <c r="I108" i="5" s="1"/>
  <c r="P150" i="5"/>
  <c r="I154" i="5" s="1"/>
  <c r="S311" i="5"/>
  <c r="I318" i="5" s="1"/>
  <c r="S196" i="5"/>
  <c r="I203" i="5" s="1"/>
  <c r="O173" i="5"/>
  <c r="I176" i="5" s="1"/>
  <c r="O242" i="5"/>
  <c r="I245" i="5" s="1"/>
  <c r="Q150" i="5"/>
  <c r="I155" i="5" s="1"/>
  <c r="Q334" i="5"/>
  <c r="I339" i="5" s="1"/>
  <c r="P196" i="5"/>
  <c r="I200" i="5" s="1"/>
  <c r="O288" i="5"/>
  <c r="I291" i="5" s="1"/>
  <c r="Q242" i="5"/>
  <c r="I247" i="5" s="1"/>
  <c r="Q426" i="5"/>
  <c r="I431" i="5" s="1"/>
  <c r="O150" i="5"/>
  <c r="I153" i="5" s="1"/>
  <c r="R150" i="5"/>
  <c r="I156" i="5" s="1"/>
  <c r="P265" i="5"/>
  <c r="I269" i="5" s="1"/>
  <c r="Q380" i="5"/>
  <c r="I385" i="5" s="1"/>
  <c r="R196" i="5"/>
  <c r="I202" i="5" s="1"/>
  <c r="R403" i="5"/>
  <c r="I409" i="5" s="1"/>
  <c r="R242" i="5"/>
  <c r="I248" i="5" s="1"/>
  <c r="R426" i="5"/>
  <c r="I432" i="5" s="1"/>
  <c r="P219" i="5"/>
  <c r="I223" i="5" s="1"/>
  <c r="P242" i="5"/>
  <c r="I246" i="5" s="1"/>
  <c r="S288" i="5"/>
  <c r="I295" i="5" s="1"/>
  <c r="O518" i="5"/>
  <c r="I521" i="5" s="1"/>
  <c r="O449" i="5"/>
  <c r="I452" i="5" s="1"/>
  <c r="S33" i="5"/>
  <c r="I41" i="5" s="1"/>
  <c r="S495" i="5"/>
  <c r="I502" i="5" s="1"/>
  <c r="S403" i="5"/>
  <c r="I410" i="5" s="1"/>
  <c r="Q265" i="5"/>
  <c r="I270" i="5" s="1"/>
  <c r="S472" i="5"/>
  <c r="I479" i="5" s="1"/>
  <c r="O380" i="5"/>
  <c r="I383" i="5" s="1"/>
  <c r="Q173" i="5"/>
  <c r="I178" i="5" s="1"/>
  <c r="R265" i="5"/>
  <c r="I271" i="5" s="1"/>
  <c r="S449" i="5"/>
  <c r="I456" i="5" s="1"/>
  <c r="Q472" i="5"/>
  <c r="I477" i="5" s="1"/>
  <c r="S57" i="5"/>
  <c r="I64" i="5" s="1"/>
  <c r="O426" i="5"/>
  <c r="I429" i="5" s="1"/>
  <c r="O357" i="5"/>
  <c r="I360" i="5" s="1"/>
  <c r="O104" i="5"/>
  <c r="I107" i="5" s="1"/>
  <c r="S426" i="5"/>
  <c r="I433" i="5" s="1"/>
  <c r="R173" i="5"/>
  <c r="I179" i="5" s="1"/>
  <c r="O403" i="5"/>
  <c r="I406" i="5" s="1"/>
  <c r="S357" i="5"/>
  <c r="I364" i="5" s="1"/>
  <c r="R219" i="5"/>
  <c r="I225" i="5" s="1"/>
  <c r="R334" i="5"/>
  <c r="I340" i="5" s="1"/>
  <c r="R472" i="5"/>
  <c r="I478" i="5" s="1"/>
  <c r="S518" i="5"/>
  <c r="I525" i="5" s="1"/>
  <c r="S334" i="5"/>
  <c r="I341" i="5" s="1"/>
  <c r="R380" i="5"/>
  <c r="I386" i="5" s="1"/>
  <c r="R495" i="5"/>
  <c r="I501" i="5" s="1"/>
  <c r="R311" i="5"/>
  <c r="I317" i="5" s="1"/>
  <c r="Q357" i="5"/>
  <c r="I362" i="5" s="1"/>
  <c r="S541" i="5"/>
  <c r="I548" i="5" s="1"/>
  <c r="P173" i="5"/>
  <c r="I177" i="5" s="1"/>
  <c r="R357" i="5"/>
  <c r="I363" i="5" s="1"/>
  <c r="R564" i="5"/>
  <c r="I570" i="5" s="1"/>
  <c r="O311" i="5"/>
  <c r="I314" i="5" s="1"/>
  <c r="Q288" i="5"/>
  <c r="I293" i="5" s="1"/>
  <c r="Q449" i="5"/>
  <c r="I454" i="5" s="1"/>
  <c r="R518" i="5"/>
  <c r="I524" i="5" s="1"/>
  <c r="Q196" i="5"/>
  <c r="I201" i="5" s="1"/>
  <c r="R104" i="5"/>
  <c r="I110" i="5" s="1"/>
  <c r="S104" i="5"/>
  <c r="I111" i="5" s="1"/>
  <c r="Q311" i="5"/>
  <c r="I316" i="5" s="1"/>
  <c r="S564" i="5"/>
  <c r="I571" i="5" s="1"/>
  <c r="R587" i="5"/>
  <c r="I593" i="5" s="1"/>
  <c r="P564" i="5"/>
  <c r="I568" i="5" s="1"/>
  <c r="P57" i="5"/>
  <c r="I61" i="5" s="1"/>
  <c r="S380" i="5"/>
  <c r="I387" i="5" s="1"/>
  <c r="R541" i="5"/>
  <c r="I547" i="5" s="1"/>
  <c r="R80" i="5"/>
  <c r="I86" i="5" s="1"/>
  <c r="R449" i="5"/>
  <c r="I455" i="5" s="1"/>
  <c r="P495" i="5"/>
  <c r="I499" i="5" s="1"/>
  <c r="Q495" i="5"/>
  <c r="I500" i="5" s="1"/>
  <c r="P334" i="5"/>
  <c r="I338" i="5" s="1"/>
  <c r="P33" i="5"/>
  <c r="I38" i="5" s="1"/>
  <c r="Q587" i="5"/>
  <c r="I592" i="5" s="1"/>
  <c r="S587" i="5"/>
  <c r="I594" i="5" s="1"/>
  <c r="Q541" i="5"/>
  <c r="I546" i="5" s="1"/>
  <c r="O127" i="5"/>
  <c r="I130" i="5" s="1"/>
  <c r="Q127" i="5"/>
  <c r="I132" i="5" s="1"/>
  <c r="Q518" i="5"/>
  <c r="I523" i="5" s="1"/>
  <c r="P449" i="5"/>
  <c r="I453" i="5" s="1"/>
  <c r="P587" i="5"/>
  <c r="I591" i="5" s="1"/>
  <c r="O57" i="5"/>
  <c r="I60" i="5" s="1"/>
  <c r="Q80" i="5"/>
  <c r="I85" i="5" s="1"/>
  <c r="O564" i="5"/>
  <c r="I567" i="5" s="1"/>
  <c r="O587" i="5"/>
  <c r="I590" i="5" s="1"/>
  <c r="P288" i="5"/>
  <c r="I292" i="5" s="1"/>
  <c r="P426" i="5"/>
  <c r="I430" i="5" s="1"/>
  <c r="P403" i="5"/>
  <c r="I407" i="5" s="1"/>
  <c r="Q57" i="5"/>
  <c r="I62" i="5" s="1"/>
  <c r="S127" i="5"/>
  <c r="I134" i="5" s="1"/>
  <c r="Q33" i="5"/>
  <c r="I39" i="5" s="1"/>
  <c r="Q564" i="5"/>
  <c r="I569" i="5" s="1"/>
  <c r="R127" i="5"/>
  <c r="I133" i="5" s="1"/>
  <c r="R57" i="5"/>
  <c r="I63" i="5" s="1"/>
  <c r="P472" i="5"/>
  <c r="I476" i="5" s="1"/>
  <c r="O33" i="5"/>
  <c r="I37" i="5" s="1"/>
  <c r="P380" i="5"/>
  <c r="I384" i="5" s="1"/>
  <c r="P311" i="5"/>
  <c r="I315" i="5" s="1"/>
  <c r="P127" i="5"/>
  <c r="I131" i="5" s="1"/>
  <c r="P541" i="5"/>
  <c r="I545" i="5" s="1"/>
  <c r="P357" i="5"/>
  <c r="I361" i="5" s="1"/>
  <c r="Q104" i="5"/>
  <c r="I109" i="5" s="1"/>
  <c r="P518" i="5"/>
  <c r="I522" i="5" s="1"/>
  <c r="R33" i="5"/>
  <c r="I40" i="5" s="1"/>
  <c r="P80" i="5"/>
  <c r="I84" i="5" s="1"/>
  <c r="S80" i="5"/>
  <c r="I87" i="5" s="1"/>
  <c r="H260" i="40" l="1"/>
  <c r="H261" i="40" s="1"/>
  <c r="H262" i="40" s="1"/>
  <c r="M262" i="40" s="1"/>
  <c r="L542" i="5"/>
  <c r="L335" i="5"/>
  <c r="L174" i="5"/>
  <c r="L565" i="5"/>
  <c r="L243" i="5"/>
  <c r="L266" i="5"/>
  <c r="L197" i="5"/>
  <c r="L496" i="5"/>
  <c r="L404" i="5"/>
  <c r="L312" i="5"/>
  <c r="L289" i="5"/>
  <c r="L128" i="5"/>
  <c r="L151" i="5"/>
  <c r="L473" i="5"/>
  <c r="L588" i="5"/>
  <c r="L358" i="5"/>
  <c r="L519" i="5"/>
  <c r="L450" i="5"/>
  <c r="L81" i="5"/>
  <c r="L220" i="5"/>
  <c r="H215" i="40"/>
  <c r="H216" i="40" s="1"/>
  <c r="H217" i="40" s="1"/>
  <c r="M217" i="40" s="1"/>
  <c r="H170" i="40"/>
  <c r="H171" i="40" s="1"/>
  <c r="H172" i="40" s="1"/>
  <c r="M172" i="40" s="1"/>
  <c r="J39" i="5"/>
  <c r="J64" i="5"/>
  <c r="J61" i="5"/>
  <c r="J315" i="5"/>
  <c r="J84" i="5"/>
  <c r="J109" i="5"/>
  <c r="J63" i="5"/>
  <c r="J132" i="5"/>
  <c r="J590" i="5"/>
  <c r="J246" i="5"/>
  <c r="J522" i="5"/>
  <c r="J37" i="5"/>
  <c r="J568" i="5"/>
  <c r="J546" i="5"/>
  <c r="J500" i="5"/>
  <c r="J83" i="5"/>
  <c r="J108" i="5"/>
  <c r="J476" i="5"/>
  <c r="J62" i="5"/>
  <c r="J85" i="5"/>
  <c r="J594" i="5"/>
  <c r="J499" i="5"/>
  <c r="J544" i="5"/>
  <c r="J295" i="5"/>
  <c r="J60" i="5"/>
  <c r="J592" i="5"/>
  <c r="J110" i="5"/>
  <c r="J154" i="5"/>
  <c r="J407" i="5"/>
  <c r="J38" i="5"/>
  <c r="J177" i="5"/>
  <c r="J477" i="5"/>
  <c r="J545" i="5"/>
  <c r="J570" i="5"/>
  <c r="J430" i="5"/>
  <c r="J453" i="5"/>
  <c r="J111" i="5"/>
  <c r="J269" i="5"/>
  <c r="J548" i="5"/>
  <c r="J361" i="5"/>
  <c r="J133" i="5"/>
  <c r="J591" i="5"/>
  <c r="J223" i="5"/>
  <c r="J87" i="5"/>
  <c r="J131" i="5"/>
  <c r="J569" i="5"/>
  <c r="J292" i="5"/>
  <c r="J523" i="5"/>
  <c r="J593" i="5"/>
  <c r="J107" i="5"/>
  <c r="J200" i="5"/>
  <c r="J86" i="5"/>
  <c r="J40" i="5"/>
  <c r="J384" i="5"/>
  <c r="J134" i="5"/>
  <c r="J567" i="5"/>
  <c r="J130" i="5"/>
  <c r="J157" i="5"/>
  <c r="J179" i="5"/>
  <c r="J270" i="5"/>
  <c r="J339" i="5"/>
  <c r="J364" i="5"/>
  <c r="J521" i="5"/>
  <c r="J475" i="5"/>
  <c r="J155" i="5"/>
  <c r="J202" i="5"/>
  <c r="J199" i="5"/>
  <c r="J337" i="5"/>
  <c r="J360" i="5"/>
  <c r="J340" i="5"/>
  <c r="J547" i="5"/>
  <c r="J176" i="5"/>
  <c r="J247" i="5"/>
  <c r="J201" i="5"/>
  <c r="J180" i="5"/>
  <c r="J362" i="5"/>
  <c r="J383" i="5"/>
  <c r="J409" i="5"/>
  <c r="J203" i="5"/>
  <c r="J225" i="5"/>
  <c r="J408" i="5"/>
  <c r="J318" i="5"/>
  <c r="J271" i="5"/>
  <c r="J386" i="5"/>
  <c r="J406" i="5"/>
  <c r="J452" i="5"/>
  <c r="J432" i="5"/>
  <c r="J268" i="5"/>
  <c r="J293" i="5"/>
  <c r="J153" i="5"/>
  <c r="J272" i="5"/>
  <c r="J249" i="5"/>
  <c r="J341" i="5"/>
  <c r="J454" i="5"/>
  <c r="J431" i="5"/>
  <c r="J479" i="5"/>
  <c r="J385" i="5"/>
  <c r="J178" i="5"/>
  <c r="J248" i="5"/>
  <c r="J363" i="5"/>
  <c r="J502" i="5"/>
  <c r="J294" i="5"/>
  <c r="J501" i="5"/>
  <c r="J525" i="5"/>
  <c r="J314" i="5"/>
  <c r="J456" i="5"/>
  <c r="J224" i="5"/>
  <c r="J156" i="5"/>
  <c r="J498" i="5"/>
  <c r="J291" i="5"/>
  <c r="J524" i="5"/>
  <c r="J478" i="5"/>
  <c r="J455" i="5"/>
  <c r="J316" i="5"/>
  <c r="J245" i="5"/>
  <c r="J387" i="5"/>
  <c r="J410" i="5"/>
  <c r="J433" i="5"/>
  <c r="J222" i="5"/>
  <c r="J226" i="5"/>
  <c r="J429" i="5"/>
  <c r="J317" i="5"/>
  <c r="J338" i="5"/>
  <c r="J41" i="5"/>
  <c r="J571" i="5"/>
  <c r="M39" i="40" l="1"/>
  <c r="J273" i="5"/>
  <c r="J267" i="5" s="1"/>
  <c r="K267" i="5" s="1"/>
  <c r="J181" i="5"/>
  <c r="J175" i="5" s="1"/>
  <c r="K175" i="5" s="1"/>
  <c r="J595" i="5"/>
  <c r="J589" i="5" s="1"/>
  <c r="K589" i="5" s="1"/>
  <c r="J88" i="5"/>
  <c r="J82" i="5" s="1"/>
  <c r="K82" i="5" s="1"/>
  <c r="J65" i="5"/>
  <c r="J59" i="5" s="1"/>
  <c r="K59" i="5" s="1"/>
  <c r="J572" i="5"/>
  <c r="J566" i="5" s="1"/>
  <c r="K566" i="5" s="1"/>
  <c r="J411" i="5"/>
  <c r="J405" i="5" s="1"/>
  <c r="K405" i="5" s="1"/>
  <c r="J457" i="5"/>
  <c r="J451" i="5" s="1"/>
  <c r="K451" i="5" s="1"/>
  <c r="J296" i="5"/>
  <c r="J290" i="5" s="1"/>
  <c r="K290" i="5" s="1"/>
  <c r="J480" i="5"/>
  <c r="J474" i="5" s="1"/>
  <c r="K474" i="5" s="1"/>
  <c r="J227" i="5"/>
  <c r="J221" i="5" s="1"/>
  <c r="K221" i="5" s="1"/>
  <c r="J503" i="5"/>
  <c r="J497" i="5" s="1"/>
  <c r="K497" i="5" s="1"/>
  <c r="J388" i="5"/>
  <c r="J382" i="5" s="1"/>
  <c r="K382" i="5" s="1"/>
  <c r="J342" i="5"/>
  <c r="J336" i="5" s="1"/>
  <c r="K336" i="5" s="1"/>
  <c r="J158" i="5"/>
  <c r="J152" i="5" s="1"/>
  <c r="K152" i="5" s="1"/>
  <c r="J434" i="5"/>
  <c r="J428" i="5" s="1"/>
  <c r="K428" i="5" s="1"/>
  <c r="J319" i="5"/>
  <c r="J313" i="5" s="1"/>
  <c r="K313" i="5" s="1"/>
  <c r="J135" i="5"/>
  <c r="J129" i="5" s="1"/>
  <c r="K129" i="5" s="1"/>
  <c r="J112" i="5"/>
  <c r="J106" i="5" s="1"/>
  <c r="K106" i="5" s="1"/>
  <c r="J549" i="5"/>
  <c r="J543" i="5" s="1"/>
  <c r="K543" i="5" s="1"/>
  <c r="J526" i="5"/>
  <c r="J520" i="5" s="1"/>
  <c r="K520" i="5" s="1"/>
  <c r="J365" i="5"/>
  <c r="J359" i="5" s="1"/>
  <c r="K359" i="5" s="1"/>
  <c r="J250" i="5"/>
  <c r="J244" i="5" s="1"/>
  <c r="K244" i="5" s="1"/>
  <c r="J204" i="5"/>
  <c r="J198" i="5" s="1"/>
  <c r="K198" i="5" s="1"/>
  <c r="J42" i="5"/>
  <c r="J36" i="5" s="1"/>
</calcChain>
</file>

<file path=xl/sharedStrings.xml><?xml version="1.0" encoding="utf-8"?>
<sst xmlns="http://schemas.openxmlformats.org/spreadsheetml/2006/main" count="3316" uniqueCount="886">
  <si>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</si>
  <si>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</si>
  <si>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</si>
  <si>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</si>
  <si>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</si>
  <si>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</si>
  <si>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</si>
  <si>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</si>
  <si>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</si>
  <si>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</si>
  <si>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</si>
  <si>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</si>
  <si>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OBSERVACIONES</t>
  </si>
  <si>
    <t>INTEGRANTE 3</t>
  </si>
  <si>
    <t>INTEGRANTE 4</t>
  </si>
  <si>
    <t>INTEGRANTE 5</t>
  </si>
  <si>
    <t>FAX</t>
  </si>
  <si>
    <t>% Int. 1</t>
  </si>
  <si>
    <t>% Int. 2</t>
  </si>
  <si>
    <t>% Int. 3</t>
  </si>
  <si>
    <t>% Int. 4</t>
  </si>
  <si>
    <t>% Int. 5</t>
  </si>
  <si>
    <t>APORTADA POR</t>
  </si>
  <si>
    <t>No</t>
  </si>
  <si>
    <t>INTEGRANTES</t>
  </si>
  <si>
    <t>% en Cto</t>
  </si>
  <si>
    <t>VALOR</t>
  </si>
  <si>
    <t>AÑO</t>
  </si>
  <si>
    <t>PRESUPUESTO</t>
  </si>
  <si>
    <t>SMMLV AÑO ACTUAL</t>
  </si>
  <si>
    <t>presup.of</t>
  </si>
  <si>
    <t>NOMBRE DEL OFERENTE</t>
  </si>
  <si>
    <t>ANTICIPO</t>
  </si>
  <si>
    <t>EXPERIENCIA ESPECÍFICA</t>
  </si>
  <si>
    <t>3.2.3</t>
  </si>
  <si>
    <t>NO CUMPLE</t>
  </si>
  <si>
    <t>CUMPLE</t>
  </si>
  <si>
    <t>LIQ = AC / PC ≥ 1,0</t>
  </si>
  <si>
    <t>NE = PT / AT ≤ 0,70</t>
  </si>
  <si>
    <t>OFERENTE :</t>
  </si>
  <si>
    <t>DOCUMENTO</t>
  </si>
  <si>
    <t xml:space="preserve">SI </t>
  </si>
  <si>
    <t>NO</t>
  </si>
  <si>
    <t>REQUISITOS MÍNIMOS EXIGIDOS</t>
  </si>
  <si>
    <t>ASPECTOS JURIDICOS</t>
  </si>
  <si>
    <t>Acreditación de la Existencia y Representación Legal</t>
  </si>
  <si>
    <t>Documento de Constitución del Consorcio o Unión Temporal</t>
  </si>
  <si>
    <t>RUP Registro Único del Proponente (30 Días)</t>
  </si>
  <si>
    <t>Garantia de Seriedad de la oferta</t>
  </si>
  <si>
    <t>Certificación de Pagos al Sistema de Seguridad Social y de Aportes Parafiscales</t>
  </si>
  <si>
    <t>DOCUMENTACIÓN ACLARATORIA ENTREGADA POR LOS OFERENTES DE LOS ASPECTOS JURÍDICOS</t>
  </si>
  <si>
    <t>CONCLUSIÓN EVALUACION ASPECTOS JURÍDICOS</t>
  </si>
  <si>
    <t>3.2.2.</t>
  </si>
  <si>
    <t>CAPACIDAD FINANCIERA</t>
  </si>
  <si>
    <t>DOCUMENTACIÓN ACLARATORIA ENTREGADA POR LOS OFERENTES DE LA CAPACIDAD FINANCIERA</t>
  </si>
  <si>
    <t>CONCLUSIÓN EVALUACION CAPACIDAD FINANCIERA</t>
  </si>
  <si>
    <t>DOCUMENTACIÓN ACLARATORIA ENTREGADA POR LOS OFERENTES DE LA EXPERIENCIA ESPECÍFICA</t>
  </si>
  <si>
    <t>CONCLUSIÓN EVALUACION EXPERIENCIA ESPECÍFICA</t>
  </si>
  <si>
    <t>CAUSALES DE RECHAZO (SI APLICA)</t>
  </si>
  <si>
    <t>OBSERVACIONES ADICIONALES</t>
  </si>
  <si>
    <t xml:space="preserve">CONCLUSIÓN FINAL DE LA EVALUACIÓN DEL OFERENTE </t>
  </si>
  <si>
    <t>PENDIENTE</t>
  </si>
  <si>
    <t>NO HABILITADO</t>
  </si>
  <si>
    <t>HABILITADO</t>
  </si>
  <si>
    <t>RECHAZADO</t>
  </si>
  <si>
    <t>3.2.3.3.</t>
  </si>
  <si>
    <t>Capacidad de contratación (K) y capacidad residual (Kr) – Formato 06</t>
  </si>
  <si>
    <t>EXPERIENCIA ESPECÍFICA DEL OFERENTE</t>
  </si>
  <si>
    <t>X</t>
  </si>
  <si>
    <t>Folio/fecha/valor/M2/SMMLV</t>
  </si>
  <si>
    <t>OFERENTE</t>
  </si>
  <si>
    <t>DESCRIPCIÓN</t>
  </si>
  <si>
    <t xml:space="preserve"> </t>
  </si>
  <si>
    <t>NO SE REQUIRIO</t>
  </si>
  <si>
    <t xml:space="preserve">CONCLUSIÓN DEL OFERENTE </t>
  </si>
  <si>
    <t xml:space="preserve">CONCLUSIÓN  DEL OFERENTE </t>
  </si>
  <si>
    <t>Carta de Presentación de la Oferta</t>
  </si>
  <si>
    <t/>
  </si>
  <si>
    <t>REQUISITOS MINIMOS DE CARÁCTER TECNICO</t>
  </si>
  <si>
    <t>Cálculo de la Experiencia (E )</t>
  </si>
  <si>
    <t xml:space="preserve">             Experiencia (E) = </t>
  </si>
  <si>
    <t>Cálculo de la Capacidad Financiera (CF)</t>
  </si>
  <si>
    <t>Capacidad de Organización (CO)</t>
  </si>
  <si>
    <t xml:space="preserve">Índice de liquidez = </t>
  </si>
  <si>
    <t>Cálculo de la Capacidad Técnica (CT)</t>
  </si>
  <si>
    <t>Capacidad técnica (CT) se asigna con base en la siguiente tabla:</t>
  </si>
  <si>
    <t>INTEGRANTE 1</t>
  </si>
  <si>
    <t>INTEGRANTE 2</t>
  </si>
  <si>
    <t xml:space="preserve">DESCRIPCIÓN </t>
  </si>
  <si>
    <t>DÓLAR</t>
  </si>
  <si>
    <t>MINIMO EN USD</t>
  </si>
  <si>
    <t>MINIMO EN PESOS</t>
  </si>
  <si>
    <t xml:space="preserve">Mayor ingreso operacional </t>
  </si>
  <si>
    <t>Valor Total de los contratos (RUP)</t>
  </si>
  <si>
    <t>Calculo de la Experiencia</t>
  </si>
  <si>
    <t>Puntos * capacidad Financiera (CF)</t>
  </si>
  <si>
    <t xml:space="preserve">Indice de Liquidez </t>
  </si>
  <si>
    <t>Puntos * Capacidad Técnica (CT)</t>
  </si>
  <si>
    <t xml:space="preserve">Numero de Profesionales </t>
  </si>
  <si>
    <t>Saldo de contratos en ejecución (SCE)</t>
  </si>
  <si>
    <t>Valor</t>
  </si>
  <si>
    <t>Fecha de inicio</t>
  </si>
  <si>
    <t>Porcentaje de participación:</t>
  </si>
  <si>
    <t>Fecha de presentación de la oferta objeto del Proceso de Contratación</t>
  </si>
  <si>
    <t>Días ejecutados</t>
  </si>
  <si>
    <t>CONTRATO 1</t>
  </si>
  <si>
    <t xml:space="preserve">CONTRATO 2 </t>
  </si>
  <si>
    <t>CONTRATO 3</t>
  </si>
  <si>
    <t>CONTRATO 4</t>
  </si>
  <si>
    <t>CONTRATO 5</t>
  </si>
  <si>
    <t>CONTRATO 6</t>
  </si>
  <si>
    <t>CONTRATO 7</t>
  </si>
  <si>
    <t xml:space="preserve">Días por ejecutar </t>
  </si>
  <si>
    <t>SALDO DEL CONTRATO EN EJECUCIÓN</t>
  </si>
  <si>
    <t>Saldo diario del contrato en ejecución</t>
  </si>
  <si>
    <t>TOTAL DE SALDOS DE CONTRATOS EN EJECUCIÓN</t>
  </si>
  <si>
    <t>CAPACIDAD RESIDUAL DEL OFERENTE</t>
  </si>
  <si>
    <t>Oferente</t>
  </si>
  <si>
    <t>EXPERIENCIA TÉCNICA DEL OFERENTE</t>
  </si>
  <si>
    <t>5,1,1</t>
  </si>
  <si>
    <t>5.1.1.1</t>
  </si>
  <si>
    <t>5.1.1.2</t>
  </si>
  <si>
    <t>5.1.1.3</t>
  </si>
  <si>
    <t>5.1.1.4</t>
  </si>
  <si>
    <t>5.1.1.5</t>
  </si>
  <si>
    <t>5.1.1.6</t>
  </si>
  <si>
    <t>5.1.1.8</t>
  </si>
  <si>
    <t>Verificación de no inclusión en el boletín de responsables fiscales</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</si>
  <si>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</si>
  <si>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</si>
  <si>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</si>
  <si>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</si>
  <si>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5.1.2</t>
  </si>
  <si>
    <t>REQUISITOS HABILITANTES FINANCIEROS</t>
  </si>
  <si>
    <t>RUP Registro Único del Proponente (30 Días) (FECHA DE CADA UNO DE LOS INTEGRANTES)</t>
  </si>
  <si>
    <t>CT = ≥ 50% PEE (60% PEE SIN ANTICIPO)</t>
  </si>
  <si>
    <t>RCI = UO/GI ≥ 2.0</t>
  </si>
  <si>
    <t>RP = UO/P ≥ 8%</t>
  </si>
  <si>
    <t>RA = UO/AT ≥ 5%</t>
  </si>
  <si>
    <t>LIQ = AC / PC ≥ 2.0</t>
  </si>
  <si>
    <t>NE = PT / AT ≤ 0.50</t>
  </si>
  <si>
    <t>5.1.3</t>
  </si>
  <si>
    <t>80% del valor del PEE (Para el caso que el oferente acepte el anticipo)
100% del valor del PEE (Para el caso que el oferente prescinda del anticipo)</t>
  </si>
  <si>
    <r>
      <t xml:space="preserve">El oferente debe acreditar en su oferta, que cuenta con experiencia específica en: </t>
    </r>
    <r>
      <rPr>
        <b/>
        <sz val="10"/>
        <color rgb="FFFF0000"/>
        <rFont val="Arial"/>
        <family val="2"/>
      </rPr>
      <t/>
    </r>
  </si>
  <si>
    <t>SI</t>
  </si>
  <si>
    <t>2 A 4</t>
  </si>
  <si>
    <t>10 A 21</t>
  </si>
  <si>
    <t>22 A 23</t>
  </si>
  <si>
    <t>24 A 82</t>
  </si>
  <si>
    <t>84 A 90</t>
  </si>
  <si>
    <t>92 A 96</t>
  </si>
  <si>
    <t>98 A 104</t>
  </si>
  <si>
    <t>1 A 3</t>
  </si>
  <si>
    <t>8 A 12</t>
  </si>
  <si>
    <t>13 A 14</t>
  </si>
  <si>
    <t xml:space="preserve"> 15 A 39</t>
  </si>
  <si>
    <t>44 A 47</t>
  </si>
  <si>
    <t>40 A 43</t>
  </si>
  <si>
    <t>48 A 49</t>
  </si>
  <si>
    <t>x</t>
  </si>
  <si>
    <t>03/08/2016
10/08/2016</t>
  </si>
  <si>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</si>
  <si>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</si>
  <si>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</si>
  <si>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</si>
  <si>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</si>
  <si>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</si>
  <si>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</si>
  <si>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</si>
  <si>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</si>
  <si>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</si>
  <si>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</si>
  <si>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FECHA TERMINACIÓN CONTRATO</t>
  </si>
  <si>
    <t>M2</t>
  </si>
  <si>
    <t>REQUERIMIENTO PARTICULAR QUE ACREDITA</t>
  </si>
  <si>
    <t>FOLIO</t>
  </si>
  <si>
    <t>N/A</t>
  </si>
  <si>
    <t xml:space="preserve">              TOTAL                   </t>
  </si>
  <si>
    <t xml:space="preserve">TOTAL                   </t>
  </si>
  <si>
    <t>Residente de Obra</t>
  </si>
  <si>
    <t>Residente de obra para la construcción y/o ampliación de parques y/o construcción y/o ampliación de canchas en pasto sintético y/o natural y/o escenarios deportivos</t>
  </si>
  <si>
    <t>Arquitecto Diseñador o Ingeniero Civil</t>
  </si>
  <si>
    <t>El valor de uno de los proyectos aportados deberá ser mayor o igual al 100% del valor de presupuesto indicado en el numeral 4.2 etapa 2. Ejecución de la obra sin incluir costos de fiducia y prima de manejo de anticipo expresado en SMMLV</t>
  </si>
  <si>
    <t>NO INDICA</t>
  </si>
  <si>
    <t>HENRY ALBERTO PEÑA PRADA</t>
  </si>
  <si>
    <t>A68071999-91257636</t>
  </si>
  <si>
    <t>PRESENTA VIGENCIA</t>
  </si>
  <si>
    <t>ARQUITECTO
ESPECIALISTA GERENCIA INTEGRAL DE OBRAS</t>
  </si>
  <si>
    <t>CONSTRUCCION ZONAS DEPORTIVAS DEL PARQUE PRINCIPAL DEL MUNICIPIO DE LA MESAD E LOS SANTOS</t>
  </si>
  <si>
    <t>PRESENTA VIGENCIA FECHAS DE LABORES</t>
  </si>
  <si>
    <t xml:space="preserve">AMPLIACION PARQUE PRINCIPAL DEL MUNICIPIO DEL VALLE DE SAN JOSE </t>
  </si>
  <si>
    <t>FECHAS DE LABORES</t>
  </si>
  <si>
    <t>NUMERO DE PROYECTOS</t>
  </si>
  <si>
    <t>PUNTAJE</t>
  </si>
  <si>
    <t>CONSTRUCCION CANCHA SINTETICA EN EL ESCENARIO DEPORTIVO ANTONIO NARIÑO COMUNA 13 SAN JAVIER MUNICIPIO DE MEDELLIN</t>
  </si>
  <si>
    <t>GLORIA MARIA OTERO GUTIERREZ</t>
  </si>
  <si>
    <t>0520249484ANT</t>
  </si>
  <si>
    <t>ING CIVIL</t>
  </si>
  <si>
    <t>CANCHA SINTETICA UNIDAD DEPORTIVA BARRIO SAN JOSE MUNICIPIO ITAGUI</t>
  </si>
  <si>
    <t>120 PUNTOS</t>
  </si>
  <si>
    <t>JOSE AUGUSTO ESPINOSA CIFUENTES</t>
  </si>
  <si>
    <t>2520280962CND</t>
  </si>
  <si>
    <t>APORTAR VIGENCIA VIGENTE</t>
  </si>
  <si>
    <t>CONSTRUCCION DE GRADERIAS, PISTA PLANA Y OBRAS COMPLEMENTARIAS DEL PATINODROMO DEL MUNICIPIO DE AGUAZUL</t>
  </si>
  <si>
    <t>CONSTRUCCION DE CANCHAS MULTIPLES DE LA ESCUELA DE GUAFAL SECTOR HORQUETA, ESCUELA NORMAL</t>
  </si>
  <si>
    <t>NICOLAS QUINTERO PATIÑO</t>
  </si>
  <si>
    <t>1720208454CLD</t>
  </si>
  <si>
    <t>ESTUDIOS, DISÑEOS Y CONSTRUCCION DEL POLIDEPORTIVO CUBIERTO Y CONSTRUCCION PARQUE INFANTIL,EN CENTRO POBLADO DE PUERTO JORDAN - ARAUCA</t>
  </si>
  <si>
    <t>FECHA TERMINACION?FECHAS LABORES?</t>
  </si>
  <si>
    <t>CONSTRUCCION COLISEO CUBIERTO MUNICIPIO DE BALBOA</t>
  </si>
  <si>
    <t>LABORES FECHAS?</t>
  </si>
  <si>
    <r>
      <t xml:space="preserve">Mínimo (1) uno de los contratos aportados </t>
    </r>
    <r>
      <rPr>
        <b/>
        <sz val="10"/>
        <rFont val="Arial"/>
        <family val="2"/>
      </rPr>
      <t>debe ser igual o superior valor al POE expresado en SMLMV en la fecha de terminación</t>
    </r>
  </si>
  <si>
    <t>EXPERIENCIA ADICIONAL TÉCNICA DEL OFERENTE</t>
  </si>
  <si>
    <t>FORMATO 18</t>
  </si>
  <si>
    <t>FORMATO 15 VALOR TOTAL</t>
  </si>
  <si>
    <t>RUP</t>
  </si>
  <si>
    <t>FORMATO 16</t>
  </si>
  <si>
    <t xml:space="preserve">Puntos * experiencia (E ) </t>
  </si>
  <si>
    <t>CALIFICACION</t>
  </si>
  <si>
    <t>Mayor a</t>
  </si>
  <si>
    <t>Menor o igual a</t>
  </si>
  <si>
    <t>Puntaje</t>
  </si>
  <si>
    <t>Mayores</t>
  </si>
  <si>
    <t>Mayor o igual a</t>
  </si>
  <si>
    <t>Menor a</t>
  </si>
  <si>
    <t>Desde</t>
  </si>
  <si>
    <t>Hasta</t>
  </si>
  <si>
    <t>Fecha de suspensión</t>
  </si>
  <si>
    <t>Plazo (MESES)</t>
  </si>
  <si>
    <t>Plazo (DIAS)</t>
  </si>
  <si>
    <t>POSGRADO</t>
  </si>
  <si>
    <t>MESES</t>
  </si>
  <si>
    <t>F.M.</t>
  </si>
  <si>
    <t>PLAZO</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</si>
  <si>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</si>
  <si>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</si>
  <si>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</si>
  <si>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</si>
  <si>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</si>
  <si>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</si>
  <si>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</si>
  <si>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</si>
  <si>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</si>
  <si>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</si>
  <si>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</si>
  <si>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</si>
  <si>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</si>
  <si>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</si>
  <si>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</si>
  <si>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</si>
  <si>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</si>
  <si>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</si>
  <si>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</si>
  <si>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</si>
  <si>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</si>
  <si>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</si>
  <si>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</si>
  <si>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</si>
  <si>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</si>
  <si>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</si>
  <si>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</si>
  <si>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IVA 19%</t>
  </si>
  <si>
    <t>el F.M. en %</t>
  </si>
  <si>
    <t>FORMATO 07 A</t>
  </si>
  <si>
    <t>ITEM</t>
  </si>
  <si>
    <t>DESCRIPCION</t>
  </si>
  <si>
    <t>%</t>
  </si>
  <si>
    <t>Salario Básico (Nómina Total Mensual)</t>
  </si>
  <si>
    <t>Prestaciones Sociales</t>
  </si>
  <si>
    <t>Costos Indirectos</t>
  </si>
  <si>
    <t>REGLAS DE PARTICIPACION</t>
  </si>
  <si>
    <t>FORMATO 11</t>
  </si>
  <si>
    <t>PUNTAJE OBTENIDO VALOR TOTAL OFERTA ECONÓMICA</t>
  </si>
  <si>
    <t>PUNTAJE POR EXPERIENCIA ESPECIFICA ADICIONAL DEL OFERENTE</t>
  </si>
  <si>
    <t>PUNTAJE FACTOR TÉCNICO - PUNTAJE POR CAPACIDAD RESIDUAL ADICIONAL A LA MÍNIMA EXIGIDA</t>
  </si>
  <si>
    <t>PUNTAJE OBTENIDO APOYO A LA INDUSTRIA NACIONAL</t>
  </si>
  <si>
    <t>PUNTAJE TOTAL</t>
  </si>
  <si>
    <t>ORDEN DE ELEGIBILIDAD</t>
  </si>
  <si>
    <t>CONSECUTIVO RUP</t>
  </si>
  <si>
    <t>TOTAL
DIAS</t>
  </si>
  <si>
    <t>AÑOS</t>
  </si>
  <si>
    <t>DIAS</t>
  </si>
  <si>
    <t>POE (SMMLV)</t>
  </si>
  <si>
    <t>(cuando aplique)</t>
  </si>
  <si>
    <t>150% POE (SMMLV) - Puntaje K adicional</t>
  </si>
  <si>
    <t>150% POE ($) - Puntaje K adicional</t>
  </si>
  <si>
    <t>EXPERIENCIA ADICIONAL PERSONAL PRINCIPAL REQUERIDO</t>
  </si>
  <si>
    <t>dejar cero (0)</t>
  </si>
  <si>
    <t>si la celda queda de este color (se tiene un valor negativo)</t>
  </si>
  <si>
    <r>
      <t xml:space="preserve">Nota: En la casilla de los dias por ejecutar se superan los 360 dias: </t>
    </r>
    <r>
      <rPr>
        <b/>
        <u/>
        <sz val="10"/>
        <rFont val="Arial"/>
        <family val="2"/>
      </rPr>
      <t>Se debe colocar 360 dias</t>
    </r>
  </si>
  <si>
    <t>si el contrato NO ha iniciado, se deja la fecha del cierre del proceso</t>
  </si>
  <si>
    <t>FECHA DEL CIERRE DEL PROCESO</t>
  </si>
  <si>
    <t xml:space="preserve">El oferente debe acreditar en su oferta, que cuenta con experiencia específica ADICIONAL en: </t>
  </si>
  <si>
    <t>TOMAR DATO DE LA PESTAÑA: FORMATO 06 Saldo contrato (SCE)</t>
  </si>
  <si>
    <t>Identificación Int. 1</t>
  </si>
  <si>
    <t>Identificación Int. 2</t>
  </si>
  <si>
    <t>Identificación Int. 3</t>
  </si>
  <si>
    <t>Identificación Int. 4</t>
  </si>
  <si>
    <t>Identificación Int. 5</t>
  </si>
  <si>
    <t>NIT o C.C.</t>
  </si>
  <si>
    <r>
      <rPr>
        <b/>
        <sz val="9"/>
        <rFont val="Arial"/>
        <family val="2"/>
      </rPr>
      <t>NOTA</t>
    </r>
    <r>
      <rPr>
        <sz val="9"/>
        <rFont val="Arial"/>
        <family val="2"/>
      </rPr>
      <t>: VERIFICAR QUE LOS CONTRATOS ESTEN EN EL RUP (CUANDO APLIQUE)</t>
    </r>
  </si>
  <si>
    <t>REQUISITO MINIMO  EN SMMLV</t>
  </si>
  <si>
    <t>Entre 1 y 2 Proyectos adicionales a los indicados en el requerimiento particular del numeral 6.1.3.2 cuya sumatoria tenga un valor igual o superior a 1.0 vez el valor del POE, expresado en SMMLV a la fecha de terminación.</t>
  </si>
  <si>
    <t>Entre 1 y 2 Proyectos adicionales a los indicados en el requerimiento particular del numeral 6.1.3.2 cuya sumatoria tenga un valor igual o superior a 1.5 veces el valor del POE, expresado en SMMLV a la fecha de terminación.</t>
  </si>
  <si>
    <t>Entre 1 y 2 Proyectos adicionales a los indicados en el requerimiento particular del numeral 6.1.3.2 cuya sumatoria tenga un valor igual o superior a 2.0 veces el valor del POE, expresado en SMMLV a la fecha de terminación.</t>
  </si>
  <si>
    <r>
      <t xml:space="preserve">si la celda queda de este color </t>
    </r>
    <r>
      <rPr>
        <b/>
        <u/>
        <sz val="10"/>
        <rFont val="Arial"/>
        <family val="2"/>
      </rPr>
      <t>(se debe digitar 360)</t>
    </r>
  </si>
  <si>
    <t>CONTADOR O REVISOR FISCAL (CUANDO APLIQUE)</t>
  </si>
  <si>
    <t>CONTADOR / NOMBRE REVISOR FISCAL</t>
  </si>
  <si>
    <t xml:space="preserve">FORMATO 06 FIRMADO </t>
  </si>
  <si>
    <t xml:space="preserve">FORMATO 18 FIRMADO </t>
  </si>
  <si>
    <t>SI / NO</t>
  </si>
  <si>
    <t>POE</t>
  </si>
  <si>
    <t>95% FM</t>
  </si>
  <si>
    <t>105% FM</t>
  </si>
  <si>
    <t xml:space="preserve">( 0% -  0% -  0%- 0%- 0%) </t>
  </si>
  <si>
    <t>FACTOR MULTIPLICADOR (A+B+C+D)</t>
  </si>
  <si>
    <t>REQUISITO MINIMO EN SMMLV</t>
  </si>
  <si>
    <t>REQUISITO MINIMO  EN AÑOS</t>
  </si>
  <si>
    <t>Director de Consultoría</t>
  </si>
  <si>
    <t>Ingeniero civil o de vías, con posgrado a nivel de especialización o maestría en ingeniería y/o gerencia y/o finanzas y/o administración</t>
  </si>
  <si>
    <t>Mínimo 2</t>
  </si>
  <si>
    <t>Experiencia como líder o director en la estructuración de proyectos de infraestructura de Transporte a nivel internacional o en Colombia.</t>
  </si>
  <si>
    <t>Experiencia específica de mínimo (10) años en el área y cargo solicitado. La sumatoria del valor de los contratos en los que participó debe ser ≥ una (1) vez el POE a la fecha de su terminación.</t>
  </si>
  <si>
    <t>Página</t>
  </si>
  <si>
    <t>PÁGINA</t>
  </si>
  <si>
    <t>FECHA TERMINACIÓN PROYECTO</t>
  </si>
  <si>
    <t>FECHA INICIO PROYECTO</t>
  </si>
  <si>
    <t>COSTOS INDIRECTOS</t>
  </si>
  <si>
    <t>SUBTOTAL COSTOS INDIRECTOS (3)</t>
  </si>
  <si>
    <r>
      <t xml:space="preserve">VALOR TOTAL </t>
    </r>
    <r>
      <rPr>
        <b/>
        <sz val="9"/>
        <color rgb="FFFF0000"/>
        <rFont val="Arial"/>
        <family val="2"/>
      </rPr>
      <t>ETAPA</t>
    </r>
  </si>
  <si>
    <t>VALOR FORMATO 07A IMPRESO</t>
  </si>
  <si>
    <t>Honorarios</t>
  </si>
  <si>
    <t xml:space="preserve">Honorarios </t>
  </si>
  <si>
    <t>SMMLV 2020</t>
  </si>
  <si>
    <t>Mínimo (1) uno de los contratos aportados deberá tener dentro de sus actividades intervenciones en construcción de Boxcoulver.</t>
  </si>
  <si>
    <t>SERVICIO DE TRANSPORTE TERRESTRE AUTOMOTOR ESPECIAL DE PASAJEROS.</t>
  </si>
  <si>
    <t>El oferente que presente dos (2) contratos celebrados con entidades públicas o privadas cuya sumatoria sea el 0.5 del (POE) o superior a este para la prestación de servicios de transporte terrestre automotor especial de pasajeros.</t>
  </si>
  <si>
    <t>El oferente que presente tres (3) contratos celebrados con entidades públicas o privadas cuya sumatoria sea el 0.5 del (POE) o superior a este para la prestación de servicios de transporte terrestre especial automotor de pasajeros.</t>
  </si>
  <si>
    <t>El oferente que presente cuatro (4) contratos celebrados con entidades públicas o privadas cuya sumatoria sea el 0.5 del (POE) o superior a este para la prestación de servicios de transporte terrestre especial automotor de pasajeros</t>
  </si>
  <si>
    <t xml:space="preserve">No. de contratos </t>
  </si>
  <si>
    <t xml:space="preserve">DEL FORMATO 3 EXTRAER LA SIGUIENTE INFORMACIÓN </t>
  </si>
  <si>
    <t xml:space="preserve">Oferente No. </t>
  </si>
  <si>
    <t xml:space="preserve">Nombre del oferente </t>
  </si>
  <si>
    <t xml:space="preserve">No. De contratos aportados </t>
  </si>
  <si>
    <t>CONTRATISTA O APORTADA POR:</t>
  </si>
  <si>
    <t>% de ejecución</t>
  </si>
  <si>
    <t>UNIÓN TEMPORAL TRANSET ENT 2020</t>
  </si>
  <si>
    <t>Prestar el servicio de transporte  público  terrestre automotor  especial  para  el Instituto     Colombiano     de Bienestar   Familiar   a   nivel nacional    para    la    Macro región tres (3)</t>
  </si>
  <si>
    <t>Instituto Colombiano de Bienestar Familiar -ICBF</t>
  </si>
  <si>
    <t>SETCOLTUR S.A.S.</t>
  </si>
  <si>
    <t>Servicio de transporte especial  de  personal  de  sus funcionarios   y   alquiler   de vehículos   en   campo   quifa cajua.</t>
  </si>
  <si>
    <t>Frontera Energy Colombia Corp.</t>
  </si>
  <si>
    <t>INVERSIONES TRANSTURISMO S.A.S.</t>
  </si>
  <si>
    <t>TRANSPORTES  CSC  S.A.S - Nit. 900.470.772-8</t>
  </si>
  <si>
    <t>PRESTAR EL SERVICIO DE TRANSPORTE PUBLICO TERRESTRE AUTOMOTOR ESPECIAL PARA EL INSTITUTO COLOMBIANO DE BIENESTAR FAMILIAR A NIVEL NACIONAL, PARA LA MACRO REGION 4</t>
  </si>
  <si>
    <t>TRANSPORTES CSC S.A.S.</t>
  </si>
  <si>
    <t>TRANSPORTES  ESPECIALES  ALIADOS  SAS - NIT:900444852-9</t>
  </si>
  <si>
    <t>SERVICIO DE TRANSPORTE SIMULTÁNEO DE PERSONAL, EQUIPOS, HERRAMIENTAS Y OTRAS SIMILARES REQUERIDAS EN EL DESARROLLO DE LAS FUNCIONES DIARIAS</t>
  </si>
  <si>
    <t>MIGMAR LTDA</t>
  </si>
  <si>
    <t>TRANSPORTES  ESPECIALES  ALIADOS  SAS</t>
  </si>
  <si>
    <t>SERVICIO DE TRANSPORTE ESPECIAL PARA LA MOVILIZACION DEL PERSONAL, EQUIPOS Y HERRAMIENTAS</t>
  </si>
  <si>
    <t>PRODUCCIONES RTI SAS</t>
  </si>
  <si>
    <t>SERVICIO DE TRANSPORTE ESPECIAL DE PACIENTES DEL DEPARTAMENTO DE CUNDINAMARCA PARA DAR CUMPLIMIENTO    A LOS    FALLOS    DE TUTELA</t>
  </si>
  <si>
    <t>SECRETARIA  DE  SALUD DE CUNDINAMARCA</t>
  </si>
  <si>
    <t>EL   CONTRATISTA, obrando por su cuenta  y  riesgo,  por sus propios medios y con sus propios equipos   y   personal especializado, en forma  independiente y con plena autonomía     técnica, administrativa y directiva, se compromete a prestar    el    servicio público de transporte terrestre    automotor especial,     para     la empresa  de energíade BogotáS.A ESP –EEB S.A ESP</t>
  </si>
  <si>
    <t>GRUPO ENERGIA  DE BOGOTA</t>
  </si>
  <si>
    <t>CONSORCIO EMPRESARIAL T&amp;C</t>
  </si>
  <si>
    <t>Prestar   servicio   de transporte    terrestre automotor especial</t>
  </si>
  <si>
    <t>AG  STUDIOS COLOMBIA S.A.S</t>
  </si>
  <si>
    <t>UT TURIALIANZA ENPDT</t>
  </si>
  <si>
    <t>TransporteTerrestre en la modalidad de servicios especiales para   el   transporte   de personal    operativo    y Ejecutivode la compañía.</t>
  </si>
  <si>
    <t>Alianza Terrestre S.A.S</t>
  </si>
  <si>
    <t>Prestacióndel  servicio de apoyo a la operaciónde transporte de Corantioquia</t>
  </si>
  <si>
    <t>Corantioquia</t>
  </si>
  <si>
    <t>Prestación  del Servicio de  transporte  Terrestre AutomotorEspecialpara los Niños, Estudiantes,   docentes, y personal administrativo.</t>
  </si>
  <si>
    <t>Municipio   de Envigado</t>
  </si>
  <si>
    <t>Transportes Turiscar S.A.S</t>
  </si>
  <si>
    <t>Servicio   de   transporte Terrestre  Automotor  de pasajeros  En  camperos y Camionetas</t>
  </si>
  <si>
    <t>Municipio   de Medellín</t>
  </si>
  <si>
    <t>18954
*18%
3411,72</t>
  </si>
  <si>
    <t>MI ÁGUILA TRANSPORTES S.A.S - NIT:900 850 867-1</t>
  </si>
  <si>
    <t>Prestar    el    servicio público de transporte terrestre    automotor especial   dentro   de Bogotá D.C.,   y/o   cualquier destino  nacional,  en virtud del carácter del radio de acción dispuesto en el Decreto     1079     de 2015, para las empresas de transporte público terrestre    automotor especial, en vehículos debidamente aprobados y homologados  por  el Ministerio de Transporte al personal del CONTRATANTE.</t>
  </si>
  <si>
    <t>Linktic  S.A.S.</t>
  </si>
  <si>
    <t>MI ÁGUILA TRANSPORTES S.A.S</t>
  </si>
  <si>
    <t>TRANSPORTES ESPECIALES UNO A LIMITADA - NIT:805.028.887-8</t>
  </si>
  <si>
    <t>SERVICIO DE TRANSPORTE TERRESTRE</t>
  </si>
  <si>
    <t>ELECTRIFICADORA DE SANTANDER</t>
  </si>
  <si>
    <t>TRANSPORTES ESPECIALES UNO A LIMITADA</t>
  </si>
  <si>
    <t>PRESTACION DEL SERVICIO DE TRANSPORTE TERRESTRE DE PERSONAS</t>
  </si>
  <si>
    <t>COLOMBIA MOVIL TIGO</t>
  </si>
  <si>
    <t>CONSORCIO LOGISTICA UNO A</t>
  </si>
  <si>
    <t>MIL SERVICIOSS.A.S. - 808.002.622-1</t>
  </si>
  <si>
    <t>prestación del servicio de transporte automo-tor en la modalidad alquiler en 40 camionetasdoble cabina sin conductor y sin combustible para desarrollar actividades propias de la ra-zón social en el departamento de Córdoba, Sucre, y Antioquia.</t>
  </si>
  <si>
    <t>CONCORPLANET MEL</t>
  </si>
  <si>
    <t>MIL SERVICIOSS.A.S.</t>
  </si>
  <si>
    <t>Servicio de transporte de pasajeros en modalidad especial.</t>
  </si>
  <si>
    <t>AGENCIA INTEGRAR SEGUROS DE COLOMBIA LTDA+</t>
  </si>
  <si>
    <t>TRANSPORTES ESPECIALES FSG S.A.S.  NIT:830.117.701-1</t>
  </si>
  <si>
    <t>Prestación del servicio de transporte público terrestre automotor especial para los proyectos y las dependencias del nivel central de la SDG</t>
  </si>
  <si>
    <t>Secretaria de Gobierno</t>
  </si>
  <si>
    <t>TRANSPORTES ESPECIALES FSG S.A.S.</t>
  </si>
  <si>
    <t>Prestación del servicio de transporte público especial terrestre, con plena autonomía técnica y administrativa y bajo su propia responsabilidad, para las dependencias que conforman la SG de la Alcaldía Mayor de Bogotá.</t>
  </si>
  <si>
    <t>Secretaria General</t>
  </si>
  <si>
    <t>Prestación del servicio público de transporte terrestre automotor especial para las diferentes dependencias de la Alcaldía de Soacha</t>
  </si>
  <si>
    <t>Alcaldía de Soacha</t>
  </si>
  <si>
    <t>BIP  TRANSPORTES  SAS - NIT:830.061.945-7</t>
  </si>
  <si>
    <t>Prestación del servicio de transporte especial  para   los  funcionarios   (as) y/o   usuarios   (as)   de   la   secretaria Distrital   de   Integración   Social,   en camionetas  (Grupo  1)  y  microbuses (Grupo 2).</t>
  </si>
  <si>
    <t xml:space="preserve">SECRETARIA DISTRITAL DE INTEGRACION SOCIAL </t>
  </si>
  <si>
    <t>BIP  TRANSPORTES  SAS</t>
  </si>
  <si>
    <t>Servicios  de  transporte  especial  de personas, para empleados y personal de Colombia telecomunicaciones SA ESP</t>
  </si>
  <si>
    <t xml:space="preserve">COLOMBIA TELECOMUNICACIONES SA ESP </t>
  </si>
  <si>
    <t xml:space="preserve">Servicio  de  transporte  del  personal dedicado  a  las  actividades  propias de   la   Electrificadora   del   Meta   SA ESP,   por   empresas   de   transporte legalmente constituidas y debidamente    habilitadas    por    el Ministerio    de    Transporte    en    la modalidad   de   Transporte   publico terrestre automotor especial </t>
  </si>
  <si>
    <t xml:space="preserve">ELECTRIFICADORA DEL META SA ESP </t>
  </si>
  <si>
    <t xml:space="preserve">Prestar     el     servicio     público     de transporte terrestre automotor especial por horas para el desplazamiento del Director Ejecutivo del IETS </t>
  </si>
  <si>
    <t>INSTITUTO DE EVALUACION TECNOLOGICA EN SALUD -IETS</t>
  </si>
  <si>
    <t>EFITRANS S.A.S  - NIT:811028194-4</t>
  </si>
  <si>
    <t>Servicio de transporte terrestre automotor especial de pasajeros</t>
  </si>
  <si>
    <t>Municipio de Medellín</t>
  </si>
  <si>
    <t>UT. EFIMOVIL</t>
  </si>
  <si>
    <t>INVERSIONES TRANSABANA SAS - NIT:900.512.082-6</t>
  </si>
  <si>
    <t>Prestación  del  servicio    de transporte  a  todo  costo, para el desplazamiento de los funcionarios adscritos a la Secretaría de Educación del Departamento de la Guajira</t>
  </si>
  <si>
    <t>SECRETARIADE EDUCACIONDEPARTAMENTO   DE LA GUAJIRA</t>
  </si>
  <si>
    <t>INVERSIONES TRANSABANA SAS</t>
  </si>
  <si>
    <t>NO REGISTRÓ</t>
  </si>
  <si>
    <t>Prestar  el  servicio  integral  de  transporte  publico terrestre automotor especial para los colaboradores del ICBF –Regional Bolívar</t>
  </si>
  <si>
    <t>ICBF BOLIVAR</t>
  </si>
  <si>
    <t xml:space="preserve">Prestar  el  servicio  integral  de  transporte  publico terrestre automotor especial para los colaboradores del ICBF –Regional Atlántico </t>
  </si>
  <si>
    <t>ICBF ATLANTICO</t>
  </si>
  <si>
    <t>Prestar  el  servicio  integral  de  transporte  publico terrestre automotor especial para los colaboradores del ICBF –Regional Guajira</t>
  </si>
  <si>
    <t>ICBF GUAJIRA</t>
  </si>
  <si>
    <t>TRANSPORTES ESPECIALES NUEVA ERA S.A.Scon Nit. 901.056.044-3</t>
  </si>
  <si>
    <t xml:space="preserve">Prestaciónservicio de transporte de personal </t>
  </si>
  <si>
    <t>EMPRESA DE ENERGIA DE BOYACA S.A.E.S.P.</t>
  </si>
  <si>
    <t>TRANSPORTES ESPECIALES NUEVA ERA SAS</t>
  </si>
  <si>
    <t>SASO SA - NIT:860.515.115-1</t>
  </si>
  <si>
    <t>SERVICIO DE TRANSPORTE ESPECIAL DE PASAJEROS</t>
  </si>
  <si>
    <t>DEPARTAMENTO ADMINISTRATIVO PARA LA PROSPERIDAD SOCIAL</t>
  </si>
  <si>
    <t>SASO SA</t>
  </si>
  <si>
    <t>INSTITUTO GEOGRAFICO AGUSTIN CODAZZI</t>
  </si>
  <si>
    <t>UT TRANSPORTES IGAC COLOMBIA</t>
  </si>
  <si>
    <t xml:space="preserve">DEL FORMATO 3A EXTRAER LA SIGUIENTE INFORMACIÓN </t>
  </si>
  <si>
    <t>Prestación   del   servicio   de transporte especial en camionetas    doble    cabina 4X4,   para   el   traslado   de personal   de   la   compañía, insumos  y  herramientas  en todo   el   territorio   nacional (Tolima,   Huila,   Santander, Norte  de Santander, Caldas, Valle    del    Cauca,    Nariño, Putumayo, Antioquia, Chocó, Guajira, Cesar, Magdalena,   Bolívar,   Sucre, Córdoba, entre otras)</t>
  </si>
  <si>
    <t>COLVISEG TDA.</t>
  </si>
  <si>
    <t>SETCOLTUR S.A.S</t>
  </si>
  <si>
    <t>Prestar el servicio de transporte  escolar en todas las  modalidades  de  servicioque requiera al Secretaría de Educación del Distrito</t>
  </si>
  <si>
    <t>SECRETARÍA DE EDUCACIÓN DISTRITAL</t>
  </si>
  <si>
    <t>Prestación   del   servicio   de transporte para los trabajadores  de  la Empresa de Acueducto y Alcantarillado     de     Bogotá ESP,que    laboran    en    la central  de  operaciones,  las subcentrales  de  Santa  Lucíay Usaquén,las     plantas Wiesner,     El     Dorado,     El Salitre    y    el    Sistema    de Chingaza y aquellos servicios especiales   que   requiera   a empresa</t>
  </si>
  <si>
    <t>EMPRESA DE ACUEDUCTO Y ALCANTARILLADO DE BOGOTA ESP</t>
  </si>
  <si>
    <t>PRESTAR EL SERVICIO DE TRANSPORTETERRESTREESPECIAL DE PASAJEROS CON 16 CAMIONETAS TIPO VAN DE 7 PASAJEROS Y 2 VAN DE 11 PASAJEROSPARA LOS DIFERENTES PROYECTOS QUE SE EJECUTAN EN LA EMPRESA</t>
  </si>
  <si>
    <t>CONSORCIO CONCESION MILENIO</t>
  </si>
  <si>
    <t>TRANSPORTES  CSC  S.A.S</t>
  </si>
  <si>
    <t>PRESTAR EL SERVICIO DE TRANSPORTE TERRESTRE ESPECIAL DE PASAJEROS CON 13CAMIONETAS TIPO VAN DE 7 PASAJEROS PARA LOS DIFERENTES PROYECTOS QUE SE EJECUTAN EN LA EMPRESA</t>
  </si>
  <si>
    <t>RETAIL LATAM S.A.S</t>
  </si>
  <si>
    <t>PRESTACIÓN DE SERVICIO PUBLICO DE TRANSPORTE TERRESTRE AUTOMOTOR ESPECIAL PARA LA SECRETARIA DISTRITAL DE INTEGRACION SOCIAL</t>
  </si>
  <si>
    <t>SECRETARIA DISTRITAL DE INTEGRACION SOCIAL</t>
  </si>
  <si>
    <t>PRESTAR EL SERVICIO PUBLICO DE TRANSPORTE TERRESTRE AUTOMOTOR ESPECIAL PARA EL CENTRO DE INVESTIGACIÓN TIBAITATA Y SEDE CENTRAL, EN CAMIONETAS DOBLE CABINA 4X4 Y MICROBUSES HACIA VARIOS MUNICIPIOS DE LOS DEPARTAMENTOS DE CUNDINAMARCA, BOYACA, TOLIMA, HUILA, SANTANDER Y META</t>
  </si>
  <si>
    <t xml:space="preserve">AGROSAVIA </t>
  </si>
  <si>
    <t>SERVICIO DE TRANSPORTE TERRESTRE AUTOMOTOR ESPECIAL PARA LA   MOVILIZACION DE  PASAJEROS  Y PERSONAL</t>
  </si>
  <si>
    <t>CONTRATAR EL SERVICIO DE TRANSPORTE   DE PERSONAL EN CAMIONETAS  4X4, CON  DESTINO  AL CONVENIO 918-2014 SUSCRITO ENTRE  EL  INVIAS Y LA UPTC</t>
  </si>
  <si>
    <t>UNIVERSIDAD PEDAGOGICA   Y TECNOLOGICA DE COLOMBIA</t>
  </si>
  <si>
    <t>SERVICIO DE TRANSPORTE TERRESTRE ESPECIAL   PLACA BLANCA,  A  FIN  DE GARANTIZAR LA ATENCION Y NORMAL DESPLAZAMIENTO EN    LA    SUBRED INTEGRADA DE SERVICIO DE SALUD  E.S.E.,  EN LA     CIUDAD     DE BOGOTA.,  EN  LAS LOCALIDADES CIUDAD  BOLIVAR, TUNJUELITO, USME,  SUAMPAZA Y PARA DAR CUMPLIMIENTO   A LOS   CONTRATOS EN EL MARCO DEL PLAN DE INTERVENCIONES COLECTIVAS (PIC),    RUTA    DE SALUD, DE PARTICIPACIÓN  Y DEMÁS CONVENIOS, SUSCRITOS    CON EL FONDO FINANCIERO DISTRITAL DE SALUD-SECRETARIA DISTRITAL DE SALUD</t>
  </si>
  <si>
    <t>SERVICIO DE TRANSPORTE   DE PASAJEROS</t>
  </si>
  <si>
    <t>CASA EDITORIAL EL TIEMPOSA</t>
  </si>
  <si>
    <t>Servicio de transporte   Terrestre Automotor    Especial Camperos y Camionetas</t>
  </si>
  <si>
    <t>TransportesTuriscar S.A.S</t>
  </si>
  <si>
    <t>$  12.668.123.299
*30% 
$ 3.800.436.989</t>
  </si>
  <si>
    <t>$ 17.078.580.636
* 25%
$ 4.269.645.159</t>
  </si>
  <si>
    <t>Transporte  Terrestre de personal de LAN.</t>
  </si>
  <si>
    <t>LANColombia Airlines</t>
  </si>
  <si>
    <t>Servicio de transporte   Terrestre Automotor    para    el cumplimiento  de  las actividadesmisionales del AMVA</t>
  </si>
  <si>
    <t>Área Metropolitana Valle Aburra</t>
  </si>
  <si>
    <t>$ 1.280.498.220
*75%
$ 960.373.665</t>
  </si>
  <si>
    <t>Prestar el servicio    público de transporte terrestre automotor especial     dentro de Bogotá D.C., y/o cualquier  destino nacional, en virtud del carácterdel radio de acción dispuesto   en   el Decreto  1079  de 2015,    para    las empresas de transporte público   terrestre automotor especial, en vehículos debidamente aprobados y homologados por el   Ministerio   de Transporte al personal del CONTRATANTE.</t>
  </si>
  <si>
    <t>Sociedad Puerto industrial Aguadulce S.A</t>
  </si>
  <si>
    <t xml:space="preserve">MI ÁGUILA TRANSPORTES S.A.S </t>
  </si>
  <si>
    <t>Prestar el servicio    público de transporte terrestre automotor especial     dentro de Bogotá D.C., y/o cualquier  destino nacional, en virtud del carácter del radio de acción dispuesto   en   el Decreto  1079  de 2015,    para    las empresas de transporte público   terrestre automotor especial, en vehículos debidamente aprobados y homologados por el   Ministerio   de Transporte al personal del CONTRATANTE.</t>
  </si>
  <si>
    <t>Cine Colombia S.A.</t>
  </si>
  <si>
    <t>Prestar el servicio   público de transporte terrestre automotor especial    dentro de Bogotá D.C., y/o cualquier destino nacional, en virtud del carácter del radio  de  acción dispuesto  en  el Decreto 1079 de 2015,   para   las empresas de transporte público  terrestre automotor especial, en vehículos debidamente aprobados y homologados por  el  Ministerio de  Transporte  al personal del CONTRATANTE</t>
  </si>
  <si>
    <t>MassDigital S.A.</t>
  </si>
  <si>
    <t>Prestar el servicio    público de transporte terrestre automotor especial     dentro de Bogotá D.C., y/o cualquier  destino nacional, en virtud del carácter del radio de acción dispuesto   en   el Decreto  1079  de 2015,    para    las empresas de transporte público   terrestre automotor especial, en vehículos debidamente aprobados y homologados por el   Ministerio   de Transporte al personal del CONTRATANTE</t>
  </si>
  <si>
    <t>Dupont Colombia S.A.</t>
  </si>
  <si>
    <t>PRESTACION DEL SERVICIO DE TRANSPORTE ESPECIAL</t>
  </si>
  <si>
    <t>HOSPITAL DE ENGATIVA E.S.E.</t>
  </si>
  <si>
    <t>TRANSPORTES ESPECIALES UNO A LTDA</t>
  </si>
  <si>
    <t>PRESTAR EL SERVICIO DE TRANSPORTE PÚBLICO TERRESTRE AUTOMOTOR ESPECIAL</t>
  </si>
  <si>
    <t>INSTITUTO COLOMBIANO DE BIENESTAR FAMILIAR</t>
  </si>
  <si>
    <t>UNION TEMPORAL TRANSPORTES NACIONALES</t>
  </si>
  <si>
    <t>TRANSPORTE DE PASAJEROS</t>
  </si>
  <si>
    <t>TELMEX S.A.</t>
  </si>
  <si>
    <t>COLOMBIA MOVIL S.A.</t>
  </si>
  <si>
    <t>Contratar el servicio de transporte especial para el desarrollo de las actividades estable-cidasen el plan de acciónque soporta la eje-cuciónde los recursos del FONDIGER</t>
  </si>
  <si>
    <t>IDIGER</t>
  </si>
  <si>
    <t>UNION TEMPORAL MILEXPRESS</t>
  </si>
  <si>
    <t>Contratar el servicio de transporte especial para el desarrollo de las actividades de Ges-tión del Riesgo del IDIGER</t>
  </si>
  <si>
    <t>UNION TEMPORAL ACAR MIL IDIGER 2017</t>
  </si>
  <si>
    <t xml:space="preserve">Prestacióndel servicio de transporte automo-tor especial la modalidad para desarrollar ac-tividades propias de la razónsocial en el de-partamento de Norte de Santander.$ </t>
  </si>
  <si>
    <t xml:space="preserve">TRANSPORTADORES NORTE  DE  SANTAN-DER S.A.S. </t>
  </si>
  <si>
    <t xml:space="preserve">MIL SERVICIOS S.A.S </t>
  </si>
  <si>
    <t>Servicio de transorte automotor especialen la modalidad  de  satisfacer  las  necesidades  y desarrollo delas actividades establecidasen el plan de acciónque soporta la ejecuciónde los recursos de transporte especial personas</t>
  </si>
  <si>
    <t>UNIVERSIDAD EX-TERNADO     DE CO-LOMBIA</t>
  </si>
  <si>
    <t>Prestación de servicios de transporte terrestre especializado de pasajeros.</t>
  </si>
  <si>
    <t>Instituto Distrital para la Protección de la Niñez y la Juventud - IDIPRON</t>
  </si>
  <si>
    <t xml:space="preserve">TRANSPORTES ESPECIALES FSG S.A.S. </t>
  </si>
  <si>
    <t>Contratar la prestación del servicio de transporte público terrestre automotor especial de pasajeros.</t>
  </si>
  <si>
    <t>Corporación Autonoma Regional de Cundinamarca- CAR</t>
  </si>
  <si>
    <t>Contratar el servicio de transporte público terrestre automotor especial de pasajeros.</t>
  </si>
  <si>
    <t>Transportadora de Gas Internacional S.A. ESP</t>
  </si>
  <si>
    <t>Prestar el servicio público de transporte público terrestre automotor especial de pasajeros.</t>
  </si>
  <si>
    <t>Secretaría Distrital de Ambiente</t>
  </si>
  <si>
    <t xml:space="preserve">Prestar el servicio de Transportepublico terrestreautomotor    especial    para    el Instituto Colombiano de Bienestar Familia a Nivel Nacional  para  la  Macro Regiónuno (1). </t>
  </si>
  <si>
    <t>CONSORCIO EMPRESARIAL VEB BIP TRANSPORTES LTDA 33%ESTURIVANNS SAS 33%VIAJEROS SA 33%</t>
  </si>
  <si>
    <t>Servicio  de  Transporte  Publico Terrestre   Automotor   Especial de   los   Funcionarios   mediante oferta Mercantil BT 22042015</t>
  </si>
  <si>
    <t>PROMIGAS SA ESP</t>
  </si>
  <si>
    <t>BIP TRANSPORTES SAS</t>
  </si>
  <si>
    <t>NO RESGISTRÓ</t>
  </si>
  <si>
    <t xml:space="preserve">Contratar    la    prestación    del servicio  público  de  transporte especial, para el desplazamiento de los vicepresidentes  y  directores  de oficina,  que  por  el ejercicio  de sus funciones y responsabilidades así lo requieran,    en    el    perímetro urbano  y  rural  de  Bogotá    y  de manera    excepcional    en    los municipios   del   departamento de   Cundinamarca   y   a   otros municipios del territorio Nacional </t>
  </si>
  <si>
    <t>COLPENSIONES</t>
  </si>
  <si>
    <t>CONSORCIO EMPRESARIAL UNI2BIP TRANSPORTES LTDA 50%PLATINO VIP LTDA50%</t>
  </si>
  <si>
    <t xml:space="preserve">Contratar  el  servicio  público  de transporte  terrestre  automotor especial  urbano  y/o  rural por horas  y/o  días  con  conductor, para    la    dirección    territorial centro  que  participaran  en  la recolección en los operativos de campo de la encuesta multipropósito.  para  el  Lote  1 correspondiente   a   transporte especial  Horas  en  la  ciudad  de Bogotá-Cundinamarca </t>
  </si>
  <si>
    <t xml:space="preserve">DEPARTAMENTO NACIONAL DE ESTADISTICA DANE </t>
  </si>
  <si>
    <t>UNION TEMPORAL VIP &amp; BIPBIP TRANSPORTES LTDA 50%PLATINO VIP LTDA50%</t>
  </si>
  <si>
    <t>Contraloria General de Antioquia</t>
  </si>
  <si>
    <t>EFITRANS S.A.S</t>
  </si>
  <si>
    <t>Municipio de Medellin</t>
  </si>
  <si>
    <t>Prestación de servicio de transporte publico terrestre automotor especial a nivel nacional</t>
  </si>
  <si>
    <t>ASUAGRO</t>
  </si>
  <si>
    <t>Servicio de transporte depersonal paraLas operaciones de erradicación de cultivos ilícitos a nivelnacional de la Dirección de Antinarcótico –Policía Nacional</t>
  </si>
  <si>
    <t>DIRECCIONANTINARCOTICOSPOLICIA NACIONAL</t>
  </si>
  <si>
    <t>UNION TEMPORAL TRANSPORTES UNIDOS</t>
  </si>
  <si>
    <t>Servicio de transporte del personal dedicado a las actividades propias de laELECTRIFICADODEL META S.A. E.S.P</t>
  </si>
  <si>
    <t>ELECTRIFICADODELMETA S.A. E.S.P</t>
  </si>
  <si>
    <t>CONSORCIO TRANSPORTES NUEVA ERA -FSG</t>
  </si>
  <si>
    <t>Prestacióndel servicio públicode transporte terrestreespecial de pasajeros.</t>
  </si>
  <si>
    <t>PROGRAMA DELAS  NACIONES  UNIDAS PARA EL DESARROLLO PNUD</t>
  </si>
  <si>
    <t>Contrato la prestacióndel servicio publico de transporte terrestre especial de pasajeros.</t>
  </si>
  <si>
    <t>SERVICIO DE TRANSPORTE ESPECIAL</t>
  </si>
  <si>
    <t>FONADE</t>
  </si>
  <si>
    <t>UNION TEMPORAL SALIRAMA</t>
  </si>
  <si>
    <t>UNION TEMPORAL SASO S.A. FSG EU</t>
  </si>
  <si>
    <t>MUNICIPIO DE TONA SANTANDER</t>
  </si>
  <si>
    <t>SASO S.A.</t>
  </si>
  <si>
    <t>29
30
31</t>
  </si>
  <si>
    <t>163,29 SMLMV</t>
  </si>
  <si>
    <t xml:space="preserve">De la carta de presentación y acuerdo consorcial cuando sea consorcio extraer la siguiente información: </t>
  </si>
  <si>
    <t>Oferente No.</t>
  </si>
  <si>
    <t xml:space="preserve">Nombre del representante legal </t>
  </si>
  <si>
    <t xml:space="preserve">Nombre de los integrantes si es consorcio, escribir el NIT o CC de cada integrante y porcentaje de participación </t>
  </si>
  <si>
    <t>JOSE FABIO CONTRERAS NARANJO CC 80.367.159 de Bogotá</t>
  </si>
  <si>
    <t>Tv. 31 No 11 -39 Sur Of. 217 / 216 C.C. Ciudad Montes. Bogotá D.C.</t>
  </si>
  <si>
    <t>gerencia@setcoltur.comjricardo.briceno@gmail.comlidercomercial@transturismo.co</t>
  </si>
  <si>
    <t>Bogotá D.C.</t>
  </si>
  <si>
    <t>CARLOS   AUGUSTO   ROMERO   FALLAcon   CC No. 79.047.744</t>
  </si>
  <si>
    <t>TRANSPORTES  CSC  S.A.S - Nit. 900.470.772-8 - 100%</t>
  </si>
  <si>
    <t>796 83 74</t>
  </si>
  <si>
    <t xml:space="preserve"> Calle 66 B  No.70 D –34 Bogotá D.C.</t>
  </si>
  <si>
    <t>Licitacionestcsc@hotmail.com</t>
  </si>
  <si>
    <t>JENISLISBED PACHÓN SOTO - CEDULA DE CIUDADANÍA:65.715.223 del Libano Tolima</t>
  </si>
  <si>
    <t>TRANSPORTES  ESPECIALES  ALIADOS  SAS - NIT:900444852-9 - 100%</t>
  </si>
  <si>
    <t>3214390541 - 2565883</t>
  </si>
  <si>
    <t>Cl 52ª # 85-22</t>
  </si>
  <si>
    <t>direccioncomercial@transportesaliados.com.co</t>
  </si>
  <si>
    <t>LUIS EDISON ARISTIZABAL ALZATE - C.C. 98.555.937 de Envigado Antioquia</t>
  </si>
  <si>
    <t>ALIANZA TERRESTRE S.A.S  -con Nit:
830.087.371-2 - 50% 
TRANSPORTES  Y  VIAJES TURISCAR S.A.S.  con Nit: 811.040.774-5 - 50%</t>
  </si>
  <si>
    <t>3164720431-(4)448 3245</t>
  </si>
  <si>
    <t>CALLE 2 B Nº 55-103 Barrio Manzanares</t>
  </si>
  <si>
    <t>Comercial1.alianzaterrestre@gmail.com</t>
  </si>
  <si>
    <t>Medellin</t>
  </si>
  <si>
    <t>Fernán Ocampo González CC 16.073.175 de Manizales.</t>
  </si>
  <si>
    <t>MI ÁGUILA TRANSPORTES S.A.S - NIT:900 850 867-1 - 100%</t>
  </si>
  <si>
    <t>7458868
3173007679</t>
  </si>
  <si>
    <t>Carrera 15 No. 80 90 Segundo piso</t>
  </si>
  <si>
    <t>licitaciones@miaguila.com</t>
  </si>
  <si>
    <t>GERMAN ULISES RODRIGUEZ NUÑEZ - CC 80.409.335</t>
  </si>
  <si>
    <t>TRANSPORTES ESPECIALES UNO A LIMITADA - NIT:805.028.887-8 - 100%</t>
  </si>
  <si>
    <t>Cra12 A No. 77 -41</t>
  </si>
  <si>
    <t>proyectos@transportesunoa.com</t>
  </si>
  <si>
    <t xml:space="preserve">MARIA  FERNANDA  RODRIGUEZ LOPEZ - CC 37.331.669 Ocaña Norte de Santander </t>
  </si>
  <si>
    <t>MIL SERVICIOSS.A.S. - 808.002.622-1 - 100%</t>
  </si>
  <si>
    <t>(1) 2150548</t>
  </si>
  <si>
    <t>Tv 14ª No. 119-97 Of. 102</t>
  </si>
  <si>
    <t>licitaciones@milservicios.co</t>
  </si>
  <si>
    <t>FERNANDO SUAREZ GONZÁLEZ - CEDULA DE CIUDADANÍA: 19.450.358</t>
  </si>
  <si>
    <t>TRANSPORTES ESPECIALES FSG S.A.S.  NIT:830.117.701-1 - 100%</t>
  </si>
  <si>
    <t>Cra. 29ªN°74-71</t>
  </si>
  <si>
    <t>comercial2@transportesfsg.com</t>
  </si>
  <si>
    <t>NELSON ROBERTO PARRA PALENCIA - cc 79.514.314</t>
  </si>
  <si>
    <t>BIP  TRANSPORTES  SAS - NIT:830.061.945-7 - 100%</t>
  </si>
  <si>
    <t>4824250 7
3156997444</t>
  </si>
  <si>
    <t>CRA 23 No. 122 -59</t>
  </si>
  <si>
    <t>comercial2@biptransportes.com</t>
  </si>
  <si>
    <t>EDISON ALEXANDER OSORIO ALVAREZ
CEDULA DE CIUDADANÍA:98.594.821</t>
  </si>
  <si>
    <t>EFITRANS S.A.S  - NIT:811028194-4 - 100%</t>
  </si>
  <si>
    <t>CRA 70 A No 51-21</t>
  </si>
  <si>
    <t>comercial2@efitrans.com</t>
  </si>
  <si>
    <t xml:space="preserve">ANDRES FERNANDO DUARTE ORTIZ
CEDULA DE CIUDADANÍA:79.628.542 </t>
  </si>
  <si>
    <t>INVERSIONES TRANSABANA SAS - NIT:900.512.082-6 - 100%</t>
  </si>
  <si>
    <t>TELEFONOS:3208021052
FAX:3208021052</t>
  </si>
  <si>
    <t>Transversal 76D # 82C-04</t>
  </si>
  <si>
    <t>transsabana@yahoo.com</t>
  </si>
  <si>
    <t>OSCAR MAURICIO MORA DURAN - CC 80.136.794 de Bogotá</t>
  </si>
  <si>
    <t>TRANSPORTES ESPECIALES NUEVA ERA S.A.Scon Nit. 901.056.044-3 - 100%</t>
  </si>
  <si>
    <t>(57-1) 7920895</t>
  </si>
  <si>
    <t xml:space="preserve"> Calle 85.ª no. 28b-41</t>
  </si>
  <si>
    <t>comercial@tne.com.co</t>
  </si>
  <si>
    <t>GERMAN SORIANO VELASQUEZ - CC 19.462.127de Bogotá D.C</t>
  </si>
  <si>
    <t>SASO SA - NIT:860.515.115-1 - 100%</t>
  </si>
  <si>
    <t>CRA 49 No 104B –93</t>
  </si>
  <si>
    <t>transsasolicita@gmail.com</t>
  </si>
  <si>
    <t>Servicio de Alquiler y Transporte Alvarado y Cuesta - SERVITAC S.A.S.</t>
  </si>
  <si>
    <t>PRESTACION DE SERVICIOS DE TRANSPORTE TERRESTRE AUTOMOTOR ESPECIAL PARA LOS FUNCIONARIOS DE LA ALCALDIA MUNICIPAL DE SINCELEJO</t>
  </si>
  <si>
    <t>ALCALDIA MUNICIPAL DE SINCELEJO</t>
  </si>
  <si>
    <t>SERVITAC SAS</t>
  </si>
  <si>
    <t>SERVICIO DE TRANSPORTE PUBLICO TERRESTRE ESPECIAL PARA EL PERSONAL DE ECOPETROL SA DE LA PLANTA SEBASTOPOL DE LA GERENCIA DE PRODUCTOS DE LA VICEPRESIDENCIA DE TRANSPORTE DE ECOPETROL SA DURANTE LAS VIGENCIAS 2008, 2009, 2010 Y 2001.</t>
  </si>
  <si>
    <t>ECOPETROL SAS</t>
  </si>
  <si>
    <t>UNION TEMPORAL SERVICOOM</t>
  </si>
  <si>
    <t>CONTRATAR EL SERVICIO DE TRANSPORTE TERRESTRE DE PERSONAL DE SALUD PUBLICA Y ADMINISTRATIVA DEL HOSPITAL DE USME I NIVEL E.S.E</t>
  </si>
  <si>
    <t>SUBRED INTEGRADA DE SERVICIOS DE SALUD SUR E.S.EBOGOTA</t>
  </si>
  <si>
    <t>MAVETRANS SAS</t>
  </si>
  <si>
    <t>PRESTACIÓN DE SERVICIO PUBLICO DE TRANSPORTE TERRESTRE  AUTOMOTOR ESPECIAL DE PASAJEROS PARA EL TRASLADO DE LOS AGRONOMOS DEL PROYECTO CH24T</t>
  </si>
  <si>
    <t>AGROINSUMOS EL CONDADO</t>
  </si>
  <si>
    <t xml:space="preserve">MAVETRANS SAS </t>
  </si>
  <si>
    <t>PLATINO VIP S.A.S.</t>
  </si>
  <si>
    <t>Prestación del servicio público de transporte terrestre automotor especial para los funcionarios del Ministerio de Trabajo en la ciudad de Bogotá D.C.</t>
  </si>
  <si>
    <t>MINISTERIO DE TRANSPORTE</t>
  </si>
  <si>
    <t>CONSORCIO EMPRESARIAL BIP-PLATINO</t>
  </si>
  <si>
    <t>En el perímetro urbano y rural de BOGOTÁ D.C. y de manera excepcional en los municipios del departamento de Cundinamarca y a otros municipios del territorio nacional</t>
  </si>
  <si>
    <t>ADMINISTRADORA COLOMBIANA DE PENSIONES - COLPENSIONES</t>
  </si>
  <si>
    <t>CONSORCIO EMPRESARIAL UNI2</t>
  </si>
  <si>
    <t>BUSEXPRESS S.A.S.</t>
  </si>
  <si>
    <t>TRANSPORTES ESIVANS SAS</t>
  </si>
  <si>
    <t>Prestación de servicios de transporte terrestre</t>
  </si>
  <si>
    <t>AVIANCA</t>
  </si>
  <si>
    <t>Prestación del servicio público de transporte terrestre
automotor especial</t>
  </si>
  <si>
    <t>UAESP</t>
  </si>
  <si>
    <t>Servicio integral de transporte terrestre especial continuo</t>
  </si>
  <si>
    <t>ALCALDIA
TEUSAQUILLO</t>
  </si>
  <si>
    <t>Prestación Servicio de transporte</t>
  </si>
  <si>
    <t>HOSPITAL SAN
JOSE</t>
  </si>
  <si>
    <t>UT. ENTERRITORIO JG 20</t>
  </si>
  <si>
    <t>Servicio de transporte terrestre automotor publico especial con conductor con destino a la unidad para la atención y reparación integral a las victimas</t>
  </si>
  <si>
    <t>Agrobursatil S.A</t>
  </si>
  <si>
    <t>TRANSPORTES ESPECIALIZADOS JR S.A.S</t>
  </si>
  <si>
    <t>Servicio de Transporte Terrestre Automotor Publico Especial con Conductor, para transportar recurso humano de la entidad, materiales de capacitación población víctima y equipamiento requerido</t>
  </si>
  <si>
    <t>Agrobursatil S. A</t>
  </si>
  <si>
    <t>Prestación de servicio de transporte terrestre automotor especial de pasajeros con nosotros.</t>
  </si>
  <si>
    <t>SCHNEIDER ELECTRIC DE COLOMBIA S.A.S.</t>
  </si>
  <si>
    <t>TRANSPORTES GALAXIA S.A</t>
  </si>
  <si>
    <t>Transporte especial de pasajeros</t>
  </si>
  <si>
    <t>CAJA DE COMPENSACION FAMILIAR CAFAM</t>
  </si>
  <si>
    <t>ASOCIACION DE TRANSPORTADORES ESPECIALES AS TRANSPORTES</t>
  </si>
  <si>
    <t>PRESTAR EL SERVICIO DE TRANSPORTE
TERRESTRE AUTOMOTOR ESPECIAL DE PASAJEROS</t>
  </si>
  <si>
    <t>MUNICIPIO DE MEDELLIN</t>
  </si>
  <si>
    <t>UNION TEMPORAL G4</t>
  </si>
  <si>
    <t>ESTURIVANNS SAS</t>
  </si>
  <si>
    <t>PRESTAR EL SERVICIO DE TRANSORTE PUBLICO TERRESTRE AUROMOTOR ESPECIAL PARA EL INSTITUTO COLOMBIANO DE BIENESTAR FAMILIAR A NIVEL NACIONAL, PARA LA MACRO REGION 1</t>
  </si>
  <si>
    <t>CONSORCIO EMPRESARIAL VEB</t>
  </si>
  <si>
    <t>ORGANIZACIÓN DE TRANSPORTES ORT S.A.S</t>
  </si>
  <si>
    <t>PRESTACION DE SERVCIO DE TRANSPORTE ESPECIAL DE PASAJEROS</t>
  </si>
  <si>
    <t>HOTELERIA
INTERNACIONAL
SA</t>
  </si>
  <si>
    <t>ORGANIZACION DE
TRANSPORTES
ORT SAS</t>
  </si>
  <si>
    <t>CONTRATAR LA PRESTACION DEL SERVICIO DE TRANSPORTE ESPECIAL DE PASAJEROS PARA ATENDER LAS RUTAS Y LOS DIFERENTES EVENTOS DE LOS APRENDICES DEL CENTRO DE BIOTECNOLOGIAAGROPECUARIA MOSQUERA</t>
  </si>
  <si>
    <t>SERVICIO
NACIONAL DE
APRENDIZAJE
SENA</t>
  </si>
  <si>
    <t>UNION TEMPORAL
ORT-LPSENA</t>
  </si>
  <si>
    <t>PRESTAR EL SERVICIO PUBLICO
INTEGRAL DE TRANSPORTE
TERRESTRE AUTOMOTOR ESPECIAL DE
PASAJEROS PARA APOYAR LAS
ACTIVIDADES QUE SE DESARROLLAN
FUERA DE LAS INSTALACIONES DE LA
SECRETARIA DISTRITAL DE MOVILIDAD</t>
  </si>
  <si>
    <t>SECRETARIA
DISTRITAL DE
MOVILIDAD DE
BOGOTA</t>
  </si>
  <si>
    <t>UNION TEMPORAL
NOS MOVILIZAMOS
POR BOGOTA</t>
  </si>
  <si>
    <t>PRESTACION DE SERVCIO DE TRANSPORTE TERRESTRE AUTOMOTOR ESPECIAL DE PASAJEROS PARA LA SECRETARIA DE
INTEGRACION SOCIAL</t>
  </si>
  <si>
    <t>SECRETARIA
DISTRITAL DE
INTEGRACION
SOCIAL</t>
  </si>
  <si>
    <t>UNION TEMPORAL
INTEGRACION
MICROS 2015</t>
  </si>
  <si>
    <r>
      <t xml:space="preserve">COOPERATIVA MULTIACTIVA AL SERVICIO DEL TRANSPORTE, LA MOVILIDAD Y LOGÍSTICA – </t>
    </r>
    <r>
      <rPr>
        <b/>
        <sz val="11"/>
        <color theme="1"/>
        <rFont val="Calibri"/>
        <family val="2"/>
        <scheme val="minor"/>
      </rPr>
      <t>TML COLOMBIA</t>
    </r>
  </si>
  <si>
    <t>Prestar el servicio de transporte publico terrestre automotor especial para el Instituto Colombiano de Bienestar Familiar a Nivel Nacional para la Macro cinco</t>
  </si>
  <si>
    <t>Instituto Colombiano de Bienestar Familiar - ICBF</t>
  </si>
  <si>
    <t>LINEAS ESCOLARES Y TURISMO S.A. - LIDETUR S.A.</t>
  </si>
  <si>
    <t xml:space="preserve">PRESTAR EL SERVICIO  DE TRANSPORTE PÚBLICO TERRESTRE  AUTOMOTOR ESPECIAL DE PASAJEROS PARA EL CUMPLIMIENTO DE FUNCIONES DE SERVIDORES PÚBLICOS DEL ICBF EN BOGOTÁ Y CUNDINAMARCA. </t>
  </si>
  <si>
    <t xml:space="preserve">UT LIDETUR - TRANSTURISMO </t>
  </si>
  <si>
    <t xml:space="preserve">PRESTACIÓN DEL SERVICIO DE TRANSPORTE ESPECIAL DE PASAJEROS, CON EL FIN DE APOYAR AL PERSONAL QUE ASISTIRÁ  A LOS DESFILES, CEREMONIAS, ACTIVIDADES DE BIENESTAR, SERVICIOS ESPECIALES Y DIFERENTES EVENTOS DE TRANSPORTE PARA LA ARMADA NACIONAL  A NIVEL NACIONAL, (LOS VEHICULOS DEBEN INLCUIR EL COMBUSTIBLE PARA TODOS LOS TERRITORIOS). </t>
  </si>
  <si>
    <t xml:space="preserve">ARMADA NACIONAL </t>
  </si>
  <si>
    <t>LIDETUR S.A.</t>
  </si>
  <si>
    <t>Fundación Ways Of Hope</t>
  </si>
  <si>
    <t>Alquiler de sonido, ilumianción, infraestructura, video, producción, gestión gráfica, operación Logística que incluya catering, alojmaiento y préstamo de auditorios y transporte Aéreo y terrestre de Personal</t>
  </si>
  <si>
    <t>Producciones
Vivace</t>
  </si>
  <si>
    <t>Fundación
Ways of
Hope</t>
  </si>
  <si>
    <t>Alquiler de sonido, ilumianción, infraestructura, video, producción, gestión gráfica, operación Logística que incluya catering, alojmaiento y préstamo de auditorios y transporte Aéreo y terrestre de
Personal</t>
  </si>
  <si>
    <t>SERVITAC SAS SERVICIO DE ALQUILER Y TRANSPORTE ALVARADO CIA</t>
  </si>
  <si>
    <t>SERVICIO DE TRANSPORTE TERRESTRE ESPECIAL EN VEHICULOS CLASE AUTOMOVILES Y CAMIONETAS PARA LOS TRABAJADORES, INVITADOS Y COLABORADORES DEL CENTRO DE INVESTIGACION TIBAITATA Y SEDE CENTRAL</t>
  </si>
  <si>
    <t>CORPORACION COLOMBIANA DE INVESTIGACION AGROPECUARIA-CORPOICA</t>
  </si>
  <si>
    <t>UNION TEMPORAL TRANSPORTES VISER</t>
  </si>
  <si>
    <t>TRANSPORTE PUBLICO TERRESTRE ESPECIAL MASIVO E INDIVIDUAL, PERMANENTE Y OCASIONAL DE PERSONAL, PARA EL DEPARTAMENTO DE OPERACIONES LLANOS, PLANTA EL PORVENIR, DE LA VICEPRESIDENCIA DE TRANSPORTE DE ECOPETROL SA, DURANTE LAS VIGENCIAS 2009, 2010, Y 2011, MANDATO OCENSA</t>
  </si>
  <si>
    <t>ECOPETROL</t>
  </si>
  <si>
    <t>UNION TEMPORAL DE TRANSPORTES K&amp;S</t>
  </si>
  <si>
    <t>PRESTAR EL SERVICIO PUBLICO TERRESTRE AUTOMOTOR ESPECIAL PARA GARANTIZAR EL DESPLAZAMIENTO DE LOS SERVIDORES PUBLICOS Y CONTRATISTAS DEL ICBF REGIONAL TOLIMA, HASTA LAS DIFERENTES UNIDADES APLICATIVAS DEL DEPARTAMENTO DURANTE LA VIGENCIA 2001.</t>
  </si>
  <si>
    <t>INSTITUTO COLOMBIANO DE BIENESTAR FAMILIAR-ICBF</t>
  </si>
  <si>
    <t>SERVICIO DE TRANSPORTE TERRESTRE AUTOMOTOR A LOS PROFESIONALES DE LA UNIDAD MOVIL DEL ICBF</t>
  </si>
  <si>
    <t xml:space="preserve">ORGANIZACIÓN INTERNACIONAL PARA LAS MIGRACIONES </t>
  </si>
  <si>
    <t xml:space="preserve">MEVATRANS SAS </t>
  </si>
  <si>
    <t xml:space="preserve">PRESTAR  EL SERVICIO  INTEGRAL  DE TRANSPORTE AUTOMOTOR TERRESTRE ESPECIAL, DE CONFORMIDAD CON LOS ESTUDIOS PREVIOS, EL PLIEGO DE CONDICIONES, LA PROUPUESTA, DOCUMENTOS QUE FORMAN PARTE INTEGRAL DEL CONTRATO </t>
  </si>
  <si>
    <t xml:space="preserve">SECRETARIA DISTRITAL DE CULTURA, RECREACIÓN Y DEPORTE </t>
  </si>
  <si>
    <t xml:space="preserve">PRESTACIÓN DEL SERVICIO PÚBLICO DE TRANSPORTE  TERRESTRE AUTOMOTOR ESPECIAL DE PASAJEROS PARA TRASLADO DE EMPLEADOS Y SIMULTANEAMENTE SUS MATERIALES, HERRAMIENTAS Y EQUIPOS DENTRO DE LA JURISDICCIÓN  DEL DEAPRTAMENTO DE CUNDINAMARCA O DONDE EL CONTRATANTE LO REQUIERA A NIVEL NACIONAL  </t>
  </si>
  <si>
    <t xml:space="preserve">AGROINSUMOS EL CONDADO </t>
  </si>
  <si>
    <t xml:space="preserve">PRESTACIÓN DEL SERVICIO DE TRANSPORTE TERRESTRE DE PASAJEROS E INSUMOS PARA LOS DIFERENTES PROGRAMAS DE LA SUBRED NORTE E.S.E. </t>
  </si>
  <si>
    <t>SUBRED INTEGRADA DE SERVICIOS DE SALUD NORTE E.S.E.</t>
  </si>
  <si>
    <t xml:space="preserve">UT TRANSRED NORTE </t>
  </si>
  <si>
    <t xml:space="preserve">PRESTAR  EL SERVICIO DE TRANSPORTE ESPECIAL EN LAS DIFERENTES UNIDADES DE LA SUBRED INTEGRADA DE SERVICIOS DE SALUD NORTE E.S.E. PARA LA OPERACIÓN DEL PROGRAMD RUTA  SALUDABLE Y DEL PLAN  DE  INTERVENCIONES COLECTIVAS PIC, EN EL CONTEXTO DE REDES DE SERVICIOS DE SALUD, CUMPLIENDO  EN EL MARCO DE LOS CONTRATOS Y/O CONVENIOS INTERADMINISTRATIVOS  SUSCRITOS CON LA SECRETARIA DE SALUD. </t>
  </si>
  <si>
    <t>El contratista se obliga con Canal Capital a prestar el servicio de transporte terrestre automotor especial de equipos y personal en el perímetro de Bogotá y los municipios aledaños</t>
  </si>
  <si>
    <t>CANAL CAPITAL</t>
  </si>
  <si>
    <t>Prestar el servicio público de transporte especial para los servidores públicos del Instituto Colombiano de Bienestar Familiar Regional Bogotá , incluidos todos los costos operacionales, vehículos con disponibilidad las veinticuatro (24) horas del día siete (7) días de la semana</t>
  </si>
  <si>
    <t>INSTITUTO COLOMBIANO DE BIENESTAR FAMILIAR - ICBF</t>
  </si>
  <si>
    <t>UNION TEMPORAL BIP PLATINO</t>
  </si>
  <si>
    <t>Prestar el servicio de transporte público terrestre automotor especial para el Instituto Colombiano de Bienestar Familiar a Nivel Nacional para la Macro Región tres (3)</t>
  </si>
  <si>
    <t>CONSORCIO DE TRANSPORTES NACIONALES</t>
  </si>
  <si>
    <t>Servicio público de Transporte terrestre automotor especial urbano y/o rural por horas y/o días con conductor, para la Dirección Territorial Centro que participaron en la recolección en los operativos de campo, de la encuesta Multipropósito.</t>
  </si>
  <si>
    <t>FONDANE</t>
  </si>
  <si>
    <t>UNION TEMPORAL VIP &amp; BIP</t>
  </si>
  <si>
    <t>Suministrar a Electricaribe SA. ESP. Los servicios de Transporte de personal de unidades operativas</t>
  </si>
  <si>
    <t>Electricaribe S.A. E.S.P.</t>
  </si>
  <si>
    <t>Suministro de transporte al personal de convenios colectivos en Electricaribe S.A. E.S.P. para los sectores de Atlántico y Bolívar</t>
  </si>
  <si>
    <t>Contratar el servicio de transporte terrestre necesario para el desplazamiento de los funcionarios de la Gobernación de Bolívar para el cumplimiento de funciones institucionales</t>
  </si>
  <si>
    <t>GOBERNACION DE BOLIVAR</t>
  </si>
  <si>
    <t>Prestación de servicio de transporte escolar para estudiantes pertenencientes a los niveles 1 y 2 del Sisben focalizados en zonas donde no existe oferta educativa para que sean transportados a las instituciones Educativas Distritales e identificadas como receptoras</t>
  </si>
  <si>
    <t>Distrito Especial, industrial y portuario de Barranquilla</t>
  </si>
  <si>
    <t>Servicio de transporte público terrestre automotor especial a nivel nacional</t>
  </si>
  <si>
    <t>SALUD TOTAL</t>
  </si>
  <si>
    <t>ESIVANS S.A.S.</t>
  </si>
  <si>
    <t>U.T. ENTERRITORIO JG 20</t>
  </si>
  <si>
    <t>UNION TEMPORAL G3</t>
  </si>
  <si>
    <t>PRESTAR EL SERVICIO DE TRANSPORTE
TERRESTRE AUTOMOTOR ESPECIAL
DE PASAJEROS</t>
  </si>
  <si>
    <t>UNION TEMPORAL G5</t>
  </si>
  <si>
    <t>TRANSPORTAR A LAS PERSONAS, HERRAMIENTAS O EQUIPOS DE TRABAJO</t>
  </si>
  <si>
    <t>FUREL</t>
  </si>
  <si>
    <t>AS TRANSPORTES</t>
  </si>
  <si>
    <t>SERVICIO DE TRANSPORTE DE PASAJEROS</t>
  </si>
  <si>
    <t>SANCHEZ GOMEZ Y CIA LTDA</t>
  </si>
  <si>
    <t>PRESTACION DE SERVICIO DE TRANSPORTE PUBLICO ESPECIAL A LA SECRETARIA DISTRITAL DE DESARROLLO ECOMOMICO</t>
  </si>
  <si>
    <t>SECRETARIA DISTRITAL DE DESARROLLO ECONOMICO</t>
  </si>
  <si>
    <t>PRESTAR EL SERVICIO DE TRANSPORTE PUBLICO TERRESTRE AUTOMOTOR ESPECIAL PARA EL INSTITUTO COLOMBIANO DE BIENESTAR FAMILIAR A NIVEL NACIONAL PARA LA MACRO REGION CUATRO (4)</t>
  </si>
  <si>
    <t>SERVIVANNS UNION TEMPORAL</t>
  </si>
  <si>
    <t>PRESTAR EL SERVICIO DE TRANSPORTE PUBLICO TERRESTRE AUTOMOTOR ESPECIAL PARA EL INSTITUTO COLOMBIANO DE BIENESTAR FAMILIAR</t>
  </si>
  <si>
    <t>CONTRATAR LA PRESTACION DEL SERVICIO DE TRANSPORTE TERRESTRE AUTOMOTOR ESPECIAL PARA LA SECRETARIA DISTRITAL DE INTEGRACION SOCIAL</t>
  </si>
  <si>
    <t>UNION TEMPORAL ESLITUR</t>
  </si>
  <si>
    <t>Organización ORT S.A.S</t>
  </si>
  <si>
    <t>PRESTACION DE SERVICIO PUBLICO DE
TRANSPORTE TERRESTRE AUTOMOTOR
ESPECIAL DE PASAJEROS PARA LA SECRETARIA DE INTEGRACION SOCIAL</t>
  </si>
  <si>
    <t>UNION
TEMPORAL VANS
BOGOTA</t>
  </si>
  <si>
    <t>PRESTACION DE SERVICIO DE TRANSPORTE
TERRESTRE AUTOMOTOR ESPECIAL DE PASAJEROS</t>
  </si>
  <si>
    <t>SECRETARIA
DISTRITAL DE
CULTURA
RECREACION
Y DEPORTE</t>
  </si>
  <si>
    <t>ORGANIZACION
DE
TRANSPORTES
ORT SAS</t>
  </si>
  <si>
    <t>UNION
TEMPORAL TSO</t>
  </si>
  <si>
    <t>PRESTAR EL SERVCIO INTEGRAL DE
TRANSPORTE AUTOMOTOR TERRESTRE ESPECIAL DE PASAJEROS DE CONFORMIDAD CON LOS DOCUEMNTOS DEL CONTRATO</t>
  </si>
  <si>
    <t>UNION
TEMPORAL OM</t>
  </si>
  <si>
    <t>COOPERATIVA MULTIACTIVA AL SERVICIO DEL TRANSPORTE, LA MOVILIDAD Y LOGÍSTICA – TML COLOMBIA</t>
  </si>
  <si>
    <t>Servicio de Transporte Terrestre público, con camioneta 4x4 para las actividades misionales y organizacionales de la compañía</t>
  </si>
  <si>
    <t>TML COLOMBIA</t>
  </si>
  <si>
    <t>LS INGENIERIA Y CONSULTORIA SAS</t>
  </si>
  <si>
    <t>Servicio de Transporte con conductor a nivel nacional para la subdirección de Geografía y Cartografía del IGAC</t>
  </si>
  <si>
    <t>INSTITUCO GEOGRAFICO AGUSTIN CODAZZI – IGAC</t>
  </si>
  <si>
    <t>30/2009</t>
  </si>
  <si>
    <t>Prestación de servicio de Transporte de personal</t>
  </si>
  <si>
    <t>PACIFIC RUBIALES ENERGY</t>
  </si>
  <si>
    <t>Prestar el servicio de transporte terrestre automotor especial simultaneo de personal, equipos materiales, herramientas, y otros similares para el desarrollo de actividades de control urbanístico y promoción de denuncia ciudadana implementadas por la Alcaldía Local de Chapinero</t>
  </si>
  <si>
    <t>ALCALDIA DE CHAPINERO</t>
  </si>
  <si>
    <t>LIDERTUR S.A.</t>
  </si>
  <si>
    <t>Prestar el servicio de transporte público
terrestre automotor especial para el
Instituto Colombiano de Bienestar Familiar
a Nivel Nacional, para la Macro Región
No.1.</t>
  </si>
  <si>
    <t>INSTITUTO COLOMBIANO DE
BIENESTAR FAMILIAR</t>
  </si>
  <si>
    <t>UT SALIRAMA
BIENESTAR</t>
  </si>
  <si>
    <t>Servicio de transporte público terrestre
automotor especial para los Funcionarios
del INVIAS.</t>
  </si>
  <si>
    <t>INSTITUTO NACIONAL DE VIAS</t>
  </si>
  <si>
    <t>UT T&amp;L 2014</t>
  </si>
  <si>
    <t>PRESTACIÓN DE SERVICIOS DE TRANSPORTE
ESPECIAL DE PASAJEROS PARA LOS
DIFERENTES PROGRAMAS DEL I.M.R.D.S.</t>
  </si>
  <si>
    <t>INSTITUTO MUNICIPAL PARA
LA RECREACIÓN Y EL
DEPORTE DE SOACHA</t>
  </si>
  <si>
    <t>Contratar en nombre de La Nación -
Ministerio de Defensa Nacional - Fuérza
Aérea Colombiana - Comando Aéreo de
Transporte Militar, el servicio de transporte
público especial para el personal militar y
civil que labora en el Comando Aéreo de
Transporte Militar (CATAM)</t>
  </si>
  <si>
    <t>COMANDO AÉREO DE
TRANSPORTE MILITAR</t>
  </si>
  <si>
    <t>ORDEN DE COMPRA No. OC- 000000157095
servicios varios incluido SERVICIO DE TRANSPORTE TERRESTE</t>
  </si>
  <si>
    <t>Quinta Generación S.A.S</t>
  </si>
  <si>
    <t>ORDEN DE COMPRA No. OC-
000000157094 servicios varios incluido SERVICIO DE TRANSPORTE TERRESTE</t>
  </si>
  <si>
    <t>ORDEN DE COMPRA No. OC- 000000157092 servicios varios incluido SERVICIO DE TRANSPORTE TERRESTE</t>
  </si>
  <si>
    <t>ORDEN DE COMPRA No. OC- 000000157093 servicios varios incluido SERVICIO DE TRANSPORTE TERRESTE</t>
  </si>
  <si>
    <t>Servicio de Alquiler y Transporte Alvarado y Cuesta - SERVITAC S.A.S. NIT 830.090.037-8</t>
  </si>
  <si>
    <t>OLGA LUCIA ALVARADO CONTRERAS C.C. 39753385</t>
  </si>
  <si>
    <t>Servicio de Alquiler y Transporte Alvarado y Cuesta - SERVITAC S.A.S. 100%</t>
  </si>
  <si>
    <t>carrera 70H No. 127A-06 barrio Niza</t>
  </si>
  <si>
    <t>gerencia@servitac.com</t>
  </si>
  <si>
    <t>MAVETRANS SAS 900.627.348-4</t>
  </si>
  <si>
    <t xml:space="preserve">MARTHA LUCIA VEGA MARTINEZ C.C. 52.224.603 </t>
  </si>
  <si>
    <t>MAVETRANS SAS 100%</t>
  </si>
  <si>
    <t>AV BOYACA Nº 53-81 L 5</t>
  </si>
  <si>
    <t>gerencia@mavetrans.com</t>
  </si>
  <si>
    <t>PLATINO VIP S.A.S. 800105371-1</t>
  </si>
  <si>
    <t>RAFAEL EDUARDO VARGAS ALBA 79.514.920</t>
  </si>
  <si>
    <t>PLATINO VIP S.A.S.100%</t>
  </si>
  <si>
    <t>Calle 128ª # 58ª - 47</t>
  </si>
  <si>
    <t>platino.esmeraldasantamaria@gmail.com</t>
  </si>
  <si>
    <t>BUSEXPRESS S.A.S
806.012.364-1</t>
  </si>
  <si>
    <t>MOISES DIAZ VELAZQUEZ
72.126.835</t>
  </si>
  <si>
    <t>BUSEXPRESS S.A.S
100%</t>
  </si>
  <si>
    <t>Calle 75 No. 43-39</t>
  </si>
  <si>
    <t>secretariageneral@busexpress</t>
  </si>
  <si>
    <t>ERNESTO JOSE GARRIDO BARLETTA 79779395</t>
  </si>
  <si>
    <t>ERNESTO JOSE GARRIDO BARLETTA  100%</t>
  </si>
  <si>
    <t>9262010 - 3144113114</t>
  </si>
  <si>
    <t>Cra 58 # 127-59 Of. 379</t>
  </si>
  <si>
    <t>oper.esivans@gmail.com</t>
  </si>
  <si>
    <t>UT. ENTERRITORIO JG 20
N/A</t>
  </si>
  <si>
    <t>MAURICIO EUGENIO BETANCOURT HERNANDEZ
16.703.362</t>
  </si>
  <si>
    <t>TRANSPORTES ESPECIALIZADOS JR S.A.S 50%
RANSPORTES GALAXIA S.A 50%</t>
  </si>
  <si>
    <t>CALLE 81 NO.92-10</t>
  </si>
  <si>
    <t>paola.suarez@transportesjr.com.co</t>
  </si>
  <si>
    <t>ASOCIACION DE TRANSPORTADORES ESPECIALES AS TRANSPORTES
811.036.515-9</t>
  </si>
  <si>
    <t>DIDIER OCHOA ARISTIZABAL 71.772.022</t>
  </si>
  <si>
    <t>ASOCIACION DE TRANSPORTADORES ESPECIALES AS TRANSPORTES 
100%</t>
  </si>
  <si>
    <t>CARRERA 69 #49-06</t>
  </si>
  <si>
    <t>comercialzonacentro@astransportes.net</t>
  </si>
  <si>
    <t>Medellín</t>
  </si>
  <si>
    <t>ESTURIVANNS S.A.S
830038996-6</t>
  </si>
  <si>
    <t>MARIA DEL CARMEN SALAS CASTRO
51.647.622</t>
  </si>
  <si>
    <t>ESTURIVANNS S.A.S
100%</t>
  </si>
  <si>
    <t>CRA. 7 N° 37-25 OFICINA 402</t>
  </si>
  <si>
    <t>licitaciones@esturivanns.com</t>
  </si>
  <si>
    <t>Organización ORT S.A.S
830.099.803 – 4</t>
  </si>
  <si>
    <t>Gonzalo López Pinto 14324756</t>
  </si>
  <si>
    <t>Organización ORT S.A.S
100%</t>
  </si>
  <si>
    <t>5559260 Ext 914</t>
  </si>
  <si>
    <t>Calle 73 No. 75 - 55</t>
  </si>
  <si>
    <t>Licitar.3@ortsas.com</t>
  </si>
  <si>
    <t>COOPERATIVA MULTIACTIVA AL SERVICIO DEL TRANSPORTE, LA MOVILIDAD Y LOGÍSTICA – TML COLOMBIA
830.111.836-8</t>
  </si>
  <si>
    <t>Nubia Yanneth Ladino Ochoa
51.707.493</t>
  </si>
  <si>
    <t>COOPERATIVA MULTIACTIVA AL SERVICIO DEL TRANSPORTE, LA MOVILIDAD Y LOGÍSTICA – TML COLOMBIA
100%</t>
  </si>
  <si>
    <t>Carrera 50 # 79-55</t>
  </si>
  <si>
    <t>yanneth.ladino@gruposattis.com, andrea.nieto@gruposattis.com</t>
  </si>
  <si>
    <t>LINEAS ESCOLARES Y TURISMO S.A - LIDERTUR S.A
800.126.471-1</t>
  </si>
  <si>
    <t>LIDA CHACON ORJUELA
52.493.549</t>
  </si>
  <si>
    <t>LINEAS ESCOLARES Y TURISMO S.A - LIDERTUR S.A
100%</t>
  </si>
  <si>
    <t>CR 68A N.67B-10</t>
  </si>
  <si>
    <t>comercial@lidertur.com.co</t>
  </si>
  <si>
    <t>Fundación Ways Of Hope
900.251.399-4</t>
  </si>
  <si>
    <t>Ana Lucia Sánchez Rodriguez
1’018.420.242</t>
  </si>
  <si>
    <t>Fundación Ways Of Hope
100%</t>
  </si>
  <si>
    <t>320 8861905</t>
  </si>
  <si>
    <t>Calle 68b bis #7c-95</t>
  </si>
  <si>
    <t>Integrante 1: SETCOLTUR S.A.S. NIT: 830.115.149-4 (50%) - 
Integrante 2: INVERSIONES TRANSTURISMO S.A.S. (50%)
NIT 830.050.283-2</t>
  </si>
  <si>
    <t xml:space="preserve">ERNESTO JOSE GARRIDO BARLETTA  </t>
  </si>
  <si>
    <t xml:space="preserve">no registra </t>
  </si>
  <si>
    <t>TRANSPORTES ESIVANS SAS  830.102.646-7</t>
  </si>
  <si>
    <t>SECOP ll</t>
  </si>
  <si>
    <t>Mersen</t>
  </si>
  <si>
    <t>MÍNIMO UNO (1) de los contratos aportados, deberá tener un valor igual o superior a UNA (1) vez el valor del POE, expresado en SMMLV a la fecha de terminación.</t>
  </si>
  <si>
    <t>FORMATO 07 A Fase l</t>
  </si>
  <si>
    <t>Fase 1</t>
  </si>
  <si>
    <t xml:space="preserve">
</t>
  </si>
  <si>
    <t>EN LA EJECUCIÓN DE CONTRATOS DE INTERVENTORIA A LA ELABORACIÓN DE ESTUDIOS O DISEÑOS DE SISTEMAS DE ACUEDUCTO O ALCANTARILLADO QUE INCLUYAN DENTRO DE SU ALCANCE PLANTAS DE TRATAMIENTO DE AGUA POTABLE (PTAP) Y/O PLANTAS DE TRATAMIENTO DE AGUA RESIDUAL (PTAR).</t>
  </si>
  <si>
    <r>
      <t xml:space="preserve">La experiencia deberá ser acreditada con la ejecución de </t>
    </r>
    <r>
      <rPr>
        <b/>
        <sz val="10"/>
        <rFont val="Arial"/>
        <family val="2"/>
      </rPr>
      <t>MÁXIMO CINCO (5) CONTRATOS (Terminados).</t>
    </r>
  </si>
  <si>
    <r>
      <t>Los contratos aportados deben sumar en su conjunto, un valor igual o superior a 1,0</t>
    </r>
    <r>
      <rPr>
        <sz val="10"/>
        <color rgb="FFFF0000"/>
        <rFont val="Arial"/>
        <family val="2"/>
      </rPr>
      <t xml:space="preserve"> vez </t>
    </r>
    <r>
      <rPr>
        <sz val="10"/>
        <rFont val="Arial"/>
        <family val="2"/>
      </rPr>
      <t>el valor del POE, expresado en SMMLV  en la fecha de terminación</t>
    </r>
  </si>
  <si>
    <r>
      <t xml:space="preserve">CUMPLE 
</t>
    </r>
    <r>
      <rPr>
        <sz val="9"/>
        <rFont val="Arial"/>
        <family val="2"/>
      </rPr>
      <t>Cumple requisito minimo 1 contrato debe ser 1 vez el POE</t>
    </r>
  </si>
  <si>
    <r>
      <t xml:space="preserve">CUMPLE 
</t>
    </r>
    <r>
      <rPr>
        <sz val="9"/>
        <rFont val="Arial"/>
        <family val="2"/>
      </rPr>
      <t>La certificación acredita debidamente discriminada en la experiencia pedida.</t>
    </r>
  </si>
  <si>
    <r>
      <t xml:space="preserve">CUMPLE 
</t>
    </r>
    <r>
      <rPr>
        <sz val="9"/>
        <rFont val="Arial"/>
        <family val="2"/>
      </rPr>
      <t>La certificación acredita debidamente discriminada en la experiencia pedida.</t>
    </r>
    <r>
      <rPr>
        <b/>
        <sz val="9"/>
        <rFont val="Arial"/>
        <family val="2"/>
      </rPr>
      <t xml:space="preserve">
</t>
    </r>
  </si>
  <si>
    <r>
      <rPr>
        <b/>
        <sz val="10"/>
        <rFont val="Carlito"/>
        <family val="2"/>
      </rPr>
      <t>Prestaciones Sociales</t>
    </r>
  </si>
  <si>
    <t>Gastos Generales</t>
  </si>
  <si>
    <t>Impuestos, timbres, perfeccionamiento</t>
  </si>
  <si>
    <t>PROYECTOS GENERALES Y COMPAÑÍA SAS</t>
  </si>
  <si>
    <t>Los contratos aportados deberán sumar, en su conjunto, un valor igual o superior a 2 veces el valor del
POE, expresado en SMMLV a la fecha de terminación</t>
  </si>
  <si>
    <r>
      <rPr>
        <sz val="10.5"/>
        <rFont val="Carlito"/>
        <family val="2"/>
      </rPr>
      <t>Salario Básico (Nómina Total Mensual)</t>
    </r>
  </si>
  <si>
    <t>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t>
  </si>
  <si>
    <t>CONSTRUCTODO INGENIEROS CONTRATISTAS LTDA</t>
  </si>
  <si>
    <t>HENRY ALBERTO CASTRO REINA C.C. 80.019.099</t>
  </si>
  <si>
    <t>CONSTRUCTODO INGENIEROS CONTRATISTAS LTDA.</t>
  </si>
  <si>
    <t>NIT: 900.084.348-2</t>
  </si>
  <si>
    <t>AVENIDA CARACAS #34-86
BOGOTÁ D.C.</t>
  </si>
  <si>
    <t>constructodoltda@gmail.com</t>
  </si>
  <si>
    <t>BOGOTÁ D.C</t>
  </si>
  <si>
    <t>UNIDAD DE
RIESGOS</t>
  </si>
  <si>
    <t>ORGANIZACIÓN DE
ESTADOS
IBEROAMERICANO
S</t>
  </si>
  <si>
    <t>EL INSTITUCIÓN DE
EDUCACIÓN
SUPERIOR
COLEGIO
INTEGRADO
NACIONAL
ORIENTE DE
CALDAS</t>
  </si>
  <si>
    <t>MUNICIPIO DE SAN
VICENTE DEL
CAGUAN</t>
  </si>
  <si>
    <t>“INTERVENTORÍA TÉCNICA, ADMINISTRATIVA Y DE CONTROL PRESUPUESTAL A LAS OBRAS DE ADECUACIÓN DE UNA PLACA POLIDEPORTIVA Y DE LA CUBIERTA EXISTENTE EN EL  POLIDEPORTIVO DEL CORREGIMIENTO ESTACIÓN COCORNA, UBICADO EN EL MUNICIPIO DE  PUERTO TRIUNFO, ANTIOQUIA.”</t>
  </si>
  <si>
    <t>INTERVENTORÍA ADMINISTRATIVA, TÉCNICA, FINANCIERA Y AMBIENTAL, PARA LA  ONSTRUCCIÓN DE AULAS Y DE BATERÍAS  ANITARIAS DE LAS SEDES EDUCATIVAS AFECTADAS POR LA TEMPORADA INVERNAL DESDE EL 01 DE SEPTIEMBRE A 10 DE DICIEMBRE DE 2011 EN LAS ZONAS 7 – 8 – 9 – 11 QUE INCLUYEN EL SUBGRUPO 2 DEPARTAMENTOS DE BOLÍVAR Y CÓRDOBA MUNICIPIOS DE MAGANGUE, BUENAVISTA Y MONTERÍA, EN DESARROLLO DEL CONVENIO No. 9677-04-720-2012 CELEBRADO ENTRE EL FONDO NACIONAL DE GESTIÓN DEL RIESGO DE DESASTRES FNGRD –FIDUPREVISORA S.A. Y EL MINISTERIO DE  DUCACIÓN
NACIONAL.</t>
  </si>
  <si>
    <t>“INTERVENTORIA TECNICA, ADMINISTRATIVA Y FINANCIERA AL
TRANSPORTE, LA CONSTRUCCIÓN DE LAS BASES Y LA
INSTALACIÓN DE LAS AULAS PARA ATENDER LAS
INSTITUCIONES EDUCATIVAS AFECTADAS POR LA OLA INVERNAL EN EL DEPARTAMENTOS DE CHOCO. ESTA CONTRATACIÓN SE REALIZA EN EL MARCO DE LOS CONVENIOS MEDIANTE LOS CUALES LA OEI SE OBLIGA PARA CON EL MINISTERIO DE EDUCACIÓN NACIONAL A  JECUTAR LAS FASES 1 Y 2 DEL PLAN DE ACCIÓN DE EMERGENCIA INVERNAL DEL SECTOR  DUCATIVO”.</t>
  </si>
  <si>
    <t>INTERVENTORÍA TÉCNICA, ADMINISTRATIVA, FINANCIERA Y AMBIENTAL, PARA EL CONTRATO DE OBRA OBJETO DE LA LICITACIÓN PÚBLICA LP-001-2015 CORRESPONDIENTE A LAS DEMOLICIONES DEL PUENTE Y TRES BLOQUES DE LA SEDE CENTRAL, LA CASA DE HABITACIÓN, AULAS DE LA GRANJA Y LA CAPILLA, LA AMPLIACIÓN DEL BLOQUE 2 DE LA SEDE CENTRAL, EL REFORZAMIENTO DEL CENTRO DE LA MADERA Y LA CONSTRUCCIÓN DE OBRAS DEL CTT GRANJA; BIBLIOTECA Y LABORATORIOS PERTENECIENTES A LA INSTITUCIÓN EDUCATIVA IES- CINOC, EN EL MUNICIPIO DE PENSILVANIA
CALDAS.</t>
  </si>
  <si>
    <t>INTERVENTORÍA TÉCNICA, ADMINISTRATIVA Y FINANCIERA PARA LA REMODELACIÓN PRIMERA ET APA DEL PARQUE DE LOS FUNDADORES -  ARQUE FUNDACIONAL DEL MUNICIPIO DE SAN VICENTE DEL CAGUÁN.</t>
  </si>
  <si>
    <t>Director Interventoría</t>
  </si>
  <si>
    <t>Residente de Interventoría</t>
  </si>
  <si>
    <t>Especialista Estructural.</t>
  </si>
  <si>
    <t>Especialista Hidráulico.</t>
  </si>
  <si>
    <t>Especialista Eléctrico.</t>
  </si>
  <si>
    <t>Tecnólogo PGIO</t>
  </si>
  <si>
    <t>Inspector de obra civil</t>
  </si>
  <si>
    <t>Topógrafo</t>
  </si>
  <si>
    <t>SUBTOTAL COSTOS INDIRECTOS (2)</t>
  </si>
  <si>
    <t>COSTO TOTAL (1 + 2)</t>
  </si>
</sst>
</file>

<file path=xl/styles.xml><?xml version="1.0" encoding="utf-8"?>
<styleSheet xmlns="http://schemas.openxmlformats.org/spreadsheetml/2006/main" xmlns:mc="http://schemas.openxmlformats.org/markup-compatibility/2006" xmlns:x14ac="http://schemas.microsoft.com/office/spreadsheetml/2009/9/ac" mc:Ignorable="x14ac">
  <numFmts count="73">
    <numFmt numFmtId="5" formatCode="&quot;$&quot;\ #,##0_);\(&quot;$&quot;\ #,##0\)"/>
    <numFmt numFmtId="7" formatCode="&quot;$&quot;\ #,##0.00_);\(&quot;$&quot;\ #,##0.00\)"/>
    <numFmt numFmtId="8" formatCode="&quot;$&quot;\ #,##0.00_);[Red]\(&quot;$&quot;\ #,##0.00\)"/>
    <numFmt numFmtId="42" formatCode="_(&quot;$&quot;\ * #,##0_);_(&quot;$&quot;\ * \(#,##0\);_(&quot;$&quot;\ * &quot;-&quot;_);_(@_)"/>
    <numFmt numFmtId="41" formatCode="_(* #,##0_);_(* \(#,##0\);_(* &quot;-&quot;_);_(@_)"/>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0.00\ &quot;€&quot;;\-#,##0.00\ &quot;€&quot;"/>
    <numFmt numFmtId="168" formatCode="_-* #,##0\ _€_-;\-* #,##0\ _€_-;_-* &quot;-&quot;\ _€_-;_-@_-"/>
    <numFmt numFmtId="169" formatCode="_-* #,##0.00\ &quot;€&quot;_-;\-* #,##0.00\ &quot;€&quot;_-;_-* &quot;-&quot;??\ &quot;€&quot;_-;_-@_-"/>
    <numFmt numFmtId="170" formatCode="_-* #,##0.00\ _€_-;\-* #,##0.00\ _€_-;_-* &quot;-&quot;??\ _€_-;_-@_-"/>
    <numFmt numFmtId="171" formatCode="&quot;$&quot;#,##0.00;[Red]\-&quot;$&quot;#,##0.00"/>
    <numFmt numFmtId="172" formatCode="_-&quot;$&quot;* #,##0.00_-;\-&quot;$&quot;* #,##0.00_-;_-&quot;$&quot;* &quot;-&quot;??_-;_-@_-"/>
    <numFmt numFmtId="173" formatCode="0.000"/>
    <numFmt numFmtId="174" formatCode="d\-mmm\-yyyy"/>
    <numFmt numFmtId="175" formatCode="&quot;$&quot;#,##0"/>
    <numFmt numFmtId="176" formatCode="0.0%"/>
    <numFmt numFmtId="177" formatCode="_(* #,##0_);_(* \(#,##0\);_(* &quot;-&quot;??_);_(@_)"/>
    <numFmt numFmtId="178" formatCode="#,##0.00_ ;\-#,##0.00\ "/>
    <numFmt numFmtId="179" formatCode="#,"/>
    <numFmt numFmtId="180" formatCode="&quot;$&quot;#.00"/>
    <numFmt numFmtId="181" formatCode="_-* #,##0.00\ [$€]_-;\-* #,##0.00\ [$€]_-;_-* &quot;-&quot;??\ [$€]_-;_-@_-"/>
    <numFmt numFmtId="182" formatCode="#,##0\ [$€];[Red]\-#,##0\ [$€]"/>
    <numFmt numFmtId="183" formatCode="#,##0.00[$€];[Red]\-#,##0.00[$€]"/>
    <numFmt numFmtId="184" formatCode="_-[$€-2]* #,##0.00_-;\-[$€-2]* #,##0.00_-;_-[$€-2]* &quot;-&quot;??_-"/>
    <numFmt numFmtId="185" formatCode="_ [$€-2]* #,##0.00_ ;_ [$€-2]* \-#,##0.00_ ;_ [$€-2]* &quot;-&quot;??_ "/>
    <numFmt numFmtId="186" formatCode="[$€]#,##0"/>
    <numFmt numFmtId="187" formatCode="#,##0.00\ ;&quot; (&quot;#,##0.00\);&quot; -&quot;#\ ;@\ "/>
    <numFmt numFmtId="188" formatCode="#.00"/>
    <numFmt numFmtId="189" formatCode="_ * #,##0_ ;_ * \-#,##0_ ;_ * &quot;-&quot;_ ;_ @_ "/>
    <numFmt numFmtId="190" formatCode="_-* #,##0\ _P_t_a_-;\-* #,##0\ _P_t_a_-;_-* &quot;-&quot;\ _P_t_a_-;_-@_-"/>
    <numFmt numFmtId="191" formatCode="_ * #,##0.00_ ;_ * \-#,##0.00_ ;_ * &quot;-&quot;??_ ;_ @_ "/>
    <numFmt numFmtId="192" formatCode="#,##0.00\ ;&quot; -&quot;#,##0.00\ ;&quot; -&quot;#\ ;@\ "/>
    <numFmt numFmtId="193" formatCode="&quot;$&quot;\ #,##0.00;[Red]&quot;$&quot;\ \-#,##0.00"/>
    <numFmt numFmtId="194" formatCode="0.000%"/>
    <numFmt numFmtId="195" formatCode="_-* #,##0.00\ _p_t_a_-;\-* #,##0.00\ _p_t_a_-;_-* &quot;-&quot;??\ _p_t_a_-;_-@_-"/>
    <numFmt numFmtId="196" formatCode="0.000000"/>
    <numFmt numFmtId="197" formatCode="&quot;$&quot;\ #,##0"/>
    <numFmt numFmtId="198" formatCode="#,##0.000"/>
    <numFmt numFmtId="199" formatCode="_(&quot;$&quot;* #,##0.00_);_(&quot;$&quot;* \(#,##0.00\);_(&quot;$&quot;* &quot;-&quot;??_);_(@_)"/>
    <numFmt numFmtId="200" formatCode="[$$-2C0A]#,##0"/>
    <numFmt numFmtId="201" formatCode="_ &quot;$&quot;\ * #,##0.00_ ;_ &quot;$&quot;\ * \-#,##0.00_ ;_ &quot;$&quot;\ * &quot;-&quot;??_ ;_ @_ "/>
    <numFmt numFmtId="202" formatCode="%#.00"/>
    <numFmt numFmtId="203" formatCode="_(* #,##0\ &quot;pta&quot;_);_(* \(#,##0\ &quot;pta&quot;\);_(* &quot;-&quot;??\ &quot;pta&quot;_);_(@_)"/>
    <numFmt numFmtId="204" formatCode="_(&quot;C$&quot;* #,##0.00_);_(&quot;C$&quot;* \(#,##0.00\);_(&quot;C$&quot;* &quot;-&quot;??_);_(@_)"/>
    <numFmt numFmtId="205" formatCode="&quot;$&quot;\ #,##0.00"/>
    <numFmt numFmtId="206" formatCode="0.0000"/>
    <numFmt numFmtId="207" formatCode="m\o\n\th\ d\,\ yyyy"/>
    <numFmt numFmtId="208" formatCode="_ [$€-2]\ * #,##0.00_ ;_ [$€-2]\ * \-#,##0.00_ ;_ [$€-2]\ * &quot;-&quot;??_ "/>
    <numFmt numFmtId="209" formatCode="_ [$€]\ * #,##0.00_ ;_ [$€]\ * \-#,##0.00_ ;_ [$€]\ * &quot;-&quot;??_ ;_ @_ "/>
    <numFmt numFmtId="210" formatCode="_([$€]* #,##0.00_);_([$€]* \(#,##0.00\);_([$€]* &quot;-&quot;??_);_(@_)"/>
    <numFmt numFmtId="211" formatCode="#."/>
    <numFmt numFmtId="212" formatCode="0.0"/>
    <numFmt numFmtId="213" formatCode="\$#,##0.00_);[Red]\(\$#,##0.00\)"/>
    <numFmt numFmtId="214" formatCode="_ &quot;$&quot;\ * #,##0.0_ ;_ &quot;$&quot;\ * \-#,##0.0_ ;_ &quot;$&quot;\ * &quot;-&quot;??_ ;_ @_ "/>
    <numFmt numFmtId="215" formatCode="0.000000000"/>
    <numFmt numFmtId="216" formatCode="#,##0.0000"/>
    <numFmt numFmtId="217" formatCode="###,###,##0.00000"/>
    <numFmt numFmtId="218" formatCode="_ &quot;$&quot;\ * #,##0_ ;_ &quot;$&quot;\ * \-#,##0_ ;_ &quot;$&quot;\ * &quot;-&quot;_ ;_ @_ "/>
    <numFmt numFmtId="219" formatCode="&quot;$&quot;\ #,##0;&quot;$&quot;\ \-#,##0"/>
    <numFmt numFmtId="220" formatCode="_ &quot;$&quot;\ * #,##0_ ;_ &quot;$&quot;\ * \-#,##0_ ;_ &quot;$&quot;\ * &quot;-&quot;??_ ;_ @_ "/>
    <numFmt numFmtId="221" formatCode="_-* #,##0.00\ &quot;Pts&quot;_-;\-* #,##0.00\ &quot;Pts&quot;_-;_-* &quot;-&quot;??\ &quot;Pts&quot;_-;_-@_-"/>
    <numFmt numFmtId="222" formatCode="_([$$-240A]\ * #,##0.00_);_([$$-240A]\ * \(#,##0.00\);_([$$-240A]\ * &quot;-&quot;??_);_(@_)"/>
    <numFmt numFmtId="223" formatCode="dd/mm/yyyy;@"/>
    <numFmt numFmtId="224" formatCode="dd\-mm\-yy;@"/>
    <numFmt numFmtId="225" formatCode="#,##0.0;\-#,##0.0"/>
    <numFmt numFmtId="226" formatCode="#,##0.0_);\(#,##0.0\)"/>
    <numFmt numFmtId="227" formatCode="0.00000"/>
    <numFmt numFmtId="228" formatCode="[$$-240A]\ #,##0.00"/>
    <numFmt numFmtId="229" formatCode="0.0000%"/>
  </numFmts>
  <fonts count="8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b/>
      <sz val="9"/>
      <color rgb="FFFF0000"/>
      <name val="Arial"/>
      <family val="2"/>
    </font>
    <font>
      <b/>
      <sz val="8"/>
      <color rgb="FFFF0000"/>
      <name val="Arial"/>
      <family val="2"/>
    </font>
    <font>
      <sz val="11"/>
      <name val="Arial"/>
      <family val="2"/>
    </font>
    <font>
      <sz val="11"/>
      <color indexed="8"/>
      <name val="Arial"/>
      <family val="2"/>
    </font>
    <font>
      <sz val="11"/>
      <color theme="1"/>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b/>
      <sz val="7"/>
      <name val="Arial"/>
      <family val="2"/>
    </font>
    <font>
      <sz val="9"/>
      <color indexed="8"/>
      <name val="Arial"/>
      <family val="2"/>
    </font>
    <font>
      <b/>
      <u/>
      <sz val="10"/>
      <name val="Arial"/>
      <family val="2"/>
    </font>
    <font>
      <sz val="10"/>
      <color rgb="FF0000FF"/>
      <name val="Arial"/>
      <family val="2"/>
    </font>
    <font>
      <sz val="10"/>
      <name val="Arial"/>
      <family val="2"/>
    </font>
    <font>
      <b/>
      <sz val="11"/>
      <color theme="1"/>
      <name val="Calibri"/>
      <family val="2"/>
      <scheme val="minor"/>
    </font>
    <font>
      <b/>
      <sz val="18"/>
      <color theme="1"/>
      <name val="Calibri"/>
      <family val="2"/>
      <scheme val="minor"/>
    </font>
    <font>
      <sz val="12"/>
      <color theme="1"/>
      <name val="Arial"/>
      <family val="2"/>
    </font>
    <font>
      <b/>
      <sz val="10"/>
      <name val="Carlito"/>
    </font>
    <font>
      <b/>
      <sz val="10"/>
      <name val="Carlito"/>
      <family val="2"/>
    </font>
    <font>
      <sz val="10.5"/>
      <name val="Carlito"/>
      <family val="2"/>
    </font>
  </fonts>
  <fills count="8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rgb="FFFF00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5" tint="0.79998168889431442"/>
        <bgColor indexed="64"/>
      </patternFill>
    </fill>
    <fill>
      <patternFill patternType="solid">
        <fgColor rgb="FF00B0F0"/>
        <bgColor indexed="64"/>
      </patternFill>
    </fill>
  </fills>
  <borders count="155">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top/>
      <bottom style="thin">
        <color indexed="64"/>
      </bottom>
      <diagonal/>
    </border>
    <border>
      <left/>
      <right style="medium">
        <color auto="1"/>
      </right>
      <top style="thin">
        <color auto="1"/>
      </top>
      <bottom style="thin">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indexed="64"/>
      </left>
      <right style="double">
        <color indexed="64"/>
      </right>
      <top style="hair">
        <color indexed="64"/>
      </top>
      <bottom style="double">
        <color indexed="64"/>
      </bottom>
      <diagonal/>
    </border>
    <border>
      <left style="thin">
        <color indexed="64"/>
      </left>
      <right style="thin">
        <color indexed="64"/>
      </right>
      <top style="thin">
        <color indexed="64"/>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medium">
        <color indexed="64"/>
      </right>
      <top style="thick">
        <color indexed="64"/>
      </top>
      <bottom style="thin">
        <color auto="1"/>
      </bottom>
      <diagonal/>
    </border>
    <border>
      <left style="medium">
        <color indexed="64"/>
      </left>
      <right style="thin">
        <color auto="1"/>
      </right>
      <top style="thin">
        <color auto="1"/>
      </top>
      <bottom style="thick">
        <color indexed="64"/>
      </bottom>
      <diagonal/>
    </border>
    <border>
      <left style="thin">
        <color auto="1"/>
      </left>
      <right style="thin">
        <color auto="1"/>
      </right>
      <top style="thin">
        <color auto="1"/>
      </top>
      <bottom style="thick">
        <color indexed="64"/>
      </bottom>
      <diagonal/>
    </border>
    <border>
      <left style="thin">
        <color auto="1"/>
      </left>
      <right style="medium">
        <color indexed="64"/>
      </right>
      <top style="thin">
        <color auto="1"/>
      </top>
      <bottom style="thick">
        <color indexed="64"/>
      </bottom>
      <diagonal/>
    </border>
    <border>
      <left style="thin">
        <color auto="1"/>
      </left>
      <right style="thin">
        <color auto="1"/>
      </right>
      <top style="thick">
        <color indexed="64"/>
      </top>
      <bottom/>
      <diagonal/>
    </border>
    <border>
      <left style="medium">
        <color auto="1"/>
      </left>
      <right style="thin">
        <color auto="1"/>
      </right>
      <top style="thick">
        <color indexed="64"/>
      </top>
      <bottom/>
      <diagonal/>
    </border>
    <border>
      <left style="thin">
        <color auto="1"/>
      </left>
      <right style="thin">
        <color auto="1"/>
      </right>
      <top/>
      <bottom style="thick">
        <color indexed="64"/>
      </bottom>
      <diagonal/>
    </border>
    <border>
      <left style="medium">
        <color auto="1"/>
      </left>
      <right style="thin">
        <color auto="1"/>
      </right>
      <top/>
      <bottom style="thick">
        <color indexed="64"/>
      </bottom>
      <diagonal/>
    </border>
    <border>
      <left style="thin">
        <color indexed="64"/>
      </left>
      <right/>
      <top style="thin">
        <color indexed="64"/>
      </top>
      <bottom/>
      <diagonal/>
    </border>
    <border>
      <left style="thin">
        <color rgb="FF000000"/>
      </left>
      <right style="thin">
        <color rgb="FF000000"/>
      </right>
      <top style="thin">
        <color rgb="FF000000"/>
      </top>
      <bottom style="thin">
        <color rgb="FF000000"/>
      </bottom>
      <diagonal/>
    </border>
  </borders>
  <cellStyleXfs count="1111">
    <xf numFmtId="0" fontId="0" fillId="0" borderId="0"/>
    <xf numFmtId="40" fontId="33" fillId="0" borderId="0">
      <alignment horizontal="center"/>
    </xf>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79" fontId="36" fillId="0" borderId="0">
      <protection locked="0"/>
    </xf>
    <xf numFmtId="3" fontId="37" fillId="0" borderId="0" applyFont="0" applyFill="0" applyBorder="0" applyAlignment="0" applyProtection="0"/>
    <xf numFmtId="180" fontId="35" fillId="0" borderId="0">
      <protection locked="0"/>
    </xf>
    <xf numFmtId="179" fontId="36" fillId="0" borderId="0">
      <protection locked="0"/>
    </xf>
    <xf numFmtId="179"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43" fontId="7" fillId="0" borderId="0" applyFont="0" applyFill="0" applyBorder="0" applyAlignment="0" applyProtection="0"/>
    <xf numFmtId="181" fontId="7" fillId="0" borderId="0" applyFont="0" applyFill="0" applyBorder="0" applyAlignment="0" applyProtection="0"/>
    <xf numFmtId="182" fontId="7" fillId="0" borderId="0"/>
    <xf numFmtId="183" fontId="39" fillId="0" borderId="0" applyFont="0" applyFill="0" applyBorder="0" applyAlignment="0" applyProtection="0"/>
    <xf numFmtId="183" fontId="39" fillId="0" borderId="0" applyFont="0" applyFill="0" applyBorder="0" applyAlignment="0" applyProtection="0"/>
    <xf numFmtId="183" fontId="39" fillId="0" borderId="0" applyFont="0" applyFill="0" applyBorder="0" applyAlignment="0" applyProtection="0"/>
    <xf numFmtId="184" fontId="7" fillId="0" borderId="0" applyFont="0" applyFill="0" applyBorder="0" applyAlignment="0" applyProtection="0"/>
    <xf numFmtId="185"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86" fontId="7" fillId="0" borderId="0" applyFont="0" applyFill="0" applyBorder="0" applyAlignment="0" applyProtection="0"/>
    <xf numFmtId="0" fontId="7" fillId="0" borderId="0" applyFont="0" applyFill="0" applyBorder="0" applyAlignment="0" applyProtection="0"/>
    <xf numFmtId="183" fontId="39" fillId="0" borderId="0" applyFont="0" applyFill="0" applyBorder="0" applyAlignment="0" applyProtection="0"/>
    <xf numFmtId="183" fontId="39" fillId="0" borderId="0" applyFont="0" applyFill="0" applyBorder="0" applyAlignment="0" applyProtection="0"/>
    <xf numFmtId="183" fontId="39" fillId="0" borderId="0" applyFont="0" applyFill="0" applyBorder="0" applyAlignment="0" applyProtection="0"/>
    <xf numFmtId="183" fontId="39" fillId="0" borderId="0" applyFont="0" applyFill="0" applyBorder="0" applyAlignment="0" applyProtection="0"/>
    <xf numFmtId="183" fontId="39" fillId="0" borderId="0" applyFont="0" applyFill="0" applyBorder="0" applyAlignment="0" applyProtection="0"/>
    <xf numFmtId="183" fontId="39" fillId="0" borderId="0" applyFont="0" applyFill="0" applyBorder="0" applyAlignment="0" applyProtection="0"/>
    <xf numFmtId="184"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87" fontId="7"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7" fillId="0" borderId="0"/>
    <xf numFmtId="0" fontId="7" fillId="54" borderId="10"/>
    <xf numFmtId="0" fontId="25" fillId="35" borderId="11"/>
    <xf numFmtId="9" fontId="7" fillId="0" borderId="0"/>
    <xf numFmtId="0" fontId="28" fillId="0" borderId="0"/>
    <xf numFmtId="0" fontId="31" fillId="0" borderId="12"/>
    <xf numFmtId="0" fontId="26" fillId="0" borderId="0"/>
    <xf numFmtId="187" fontId="7"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88"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43" fontId="7" fillId="0" borderId="0" applyFont="0" applyFill="0" applyBorder="0" applyAlignment="0" applyProtection="0"/>
    <xf numFmtId="41" fontId="7" fillId="0" borderId="0" applyFont="0" applyFill="0" applyBorder="0" applyAlignment="0" applyProtection="0"/>
    <xf numFmtId="167" fontId="7" fillId="0" borderId="0" applyFont="0" applyFill="0" applyBorder="0" applyAlignment="0" applyProtection="0"/>
    <xf numFmtId="189" fontId="7" fillId="0" borderId="0" applyFont="0" applyFill="0" applyBorder="0" applyAlignment="0" applyProtection="0"/>
    <xf numFmtId="168" fontId="7" fillId="0" borderId="0" applyFont="0" applyFill="0" applyBorder="0" applyAlignment="0" applyProtection="0"/>
    <xf numFmtId="190" fontId="50" fillId="0" borderId="0" applyFont="0" applyFill="0" applyBorder="0" applyAlignment="0" applyProtection="0"/>
    <xf numFmtId="176" fontId="6" fillId="0" borderId="0" applyFont="0" applyFill="0" applyBorder="0" applyAlignment="0" applyProtection="0"/>
    <xf numFmtId="43"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43" fontId="7" fillId="0" borderId="0" applyFont="0" applyFill="0" applyBorder="0" applyAlignment="0" applyProtection="0"/>
    <xf numFmtId="43" fontId="48" fillId="0" borderId="0" applyFont="0" applyFill="0" applyBorder="0" applyAlignment="0" applyProtection="0"/>
    <xf numFmtId="43" fontId="44" fillId="0" borderId="0" applyFont="0" applyFill="0" applyBorder="0" applyAlignment="0" applyProtection="0"/>
    <xf numFmtId="43" fontId="47" fillId="0" borderId="0" applyFont="0" applyFill="0" applyBorder="0" applyAlignment="0" applyProtection="0"/>
    <xf numFmtId="170" fontId="6" fillId="0" borderId="0" applyFont="0" applyFill="0" applyBorder="0" applyAlignment="0" applyProtection="0"/>
    <xf numFmtId="192" fontId="7" fillId="0" borderId="0"/>
    <xf numFmtId="170"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5" fontId="50"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3" fontId="7" fillId="0" borderId="0" applyFont="0" applyFill="0" applyBorder="0" applyAlignment="0" applyProtection="0"/>
    <xf numFmtId="43" fontId="7" fillId="0" borderId="0" applyFont="0" applyFill="0" applyBorder="0" applyAlignment="0" applyProtection="0"/>
    <xf numFmtId="170" fontId="6" fillId="0" borderId="0" applyFont="0" applyFill="0" applyBorder="0" applyAlignment="0" applyProtection="0"/>
    <xf numFmtId="192" fontId="7" fillId="0" borderId="0"/>
    <xf numFmtId="0" fontId="6" fillId="0" borderId="0" applyFont="0" applyFill="0" applyBorder="0" applyAlignment="0" applyProtection="0"/>
    <xf numFmtId="0" fontId="50" fillId="0" borderId="0" applyFont="0" applyFill="0" applyBorder="0" applyAlignment="0" applyProtection="0"/>
    <xf numFmtId="7" fontId="7" fillId="0" borderId="0" applyFont="0" applyFill="0" applyBorder="0" applyAlignment="0" applyProtection="0"/>
    <xf numFmtId="194"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5" fontId="7" fillId="0" borderId="0" applyFont="0" applyFill="0" applyBorder="0" applyAlignment="0" applyProtection="0"/>
    <xf numFmtId="196" fontId="7" fillId="0" borderId="0" applyFont="0" applyFill="0" applyBorder="0" applyAlignment="0" applyProtection="0"/>
    <xf numFmtId="189"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7" fontId="7" fillId="0" borderId="0" applyFont="0" applyFill="0" applyBorder="0" applyAlignment="0" applyProtection="0"/>
    <xf numFmtId="197" fontId="7" fillId="0" borderId="0" applyFont="0" applyFill="0" applyBorder="0" applyAlignment="0" applyProtection="0"/>
    <xf numFmtId="0"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94" fontId="7" fillId="0" borderId="0" applyFont="0" applyFill="0" applyBorder="0" applyAlignment="0" applyProtection="0"/>
    <xf numFmtId="170" fontId="50" fillId="0" borderId="0" applyFont="0" applyFill="0" applyBorder="0" applyAlignment="0" applyProtection="0"/>
    <xf numFmtId="191" fontId="7" fillId="0" borderId="0" applyFont="0" applyFill="0" applyBorder="0" applyAlignment="0" applyProtection="0"/>
    <xf numFmtId="194" fontId="7" fillId="0" borderId="0" applyFont="0" applyFill="0" applyBorder="0" applyAlignment="0" applyProtection="0"/>
    <xf numFmtId="196" fontId="7" fillId="0" borderId="0" applyFont="0" applyFill="0" applyBorder="0" applyAlignment="0" applyProtection="0"/>
    <xf numFmtId="198"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44" fontId="6" fillId="0" borderId="0" applyFont="0" applyFill="0" applyBorder="0" applyAlignment="0" applyProtection="0"/>
    <xf numFmtId="199" fontId="7" fillId="0" borderId="0" applyFont="0" applyFill="0" applyBorder="0" applyAlignment="0" applyProtection="0"/>
    <xf numFmtId="0" fontId="6" fillId="0" borderId="0" applyFont="0" applyFill="0" applyBorder="0" applyAlignment="0" applyProtection="0"/>
    <xf numFmtId="200" fontId="7" fillId="0" borderId="0" applyFont="0" applyFill="0" applyBorder="0" applyAlignment="0" applyProtection="0"/>
    <xf numFmtId="44" fontId="7" fillId="0" borderId="0" applyFont="0" applyFill="0" applyBorder="0" applyAlignment="0" applyProtection="0"/>
    <xf numFmtId="168" fontId="7" fillId="0" borderId="0" applyFont="0" applyFill="0" applyBorder="0" applyAlignment="0" applyProtection="0"/>
    <xf numFmtId="44" fontId="7" fillId="0" borderId="0" applyFont="0" applyFill="0" applyBorder="0" applyAlignment="0" applyProtection="0"/>
    <xf numFmtId="201" fontId="7" fillId="0" borderId="0" applyFont="0" applyFill="0" applyBorder="0" applyAlignment="0" applyProtection="0"/>
    <xf numFmtId="204" fontId="48" fillId="0" borderId="0" applyFont="0" applyFill="0" applyBorder="0" applyAlignment="0" applyProtection="0"/>
    <xf numFmtId="44" fontId="50" fillId="0" borderId="0" applyFont="0" applyFill="0" applyBorder="0" applyAlignment="0" applyProtection="0"/>
    <xf numFmtId="204" fontId="7"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9"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7" fillId="0" borderId="0"/>
    <xf numFmtId="0" fontId="7" fillId="0" borderId="0"/>
    <xf numFmtId="0" fontId="7" fillId="0" borderId="0"/>
    <xf numFmtId="0" fontId="7" fillId="0" borderId="0"/>
    <xf numFmtId="0" fontId="7" fillId="0" borderId="0"/>
    <xf numFmtId="0" fontId="50" fillId="0" borderId="0"/>
    <xf numFmtId="0" fontId="50" fillId="0" borderId="0"/>
    <xf numFmtId="0" fontId="51" fillId="0" borderId="0"/>
    <xf numFmtId="0" fontId="51" fillId="0" borderId="0"/>
    <xf numFmtId="0" fontId="50"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2" fontId="35" fillId="0" borderId="0">
      <protection locked="0"/>
    </xf>
    <xf numFmtId="9" fontId="7"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2"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7"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1"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3" fontId="7" fillId="0" borderId="0" applyFont="0" applyFill="0" applyBorder="0" applyAlignment="0" applyProtection="0"/>
    <xf numFmtId="0" fontId="26" fillId="0" borderId="0" applyNumberFormat="0" applyFill="0" applyBorder="0" applyAlignment="0" applyProtection="0"/>
    <xf numFmtId="0" fontId="7" fillId="0" borderId="0"/>
    <xf numFmtId="0" fontId="7" fillId="0" borderId="0"/>
    <xf numFmtId="191" fontId="7" fillId="0" borderId="0" applyFont="0" applyFill="0" applyBorder="0" applyAlignment="0" applyProtection="0"/>
    <xf numFmtId="0" fontId="7" fillId="0" borderId="0"/>
    <xf numFmtId="166"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91" fontId="55" fillId="0" borderId="0" applyFont="0" applyFill="0" applyBorder="0" applyAlignment="0" applyProtection="0"/>
    <xf numFmtId="207" fontId="35" fillId="0" borderId="0">
      <protection locked="0"/>
    </xf>
    <xf numFmtId="0" fontId="35" fillId="0" borderId="0">
      <protection locked="0"/>
    </xf>
    <xf numFmtId="0" fontId="40" fillId="0" borderId="0">
      <protection locked="0"/>
    </xf>
    <xf numFmtId="0" fontId="40" fillId="0" borderId="0">
      <protection locked="0"/>
    </xf>
    <xf numFmtId="208" fontId="7" fillId="0" borderId="0" applyFont="0" applyFill="0" applyBorder="0" applyAlignment="0" applyProtection="0"/>
    <xf numFmtId="209" fontId="7" fillId="0" borderId="0" applyFont="0" applyFill="0" applyBorder="0" applyAlignment="0" applyProtection="0"/>
    <xf numFmtId="181" fontId="7" fillId="0" borderId="0" applyFont="0" applyFill="0" applyBorder="0" applyAlignment="0" applyProtection="0"/>
    <xf numFmtId="210" fontId="7" fillId="0" borderId="0" applyFont="0" applyFill="0" applyBorder="0" applyAlignment="0" applyProtection="0"/>
    <xf numFmtId="209" fontId="7"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88" fontId="35" fillId="0" borderId="0">
      <protection locked="0"/>
    </xf>
    <xf numFmtId="4" fontId="35" fillId="0" borderId="0">
      <protection locked="0"/>
    </xf>
    <xf numFmtId="211" fontId="40" fillId="0" borderId="0">
      <protection locked="0"/>
    </xf>
    <xf numFmtId="211" fontId="40"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3" fontId="50"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71" fontId="7" fillId="0" borderId="0" applyFont="0" applyFill="0" applyProtection="0"/>
    <xf numFmtId="43" fontId="7" fillId="0" borderId="0" applyFont="0" applyFill="0" applyBorder="0" applyAlignment="0" applyProtection="0"/>
    <xf numFmtId="43" fontId="7" fillId="0" borderId="0" applyFont="0" applyFill="0" applyBorder="0" applyAlignment="0" applyProtection="0"/>
    <xf numFmtId="191" fontId="6" fillId="0" borderId="0" applyFont="0" applyFill="0" applyBorder="0" applyAlignment="0" applyProtection="0"/>
    <xf numFmtId="43" fontId="50" fillId="0" borderId="0" applyFont="0" applyFill="0" applyBorder="0" applyAlignment="0" applyProtection="0"/>
    <xf numFmtId="191"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43" fontId="50" fillId="0" borderId="0" applyFont="0" applyFill="0" applyBorder="0" applyAlignment="0" applyProtection="0"/>
    <xf numFmtId="193" fontId="7" fillId="0" borderId="0" applyFont="0" applyFill="0" applyProtection="0"/>
    <xf numFmtId="193" fontId="7" fillId="0" borderId="0" applyFont="0" applyFill="0" applyProtection="0"/>
    <xf numFmtId="193" fontId="7" fillId="0" borderId="0" applyFont="0" applyFill="0" applyProtection="0"/>
    <xf numFmtId="193" fontId="7" fillId="0" borderId="0" applyFont="0" applyFill="0" applyProtection="0"/>
    <xf numFmtId="193"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1" fontId="7" fillId="0" borderId="0" applyFont="0" applyFill="0" applyBorder="0" applyAlignment="0" applyProtection="0"/>
    <xf numFmtId="193" fontId="7" fillId="0" borderId="0" applyFont="0" applyFill="0" applyProtection="0"/>
    <xf numFmtId="193" fontId="7" fillId="0" borderId="0" applyFont="0" applyFill="0" applyProtection="0"/>
    <xf numFmtId="193" fontId="7" fillId="0" borderId="0" applyFont="0" applyFill="0" applyProtection="0"/>
    <xf numFmtId="193" fontId="7" fillId="0" borderId="0" applyFont="0" applyFill="0" applyProtection="0"/>
    <xf numFmtId="193" fontId="7" fillId="0" borderId="0" applyFont="0" applyFill="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1" fontId="7" fillId="0" borderId="0" applyFont="0" applyFill="0" applyBorder="0" applyAlignment="0" applyProtection="0"/>
    <xf numFmtId="0" fontId="7" fillId="0" borderId="0" applyFont="0" applyFill="0" applyProtection="0"/>
    <xf numFmtId="191"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1" fontId="7" fillId="0" borderId="0" applyFont="0" applyFill="0" applyBorder="0" applyAlignment="0" applyProtection="0"/>
    <xf numFmtId="0" fontId="7" fillId="0" borderId="0" applyFont="0" applyFill="0" applyBorder="0" applyAlignment="0" applyProtection="0"/>
    <xf numFmtId="43" fontId="58" fillId="0" borderId="0" applyFont="0" applyFill="0" applyBorder="0" applyAlignment="0" applyProtection="0"/>
    <xf numFmtId="212" fontId="7" fillId="0" borderId="0" applyFont="0" applyFill="0" applyProtection="0"/>
    <xf numFmtId="212" fontId="7" fillId="0" borderId="0" applyFont="0" applyFill="0" applyProtection="0"/>
    <xf numFmtId="212" fontId="7" fillId="0" borderId="0" applyFont="0" applyFill="0" applyProtection="0"/>
    <xf numFmtId="212" fontId="7" fillId="0" borderId="0" applyFont="0" applyFill="0" applyProtection="0"/>
    <xf numFmtId="212" fontId="7" fillId="0" borderId="0" applyFont="0" applyFill="0" applyProtection="0"/>
    <xf numFmtId="213" fontId="7" fillId="0" borderId="0" applyFont="0" applyFill="0" applyProtection="0"/>
    <xf numFmtId="213" fontId="7" fillId="0" borderId="0" applyFont="0" applyFill="0" applyProtection="0"/>
    <xf numFmtId="213" fontId="7" fillId="0" borderId="0" applyFont="0" applyFill="0" applyProtection="0"/>
    <xf numFmtId="213" fontId="7" fillId="0" borderId="0" applyFont="0" applyFill="0" applyProtection="0"/>
    <xf numFmtId="214" fontId="7" fillId="0" borderId="0" applyFont="0" applyFill="0" applyBorder="0" applyAlignment="0" applyProtection="0"/>
    <xf numFmtId="43" fontId="6" fillId="0" borderId="0" applyFont="0" applyFill="0" applyBorder="0" applyAlignment="0" applyProtection="0"/>
    <xf numFmtId="43" fontId="58" fillId="0" borderId="0" applyFont="0" applyFill="0" applyBorder="0" applyAlignment="0" applyProtection="0"/>
    <xf numFmtId="201" fontId="7" fillId="0" borderId="0" applyFont="0" applyFill="0" applyBorder="0" applyAlignment="0" applyProtection="0"/>
    <xf numFmtId="198" fontId="7" fillId="0" borderId="0" applyFont="0" applyFill="0" applyProtection="0"/>
    <xf numFmtId="43" fontId="58" fillId="0" borderId="0" applyFont="0" applyFill="0" applyBorder="0" applyAlignment="0" applyProtection="0"/>
    <xf numFmtId="201" fontId="7" fillId="0" borderId="0" applyFont="0" applyFill="0" applyBorder="0" applyAlignment="0" applyProtection="0"/>
    <xf numFmtId="198" fontId="7" fillId="0" borderId="0" applyFont="0" applyFill="0" applyProtection="0"/>
    <xf numFmtId="43" fontId="58" fillId="0" borderId="0" applyFont="0" applyFill="0" applyBorder="0" applyAlignment="0" applyProtection="0"/>
    <xf numFmtId="198" fontId="7" fillId="0" borderId="0" applyFont="0" applyFill="0" applyProtection="0"/>
    <xf numFmtId="43" fontId="58" fillId="0" borderId="0" applyFont="0" applyFill="0" applyBorder="0" applyAlignment="0" applyProtection="0"/>
    <xf numFmtId="198" fontId="7" fillId="0" borderId="0" applyFont="0" applyFill="0" applyProtection="0"/>
    <xf numFmtId="215" fontId="7" fillId="0" borderId="0" applyFont="0" applyFill="0" applyBorder="0" applyAlignment="0" applyProtection="0"/>
    <xf numFmtId="191" fontId="7" fillId="0" borderId="0" applyFont="0" applyFill="0" applyBorder="0" applyAlignment="0" applyProtection="0"/>
    <xf numFmtId="198" fontId="7" fillId="0" borderId="0" applyFont="0" applyFill="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216" fontId="7" fillId="0" borderId="0" applyFont="0" applyFill="0" applyBorder="0" applyAlignment="0" applyProtection="0"/>
    <xf numFmtId="43" fontId="7" fillId="0" borderId="0" applyFont="0" applyFill="0" applyBorder="0" applyAlignment="0" applyProtection="0"/>
    <xf numFmtId="0" fontId="6" fillId="0" borderId="0" applyFont="0" applyFill="0" applyBorder="0" applyAlignment="0" applyProtection="0"/>
    <xf numFmtId="191" fontId="7" fillId="0" borderId="0" applyFont="0" applyFill="0" applyBorder="0" applyAlignment="0" applyProtection="0"/>
    <xf numFmtId="170" fontId="50"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191" fontId="7" fillId="0" borderId="0" applyFont="0" applyFill="0" applyBorder="0" applyAlignment="0" applyProtection="0"/>
    <xf numFmtId="216" fontId="7" fillId="0" borderId="0" applyFont="0" applyFill="0" applyBorder="0" applyAlignment="0" applyProtection="0"/>
    <xf numFmtId="191" fontId="7" fillId="0" borderId="0" applyFont="0" applyFill="0" applyBorder="0" applyAlignment="0" applyProtection="0"/>
    <xf numFmtId="191" fontId="50" fillId="0" borderId="0" applyFont="0" applyFill="0" applyBorder="0" applyAlignment="0" applyProtection="0"/>
    <xf numFmtId="21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91" fontId="7" fillId="0" borderId="0" applyFont="0" applyFill="0" applyBorder="0" applyAlignment="0" applyProtection="0"/>
    <xf numFmtId="43" fontId="7" fillId="0" borderId="0" applyFont="0" applyFill="0" applyBorder="0" applyAlignment="0" applyProtection="0"/>
    <xf numFmtId="191" fontId="7" fillId="0" borderId="0" applyFont="0" applyFill="0" applyBorder="0" applyAlignment="0" applyProtection="0"/>
    <xf numFmtId="217"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01" fontId="7" fillId="0" borderId="0" applyFont="0" applyFill="0" applyBorder="0" applyAlignment="0" applyProtection="0"/>
    <xf numFmtId="217" fontId="7" fillId="0" borderId="0" applyFont="0" applyFill="0" applyProtection="0"/>
    <xf numFmtId="171" fontId="7" fillId="0" borderId="0" applyFont="0" applyFill="0" applyProtection="0"/>
    <xf numFmtId="171" fontId="7" fillId="0" borderId="0" applyFont="0" applyFill="0" applyProtection="0"/>
    <xf numFmtId="171" fontId="7" fillId="0" borderId="0" applyFont="0" applyFill="0" applyProtection="0"/>
    <xf numFmtId="171" fontId="7" fillId="0" borderId="0" applyFont="0" applyFill="0" applyProtection="0"/>
    <xf numFmtId="171" fontId="7" fillId="0" borderId="0" applyFont="0" applyFill="0" applyProtection="0"/>
    <xf numFmtId="191"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42" fontId="50"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42" fontId="7" fillId="0" borderId="0" applyFont="0" applyFill="0" applyBorder="0" applyAlignment="0" applyProtection="0"/>
    <xf numFmtId="218" fontId="7" fillId="0" borderId="0" applyFont="0" applyFill="0" applyBorder="0" applyAlignment="0" applyProtection="0"/>
    <xf numFmtId="218" fontId="50" fillId="0" borderId="0" applyFont="0" applyFill="0" applyBorder="0" applyAlignment="0" applyProtection="0"/>
    <xf numFmtId="206" fontId="7" fillId="0" borderId="0" applyFill="0" applyBorder="0" applyAlignment="0" applyProtection="0"/>
    <xf numFmtId="20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19"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201"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1" fontId="7" fillId="0" borderId="0" applyFont="0" applyFill="0" applyBorder="0" applyAlignment="0" applyProtection="0"/>
    <xf numFmtId="219" fontId="7" fillId="0" borderId="0" applyFont="0" applyFill="0" applyBorder="0" applyAlignment="0" applyProtection="0"/>
    <xf numFmtId="201" fontId="7" fillId="0" borderId="0" applyFont="0" applyFill="0" applyBorder="0" applyAlignment="0" applyProtection="0"/>
    <xf numFmtId="209" fontId="7" fillId="0" borderId="0" applyFont="0" applyFill="0" applyBorder="0" applyAlignment="0" applyProtection="0"/>
    <xf numFmtId="220" fontId="7" fillId="0" borderId="0" applyFont="0" applyFill="0" applyBorder="0" applyAlignment="0" applyProtection="0"/>
    <xf numFmtId="219" fontId="7" fillId="0" borderId="0" applyFont="0" applyFill="0" applyBorder="0" applyAlignment="0" applyProtection="0"/>
    <xf numFmtId="219"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9"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50" fillId="0" borderId="0" applyFont="0" applyFill="0" applyBorder="0" applyAlignment="0" applyProtection="0"/>
    <xf numFmtId="44" fontId="50" fillId="0" borderId="0" applyFont="0" applyFill="0" applyBorder="0" applyAlignment="0" applyProtection="0"/>
    <xf numFmtId="201" fontId="7" fillId="0" borderId="0" applyFont="0" applyFill="0" applyBorder="0" applyAlignment="0" applyProtection="0"/>
    <xf numFmtId="218" fontId="7" fillId="0" borderId="0" applyFont="0" applyFill="0" applyBorder="0" applyAlignment="0" applyProtection="0"/>
    <xf numFmtId="201"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18" fontId="7" fillId="0" borderId="0" applyFont="0" applyFill="0" applyBorder="0" applyAlignment="0" applyProtection="0"/>
    <xf numFmtId="201" fontId="7" fillId="0" borderId="0" applyFont="0" applyFill="0" applyBorder="0" applyAlignment="0" applyProtection="0"/>
    <xf numFmtId="218" fontId="7" fillId="0" borderId="0" applyFont="0" applyFill="0" applyBorder="0" applyAlignment="0" applyProtection="0"/>
    <xf numFmtId="44" fontId="50" fillId="0" borderId="0" applyFont="0" applyFill="0" applyBorder="0" applyAlignment="0" applyProtection="0"/>
    <xf numFmtId="44" fontId="50" fillId="0" borderId="0" applyFont="0" applyFill="0" applyBorder="0" applyAlignment="0" applyProtection="0"/>
    <xf numFmtId="44" fontId="50" fillId="0" borderId="0" applyFont="0" applyFill="0" applyBorder="0" applyAlignment="0" applyProtection="0"/>
    <xf numFmtId="44" fontId="50"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201" fontId="50" fillId="0" borderId="0" applyFont="0" applyFill="0" applyBorder="0" applyAlignment="0" applyProtection="0"/>
    <xf numFmtId="201" fontId="50"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201" fontId="7" fillId="0" borderId="0" applyFont="0" applyFill="0" applyBorder="0" applyAlignment="0" applyProtection="0"/>
    <xf numFmtId="12" fontId="7" fillId="0" borderId="0" applyFont="0" applyFill="0" applyProtection="0"/>
    <xf numFmtId="169" fontId="50" fillId="0" borderId="0" applyFont="0" applyFill="0" applyBorder="0" applyAlignment="0" applyProtection="0"/>
    <xf numFmtId="201" fontId="50" fillId="0" borderId="0" applyFont="0" applyFill="0" applyBorder="0" applyAlignment="0" applyProtection="0"/>
    <xf numFmtId="201" fontId="50" fillId="0" borderId="0" applyFont="0" applyFill="0" applyBorder="0" applyAlignment="0" applyProtection="0"/>
    <xf numFmtId="201" fontId="50" fillId="0" borderId="0" applyFont="0" applyFill="0" applyBorder="0" applyAlignment="0" applyProtection="0"/>
    <xf numFmtId="201" fontId="50"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44" fontId="50" fillId="0" borderId="0" applyFont="0" applyFill="0" applyBorder="0" applyAlignment="0" applyProtection="0"/>
    <xf numFmtId="44" fontId="50" fillId="0" borderId="0" applyFont="0" applyFill="0" applyBorder="0" applyAlignment="0" applyProtection="0"/>
    <xf numFmtId="44" fontId="7" fillId="0" borderId="0" applyFont="0" applyFill="0" applyBorder="0" applyAlignment="0" applyProtection="0"/>
    <xf numFmtId="201" fontId="7" fillId="0" borderId="0" applyFont="0" applyFill="0" applyBorder="0" applyAlignment="0" applyProtection="0"/>
    <xf numFmtId="165" fontId="14"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201" fontId="7" fillId="0" borderId="0" applyFont="0" applyFill="0" applyBorder="0" applyAlignment="0" applyProtection="0"/>
    <xf numFmtId="171" fontId="7" fillId="0" borderId="0" applyFont="0" applyFill="0" applyBorder="0" applyAlignment="0" applyProtection="0"/>
    <xf numFmtId="201" fontId="7" fillId="0" borderId="0" applyFont="0" applyFill="0" applyBorder="0" applyAlignment="0" applyProtection="0"/>
    <xf numFmtId="0"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205" fontId="7" fillId="0" borderId="0" applyFont="0" applyFill="0" applyBorder="0" applyAlignment="0" applyProtection="0"/>
    <xf numFmtId="201" fontId="7" fillId="0" borderId="0" applyFont="0" applyFill="0" applyBorder="0" applyAlignment="0" applyProtection="0"/>
    <xf numFmtId="169" fontId="50" fillId="0" borderId="0" applyFont="0" applyFill="0" applyBorder="0" applyAlignment="0" applyProtection="0"/>
    <xf numFmtId="221" fontId="7" fillId="0" borderId="0" applyFont="0" applyFill="0" applyBorder="0" applyAlignment="0" applyProtection="0"/>
    <xf numFmtId="0" fontId="7" fillId="0" borderId="0" applyFill="0" applyBorder="0" applyAlignment="0" applyProtection="0"/>
    <xf numFmtId="180" fontId="35" fillId="0" borderId="0">
      <protection locked="0"/>
    </xf>
    <xf numFmtId="0" fontId="7"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50" fillId="0" borderId="0"/>
    <xf numFmtId="0" fontId="7" fillId="0" borderId="0"/>
    <xf numFmtId="0" fontId="50"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49" fillId="55" borderId="10" applyNumberFormat="0" applyFont="0" applyAlignment="0" applyProtection="0"/>
    <xf numFmtId="0" fontId="49" fillId="55" borderId="10" applyNumberFormat="0" applyFont="0" applyAlignment="0" applyProtection="0"/>
    <xf numFmtId="9" fontId="50"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0"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5" fillId="0" borderId="0"/>
    <xf numFmtId="44" fontId="5" fillId="0" borderId="0" applyFont="0" applyFill="0" applyBorder="0" applyAlignment="0" applyProtection="0"/>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183" fontId="67" fillId="0" borderId="0" applyFont="0" applyFill="0" applyBorder="0" applyAlignment="0" applyProtection="0"/>
    <xf numFmtId="0" fontId="23" fillId="3" borderId="0" applyNumberFormat="0" applyBorder="0" applyAlignment="0" applyProtection="0"/>
    <xf numFmtId="190" fontId="4"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43" fontId="4" fillId="0" borderId="0" applyFont="0" applyFill="0" applyBorder="0" applyAlignment="0" applyProtection="0"/>
    <xf numFmtId="5" fontId="4" fillId="0" borderId="0" applyFont="0" applyFill="0" applyBorder="0" applyAlignment="0" applyProtection="0"/>
    <xf numFmtId="171" fontId="7" fillId="0" borderId="0" applyFont="0" applyFill="0" applyProtection="0"/>
    <xf numFmtId="0" fontId="4" fillId="0" borderId="0" applyFont="0" applyFill="0" applyBorder="0" applyAlignment="0" applyProtection="0"/>
    <xf numFmtId="7" fontId="7" fillId="0" borderId="0" applyFont="0" applyFill="0" applyBorder="0" applyAlignment="0" applyProtection="0"/>
    <xf numFmtId="170" fontId="4" fillId="0" borderId="0" applyFont="0" applyFill="0" applyBorder="0" applyAlignment="0" applyProtection="0"/>
    <xf numFmtId="166" fontId="7" fillId="0" borderId="0" applyFont="0" applyFill="0" applyBorder="0" applyAlignment="0" applyProtection="0"/>
    <xf numFmtId="191" fontId="4" fillId="0" borderId="0" applyFont="0" applyFill="0" applyBorder="0" applyAlignment="0" applyProtection="0"/>
    <xf numFmtId="170" fontId="4" fillId="0" borderId="0" applyFont="0" applyFill="0" applyBorder="0" applyAlignment="0" applyProtection="0"/>
    <xf numFmtId="198" fontId="4" fillId="0" borderId="0" applyFont="0" applyFill="0" applyBorder="0" applyAlignment="0" applyProtection="0"/>
    <xf numFmtId="204" fontId="7" fillId="0" borderId="0" applyFont="0" applyFill="0" applyBorder="0" applyAlignment="0" applyProtection="0"/>
    <xf numFmtId="42" fontId="4" fillId="0" borderId="0" applyFont="0" applyFill="0" applyBorder="0" applyAlignment="0" applyProtection="0"/>
    <xf numFmtId="42" fontId="4" fillId="0" borderId="0" applyFont="0" applyFill="0" applyBorder="0" applyAlignment="0" applyProtection="0"/>
    <xf numFmtId="42" fontId="7" fillId="0" borderId="0" applyFont="0" applyFill="0" applyBorder="0" applyAlignment="0" applyProtection="0"/>
    <xf numFmtId="42" fontId="7" fillId="0" borderId="0" applyFont="0" applyFill="0" applyBorder="0" applyAlignment="0" applyProtection="0"/>
    <xf numFmtId="218" fontId="4"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7"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7" fillId="0" borderId="0" applyFont="0" applyFill="0" applyBorder="0" applyAlignment="0" applyProtection="0"/>
    <xf numFmtId="12" fontId="7" fillId="0" borderId="0" applyFont="0" applyFill="0" applyProtection="0"/>
    <xf numFmtId="169"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7" fillId="0" borderId="0" applyFont="0" applyFill="0" applyBorder="0" applyAlignment="0" applyProtection="0"/>
    <xf numFmtId="169" fontId="7" fillId="0" borderId="0" applyFont="0" applyFill="0" applyBorder="0" applyAlignment="0" applyProtection="0"/>
    <xf numFmtId="44" fontId="4" fillId="0" borderId="0" applyFont="0" applyFill="0" applyBorder="0" applyAlignment="0" applyProtection="0"/>
    <xf numFmtId="201" fontId="7" fillId="0" borderId="0" applyFont="0" applyFill="0" applyBorder="0" applyAlignment="0" applyProtection="0"/>
    <xf numFmtId="44" fontId="7" fillId="0" borderId="0" applyFont="0" applyFill="0" applyBorder="0" applyAlignment="0" applyProtection="0"/>
    <xf numFmtId="169" fontId="4" fillId="0" borderId="0" applyFont="0" applyFill="0" applyBorder="0" applyAlignment="0" applyProtection="0"/>
    <xf numFmtId="0" fontId="24" fillId="70"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2" fillId="0" borderId="29" applyBorder="0">
      <alignment horizontal="center"/>
    </xf>
    <xf numFmtId="0" fontId="28" fillId="0" borderId="0" applyNumberFormat="0" applyFill="0" applyBorder="0" applyAlignment="0" applyProtection="0"/>
    <xf numFmtId="0" fontId="3" fillId="0" borderId="0"/>
    <xf numFmtId="43" fontId="2" fillId="0" borderId="0" applyFont="0" applyFill="0" applyBorder="0" applyAlignment="0" applyProtection="0"/>
    <xf numFmtId="169" fontId="7" fillId="0" borderId="0" applyFont="0" applyFill="0" applyBorder="0" applyAlignment="0" applyProtection="0"/>
    <xf numFmtId="0" fontId="1" fillId="0" borderId="0"/>
    <xf numFmtId="0" fontId="7" fillId="0" borderId="0"/>
    <xf numFmtId="164" fontId="82" fillId="0" borderId="0" applyFont="0" applyFill="0" applyBorder="0" applyAlignment="0" applyProtection="0"/>
  </cellStyleXfs>
  <cellXfs count="984">
    <xf numFmtId="0" fontId="0" fillId="0" borderId="0" xfId="0"/>
    <xf numFmtId="2" fontId="10" fillId="0" borderId="0" xfId="0" applyNumberFormat="1" applyFont="1" applyFill="1" applyAlignment="1">
      <alignment horizontal="center" wrapText="1"/>
    </xf>
    <xf numFmtId="0" fontId="11" fillId="0" borderId="0" xfId="0" applyFont="1" applyAlignment="1"/>
    <xf numFmtId="0" fontId="11" fillId="0" borderId="15" xfId="0" applyFont="1" applyBorder="1" applyAlignment="1">
      <alignment wrapText="1"/>
    </xf>
    <xf numFmtId="0" fontId="11" fillId="0" borderId="0" xfId="0" applyFont="1" applyAlignment="1">
      <alignment wrapText="1"/>
    </xf>
    <xf numFmtId="0" fontId="11" fillId="0" borderId="0" xfId="0" applyFont="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justify" vertical="center" wrapText="1"/>
    </xf>
    <xf numFmtId="0" fontId="11" fillId="0" borderId="15" xfId="0" applyFont="1" applyBorder="1" applyAlignment="1">
      <alignment vertical="center"/>
    </xf>
    <xf numFmtId="175" fontId="11" fillId="0" borderId="15" xfId="0" applyNumberFormat="1" applyFont="1" applyBorder="1" applyAlignment="1">
      <alignment vertical="center"/>
    </xf>
    <xf numFmtId="0" fontId="11" fillId="0" borderId="0" xfId="0" applyFont="1" applyFill="1" applyAlignment="1">
      <alignment horizontal="left" wrapText="1"/>
    </xf>
    <xf numFmtId="0" fontId="11" fillId="0" borderId="0" xfId="0" applyFont="1" applyFill="1" applyAlignment="1">
      <alignment horizontal="right" wrapText="1"/>
    </xf>
    <xf numFmtId="39" fontId="11" fillId="0" borderId="0" xfId="0" applyNumberFormat="1" applyFont="1" applyFill="1" applyAlignment="1">
      <alignment horizontal="left" wrapText="1"/>
    </xf>
    <xf numFmtId="0" fontId="10" fillId="0" borderId="0" xfId="0" applyFont="1" applyFill="1" applyAlignment="1">
      <alignment horizontal="center" wrapText="1"/>
    </xf>
    <xf numFmtId="0" fontId="11" fillId="0" borderId="0" xfId="0" applyFont="1" applyFill="1" applyAlignment="1">
      <alignment horizontal="center" wrapText="1"/>
    </xf>
    <xf numFmtId="173" fontId="11" fillId="0" borderId="0" xfId="0" applyNumberFormat="1" applyFont="1" applyFill="1" applyAlignment="1">
      <alignment horizontal="center" wrapText="1"/>
    </xf>
    <xf numFmtId="39" fontId="10" fillId="0" borderId="15" xfId="0" applyNumberFormat="1" applyFont="1" applyBorder="1" applyAlignment="1">
      <alignment horizontal="center" vertical="center" wrapText="1"/>
    </xf>
    <xf numFmtId="0" fontId="11" fillId="0" borderId="0" xfId="0" applyFont="1" applyBorder="1" applyAlignment="1">
      <alignment horizontal="center" wrapText="1"/>
    </xf>
    <xf numFmtId="0" fontId="10" fillId="56" borderId="19" xfId="0" applyFont="1" applyFill="1" applyBorder="1" applyAlignment="1">
      <alignment horizontal="center" vertical="center" wrapText="1"/>
    </xf>
    <xf numFmtId="39" fontId="11" fillId="56" borderId="14" xfId="0" applyNumberFormat="1" applyFont="1" applyFill="1" applyBorder="1" applyAlignment="1">
      <alignment horizontal="center" vertical="center" wrapText="1"/>
    </xf>
    <xf numFmtId="39" fontId="10" fillId="57" borderId="15" xfId="0" applyNumberFormat="1" applyFont="1" applyFill="1" applyBorder="1" applyAlignment="1">
      <alignment horizontal="center" vertical="center" wrapText="1"/>
    </xf>
    <xf numFmtId="39" fontId="11" fillId="57" borderId="15" xfId="0" applyNumberFormat="1" applyFont="1" applyFill="1" applyBorder="1" applyAlignment="1">
      <alignment horizontal="center" vertical="center" wrapText="1"/>
    </xf>
    <xf numFmtId="0" fontId="10" fillId="0" borderId="0" xfId="0" applyFont="1" applyAlignment="1">
      <alignment horizontal="center" wrapText="1"/>
    </xf>
    <xf numFmtId="0" fontId="11" fillId="0" borderId="0" xfId="0" applyFont="1" applyAlignment="1">
      <alignment horizontal="center" wrapText="1"/>
    </xf>
    <xf numFmtId="39" fontId="11" fillId="0" borderId="0" xfId="0" applyNumberFormat="1" applyFont="1" applyAlignment="1">
      <alignment horizontal="center" wrapText="1"/>
    </xf>
    <xf numFmtId="0" fontId="11" fillId="0" borderId="0" xfId="0" applyFont="1" applyAlignment="1">
      <alignment horizontal="left" wrapText="1"/>
    </xf>
    <xf numFmtId="0" fontId="10" fillId="0" borderId="0" xfId="0" applyFont="1" applyAlignment="1">
      <alignment horizontal="right" wrapText="1"/>
    </xf>
    <xf numFmtId="0" fontId="11" fillId="0" borderId="0" xfId="0" applyFont="1" applyBorder="1" applyAlignment="1">
      <alignment horizontal="left" wrapText="1"/>
    </xf>
    <xf numFmtId="1" fontId="10" fillId="0" borderId="0" xfId="0" applyNumberFormat="1" applyFont="1" applyAlignment="1">
      <alignment horizontal="center" wrapText="1"/>
    </xf>
    <xf numFmtId="39" fontId="10" fillId="0" borderId="0" xfId="0" applyNumberFormat="1" applyFont="1" applyAlignment="1">
      <alignment horizontal="center" wrapText="1"/>
    </xf>
    <xf numFmtId="0" fontId="11" fillId="0" borderId="0" xfId="0" applyFont="1" applyAlignment="1">
      <alignment vertical="center" wrapText="1"/>
    </xf>
    <xf numFmtId="0" fontId="11" fillId="0" borderId="0" xfId="0" applyFont="1" applyAlignment="1">
      <alignment vertical="center"/>
    </xf>
    <xf numFmtId="15" fontId="11" fillId="0" borderId="0" xfId="0" applyNumberFormat="1" applyFont="1" applyAlignment="1">
      <alignment horizontal="right" wrapText="1"/>
    </xf>
    <xf numFmtId="39" fontId="11" fillId="0" borderId="0" xfId="0" applyNumberFormat="1" applyFont="1" applyAlignment="1">
      <alignment wrapText="1"/>
    </xf>
    <xf numFmtId="0" fontId="10" fillId="0" borderId="0" xfId="0" applyFont="1" applyAlignment="1">
      <alignment horizontal="left"/>
    </xf>
    <xf numFmtId="0" fontId="10" fillId="0" borderId="0" xfId="0" applyFont="1" applyAlignment="1">
      <alignment horizontal="center"/>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15" fontId="10" fillId="0" borderId="15"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11" fillId="0" borderId="15"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15" xfId="0" applyFont="1" applyBorder="1" applyAlignment="1"/>
    <xf numFmtId="0" fontId="11" fillId="0" borderId="0" xfId="0" applyFont="1" applyAlignment="1">
      <alignment horizontal="center"/>
    </xf>
    <xf numFmtId="0" fontId="11" fillId="0" borderId="20" xfId="0" applyFont="1" applyFill="1" applyBorder="1" applyAlignment="1">
      <alignment horizontal="left" vertical="center" wrapText="1"/>
    </xf>
    <xf numFmtId="15" fontId="10" fillId="0" borderId="0" xfId="0" applyNumberFormat="1" applyFont="1" applyAlignment="1">
      <alignment horizontal="right" wrapText="1"/>
    </xf>
    <xf numFmtId="0" fontId="10" fillId="0" borderId="0" xfId="0" applyFont="1" applyAlignment="1"/>
    <xf numFmtId="0" fontId="11" fillId="0" borderId="0" xfId="0" applyFont="1" applyAlignment="1">
      <alignment horizontal="right"/>
    </xf>
    <xf numFmtId="39" fontId="11" fillId="0" borderId="0" xfId="0" applyNumberFormat="1" applyFont="1" applyAlignment="1">
      <alignment horizontal="right"/>
    </xf>
    <xf numFmtId="0" fontId="11" fillId="0" borderId="14" xfId="0" applyFont="1" applyFill="1" applyBorder="1" applyAlignment="1">
      <alignment horizontal="center" vertical="center" wrapText="1"/>
    </xf>
    <xf numFmtId="2" fontId="11" fillId="0" borderId="0" xfId="0" applyNumberFormat="1" applyFont="1" applyFill="1" applyBorder="1" applyAlignment="1">
      <alignment horizontal="right" vertical="center"/>
    </xf>
    <xf numFmtId="176" fontId="11" fillId="0" borderId="0" xfId="443" applyNumberFormat="1" applyFont="1" applyFill="1" applyBorder="1" applyAlignment="1">
      <alignment horizontal="right" vertical="center"/>
    </xf>
    <xf numFmtId="43" fontId="11" fillId="0" borderId="0" xfId="337" applyFont="1" applyFill="1" applyBorder="1" applyAlignment="1">
      <alignment horizontal="center" vertical="center" wrapText="1"/>
    </xf>
    <xf numFmtId="10" fontId="11" fillId="0" borderId="0" xfId="0" applyNumberFormat="1" applyFont="1" applyAlignment="1">
      <alignment horizontal="right"/>
    </xf>
    <xf numFmtId="0" fontId="11" fillId="0" borderId="15" xfId="0" applyFont="1" applyBorder="1" applyAlignment="1">
      <alignment horizontal="center" vertical="center" wrapText="1"/>
    </xf>
    <xf numFmtId="39" fontId="11" fillId="0" borderId="15" xfId="0" applyNumberFormat="1" applyFont="1" applyBorder="1" applyAlignment="1">
      <alignment horizontal="right" vertical="center" wrapText="1"/>
    </xf>
    <xf numFmtId="39" fontId="11" fillId="0" borderId="21" xfId="0" applyNumberFormat="1" applyFont="1" applyBorder="1" applyAlignment="1">
      <alignment horizontal="right" vertical="center" wrapText="1"/>
    </xf>
    <xf numFmtId="0" fontId="11" fillId="0" borderId="14" xfId="0" applyFont="1" applyBorder="1" applyAlignment="1">
      <alignment horizontal="center" vertical="center" wrapText="1"/>
    </xf>
    <xf numFmtId="0" fontId="11" fillId="0" borderId="23" xfId="0" applyFont="1" applyBorder="1" applyAlignment="1">
      <alignment horizontal="center" vertical="center" wrapText="1"/>
    </xf>
    <xf numFmtId="2" fontId="13" fillId="0" borderId="0" xfId="0" applyNumberFormat="1" applyFont="1" applyFill="1" applyAlignment="1">
      <alignment vertical="center" wrapText="1"/>
    </xf>
    <xf numFmtId="0" fontId="7" fillId="0" borderId="0" xfId="0" applyFont="1"/>
    <xf numFmtId="0" fontId="7" fillId="0" borderId="0" xfId="0" applyFont="1" applyAlignment="1">
      <alignment vertical="center"/>
    </xf>
    <xf numFmtId="2" fontId="13" fillId="0" borderId="0" xfId="0" applyNumberFormat="1" applyFont="1" applyAlignment="1">
      <alignment horizontal="center" vertical="center" wrapText="1"/>
    </xf>
    <xf numFmtId="0" fontId="7" fillId="0" borderId="0" xfId="0" applyFont="1" applyAlignment="1">
      <alignment vertical="center" wrapText="1"/>
    </xf>
    <xf numFmtId="39" fontId="13" fillId="64" borderId="15" xfId="0" applyNumberFormat="1" applyFont="1" applyFill="1" applyBorder="1" applyAlignment="1">
      <alignment vertical="center" wrapText="1"/>
    </xf>
    <xf numFmtId="0" fontId="13" fillId="0" borderId="0" xfId="0" applyFont="1" applyAlignment="1">
      <alignment horizontal="right" vertical="center" wrapText="1"/>
    </xf>
    <xf numFmtId="49" fontId="13" fillId="0" borderId="0" xfId="0" applyNumberFormat="1" applyFont="1" applyAlignment="1">
      <alignment horizontal="center" vertical="center" wrapText="1"/>
    </xf>
    <xf numFmtId="39" fontId="7" fillId="0" borderId="0" xfId="0" applyNumberFormat="1" applyFont="1" applyAlignment="1">
      <alignment vertical="center" wrapText="1"/>
    </xf>
    <xf numFmtId="0" fontId="13" fillId="0" borderId="0" xfId="0" applyFont="1" applyAlignment="1">
      <alignment horizontal="center" vertical="center" wrapText="1"/>
    </xf>
    <xf numFmtId="1" fontId="13" fillId="0" borderId="0" xfId="0" applyNumberFormat="1" applyFont="1" applyAlignment="1">
      <alignment horizontal="center" vertical="center" wrapText="1"/>
    </xf>
    <xf numFmtId="43" fontId="7" fillId="0" borderId="0" xfId="0" applyNumberFormat="1" applyFont="1" applyAlignment="1">
      <alignment vertical="center"/>
    </xf>
    <xf numFmtId="0" fontId="13" fillId="0" borderId="15" xfId="0" applyFont="1" applyBorder="1" applyAlignment="1">
      <alignment horizontal="center" vertical="center" wrapText="1"/>
    </xf>
    <xf numFmtId="49" fontId="13" fillId="63" borderId="15" xfId="0" applyNumberFormat="1" applyFont="1" applyFill="1" applyBorder="1" applyAlignment="1">
      <alignment horizontal="center" vertical="center" wrapText="1"/>
    </xf>
    <xf numFmtId="2" fontId="7" fillId="0" borderId="15" xfId="0" applyNumberFormat="1" applyFont="1" applyFill="1" applyBorder="1" applyAlignment="1">
      <alignment horizontal="left" vertical="center" wrapText="1"/>
    </xf>
    <xf numFmtId="43" fontId="7" fillId="0" borderId="15" xfId="337" applyFont="1" applyFill="1" applyBorder="1" applyAlignment="1">
      <alignment horizontal="center" vertical="center" wrapText="1"/>
    </xf>
    <xf numFmtId="0" fontId="13" fillId="0" borderId="15" xfId="0" applyFont="1" applyBorder="1" applyAlignment="1">
      <alignment horizontal="left" vertical="center" wrapText="1"/>
    </xf>
    <xf numFmtId="43" fontId="13" fillId="0" borderId="15" xfId="337" applyFont="1" applyBorder="1" applyAlignment="1">
      <alignment horizontal="center" vertical="center" wrapText="1"/>
    </xf>
    <xf numFmtId="0" fontId="13" fillId="0" borderId="0" xfId="0" applyFont="1" applyAlignment="1">
      <alignment horizontal="left" vertical="center" wrapText="1"/>
    </xf>
    <xf numFmtId="0" fontId="11" fillId="0" borderId="15" xfId="0" applyFont="1" applyBorder="1" applyAlignment="1">
      <alignment vertical="center" wrapText="1"/>
    </xf>
    <xf numFmtId="0" fontId="15" fillId="62" borderId="0" xfId="0" applyFont="1" applyFill="1" applyAlignment="1">
      <alignment horizontal="center" vertical="center" wrapText="1"/>
    </xf>
    <xf numFmtId="0" fontId="15" fillId="0" borderId="0" xfId="0" applyFont="1" applyFill="1" applyAlignment="1">
      <alignment horizontal="center" vertical="center" wrapText="1"/>
    </xf>
    <xf numFmtId="0" fontId="15" fillId="62" borderId="0" xfId="0" applyFont="1" applyFill="1" applyBorder="1" applyAlignment="1">
      <alignment horizontal="center" vertical="center" wrapText="1"/>
    </xf>
    <xf numFmtId="9" fontId="15" fillId="0" borderId="0" xfId="443" applyFont="1" applyFill="1" applyAlignment="1">
      <alignment horizontal="center" vertical="center" wrapText="1"/>
    </xf>
    <xf numFmtId="43" fontId="11" fillId="0" borderId="15" xfId="337" applyNumberFormat="1" applyFont="1" applyFill="1" applyBorder="1" applyAlignment="1">
      <alignment horizontal="center" vertical="center"/>
    </xf>
    <xf numFmtId="178" fontId="11" fillId="0" borderId="0" xfId="0" applyNumberFormat="1" applyFont="1" applyAlignment="1">
      <alignment horizontal="center" wrapText="1"/>
    </xf>
    <xf numFmtId="0" fontId="13" fillId="63" borderId="15" xfId="0" applyFont="1" applyFill="1" applyBorder="1" applyAlignment="1">
      <alignment horizontal="center" vertical="center" wrapText="1"/>
    </xf>
    <xf numFmtId="15" fontId="11" fillId="0" borderId="15" xfId="0" applyNumberFormat="1" applyFont="1" applyBorder="1" applyAlignment="1">
      <alignment horizontal="center" vertical="center" wrapText="1"/>
    </xf>
    <xf numFmtId="39" fontId="11" fillId="0" borderId="15" xfId="0" applyNumberFormat="1" applyFont="1" applyBorder="1" applyAlignment="1">
      <alignment horizontal="center" vertical="center" wrapText="1"/>
    </xf>
    <xf numFmtId="39" fontId="11" fillId="0" borderId="21" xfId="0" applyNumberFormat="1" applyFont="1" applyBorder="1" applyAlignment="1">
      <alignment horizontal="center" vertical="center" wrapText="1"/>
    </xf>
    <xf numFmtId="0" fontId="52" fillId="0" borderId="15" xfId="0" applyFont="1" applyFill="1" applyBorder="1" applyAlignment="1">
      <alignment horizontal="left" vertical="center" wrapText="1"/>
    </xf>
    <xf numFmtId="170" fontId="7" fillId="0" borderId="0" xfId="0" applyNumberFormat="1" applyFont="1" applyAlignment="1">
      <alignment vertical="center"/>
    </xf>
    <xf numFmtId="170" fontId="7" fillId="0" borderId="0" xfId="0" applyNumberFormat="1" applyFont="1"/>
    <xf numFmtId="0" fontId="13" fillId="63" borderId="15" xfId="0" applyFont="1" applyFill="1" applyBorder="1" applyAlignment="1">
      <alignment horizontal="center" vertical="center" wrapText="1"/>
    </xf>
    <xf numFmtId="43" fontId="13" fillId="0" borderId="0" xfId="0" applyNumberFormat="1" applyFont="1" applyAlignment="1">
      <alignment horizontal="center" vertical="center" wrapText="1"/>
    </xf>
    <xf numFmtId="0" fontId="10" fillId="62" borderId="15" xfId="0" applyFont="1" applyFill="1" applyBorder="1" applyAlignment="1">
      <alignment horizontal="center" vertical="center" wrapText="1"/>
    </xf>
    <xf numFmtId="0" fontId="11" fillId="62" borderId="14" xfId="0" applyFont="1" applyFill="1" applyBorder="1" applyAlignment="1">
      <alignment horizontal="center" vertical="center" wrapText="1"/>
    </xf>
    <xf numFmtId="43" fontId="11" fillId="0" borderId="15" xfId="337" applyFont="1" applyBorder="1" applyAlignment="1">
      <alignment vertical="center" wrapText="1"/>
    </xf>
    <xf numFmtId="43" fontId="7" fillId="0" borderId="15" xfId="337" applyNumberFormat="1" applyFont="1" applyFill="1" applyBorder="1" applyAlignment="1">
      <alignment horizontal="center" vertical="center" wrapText="1"/>
    </xf>
    <xf numFmtId="0" fontId="10" fillId="62" borderId="22" xfId="0" applyFont="1" applyFill="1" applyBorder="1" applyAlignment="1">
      <alignment horizontal="center" vertical="center" wrapText="1"/>
    </xf>
    <xf numFmtId="0" fontId="10" fillId="62" borderId="22" xfId="0" applyFont="1" applyFill="1" applyBorder="1" applyAlignment="1">
      <alignment horizontal="center" vertical="center" wrapText="1"/>
    </xf>
    <xf numFmtId="0" fontId="60" fillId="0" borderId="0" xfId="524" applyFont="1" applyAlignment="1">
      <alignment horizontal="justify" vertical="center" wrapText="1"/>
    </xf>
    <xf numFmtId="0" fontId="62" fillId="0" borderId="0" xfId="524" applyFont="1" applyAlignment="1">
      <alignment vertical="center"/>
    </xf>
    <xf numFmtId="0" fontId="61" fillId="0" borderId="0" xfId="524" applyFont="1" applyAlignment="1">
      <alignment horizontal="center" vertical="center" wrapText="1"/>
    </xf>
    <xf numFmtId="0" fontId="61" fillId="0" borderId="0" xfId="524" applyFont="1" applyAlignment="1">
      <alignment horizontal="right" vertical="center" wrapText="1"/>
    </xf>
    <xf numFmtId="0" fontId="61" fillId="0" borderId="0" xfId="524" applyFont="1" applyAlignment="1">
      <alignment horizontal="center" vertical="center" wrapText="1"/>
    </xf>
    <xf numFmtId="1" fontId="61" fillId="0" borderId="0" xfId="524" applyNumberFormat="1" applyFont="1" applyAlignment="1">
      <alignment horizontal="right" vertical="center" wrapText="1"/>
    </xf>
    <xf numFmtId="1" fontId="61" fillId="0" borderId="0" xfId="524" applyNumberFormat="1" applyFont="1" applyAlignment="1">
      <alignment horizontal="center" vertical="center" wrapText="1"/>
    </xf>
    <xf numFmtId="0" fontId="62" fillId="56" borderId="0" xfId="524" applyFont="1" applyFill="1" applyAlignment="1">
      <alignment vertical="center"/>
    </xf>
    <xf numFmtId="0" fontId="61" fillId="67" borderId="14" xfId="524" applyFont="1" applyFill="1" applyBorder="1" applyAlignment="1">
      <alignment horizontal="center" vertical="center" wrapText="1"/>
    </xf>
    <xf numFmtId="0" fontId="61" fillId="67" borderId="14" xfId="524" applyFont="1" applyFill="1" applyBorder="1" applyAlignment="1">
      <alignment vertical="center" wrapText="1"/>
    </xf>
    <xf numFmtId="0" fontId="62" fillId="67" borderId="15" xfId="524" applyFont="1" applyFill="1" applyBorder="1" applyAlignment="1">
      <alignment horizontal="center" vertical="center" wrapText="1"/>
    </xf>
    <xf numFmtId="49" fontId="62" fillId="67" borderId="15" xfId="524" applyNumberFormat="1" applyFont="1" applyFill="1" applyBorder="1" applyAlignment="1">
      <alignment horizontal="center" vertical="center" wrapText="1"/>
    </xf>
    <xf numFmtId="0" fontId="62" fillId="67" borderId="15" xfId="524" applyFont="1" applyFill="1" applyBorder="1" applyAlignment="1">
      <alignment horizontal="left" vertical="center" wrapText="1"/>
    </xf>
    <xf numFmtId="0" fontId="62" fillId="0" borderId="15" xfId="524" applyFont="1" applyFill="1" applyBorder="1" applyAlignment="1">
      <alignment horizontal="center" vertical="center" wrapText="1"/>
    </xf>
    <xf numFmtId="0" fontId="62" fillId="0" borderId="15" xfId="524" applyFont="1" applyFill="1" applyBorder="1" applyAlignment="1">
      <alignment horizontal="left" vertical="center" wrapText="1"/>
    </xf>
    <xf numFmtId="49" fontId="62" fillId="0" borderId="15" xfId="524" applyNumberFormat="1" applyFont="1" applyFill="1" applyBorder="1" applyAlignment="1">
      <alignment horizontal="center" vertical="center" wrapText="1"/>
    </xf>
    <xf numFmtId="0" fontId="62" fillId="0" borderId="19" xfId="524" applyFont="1" applyFill="1" applyBorder="1" applyAlignment="1">
      <alignment horizontal="left" vertical="center" wrapText="1"/>
    </xf>
    <xf numFmtId="0" fontId="61" fillId="58" borderId="14" xfId="524" applyFont="1" applyFill="1" applyBorder="1" applyAlignment="1">
      <alignment horizontal="center" vertical="center" wrapText="1"/>
    </xf>
    <xf numFmtId="0" fontId="61" fillId="58" borderId="24" xfId="524" applyFont="1" applyFill="1" applyBorder="1" applyAlignment="1">
      <alignment horizontal="center" vertical="center" wrapText="1"/>
    </xf>
    <xf numFmtId="0" fontId="61" fillId="58" borderId="19" xfId="524" applyFont="1" applyFill="1" applyBorder="1" applyAlignment="1">
      <alignment horizontal="center" vertical="center" wrapText="1"/>
    </xf>
    <xf numFmtId="0" fontId="62" fillId="58" borderId="0" xfId="524" applyFont="1" applyFill="1" applyAlignment="1">
      <alignment vertical="center"/>
    </xf>
    <xf numFmtId="1" fontId="54" fillId="69" borderId="15" xfId="524" applyNumberFormat="1" applyFont="1" applyFill="1" applyBorder="1" applyAlignment="1">
      <alignment horizontal="center" vertical="center" wrapText="1"/>
    </xf>
    <xf numFmtId="0" fontId="64" fillId="58" borderId="14" xfId="524" applyFont="1" applyFill="1" applyBorder="1" applyAlignment="1">
      <alignment horizontal="center" vertical="center" wrapText="1"/>
    </xf>
    <xf numFmtId="0" fontId="64" fillId="58" borderId="24" xfId="524" applyFont="1" applyFill="1" applyBorder="1" applyAlignment="1">
      <alignment horizontal="center" vertical="center" wrapText="1"/>
    </xf>
    <xf numFmtId="0" fontId="63" fillId="58" borderId="14" xfId="524" applyFont="1" applyFill="1" applyBorder="1" applyAlignment="1">
      <alignment horizontal="center" vertical="center" wrapText="1"/>
    </xf>
    <xf numFmtId="0" fontId="63" fillId="58" borderId="24" xfId="524" applyFont="1" applyFill="1" applyBorder="1" applyAlignment="1">
      <alignment horizontal="center" vertical="center" wrapText="1"/>
    </xf>
    <xf numFmtId="0" fontId="63" fillId="58" borderId="19" xfId="524" applyFont="1" applyFill="1" applyBorder="1" applyAlignment="1">
      <alignment horizontal="center" vertical="center" wrapText="1"/>
    </xf>
    <xf numFmtId="0" fontId="61" fillId="67" borderId="15" xfId="524" applyFont="1" applyFill="1" applyBorder="1" applyAlignment="1">
      <alignment horizontal="center" vertical="center" wrapText="1"/>
    </xf>
    <xf numFmtId="49" fontId="61" fillId="67" borderId="15" xfId="524" applyNumberFormat="1" applyFont="1" applyFill="1" applyBorder="1" applyAlignment="1">
      <alignment horizontal="center" vertical="center" wrapText="1"/>
    </xf>
    <xf numFmtId="3" fontId="61" fillId="67" borderId="15" xfId="524" applyNumberFormat="1" applyFont="1" applyFill="1" applyBorder="1" applyAlignment="1">
      <alignment horizontal="center" vertical="center" wrapText="1"/>
    </xf>
    <xf numFmtId="0" fontId="61" fillId="67" borderId="14" xfId="524" applyFont="1" applyFill="1" applyBorder="1" applyAlignment="1">
      <alignment horizontal="center" vertical="center" wrapText="1"/>
    </xf>
    <xf numFmtId="39" fontId="61" fillId="57" borderId="15" xfId="524" applyNumberFormat="1" applyFont="1" applyFill="1" applyBorder="1" applyAlignment="1">
      <alignment horizontal="center" vertical="center" wrapText="1"/>
    </xf>
    <xf numFmtId="1" fontId="32" fillId="69" borderId="15" xfId="524" applyNumberFormat="1" applyFont="1" applyFill="1" applyBorder="1" applyAlignment="1">
      <alignment horizontal="center" vertical="center" wrapText="1"/>
    </xf>
    <xf numFmtId="0" fontId="7" fillId="65" borderId="0" xfId="0" applyFont="1" applyFill="1" applyAlignment="1">
      <alignment vertical="center" wrapText="1"/>
    </xf>
    <xf numFmtId="0" fontId="66" fillId="65" borderId="0" xfId="0" applyFont="1" applyFill="1" applyAlignment="1">
      <alignment vertical="center"/>
    </xf>
    <xf numFmtId="0" fontId="61" fillId="67" borderId="14" xfId="524" applyFont="1" applyFill="1" applyBorder="1" applyAlignment="1">
      <alignment horizontal="center" vertical="center" wrapText="1"/>
    </xf>
    <xf numFmtId="0" fontId="62" fillId="0" borderId="15" xfId="524" applyNumberFormat="1" applyFont="1" applyFill="1" applyBorder="1" applyAlignment="1">
      <alignment horizontal="center" vertical="center" wrapText="1"/>
    </xf>
    <xf numFmtId="43" fontId="62" fillId="0" borderId="15" xfId="524" applyNumberFormat="1" applyFont="1" applyFill="1" applyBorder="1" applyAlignment="1">
      <alignment horizontal="center" vertical="center" wrapText="1"/>
    </xf>
    <xf numFmtId="0" fontId="59" fillId="0" borderId="15" xfId="524" applyFont="1" applyFill="1" applyBorder="1" applyAlignment="1">
      <alignment horizontal="left" vertical="center" wrapText="1"/>
    </xf>
    <xf numFmtId="39" fontId="62" fillId="0" borderId="15" xfId="524" applyNumberFormat="1" applyFont="1" applyFill="1" applyBorder="1" applyAlignment="1">
      <alignment horizontal="center" vertical="center" wrapText="1"/>
    </xf>
    <xf numFmtId="0" fontId="11" fillId="0" borderId="15" xfId="0" applyFont="1" applyBorder="1" applyAlignment="1">
      <alignment horizontal="center" wrapText="1"/>
    </xf>
    <xf numFmtId="17" fontId="7" fillId="0" borderId="15" xfId="0" applyNumberFormat="1" applyFont="1" applyFill="1" applyBorder="1" applyAlignment="1">
      <alignment horizontal="center" vertical="center" wrapText="1"/>
    </xf>
    <xf numFmtId="0" fontId="68" fillId="0" borderId="0" xfId="0" applyFont="1"/>
    <xf numFmtId="0" fontId="61" fillId="56" borderId="30" xfId="524" applyFont="1" applyFill="1" applyBorder="1" applyAlignment="1">
      <alignment horizontal="center" vertical="center" wrapText="1"/>
    </xf>
    <xf numFmtId="49" fontId="61" fillId="56" borderId="30" xfId="524" applyNumberFormat="1" applyFont="1" applyFill="1" applyBorder="1" applyAlignment="1">
      <alignment horizontal="center" vertical="center" wrapText="1"/>
    </xf>
    <xf numFmtId="0" fontId="61" fillId="67" borderId="29" xfId="524" applyFont="1" applyFill="1" applyBorder="1" applyAlignment="1">
      <alignment horizontal="center" vertical="center" wrapText="1"/>
    </xf>
    <xf numFmtId="0" fontId="61" fillId="67" borderId="29" xfId="524" applyFont="1" applyFill="1" applyBorder="1" applyAlignment="1">
      <alignment vertical="center" wrapText="1"/>
    </xf>
    <xf numFmtId="0" fontId="62" fillId="67" borderId="30" xfId="524" applyFont="1" applyFill="1" applyBorder="1" applyAlignment="1">
      <alignment horizontal="center" vertical="center" wrapText="1"/>
    </xf>
    <xf numFmtId="49" fontId="62" fillId="67" borderId="30" xfId="524" applyNumberFormat="1" applyFont="1" applyFill="1" applyBorder="1" applyAlignment="1">
      <alignment horizontal="center" vertical="center" wrapText="1"/>
    </xf>
    <xf numFmtId="0" fontId="62" fillId="67" borderId="30" xfId="524" applyFont="1" applyFill="1" applyBorder="1" applyAlignment="1">
      <alignment horizontal="left" vertical="center" wrapText="1"/>
    </xf>
    <xf numFmtId="0" fontId="62" fillId="0" borderId="30" xfId="524" applyFont="1" applyFill="1" applyBorder="1" applyAlignment="1">
      <alignment horizontal="center" vertical="center" wrapText="1"/>
    </xf>
    <xf numFmtId="0" fontId="62" fillId="0" borderId="30" xfId="524" applyFont="1" applyFill="1" applyBorder="1" applyAlignment="1">
      <alignment horizontal="left" vertical="center" wrapText="1"/>
    </xf>
    <xf numFmtId="49" fontId="62" fillId="0" borderId="30" xfId="524" applyNumberFormat="1" applyFont="1" applyFill="1" applyBorder="1" applyAlignment="1">
      <alignment horizontal="center" vertical="center" wrapText="1"/>
    </xf>
    <xf numFmtId="39" fontId="61" fillId="57" borderId="30" xfId="524" applyNumberFormat="1" applyFont="1" applyFill="1" applyBorder="1" applyAlignment="1">
      <alignment horizontal="center" vertical="center" wrapText="1"/>
    </xf>
    <xf numFmtId="0" fontId="62" fillId="0" borderId="30" xfId="524" applyNumberFormat="1" applyFont="1" applyFill="1" applyBorder="1" applyAlignment="1">
      <alignment horizontal="center" vertical="center" wrapText="1"/>
    </xf>
    <xf numFmtId="170" fontId="62" fillId="0" borderId="30" xfId="579" applyFont="1" applyFill="1" applyBorder="1" applyAlignment="1">
      <alignment horizontal="center" vertical="center" wrapText="1"/>
    </xf>
    <xf numFmtId="0" fontId="13" fillId="0" borderId="0" xfId="0" applyFont="1" applyAlignment="1">
      <alignment horizontal="center" vertical="center" wrapText="1"/>
    </xf>
    <xf numFmtId="0" fontId="61" fillId="0" borderId="0" xfId="524" applyFont="1" applyAlignment="1">
      <alignment horizontal="center" vertical="center" wrapText="1"/>
    </xf>
    <xf numFmtId="0" fontId="60" fillId="0" borderId="0" xfId="524" applyFont="1" applyAlignment="1">
      <alignment horizontal="justify" vertical="center" wrapText="1"/>
    </xf>
    <xf numFmtId="0" fontId="61" fillId="67" borderId="14" xfId="524" applyFont="1" applyFill="1" applyBorder="1" applyAlignment="1">
      <alignment horizontal="center" vertical="center" wrapText="1"/>
    </xf>
    <xf numFmtId="0" fontId="0" fillId="66" borderId="0" xfId="0" applyFill="1"/>
    <xf numFmtId="0" fontId="53" fillId="62" borderId="0" xfId="0" applyFont="1" applyFill="1"/>
    <xf numFmtId="0" fontId="7" fillId="66" borderId="0" xfId="0" applyFont="1" applyFill="1"/>
    <xf numFmtId="0" fontId="7" fillId="0" borderId="0" xfId="0" applyFont="1" applyAlignment="1">
      <alignment horizontal="justify" vertical="center"/>
    </xf>
    <xf numFmtId="0" fontId="54" fillId="0" borderId="30" xfId="0" applyFont="1" applyBorder="1" applyAlignment="1">
      <alignment horizontal="center"/>
    </xf>
    <xf numFmtId="2" fontId="13" fillId="0" borderId="15" xfId="0" applyNumberFormat="1" applyFont="1" applyFill="1" applyBorder="1" applyAlignment="1">
      <alignment horizontal="left" vertical="center" wrapText="1"/>
    </xf>
    <xf numFmtId="43" fontId="7" fillId="0" borderId="30" xfId="337" applyFont="1" applyFill="1" applyBorder="1" applyAlignment="1">
      <alignment horizontal="center" vertical="center" wrapText="1"/>
    </xf>
    <xf numFmtId="2" fontId="7" fillId="0" borderId="30" xfId="0" applyNumberFormat="1" applyFont="1" applyFill="1" applyBorder="1" applyAlignment="1">
      <alignment horizontal="left" vertical="center" wrapText="1"/>
    </xf>
    <xf numFmtId="17" fontId="7" fillId="0" borderId="30" xfId="0" applyNumberFormat="1" applyFont="1" applyFill="1" applyBorder="1" applyAlignment="1">
      <alignment horizontal="center" vertical="center" wrapText="1"/>
    </xf>
    <xf numFmtId="43" fontId="13" fillId="0" borderId="30" xfId="337" applyNumberFormat="1" applyFont="1" applyFill="1" applyBorder="1" applyAlignment="1">
      <alignment horizontal="center" vertical="center" wrapText="1"/>
    </xf>
    <xf numFmtId="0" fontId="13" fillId="0" borderId="30" xfId="0" applyFont="1" applyBorder="1" applyAlignment="1">
      <alignment horizontal="center"/>
    </xf>
    <xf numFmtId="0" fontId="7" fillId="0" borderId="30" xfId="0" applyFont="1" applyBorder="1"/>
    <xf numFmtId="0" fontId="0" fillId="0" borderId="30" xfId="0" applyBorder="1"/>
    <xf numFmtId="0" fontId="7" fillId="0" borderId="30" xfId="0" applyFont="1" applyFill="1" applyBorder="1"/>
    <xf numFmtId="0" fontId="7" fillId="0" borderId="30" xfId="0" applyFont="1" applyFill="1" applyBorder="1" applyAlignment="1">
      <alignment wrapText="1"/>
    </xf>
    <xf numFmtId="0" fontId="13" fillId="0" borderId="30" xfId="0" applyFont="1" applyFill="1" applyBorder="1" applyAlignment="1">
      <alignment wrapText="1"/>
    </xf>
    <xf numFmtId="0" fontId="13" fillId="0" borderId="30" xfId="0" applyFont="1" applyBorder="1"/>
    <xf numFmtId="43" fontId="13" fillId="62" borderId="15" xfId="0" applyNumberFormat="1" applyFont="1" applyFill="1" applyBorder="1" applyAlignment="1">
      <alignment horizontal="center" vertical="center" wrapText="1"/>
    </xf>
    <xf numFmtId="10" fontId="7" fillId="0" borderId="15" xfId="337" applyNumberFormat="1" applyFont="1" applyFill="1" applyBorder="1" applyAlignment="1">
      <alignment horizontal="center" vertical="center" wrapText="1"/>
    </xf>
    <xf numFmtId="0" fontId="11" fillId="0" borderId="30" xfId="0" applyFont="1" applyBorder="1" applyAlignment="1">
      <alignment horizontal="center" vertical="center"/>
    </xf>
    <xf numFmtId="9" fontId="0" fillId="0" borderId="30" xfId="0" applyNumberFormat="1" applyBorder="1"/>
    <xf numFmtId="15" fontId="0" fillId="0" borderId="30" xfId="0" applyNumberFormat="1" applyBorder="1"/>
    <xf numFmtId="8" fontId="7" fillId="61" borderId="15" xfId="337" applyNumberFormat="1" applyFont="1" applyFill="1" applyBorder="1" applyAlignment="1">
      <alignment vertical="center"/>
    </xf>
    <xf numFmtId="0" fontId="54" fillId="71" borderId="30" xfId="0" applyFont="1" applyFill="1" applyBorder="1" applyAlignment="1">
      <alignment horizontal="center"/>
    </xf>
    <xf numFmtId="43" fontId="54" fillId="71" borderId="30" xfId="337" applyFont="1" applyFill="1" applyBorder="1" applyAlignment="1">
      <alignment horizontal="center"/>
    </xf>
    <xf numFmtId="2" fontId="13" fillId="72" borderId="15" xfId="0" applyNumberFormat="1" applyFont="1" applyFill="1" applyBorder="1" applyAlignment="1">
      <alignment horizontal="left" vertical="center" wrapText="1"/>
    </xf>
    <xf numFmtId="43" fontId="7" fillId="72" borderId="15" xfId="337" applyFont="1" applyFill="1" applyBorder="1" applyAlignment="1">
      <alignment horizontal="center" vertical="center" wrapText="1"/>
    </xf>
    <xf numFmtId="0" fontId="13" fillId="0" borderId="30" xfId="0" applyFont="1" applyBorder="1" applyAlignment="1">
      <alignment horizontal="center"/>
    </xf>
    <xf numFmtId="0" fontId="52" fillId="0" borderId="31" xfId="0" applyFont="1" applyFill="1" applyBorder="1" applyAlignment="1">
      <alignment vertical="center" wrapText="1"/>
    </xf>
    <xf numFmtId="43" fontId="7" fillId="62" borderId="15" xfId="337" applyFont="1" applyFill="1" applyBorder="1" applyAlignment="1">
      <alignment horizontal="center" vertical="center" wrapText="1"/>
    </xf>
    <xf numFmtId="43" fontId="7" fillId="62" borderId="15" xfId="337" applyNumberFormat="1" applyFont="1" applyFill="1" applyBorder="1" applyAlignment="1">
      <alignment horizontal="center" vertical="center" wrapText="1"/>
    </xf>
    <xf numFmtId="0" fontId="13" fillId="72" borderId="0" xfId="0" applyFont="1" applyFill="1" applyAlignment="1">
      <alignment horizontal="center" vertical="center" wrapText="1"/>
    </xf>
    <xf numFmtId="0" fontId="7" fillId="72" borderId="0" xfId="0" applyFont="1" applyFill="1" applyAlignment="1">
      <alignment vertical="center"/>
    </xf>
    <xf numFmtId="0" fontId="0" fillId="72" borderId="0" xfId="0" applyFill="1"/>
    <xf numFmtId="1" fontId="13" fillId="72" borderId="0" xfId="0" applyNumberFormat="1" applyFont="1" applyFill="1" applyAlignment="1">
      <alignment horizontal="center" vertical="center" wrapText="1"/>
    </xf>
    <xf numFmtId="43" fontId="7" fillId="72" borderId="0" xfId="0" applyNumberFormat="1" applyFont="1" applyFill="1" applyAlignment="1">
      <alignment vertical="center"/>
    </xf>
    <xf numFmtId="170" fontId="7" fillId="72" borderId="0" xfId="0" applyNumberFormat="1" applyFont="1" applyFill="1" applyAlignment="1">
      <alignment vertical="center"/>
    </xf>
    <xf numFmtId="43" fontId="0" fillId="0" borderId="30" xfId="337" applyFont="1" applyBorder="1"/>
    <xf numFmtId="0" fontId="11" fillId="0" borderId="15" xfId="0" applyFont="1" applyFill="1" applyBorder="1" applyAlignment="1">
      <alignment horizontal="center" vertical="center" wrapText="1"/>
    </xf>
    <xf numFmtId="39" fontId="11" fillId="0" borderId="15" xfId="0" applyNumberFormat="1" applyFont="1" applyFill="1" applyBorder="1" applyAlignment="1">
      <alignment horizontal="center" vertical="center" wrapText="1"/>
    </xf>
    <xf numFmtId="43" fontId="13" fillId="0" borderId="30" xfId="337" applyFont="1" applyBorder="1"/>
    <xf numFmtId="0" fontId="10" fillId="0" borderId="15" xfId="0" applyFont="1" applyFill="1" applyBorder="1" applyAlignment="1">
      <alignment horizontal="left" vertical="center" wrapText="1"/>
    </xf>
    <xf numFmtId="0" fontId="0" fillId="0" borderId="30" xfId="0" applyFill="1" applyBorder="1"/>
    <xf numFmtId="0" fontId="69" fillId="0" borderId="31" xfId="0" applyFont="1" applyFill="1" applyBorder="1" applyAlignment="1">
      <alignment vertical="center" wrapText="1"/>
    </xf>
    <xf numFmtId="39" fontId="7" fillId="0" borderId="0" xfId="0" applyNumberFormat="1" applyFont="1" applyFill="1" applyAlignment="1">
      <alignment vertical="center" wrapText="1"/>
    </xf>
    <xf numFmtId="14" fontId="62" fillId="0" borderId="15" xfId="524" applyNumberFormat="1" applyFont="1" applyFill="1" applyBorder="1" applyAlignment="1">
      <alignment horizontal="center" vertical="center" wrapText="1"/>
    </xf>
    <xf numFmtId="49" fontId="62" fillId="0" borderId="31" xfId="524" applyNumberFormat="1" applyFont="1" applyFill="1" applyBorder="1" applyAlignment="1">
      <alignment horizontal="center" vertical="center" wrapText="1"/>
    </xf>
    <xf numFmtId="17" fontId="62" fillId="0" borderId="31" xfId="524" applyNumberFormat="1" applyFont="1" applyFill="1" applyBorder="1" applyAlignment="1">
      <alignment horizontal="center" vertical="center" wrapText="1"/>
    </xf>
    <xf numFmtId="39" fontId="11" fillId="0" borderId="31" xfId="0" applyNumberFormat="1" applyFont="1" applyBorder="1" applyAlignment="1">
      <alignment horizontal="right" vertical="center" wrapText="1"/>
    </xf>
    <xf numFmtId="2" fontId="10" fillId="0" borderId="0" xfId="0" applyNumberFormat="1" applyFont="1" applyFill="1" applyAlignment="1">
      <alignment horizontal="center" wrapText="1"/>
    </xf>
    <xf numFmtId="0" fontId="11" fillId="0" borderId="15" xfId="0" applyFont="1" applyFill="1" applyBorder="1" applyAlignment="1">
      <alignment vertical="center" wrapText="1"/>
    </xf>
    <xf numFmtId="0" fontId="7" fillId="0" borderId="0" xfId="408" applyFont="1" applyAlignment="1"/>
    <xf numFmtId="0" fontId="7" fillId="0" borderId="31" xfId="408" applyFont="1" applyBorder="1" applyAlignment="1">
      <alignment horizontal="center" vertical="center" wrapText="1"/>
    </xf>
    <xf numFmtId="222" fontId="7" fillId="0" borderId="31" xfId="337" applyNumberFormat="1" applyFont="1" applyBorder="1" applyAlignment="1">
      <alignment horizontal="center" vertical="center"/>
    </xf>
    <xf numFmtId="0" fontId="7" fillId="0" borderId="0" xfId="408" applyFont="1"/>
    <xf numFmtId="2" fontId="13" fillId="0" borderId="0" xfId="408" applyNumberFormat="1" applyFont="1" applyFill="1" applyAlignment="1">
      <alignment horizontal="center" wrapText="1"/>
    </xf>
    <xf numFmtId="0" fontId="13" fillId="65" borderId="22" xfId="408" applyFont="1" applyFill="1" applyBorder="1" applyAlignment="1">
      <alignment horizontal="center" vertical="center" wrapText="1"/>
    </xf>
    <xf numFmtId="0" fontId="13" fillId="65" borderId="34" xfId="408" applyFont="1" applyFill="1" applyBorder="1" applyAlignment="1">
      <alignment horizontal="center" vertical="center" wrapText="1"/>
    </xf>
    <xf numFmtId="0" fontId="13" fillId="65" borderId="36" xfId="408" applyFont="1" applyFill="1" applyBorder="1" applyAlignment="1">
      <alignment horizontal="center" vertical="center" wrapText="1"/>
    </xf>
    <xf numFmtId="222" fontId="7" fillId="62" borderId="31" xfId="337" applyNumberFormat="1" applyFont="1" applyFill="1" applyBorder="1" applyAlignment="1">
      <alignment horizontal="center" vertical="center"/>
    </xf>
    <xf numFmtId="0" fontId="13" fillId="0" borderId="0" xfId="408" applyFont="1" applyAlignment="1">
      <alignment vertical="center"/>
    </xf>
    <xf numFmtId="0" fontId="7" fillId="0" borderId="0" xfId="408" applyFont="1" applyFill="1" applyBorder="1" applyAlignment="1">
      <alignment horizontal="left" wrapText="1"/>
    </xf>
    <xf numFmtId="0" fontId="7" fillId="0" borderId="0" xfId="408" applyFont="1" applyAlignment="1">
      <alignment wrapText="1"/>
    </xf>
    <xf numFmtId="0" fontId="13" fillId="0" borderId="0" xfId="408" applyFont="1" applyFill="1" applyAlignment="1">
      <alignment horizontal="center" wrapText="1"/>
    </xf>
    <xf numFmtId="174" fontId="7" fillId="0" borderId="0" xfId="408" applyNumberFormat="1" applyFont="1" applyFill="1" applyBorder="1" applyAlignment="1">
      <alignment horizontal="right" wrapText="1"/>
    </xf>
    <xf numFmtId="0" fontId="7" fillId="0" borderId="0" xfId="408" applyFont="1" applyBorder="1" applyAlignment="1">
      <alignment horizontal="center" wrapText="1"/>
    </xf>
    <xf numFmtId="177" fontId="7" fillId="0" borderId="0" xfId="337" applyNumberFormat="1" applyFont="1" applyFill="1" applyBorder="1" applyAlignment="1">
      <alignment horizontal="center" vertical="center"/>
    </xf>
    <xf numFmtId="1" fontId="7" fillId="0" borderId="0" xfId="408" applyNumberFormat="1" applyFont="1" applyFill="1" applyBorder="1" applyAlignment="1">
      <alignment horizontal="right" wrapText="1"/>
    </xf>
    <xf numFmtId="39" fontId="7" fillId="0" borderId="0" xfId="408" applyNumberFormat="1" applyFont="1" applyAlignment="1">
      <alignment horizontal="center" wrapText="1"/>
    </xf>
    <xf numFmtId="1" fontId="7" fillId="0" borderId="0" xfId="408" applyNumberFormat="1" applyFont="1" applyBorder="1" applyAlignment="1">
      <alignment horizontal="right" wrapText="1"/>
    </xf>
    <xf numFmtId="0" fontId="13" fillId="0" borderId="0" xfId="408" applyFont="1" applyAlignment="1">
      <alignment horizontal="center" wrapText="1"/>
    </xf>
    <xf numFmtId="15" fontId="7" fillId="0" borderId="0" xfId="408" applyNumberFormat="1" applyFont="1"/>
    <xf numFmtId="39" fontId="7" fillId="0" borderId="0" xfId="408" applyNumberFormat="1" applyFont="1" applyFill="1" applyAlignment="1">
      <alignment horizontal="center" wrapText="1"/>
    </xf>
    <xf numFmtId="0" fontId="7" fillId="0" borderId="0" xfId="408" applyFont="1" applyAlignment="1">
      <alignment horizontal="center" wrapText="1"/>
    </xf>
    <xf numFmtId="0" fontId="13" fillId="0" borderId="0" xfId="408" applyFont="1" applyAlignment="1">
      <alignment horizontal="right" wrapText="1"/>
    </xf>
    <xf numFmtId="0" fontId="7" fillId="0" borderId="0" xfId="408" applyFont="1" applyBorder="1" applyAlignment="1">
      <alignment horizontal="left" wrapText="1"/>
    </xf>
    <xf numFmtId="0" fontId="13" fillId="74" borderId="0" xfId="408" applyFont="1" applyFill="1" applyAlignment="1">
      <alignment horizontal="right" wrapText="1"/>
    </xf>
    <xf numFmtId="1" fontId="13" fillId="74" borderId="0" xfId="408" applyNumberFormat="1" applyFont="1" applyFill="1" applyAlignment="1">
      <alignment horizont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7" fillId="0" borderId="0" xfId="408" applyFont="1" applyAlignment="1">
      <alignment vertical="center" wrapText="1"/>
    </xf>
    <xf numFmtId="0" fontId="7" fillId="0" borderId="0" xfId="408" applyFont="1" applyAlignment="1">
      <alignment vertical="center"/>
    </xf>
    <xf numFmtId="15" fontId="7" fillId="0" borderId="0" xfId="408" applyNumberFormat="1" applyFont="1" applyAlignment="1">
      <alignment horizontal="right" wrapText="1"/>
    </xf>
    <xf numFmtId="0" fontId="14" fillId="75" borderId="49" xfId="408" applyFont="1" applyFill="1" applyBorder="1" applyAlignment="1">
      <alignment horizontal="center" vertical="center" wrapText="1"/>
    </xf>
    <xf numFmtId="0" fontId="14" fillId="75" borderId="50" xfId="408" applyFont="1" applyFill="1" applyBorder="1" applyAlignment="1">
      <alignment horizontal="center" vertical="center" wrapText="1"/>
    </xf>
    <xf numFmtId="0" fontId="14" fillId="75" borderId="51" xfId="408" applyFont="1" applyFill="1" applyBorder="1" applyAlignment="1">
      <alignment horizontal="center" vertical="center" wrapText="1"/>
    </xf>
    <xf numFmtId="0" fontId="14" fillId="75" borderId="36" xfId="408" applyFont="1" applyFill="1" applyBorder="1" applyAlignment="1">
      <alignment horizontal="center" vertical="center" wrapText="1"/>
    </xf>
    <xf numFmtId="9" fontId="7" fillId="76" borderId="21" xfId="443" applyFont="1" applyFill="1" applyBorder="1" applyAlignment="1">
      <alignment horizontal="justify" vertical="center" wrapText="1"/>
    </xf>
    <xf numFmtId="223" fontId="7" fillId="76" borderId="21" xfId="408" applyNumberFormat="1" applyFont="1" applyFill="1" applyBorder="1" applyAlignment="1">
      <alignment horizontal="center" vertical="center" wrapText="1"/>
    </xf>
    <xf numFmtId="222" fontId="7" fillId="76" borderId="21" xfId="408" applyNumberFormat="1" applyFont="1" applyFill="1" applyBorder="1" applyAlignment="1">
      <alignment horizontal="center" vertical="center" wrapText="1"/>
    </xf>
    <xf numFmtId="4" fontId="7" fillId="0" borderId="21" xfId="408" applyNumberFormat="1" applyFont="1" applyBorder="1" applyAlignment="1">
      <alignment horizontal="center" vertical="center" wrapText="1"/>
    </xf>
    <xf numFmtId="0" fontId="7" fillId="0" borderId="21" xfId="408" applyNumberFormat="1" applyFont="1" applyBorder="1" applyAlignment="1">
      <alignment horizontal="justify" vertical="center" wrapText="1"/>
    </xf>
    <xf numFmtId="0" fontId="7" fillId="0" borderId="23" xfId="408" applyNumberFormat="1" applyFont="1" applyBorder="1" applyAlignment="1">
      <alignment horizontal="center" vertical="center" wrapText="1"/>
    </xf>
    <xf numFmtId="224" fontId="13" fillId="0" borderId="18" xfId="408" applyNumberFormat="1" applyFont="1" applyFill="1" applyBorder="1" applyAlignment="1">
      <alignment horizontal="center" vertical="center" wrapText="1"/>
    </xf>
    <xf numFmtId="9" fontId="7" fillId="76" borderId="31" xfId="443" applyFont="1" applyFill="1" applyBorder="1" applyAlignment="1">
      <alignment horizontal="justify" vertical="center" wrapText="1"/>
    </xf>
    <xf numFmtId="223" fontId="7" fillId="76" borderId="31" xfId="408" applyNumberFormat="1" applyFont="1" applyFill="1" applyBorder="1" applyAlignment="1">
      <alignment horizontal="center" vertical="center" wrapText="1"/>
    </xf>
    <xf numFmtId="222" fontId="7" fillId="76" borderId="31" xfId="408" applyNumberFormat="1" applyFont="1" applyFill="1" applyBorder="1" applyAlignment="1">
      <alignment horizontal="center" vertical="center" wrapText="1"/>
    </xf>
    <xf numFmtId="224" fontId="13" fillId="0" borderId="18" xfId="408" applyNumberFormat="1" applyFont="1" applyBorder="1" applyAlignment="1">
      <alignment horizontal="center" vertical="center" wrapText="1"/>
    </xf>
    <xf numFmtId="9" fontId="7" fillId="0" borderId="31" xfId="443" applyFont="1" applyFill="1" applyBorder="1" applyAlignment="1">
      <alignment horizontal="justify" vertical="center" wrapText="1"/>
    </xf>
    <xf numFmtId="223" fontId="7" fillId="0" borderId="31" xfId="408" applyNumberFormat="1" applyFont="1" applyFill="1" applyBorder="1" applyAlignment="1">
      <alignment horizontal="center" vertical="center" wrapText="1"/>
    </xf>
    <xf numFmtId="222" fontId="7" fillId="0" borderId="31" xfId="408" applyNumberFormat="1" applyFont="1" applyFill="1" applyBorder="1" applyAlignment="1">
      <alignment horizontal="center" vertical="center" wrapText="1"/>
    </xf>
    <xf numFmtId="4" fontId="7" fillId="0" borderId="21" xfId="408" applyNumberFormat="1" applyFont="1" applyFill="1" applyBorder="1" applyAlignment="1">
      <alignment horizontal="center" vertical="center" wrapText="1"/>
    </xf>
    <xf numFmtId="0" fontId="7" fillId="0" borderId="21" xfId="408" applyNumberFormat="1" applyFont="1" applyFill="1" applyBorder="1" applyAlignment="1">
      <alignment horizontal="justify" vertical="center" wrapText="1"/>
    </xf>
    <xf numFmtId="0" fontId="7" fillId="0" borderId="23" xfId="408" applyNumberFormat="1" applyFont="1" applyFill="1" applyBorder="1" applyAlignment="1">
      <alignment horizontal="center" vertical="center" wrapText="1"/>
    </xf>
    <xf numFmtId="9" fontId="7" fillId="0" borderId="20" xfId="443" applyFont="1" applyFill="1" applyBorder="1" applyAlignment="1">
      <alignment horizontal="justify" vertical="center" wrapText="1"/>
    </xf>
    <xf numFmtId="223" fontId="7" fillId="0" borderId="20" xfId="408" applyNumberFormat="1" applyFont="1" applyFill="1" applyBorder="1" applyAlignment="1">
      <alignment horizontal="center" vertical="center" wrapText="1"/>
    </xf>
    <xf numFmtId="222" fontId="7" fillId="0" borderId="20" xfId="408" applyNumberFormat="1" applyFont="1" applyFill="1" applyBorder="1" applyAlignment="1">
      <alignment horizontal="center" vertical="center" wrapText="1"/>
    </xf>
    <xf numFmtId="0" fontId="7" fillId="0" borderId="28" xfId="408" applyNumberFormat="1" applyFont="1" applyFill="1" applyBorder="1" applyAlignment="1">
      <alignment horizontal="center" vertical="center" wrapText="1"/>
    </xf>
    <xf numFmtId="224" fontId="13" fillId="0" borderId="54" xfId="408" applyNumberFormat="1" applyFont="1" applyFill="1" applyBorder="1" applyAlignment="1">
      <alignment horizontal="center" vertical="center" wrapText="1"/>
    </xf>
    <xf numFmtId="4" fontId="14" fillId="75" borderId="49" xfId="408" applyNumberFormat="1" applyFont="1" applyFill="1" applyBorder="1" applyAlignment="1">
      <alignment horizontal="center" vertical="center" wrapText="1"/>
    </xf>
    <xf numFmtId="0" fontId="14" fillId="0" borderId="50" xfId="408" applyFont="1" applyFill="1" applyBorder="1" applyAlignment="1">
      <alignment vertical="center" wrapText="1"/>
    </xf>
    <xf numFmtId="0" fontId="14" fillId="0" borderId="51" xfId="408" applyFont="1" applyFill="1" applyBorder="1" applyAlignment="1">
      <alignment horizontal="center" vertical="center" wrapText="1"/>
    </xf>
    <xf numFmtId="224" fontId="13" fillId="0" borderId="36" xfId="408" applyNumberFormat="1" applyFont="1" applyFill="1" applyBorder="1" applyAlignment="1">
      <alignment horizontal="center" vertical="center" wrapText="1"/>
    </xf>
    <xf numFmtId="0" fontId="32" fillId="75" borderId="49" xfId="408" applyFont="1" applyFill="1" applyBorder="1" applyAlignment="1">
      <alignment horizontal="center" vertical="center" wrapText="1"/>
    </xf>
    <xf numFmtId="0" fontId="32" fillId="75" borderId="50" xfId="408" applyFont="1" applyFill="1" applyBorder="1" applyAlignment="1">
      <alignment horizontal="center" vertical="center" wrapText="1"/>
    </xf>
    <xf numFmtId="0" fontId="32" fillId="75" borderId="51" xfId="408" applyFont="1" applyFill="1" applyBorder="1" applyAlignment="1">
      <alignment horizontal="center" vertical="center" wrapText="1"/>
    </xf>
    <xf numFmtId="0" fontId="32" fillId="75" borderId="36" xfId="408" applyFont="1" applyFill="1" applyBorder="1" applyAlignment="1">
      <alignment horizontal="center" vertical="center" wrapText="1"/>
    </xf>
    <xf numFmtId="0" fontId="54" fillId="0" borderId="0" xfId="408" applyFont="1" applyAlignment="1"/>
    <xf numFmtId="0" fontId="54" fillId="0" borderId="31" xfId="408" applyFont="1" applyBorder="1" applyAlignment="1">
      <alignment horizontal="center"/>
    </xf>
    <xf numFmtId="222" fontId="54" fillId="0" borderId="31" xfId="337" applyNumberFormat="1" applyFont="1" applyBorder="1"/>
    <xf numFmtId="0" fontId="54" fillId="0" borderId="0" xfId="408" applyFont="1"/>
    <xf numFmtId="9" fontId="7" fillId="76" borderId="58" xfId="443" applyFont="1" applyFill="1" applyBorder="1" applyAlignment="1">
      <alignment horizontal="justify" vertical="center" wrapText="1"/>
    </xf>
    <xf numFmtId="205" fontId="7" fillId="76" borderId="58" xfId="408" applyNumberFormat="1" applyFont="1" applyFill="1" applyBorder="1" applyAlignment="1">
      <alignment horizontal="right" vertical="center" wrapText="1"/>
    </xf>
    <xf numFmtId="224" fontId="13" fillId="0" borderId="59" xfId="408" applyNumberFormat="1" applyFont="1" applyBorder="1" applyAlignment="1">
      <alignment horizontal="center" vertical="center" wrapText="1"/>
    </xf>
    <xf numFmtId="0" fontId="11" fillId="0" borderId="31" xfId="408" applyFont="1" applyBorder="1" applyAlignment="1">
      <alignment horizontal="center"/>
    </xf>
    <xf numFmtId="222" fontId="7" fillId="0" borderId="31" xfId="337" applyNumberFormat="1" applyFont="1" applyBorder="1"/>
    <xf numFmtId="205" fontId="7" fillId="76" borderId="31" xfId="408" applyNumberFormat="1" applyFont="1" applyFill="1" applyBorder="1" applyAlignment="1">
      <alignment horizontal="right" vertical="center" wrapText="1"/>
    </xf>
    <xf numFmtId="0" fontId="13" fillId="0" borderId="23" xfId="408" applyNumberFormat="1" applyFont="1" applyBorder="1" applyAlignment="1">
      <alignment horizontal="center" vertical="center" wrapText="1"/>
    </xf>
    <xf numFmtId="0" fontId="11" fillId="0" borderId="31" xfId="408" applyFont="1" applyBorder="1" applyAlignment="1">
      <alignment horizontal="center" vertical="center" wrapText="1"/>
    </xf>
    <xf numFmtId="222" fontId="7" fillId="0" borderId="31" xfId="337" applyNumberFormat="1" applyFont="1" applyBorder="1" applyAlignment="1">
      <alignment vertical="center"/>
    </xf>
    <xf numFmtId="0" fontId="11" fillId="0" borderId="31" xfId="408" applyFont="1" applyBorder="1" applyAlignment="1">
      <alignment horizontal="center" wrapText="1"/>
    </xf>
    <xf numFmtId="222" fontId="7" fillId="0" borderId="31" xfId="337" applyNumberFormat="1" applyFont="1" applyBorder="1" applyAlignment="1">
      <alignment wrapText="1"/>
    </xf>
    <xf numFmtId="223" fontId="7" fillId="76" borderId="20" xfId="408" applyNumberFormat="1" applyFont="1" applyFill="1" applyBorder="1" applyAlignment="1">
      <alignment horizontal="center" vertical="center" wrapText="1"/>
    </xf>
    <xf numFmtId="224" fontId="13" fillId="0" borderId="36" xfId="408" applyNumberFormat="1" applyFont="1" applyBorder="1" applyAlignment="1">
      <alignment horizontal="center" vertical="center" wrapText="1"/>
    </xf>
    <xf numFmtId="0" fontId="7" fillId="0" borderId="0" xfId="408" applyFont="1" applyFill="1" applyBorder="1" applyAlignment="1">
      <alignment vertical="center" wrapText="1"/>
    </xf>
    <xf numFmtId="9" fontId="7" fillId="0" borderId="0" xfId="408" applyNumberFormat="1" applyFont="1" applyFill="1" applyBorder="1" applyAlignment="1">
      <alignment vertical="center" wrapText="1"/>
    </xf>
    <xf numFmtId="1" fontId="13" fillId="0" borderId="0" xfId="408" applyNumberFormat="1" applyFont="1" applyFill="1" applyBorder="1" applyAlignment="1">
      <alignment vertical="center" wrapText="1"/>
    </xf>
    <xf numFmtId="15" fontId="7" fillId="0" borderId="0" xfId="408" applyNumberFormat="1" applyFont="1" applyFill="1" applyBorder="1" applyAlignment="1">
      <alignment vertical="center" wrapText="1"/>
    </xf>
    <xf numFmtId="0" fontId="7" fillId="0" borderId="0" xfId="408" applyFont="1" applyFill="1" applyBorder="1" applyAlignment="1">
      <alignment vertical="center"/>
    </xf>
    <xf numFmtId="0" fontId="7" fillId="0" borderId="0" xfId="408" applyFont="1" applyFill="1" applyBorder="1" applyAlignment="1">
      <alignment horizontal="center" vertical="center"/>
    </xf>
    <xf numFmtId="15" fontId="7" fillId="0" borderId="0" xfId="408" applyNumberFormat="1" applyFont="1" applyFill="1" applyBorder="1" applyAlignment="1">
      <alignment horizontal="right" vertical="center" wrapText="1"/>
    </xf>
    <xf numFmtId="39" fontId="7" fillId="0" borderId="0" xfId="408" applyNumberFormat="1" applyFont="1" applyFill="1" applyBorder="1" applyAlignment="1">
      <alignment horizontal="right" vertical="center" wrapText="1"/>
    </xf>
    <xf numFmtId="0" fontId="7" fillId="0" borderId="0" xfId="408" applyNumberFormat="1" applyFont="1" applyFill="1" applyBorder="1" applyAlignment="1">
      <alignment horizontal="right" vertical="center" wrapText="1"/>
    </xf>
    <xf numFmtId="0" fontId="7" fillId="0" borderId="31" xfId="408" applyFont="1" applyBorder="1" applyAlignment="1">
      <alignment horizontal="center" vertical="center"/>
    </xf>
    <xf numFmtId="39" fontId="13" fillId="74" borderId="0" xfId="408" applyNumberFormat="1" applyFont="1" applyFill="1" applyAlignment="1">
      <alignment horizontal="center" wrapText="1"/>
    </xf>
    <xf numFmtId="224" fontId="66" fillId="0" borderId="18" xfId="408" applyNumberFormat="1" applyFont="1" applyFill="1" applyBorder="1" applyAlignment="1">
      <alignment horizontal="center" vertical="center" wrapText="1"/>
    </xf>
    <xf numFmtId="222" fontId="7" fillId="0" borderId="31" xfId="337" applyNumberFormat="1" applyFont="1" applyBorder="1" applyAlignment="1">
      <alignment horizontal="center" wrapText="1"/>
    </xf>
    <xf numFmtId="222" fontId="7" fillId="0" borderId="31" xfId="408" applyNumberFormat="1" applyFont="1" applyBorder="1"/>
    <xf numFmtId="0" fontId="7" fillId="0" borderId="0" xfId="408" applyFont="1" applyAlignment="1">
      <alignment horizontal="center" vertical="center"/>
    </xf>
    <xf numFmtId="222" fontId="7" fillId="0" borderId="0" xfId="408" applyNumberFormat="1" applyFont="1" applyAlignment="1">
      <alignment horizontal="center" vertical="center"/>
    </xf>
    <xf numFmtId="0" fontId="11" fillId="0" borderId="30" xfId="0" applyFont="1" applyFill="1" applyBorder="1" applyAlignment="1">
      <alignment vertical="center" wrapText="1"/>
    </xf>
    <xf numFmtId="15" fontId="11" fillId="0" borderId="15" xfId="0" applyNumberFormat="1" applyFont="1" applyFill="1" applyBorder="1" applyAlignment="1">
      <alignment horizontal="center" vertical="center" wrapText="1"/>
    </xf>
    <xf numFmtId="10" fontId="11" fillId="0" borderId="15" xfId="0" applyNumberFormat="1" applyFont="1" applyFill="1" applyBorder="1" applyAlignment="1">
      <alignment horizontal="center" vertical="center" wrapText="1"/>
    </xf>
    <xf numFmtId="3" fontId="13" fillId="0" borderId="0" xfId="408" applyNumberFormat="1" applyFont="1" applyAlignment="1">
      <alignment vertical="center"/>
    </xf>
    <xf numFmtId="224" fontId="13" fillId="60" borderId="18" xfId="408" applyNumberFormat="1" applyFont="1" applyFill="1" applyBorder="1" applyAlignment="1">
      <alignment horizontal="center" vertical="center" wrapText="1"/>
    </xf>
    <xf numFmtId="0" fontId="11" fillId="0" borderId="21" xfId="0" applyFont="1" applyFill="1" applyBorder="1" applyAlignment="1">
      <alignment vertical="center" wrapText="1"/>
    </xf>
    <xf numFmtId="224" fontId="66" fillId="0" borderId="18" xfId="408" applyNumberFormat="1" applyFont="1" applyBorder="1" applyAlignment="1">
      <alignment horizontal="center" vertical="center" wrapText="1"/>
    </xf>
    <xf numFmtId="0" fontId="11" fillId="0" borderId="21" xfId="0" applyFont="1" applyBorder="1" applyAlignment="1">
      <alignment vertical="center" wrapText="1"/>
    </xf>
    <xf numFmtId="224" fontId="13" fillId="60" borderId="59" xfId="408" applyNumberFormat="1" applyFont="1" applyFill="1" applyBorder="1" applyAlignment="1">
      <alignment horizontal="center" vertical="center" wrapText="1"/>
    </xf>
    <xf numFmtId="224" fontId="66" fillId="60" borderId="59" xfId="408" applyNumberFormat="1" applyFont="1" applyFill="1" applyBorder="1" applyAlignment="1">
      <alignment horizontal="center" vertical="center" wrapText="1"/>
    </xf>
    <xf numFmtId="43" fontId="7" fillId="60" borderId="15" xfId="337" applyNumberFormat="1" applyFont="1" applyFill="1" applyBorder="1" applyAlignment="1">
      <alignment horizontal="center" vertical="center" wrapText="1"/>
    </xf>
    <xf numFmtId="43" fontId="7" fillId="60" borderId="30" xfId="337" applyNumberFormat="1" applyFont="1" applyFill="1" applyBorder="1" applyAlignment="1">
      <alignment horizontal="center" vertical="center" wrapText="1"/>
    </xf>
    <xf numFmtId="0" fontId="11" fillId="0" borderId="31" xfId="0" applyFont="1" applyBorder="1" applyAlignment="1">
      <alignment horizontal="center" wrapText="1"/>
    </xf>
    <xf numFmtId="39" fontId="14" fillId="0" borderId="31" xfId="0" applyNumberFormat="1" applyFont="1" applyBorder="1" applyAlignment="1">
      <alignment horizontal="center" wrapText="1"/>
    </xf>
    <xf numFmtId="0" fontId="14" fillId="0" borderId="31" xfId="0" applyFont="1" applyBorder="1" applyAlignment="1">
      <alignment horizontal="center" vertical="center"/>
    </xf>
    <xf numFmtId="0" fontId="11" fillId="62" borderId="31" xfId="0" applyFont="1" applyFill="1" applyBorder="1" applyAlignment="1">
      <alignment horizontal="center" vertical="center" wrapText="1"/>
    </xf>
    <xf numFmtId="0" fontId="11" fillId="0" borderId="31" xfId="0" applyFont="1" applyBorder="1" applyAlignment="1">
      <alignment vertical="center"/>
    </xf>
    <xf numFmtId="0" fontId="12" fillId="65" borderId="15" xfId="0" applyFont="1" applyFill="1" applyBorder="1" applyAlignment="1">
      <alignment horizontal="center" vertical="center" wrapText="1"/>
    </xf>
    <xf numFmtId="0" fontId="71" fillId="0" borderId="14" xfId="0" applyFont="1" applyFill="1" applyBorder="1" applyAlignment="1">
      <alignment horizontal="center" vertical="center" wrapText="1"/>
    </xf>
    <xf numFmtId="0" fontId="72" fillId="58" borderId="30" xfId="0" applyFont="1" applyFill="1" applyBorder="1" applyAlignment="1">
      <alignment horizontal="center" vertical="center" wrapText="1"/>
    </xf>
    <xf numFmtId="0" fontId="72" fillId="0" borderId="30" xfId="0" applyFont="1" applyFill="1" applyBorder="1" applyAlignment="1">
      <alignment horizontal="center" vertical="center" wrapText="1"/>
    </xf>
    <xf numFmtId="0" fontId="71" fillId="62" borderId="15" xfId="0" applyFont="1" applyFill="1" applyBorder="1" applyAlignment="1">
      <alignment horizontal="center" vertical="center" wrapText="1"/>
    </xf>
    <xf numFmtId="0" fontId="71" fillId="0" borderId="30" xfId="0" applyFont="1" applyFill="1" applyBorder="1" applyAlignment="1">
      <alignment horizontal="center" vertical="center" wrapText="1"/>
    </xf>
    <xf numFmtId="15" fontId="0" fillId="0" borderId="30" xfId="0" applyNumberFormat="1" applyBorder="1" applyAlignment="1">
      <alignment vertical="center"/>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1" xfId="408" applyFont="1" applyFill="1" applyBorder="1" applyAlignment="1">
      <alignment horizontal="center" vertical="center" wrapText="1"/>
    </xf>
    <xf numFmtId="0" fontId="32" fillId="75" borderId="51" xfId="408" applyFont="1" applyFill="1" applyBorder="1" applyAlignment="1">
      <alignment horizontal="center" vertical="center" wrapText="1"/>
    </xf>
    <xf numFmtId="0" fontId="13" fillId="66" borderId="0" xfId="0" applyFont="1" applyFill="1" applyAlignment="1">
      <alignment horizontal="center" vertical="center" wrapText="1"/>
    </xf>
    <xf numFmtId="0" fontId="54" fillId="0" borderId="63" xfId="0" applyFont="1" applyBorder="1" applyAlignment="1">
      <alignment horizontal="center"/>
    </xf>
    <xf numFmtId="43" fontId="54" fillId="0" borderId="63" xfId="337" applyFont="1" applyBorder="1" applyAlignment="1">
      <alignment horizontal="center"/>
    </xf>
    <xf numFmtId="0" fontId="7" fillId="0" borderId="62" xfId="0" applyFont="1" applyBorder="1" applyAlignment="1">
      <alignment vertical="center"/>
    </xf>
    <xf numFmtId="37" fontId="7" fillId="0" borderId="62" xfId="0" applyNumberFormat="1" applyFont="1" applyBorder="1" applyAlignment="1">
      <alignment vertical="center" wrapText="1"/>
    </xf>
    <xf numFmtId="0" fontId="0" fillId="0" borderId="62" xfId="0" applyBorder="1"/>
    <xf numFmtId="0" fontId="0" fillId="0" borderId="62" xfId="0" applyBorder="1" applyAlignment="1">
      <alignment horizontal="right"/>
    </xf>
    <xf numFmtId="37" fontId="14" fillId="0" borderId="62" xfId="0" applyNumberFormat="1" applyFont="1" applyBorder="1" applyAlignment="1">
      <alignment vertical="center" wrapText="1"/>
    </xf>
    <xf numFmtId="0" fontId="14" fillId="0" borderId="62" xfId="0" applyFont="1" applyBorder="1"/>
    <xf numFmtId="0" fontId="32" fillId="75" borderId="51"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7" fillId="0" borderId="21" xfId="408" applyNumberFormat="1" applyFont="1" applyBorder="1" applyAlignment="1">
      <alignment horizontal="center" vertical="center" wrapText="1"/>
    </xf>
    <xf numFmtId="0" fontId="7" fillId="0" borderId="27" xfId="408" applyNumberFormat="1" applyFont="1" applyBorder="1" applyAlignment="1">
      <alignment horizontal="center" vertical="center" wrapText="1"/>
    </xf>
    <xf numFmtId="43" fontId="13" fillId="78" borderId="15" xfId="337" applyNumberFormat="1" applyFont="1" applyFill="1" applyBorder="1" applyAlignment="1">
      <alignment horizontal="center" vertical="center" wrapText="1"/>
    </xf>
    <xf numFmtId="0" fontId="7" fillId="0" borderId="62" xfId="0" applyFont="1" applyBorder="1" applyAlignment="1">
      <alignment horizontal="center" vertical="center"/>
    </xf>
    <xf numFmtId="0" fontId="0" fillId="0" borderId="62" xfId="0" applyBorder="1" applyAlignment="1">
      <alignment horizontal="center"/>
    </xf>
    <xf numFmtId="2" fontId="0" fillId="0" borderId="62" xfId="0" applyNumberFormat="1" applyBorder="1"/>
    <xf numFmtId="225" fontId="7" fillId="0" borderId="62" xfId="0" applyNumberFormat="1" applyFont="1" applyBorder="1" applyAlignment="1">
      <alignment vertical="center" wrapText="1"/>
    </xf>
    <xf numFmtId="37" fontId="14" fillId="0" borderId="64" xfId="0" applyNumberFormat="1" applyFont="1" applyBorder="1" applyAlignment="1">
      <alignment vertical="center" wrapText="1"/>
    </xf>
    <xf numFmtId="0" fontId="14" fillId="0" borderId="64" xfId="0" applyFont="1" applyBorder="1"/>
    <xf numFmtId="0" fontId="13" fillId="66" borderId="65" xfId="0" applyFont="1" applyFill="1" applyBorder="1" applyAlignment="1">
      <alignment horizontal="center" vertical="center" wrapText="1"/>
    </xf>
    <xf numFmtId="0" fontId="7" fillId="0" borderId="66" xfId="0" applyFont="1" applyBorder="1" applyAlignment="1">
      <alignment vertical="center"/>
    </xf>
    <xf numFmtId="0" fontId="0" fillId="0" borderId="66" xfId="0" applyBorder="1"/>
    <xf numFmtId="0" fontId="7" fillId="0" borderId="67" xfId="0" applyFont="1" applyBorder="1"/>
    <xf numFmtId="15" fontId="0" fillId="0" borderId="67" xfId="0" applyNumberFormat="1" applyBorder="1"/>
    <xf numFmtId="0" fontId="0" fillId="0" borderId="67" xfId="0" applyBorder="1"/>
    <xf numFmtId="43" fontId="0" fillId="0" borderId="30" xfId="337" applyFont="1" applyFill="1" applyBorder="1"/>
    <xf numFmtId="0" fontId="7" fillId="0" borderId="67" xfId="408" applyFont="1" applyBorder="1" applyAlignment="1">
      <alignment horizontal="center" vertical="center" wrapText="1"/>
    </xf>
    <xf numFmtId="222" fontId="7" fillId="0" borderId="67" xfId="337" applyNumberFormat="1" applyFont="1" applyBorder="1" applyAlignment="1">
      <alignment horizontal="center" vertical="center"/>
    </xf>
    <xf numFmtId="222" fontId="7" fillId="62" borderId="67" xfId="337" applyNumberFormat="1" applyFont="1" applyFill="1" applyBorder="1" applyAlignment="1">
      <alignment horizontal="center" vertical="center"/>
    </xf>
    <xf numFmtId="224" fontId="13" fillId="0" borderId="72" xfId="408" applyNumberFormat="1" applyFont="1" applyFill="1" applyBorder="1" applyAlignment="1">
      <alignment horizontal="center" vertical="center" wrapText="1"/>
    </xf>
    <xf numFmtId="224" fontId="13" fillId="0" borderId="72" xfId="408" applyNumberFormat="1" applyFont="1" applyBorder="1" applyAlignment="1">
      <alignment horizontal="center" vertical="center" wrapText="1"/>
    </xf>
    <xf numFmtId="0" fontId="14" fillId="0" borderId="51" xfId="408" applyFont="1" applyFill="1" applyBorder="1" applyAlignment="1">
      <alignment horizontal="center" vertical="center" wrapText="1"/>
    </xf>
    <xf numFmtId="0" fontId="54" fillId="0" borderId="67" xfId="408" applyFont="1" applyBorder="1" applyAlignment="1">
      <alignment horizontal="center"/>
    </xf>
    <xf numFmtId="222" fontId="54" fillId="0" borderId="67" xfId="337" applyNumberFormat="1" applyFont="1" applyBorder="1"/>
    <xf numFmtId="0" fontId="7" fillId="0" borderId="67" xfId="408" applyFont="1" applyBorder="1" applyAlignment="1">
      <alignment horizontal="center" vertical="center"/>
    </xf>
    <xf numFmtId="224" fontId="66" fillId="0" borderId="72" xfId="408" applyNumberFormat="1" applyFont="1" applyFill="1" applyBorder="1" applyAlignment="1">
      <alignment horizontal="center" vertical="center" wrapText="1"/>
    </xf>
    <xf numFmtId="0" fontId="11" fillId="0" borderId="67" xfId="408" applyFont="1" applyBorder="1" applyAlignment="1">
      <alignment horizontal="center"/>
    </xf>
    <xf numFmtId="222" fontId="7" fillId="0" borderId="67" xfId="337" applyNumberFormat="1" applyFont="1" applyBorder="1"/>
    <xf numFmtId="224" fontId="66" fillId="0" borderId="59" xfId="408" applyNumberFormat="1" applyFont="1" applyFill="1" applyBorder="1" applyAlignment="1">
      <alignment horizontal="center" vertical="center" wrapText="1"/>
    </xf>
    <xf numFmtId="224" fontId="13" fillId="0" borderId="59" xfId="408" applyNumberFormat="1" applyFont="1" applyFill="1" applyBorder="1" applyAlignment="1">
      <alignment horizontal="center" vertical="center" wrapText="1"/>
    </xf>
    <xf numFmtId="9" fontId="7" fillId="76" borderId="67" xfId="443" applyFont="1" applyFill="1" applyBorder="1" applyAlignment="1">
      <alignment horizontal="justify" vertical="center" wrapText="1"/>
    </xf>
    <xf numFmtId="223" fontId="7" fillId="76" borderId="67" xfId="408" applyNumberFormat="1" applyFont="1" applyFill="1" applyBorder="1" applyAlignment="1">
      <alignment horizontal="center" vertical="center" wrapText="1"/>
    </xf>
    <xf numFmtId="222" fontId="7" fillId="76" borderId="67" xfId="408" applyNumberFormat="1" applyFont="1" applyFill="1" applyBorder="1" applyAlignment="1">
      <alignment horizontal="center" vertical="center" wrapText="1"/>
    </xf>
    <xf numFmtId="0" fontId="7" fillId="0" borderId="58" xfId="408" applyNumberFormat="1" applyFont="1" applyBorder="1" applyAlignment="1">
      <alignment horizontal="justify" vertical="center" wrapText="1"/>
    </xf>
    <xf numFmtId="0" fontId="13" fillId="74" borderId="0" xfId="524" applyFont="1" applyFill="1" applyAlignment="1">
      <alignment horizontal="right" wrapText="1"/>
    </xf>
    <xf numFmtId="1" fontId="13" fillId="74" borderId="0" xfId="524" applyNumberFormat="1" applyFont="1" applyFill="1" applyAlignment="1">
      <alignment horizontal="center" wrapText="1"/>
    </xf>
    <xf numFmtId="0" fontId="7" fillId="0" borderId="0" xfId="524" applyFont="1"/>
    <xf numFmtId="0" fontId="7" fillId="0" borderId="0" xfId="524" applyFont="1" applyAlignment="1">
      <alignment wrapText="1"/>
    </xf>
    <xf numFmtId="0" fontId="7" fillId="0" borderId="0" xfId="524" applyFont="1" applyAlignment="1">
      <alignment vertical="center"/>
    </xf>
    <xf numFmtId="0" fontId="7" fillId="0" borderId="0" xfId="524" applyFont="1" applyFill="1" applyAlignment="1">
      <alignment vertical="center" wrapText="1"/>
    </xf>
    <xf numFmtId="0" fontId="7" fillId="0" borderId="0" xfId="524" applyFont="1" applyFill="1" applyAlignment="1">
      <alignment vertical="center"/>
    </xf>
    <xf numFmtId="0" fontId="7" fillId="0" borderId="0" xfId="524" applyFont="1" applyFill="1" applyAlignment="1">
      <alignment wrapText="1"/>
    </xf>
    <xf numFmtId="0" fontId="7" fillId="0" borderId="0" xfId="524" applyFont="1" applyFill="1"/>
    <xf numFmtId="0" fontId="7" fillId="0" borderId="0" xfId="524"/>
    <xf numFmtId="0" fontId="7" fillId="0" borderId="0" xfId="524" applyFill="1"/>
    <xf numFmtId="0" fontId="13" fillId="0" borderId="0" xfId="524" applyFont="1" applyFill="1"/>
    <xf numFmtId="0" fontId="76" fillId="0" borderId="79" xfId="855" applyFont="1" applyFill="1" applyBorder="1" applyAlignment="1">
      <alignment horizontal="center" vertical="center"/>
    </xf>
    <xf numFmtId="0" fontId="76" fillId="0" borderId="21" xfId="855" applyFont="1" applyFill="1" applyBorder="1" applyAlignment="1">
      <alignment horizontal="center" vertical="center"/>
    </xf>
    <xf numFmtId="0" fontId="76" fillId="0" borderId="81" xfId="855" applyFont="1" applyFill="1" applyBorder="1" applyAlignment="1">
      <alignment horizontal="center" vertical="center"/>
    </xf>
    <xf numFmtId="0" fontId="76" fillId="0" borderId="82" xfId="855" applyFont="1" applyFill="1" applyBorder="1" applyAlignment="1">
      <alignment horizontal="center" vertical="center" wrapText="1"/>
    </xf>
    <xf numFmtId="0" fontId="76" fillId="0" borderId="67" xfId="855" applyFont="1" applyFill="1" applyBorder="1" applyAlignment="1">
      <alignment horizontal="center" vertical="center" wrapText="1"/>
    </xf>
    <xf numFmtId="0" fontId="76" fillId="0" borderId="83" xfId="855" applyFont="1" applyFill="1" applyBorder="1" applyAlignment="1">
      <alignment horizontal="center" vertical="center" wrapText="1"/>
    </xf>
    <xf numFmtId="0" fontId="76" fillId="0" borderId="84" xfId="855" applyFont="1" applyFill="1" applyBorder="1" applyAlignment="1">
      <alignment vertical="center" wrapText="1"/>
    </xf>
    <xf numFmtId="0" fontId="76" fillId="0" borderId="85" xfId="855" applyFont="1" applyFill="1" applyBorder="1" applyAlignment="1">
      <alignment horizontal="center" vertical="center" wrapText="1"/>
    </xf>
    <xf numFmtId="222" fontId="58" fillId="0" borderId="86" xfId="1106" applyNumberFormat="1" applyFont="1" applyFill="1" applyBorder="1" applyAlignment="1">
      <alignment vertical="center" wrapText="1"/>
    </xf>
    <xf numFmtId="9" fontId="76" fillId="0" borderId="86" xfId="443" applyFont="1" applyFill="1" applyBorder="1" applyAlignment="1">
      <alignment horizontal="center" vertical="center" wrapText="1"/>
    </xf>
    <xf numFmtId="226" fontId="76" fillId="0" borderId="86" xfId="1106" applyNumberFormat="1" applyFont="1" applyFill="1" applyBorder="1" applyAlignment="1">
      <alignment horizontal="center" vertical="center" wrapText="1"/>
    </xf>
    <xf numFmtId="222" fontId="58" fillId="0" borderId="89" xfId="1106" applyNumberFormat="1" applyFont="1" applyFill="1" applyBorder="1" applyAlignment="1">
      <alignment vertical="center" wrapText="1"/>
    </xf>
    <xf numFmtId="9" fontId="58" fillId="0" borderId="86" xfId="443" applyFont="1" applyFill="1" applyBorder="1" applyAlignment="1">
      <alignment horizontal="center" vertical="center" wrapText="1"/>
    </xf>
    <xf numFmtId="226" fontId="58" fillId="0" borderId="86" xfId="1106" applyNumberFormat="1" applyFont="1" applyFill="1" applyBorder="1" applyAlignment="1">
      <alignment horizontal="center" vertical="center" wrapText="1"/>
    </xf>
    <xf numFmtId="222" fontId="76" fillId="0" borderId="94" xfId="855" applyNumberFormat="1" applyFont="1" applyFill="1" applyBorder="1" applyAlignment="1">
      <alignment vertical="center"/>
    </xf>
    <xf numFmtId="222" fontId="7" fillId="0" borderId="0" xfId="524" applyNumberFormat="1"/>
    <xf numFmtId="0" fontId="76" fillId="0" borderId="96" xfId="855" applyFont="1" applyFill="1" applyBorder="1" applyAlignment="1">
      <alignment horizontal="center" vertical="center" wrapText="1"/>
    </xf>
    <xf numFmtId="0" fontId="76" fillId="0" borderId="97" xfId="855" applyFont="1" applyFill="1" applyBorder="1" applyAlignment="1">
      <alignment horizontal="center" vertical="center" wrapText="1"/>
    </xf>
    <xf numFmtId="0" fontId="76" fillId="0" borderId="94" xfId="855" applyFont="1" applyFill="1" applyBorder="1" applyAlignment="1">
      <alignment horizontal="center" vertical="center" wrapText="1"/>
    </xf>
    <xf numFmtId="0" fontId="76" fillId="0" borderId="99" xfId="855" applyFont="1" applyFill="1" applyBorder="1" applyAlignment="1">
      <alignment vertical="center" wrapText="1"/>
    </xf>
    <xf numFmtId="0" fontId="76" fillId="0" borderId="100" xfId="855" applyFont="1" applyFill="1" applyBorder="1" applyAlignment="1">
      <alignment horizontal="center" vertical="center"/>
    </xf>
    <xf numFmtId="222" fontId="58" fillId="0" borderId="100" xfId="1106" applyNumberFormat="1" applyFont="1" applyFill="1" applyBorder="1" applyAlignment="1">
      <alignment vertical="center"/>
    </xf>
    <xf numFmtId="9" fontId="76" fillId="0" borderId="100" xfId="443" applyFont="1" applyFill="1" applyBorder="1" applyAlignment="1">
      <alignment horizontal="center" vertical="center"/>
    </xf>
    <xf numFmtId="226" fontId="58" fillId="0" borderId="100" xfId="1106" applyNumberFormat="1" applyFont="1" applyFill="1" applyBorder="1" applyAlignment="1">
      <alignment horizontal="center" vertical="center" wrapText="1"/>
    </xf>
    <xf numFmtId="2" fontId="13" fillId="0" borderId="0" xfId="524" applyNumberFormat="1" applyFont="1" applyFill="1"/>
    <xf numFmtId="0" fontId="76" fillId="0" borderId="97" xfId="855" applyFont="1" applyFill="1" applyBorder="1" applyAlignment="1">
      <alignment horizontal="center" vertical="center"/>
    </xf>
    <xf numFmtId="0" fontId="76" fillId="0" borderId="94" xfId="855" applyFont="1" applyFill="1" applyBorder="1" applyAlignment="1">
      <alignment horizontal="center" vertical="center"/>
    </xf>
    <xf numFmtId="222" fontId="58" fillId="0" borderId="86" xfId="1106" applyNumberFormat="1" applyFont="1" applyFill="1" applyBorder="1" applyAlignment="1">
      <alignment vertical="center"/>
    </xf>
    <xf numFmtId="222" fontId="58" fillId="0" borderId="104" xfId="1106" applyNumberFormat="1" applyFont="1" applyFill="1" applyBorder="1" applyAlignment="1">
      <alignment vertical="center"/>
    </xf>
    <xf numFmtId="222" fontId="58" fillId="0" borderId="86" xfId="1106" applyNumberFormat="1" applyFont="1" applyFill="1" applyBorder="1"/>
    <xf numFmtId="222" fontId="58" fillId="0" borderId="104" xfId="1106" applyNumberFormat="1" applyFont="1" applyFill="1" applyBorder="1"/>
    <xf numFmtId="222" fontId="76" fillId="0" borderId="109" xfId="855" applyNumberFormat="1" applyFont="1" applyFill="1" applyBorder="1" applyAlignment="1">
      <alignment horizontal="right" vertical="center"/>
    </xf>
    <xf numFmtId="222" fontId="58" fillId="0" borderId="101" xfId="1106" applyNumberFormat="1" applyFont="1" applyFill="1" applyBorder="1"/>
    <xf numFmtId="222" fontId="58" fillId="0" borderId="89" xfId="1106" applyNumberFormat="1" applyFont="1" applyFill="1" applyBorder="1"/>
    <xf numFmtId="0" fontId="13" fillId="0" borderId="0" xfId="524" applyFont="1"/>
    <xf numFmtId="10" fontId="76" fillId="0" borderId="86" xfId="443" applyNumberFormat="1" applyFont="1" applyFill="1" applyBorder="1" applyAlignment="1">
      <alignment horizontal="center" vertical="center" wrapText="1"/>
    </xf>
    <xf numFmtId="10" fontId="58" fillId="0" borderId="86" xfId="443" applyNumberFormat="1" applyFont="1" applyFill="1" applyBorder="1" applyAlignment="1">
      <alignment horizontal="center" vertical="center" wrapText="1"/>
    </xf>
    <xf numFmtId="2" fontId="13" fillId="0" borderId="0" xfId="524" applyNumberFormat="1" applyFont="1"/>
    <xf numFmtId="222" fontId="10" fillId="0" borderId="94" xfId="855" applyNumberFormat="1" applyFont="1" applyFill="1" applyBorder="1" applyAlignment="1">
      <alignment vertical="center"/>
    </xf>
    <xf numFmtId="0" fontId="7" fillId="60" borderId="0" xfId="524" applyFont="1" applyFill="1"/>
    <xf numFmtId="0" fontId="76" fillId="0" borderId="118" xfId="855" applyFont="1" applyFill="1" applyBorder="1" applyAlignment="1">
      <alignment vertical="center" wrapText="1"/>
    </xf>
    <xf numFmtId="0" fontId="76" fillId="0" borderId="119" xfId="855" applyFont="1" applyFill="1" applyBorder="1" applyAlignment="1">
      <alignment horizontal="center" vertical="center"/>
    </xf>
    <xf numFmtId="222" fontId="58" fillId="0" borderId="119" xfId="1106" applyNumberFormat="1" applyFont="1" applyFill="1" applyBorder="1" applyAlignment="1">
      <alignment vertical="center"/>
    </xf>
    <xf numFmtId="9" fontId="76" fillId="0" borderId="119" xfId="443" applyFont="1" applyFill="1" applyBorder="1" applyAlignment="1">
      <alignment horizontal="center" vertical="center"/>
    </xf>
    <xf numFmtId="226" fontId="58" fillId="0" borderId="119" xfId="1106" applyNumberFormat="1" applyFont="1" applyFill="1" applyBorder="1" applyAlignment="1">
      <alignment horizontal="center" vertical="center" wrapText="1"/>
    </xf>
    <xf numFmtId="0" fontId="76" fillId="0" borderId="86" xfId="855" applyFont="1" applyFill="1" applyBorder="1" applyAlignment="1">
      <alignment horizontal="center" vertical="center"/>
    </xf>
    <xf numFmtId="9" fontId="76" fillId="0" borderId="86" xfId="443" applyFont="1" applyFill="1" applyBorder="1" applyAlignment="1">
      <alignment horizontal="center" vertical="center"/>
    </xf>
    <xf numFmtId="10" fontId="58" fillId="0" borderId="119" xfId="443" applyNumberFormat="1" applyFont="1" applyFill="1" applyBorder="1" applyAlignment="1">
      <alignment horizontal="center" vertical="center" wrapText="1"/>
    </xf>
    <xf numFmtId="10" fontId="58" fillId="0" borderId="100" xfId="443" applyNumberFormat="1" applyFont="1" applyFill="1" applyBorder="1" applyAlignment="1">
      <alignment horizontal="center" vertical="center" wrapText="1"/>
    </xf>
    <xf numFmtId="0" fontId="13" fillId="0" borderId="97" xfId="0" applyFont="1" applyBorder="1" applyAlignment="1">
      <alignment horizontal="center"/>
    </xf>
    <xf numFmtId="0" fontId="7" fillId="0" borderId="97" xfId="0" applyFont="1" applyBorder="1"/>
    <xf numFmtId="0" fontId="0" fillId="0" borderId="97" xfId="0" applyBorder="1"/>
    <xf numFmtId="0" fontId="13" fillId="0" borderId="97" xfId="0" applyFont="1" applyBorder="1"/>
    <xf numFmtId="0" fontId="13" fillId="0" borderId="97" xfId="0" applyFont="1" applyFill="1" applyBorder="1" applyAlignment="1">
      <alignment horizontal="center"/>
    </xf>
    <xf numFmtId="0" fontId="13" fillId="0" borderId="97" xfId="0" applyFont="1" applyFill="1" applyBorder="1"/>
    <xf numFmtId="0" fontId="54" fillId="0" borderId="0" xfId="524" applyFont="1" applyAlignment="1">
      <alignment wrapText="1"/>
    </xf>
    <xf numFmtId="0" fontId="54" fillId="0" borderId="0" xfId="524" applyFont="1" applyFill="1" applyAlignment="1">
      <alignment vertical="center" wrapText="1"/>
    </xf>
    <xf numFmtId="0" fontId="7" fillId="0" borderId="0" xfId="524" applyAlignment="1">
      <alignment vertical="center"/>
    </xf>
    <xf numFmtId="9" fontId="7" fillId="0" borderId="0" xfId="524" applyNumberFormat="1" applyAlignment="1">
      <alignment vertical="center"/>
    </xf>
    <xf numFmtId="0" fontId="7" fillId="0" borderId="0" xfId="524" applyFont="1" applyAlignment="1">
      <alignment vertical="center" wrapText="1"/>
    </xf>
    <xf numFmtId="9" fontId="7" fillId="60" borderId="0" xfId="524" applyNumberFormat="1" applyFont="1" applyFill="1" applyAlignment="1">
      <alignment vertical="center" wrapText="1"/>
    </xf>
    <xf numFmtId="9" fontId="7" fillId="0" borderId="0" xfId="524" applyNumberFormat="1" applyFill="1" applyAlignment="1">
      <alignment horizontal="left"/>
    </xf>
    <xf numFmtId="0" fontId="11" fillId="77" borderId="0" xfId="0" applyFont="1" applyFill="1" applyAlignment="1">
      <alignment horizontal="center" wrapText="1"/>
    </xf>
    <xf numFmtId="0" fontId="32" fillId="75" borderId="51" xfId="408"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32" fillId="65" borderId="97" xfId="524" applyFont="1" applyFill="1" applyBorder="1" applyAlignment="1">
      <alignment horizontal="center" vertical="center" wrapText="1"/>
    </xf>
    <xf numFmtId="0" fontId="78" fillId="65" borderId="97" xfId="524" applyFont="1" applyFill="1" applyBorder="1" applyAlignment="1">
      <alignment horizontal="center" vertical="center" wrapText="1"/>
    </xf>
    <xf numFmtId="9" fontId="78" fillId="65" borderId="97" xfId="443" applyFont="1" applyFill="1" applyBorder="1" applyAlignment="1">
      <alignment horizontal="center" vertical="center" wrapText="1"/>
    </xf>
    <xf numFmtId="0" fontId="11" fillId="0" borderId="98" xfId="524" applyFont="1" applyFill="1" applyBorder="1" applyAlignment="1">
      <alignment horizontal="center" vertical="center" wrapText="1"/>
    </xf>
    <xf numFmtId="0" fontId="79" fillId="58" borderId="97" xfId="524" applyFont="1" applyFill="1" applyBorder="1" applyAlignment="1">
      <alignment horizontal="center" vertical="center" wrapText="1"/>
    </xf>
    <xf numFmtId="0" fontId="7" fillId="0" borderId="97" xfId="524" applyBorder="1" applyAlignment="1">
      <alignment horizontal="center" vertical="center"/>
    </xf>
    <xf numFmtId="0" fontId="11" fillId="0" borderId="97" xfId="524" applyFont="1" applyFill="1" applyBorder="1" applyAlignment="1">
      <alignment horizontal="center" vertical="center" wrapText="1"/>
    </xf>
    <xf numFmtId="1" fontId="11" fillId="62" borderId="97" xfId="443" applyNumberFormat="1" applyFont="1" applyFill="1" applyBorder="1" applyAlignment="1">
      <alignment horizontal="center" vertical="center" wrapText="1"/>
    </xf>
    <xf numFmtId="227" fontId="79" fillId="58" borderId="97" xfId="524" applyNumberFormat="1" applyFont="1" applyFill="1" applyBorder="1" applyAlignment="1">
      <alignment horizontal="center" vertical="center" wrapText="1"/>
    </xf>
    <xf numFmtId="0" fontId="11" fillId="0" borderId="92" xfId="524" applyFont="1" applyFill="1" applyBorder="1" applyAlignment="1">
      <alignment horizontal="center" vertical="center" wrapText="1"/>
    </xf>
    <xf numFmtId="176" fontId="11" fillId="62" borderId="92" xfId="443" applyNumberFormat="1" applyFont="1" applyFill="1" applyBorder="1" applyAlignment="1">
      <alignment horizontal="center" vertical="center" wrapText="1"/>
    </xf>
    <xf numFmtId="176" fontId="11" fillId="62" borderId="97" xfId="443" applyNumberFormat="1" applyFont="1" applyFill="1" applyBorder="1" applyAlignment="1">
      <alignment horizontal="center" vertical="center" wrapText="1"/>
    </xf>
    <xf numFmtId="9" fontId="11" fillId="62" borderId="92" xfId="443" applyFont="1" applyFill="1" applyBorder="1" applyAlignment="1">
      <alignment horizontal="center" vertical="center" wrapText="1"/>
    </xf>
    <xf numFmtId="9" fontId="11" fillId="62" borderId="97" xfId="443" applyFont="1" applyFill="1" applyBorder="1" applyAlignment="1">
      <alignment horizontal="center" vertical="center" wrapText="1"/>
    </xf>
    <xf numFmtId="0" fontId="32" fillId="0" borderId="20" xfId="0" applyFont="1" applyBorder="1" applyAlignment="1">
      <alignment horizontal="center" vertical="center" wrapText="1"/>
    </xf>
    <xf numFmtId="0" fontId="7" fillId="0" borderId="97" xfId="408" applyFont="1" applyBorder="1" applyAlignment="1">
      <alignment horizontal="center" vertical="center" wrapText="1"/>
    </xf>
    <xf numFmtId="222" fontId="7" fillId="0" borderId="97" xfId="337" applyNumberFormat="1" applyFont="1" applyBorder="1" applyAlignment="1">
      <alignment horizontal="center" vertical="center"/>
    </xf>
    <xf numFmtId="0" fontId="1" fillId="0" borderId="0" xfId="1108"/>
    <xf numFmtId="222" fontId="7" fillId="62" borderId="97" xfId="337" applyNumberFormat="1" applyFont="1" applyFill="1" applyBorder="1" applyAlignment="1">
      <alignment horizontal="center" vertical="center"/>
    </xf>
    <xf numFmtId="9" fontId="7" fillId="0" borderId="21" xfId="443" applyFont="1" applyFill="1" applyBorder="1" applyAlignment="1">
      <alignment horizontal="justify" vertical="center" wrapText="1"/>
    </xf>
    <xf numFmtId="223" fontId="7" fillId="0" borderId="21" xfId="408" applyNumberFormat="1" applyFont="1" applyFill="1" applyBorder="1" applyAlignment="1">
      <alignment horizontal="center" vertical="center" wrapText="1"/>
    </xf>
    <xf numFmtId="3" fontId="7" fillId="0" borderId="21" xfId="408" applyNumberFormat="1" applyFont="1" applyFill="1" applyBorder="1" applyAlignment="1">
      <alignment horizontal="center" vertical="center" wrapText="1"/>
    </xf>
    <xf numFmtId="9" fontId="7" fillId="0" borderId="97" xfId="443" applyFont="1" applyFill="1" applyBorder="1" applyAlignment="1">
      <alignment horizontal="justify" vertical="center" wrapText="1"/>
    </xf>
    <xf numFmtId="223" fontId="7" fillId="0" borderId="97" xfId="408" applyNumberFormat="1" applyFont="1" applyFill="1" applyBorder="1" applyAlignment="1">
      <alignment horizontal="center" vertical="center" wrapText="1"/>
    </xf>
    <xf numFmtId="3" fontId="14" fillId="0" borderId="34" xfId="408" applyNumberFormat="1" applyFont="1" applyFill="1" applyBorder="1" applyAlignment="1">
      <alignment horizontal="right" vertical="center" wrapText="1"/>
    </xf>
    <xf numFmtId="9" fontId="7" fillId="0" borderId="97" xfId="443" applyFont="1" applyFill="1" applyBorder="1" applyAlignment="1">
      <alignment horizontal="center" vertical="center" wrapText="1"/>
    </xf>
    <xf numFmtId="0" fontId="11" fillId="0" borderId="20" xfId="0" applyFont="1" applyBorder="1" applyAlignment="1">
      <alignment wrapText="1"/>
    </xf>
    <xf numFmtId="0" fontId="11" fillId="0" borderId="97" xfId="0" applyFont="1" applyBorder="1" applyAlignment="1">
      <alignment wrapText="1"/>
    </xf>
    <xf numFmtId="3" fontId="7" fillId="0" borderId="97" xfId="0" applyNumberFormat="1" applyFont="1" applyBorder="1" applyAlignment="1">
      <alignment vertical="center"/>
    </xf>
    <xf numFmtId="205" fontId="7" fillId="0" borderId="97" xfId="337" applyNumberFormat="1" applyFont="1" applyBorder="1" applyAlignment="1">
      <alignment vertical="center"/>
    </xf>
    <xf numFmtId="205" fontId="7" fillId="0" borderId="97" xfId="0" applyNumberFormat="1" applyFont="1" applyBorder="1" applyAlignment="1">
      <alignment vertical="center"/>
    </xf>
    <xf numFmtId="0" fontId="7" fillId="0" borderId="0" xfId="0" applyFont="1" applyFill="1" applyAlignment="1">
      <alignment vertical="center"/>
    </xf>
    <xf numFmtId="1" fontId="11" fillId="0" borderId="15" xfId="0" applyNumberFormat="1" applyFont="1" applyFill="1" applyBorder="1" applyAlignment="1">
      <alignment horizontal="center" vertical="center" wrapText="1"/>
    </xf>
    <xf numFmtId="1" fontId="11" fillId="0" borderId="15" xfId="0" applyNumberFormat="1" applyFont="1" applyBorder="1" applyAlignment="1">
      <alignment horizontal="center" vertical="center" wrapText="1"/>
    </xf>
    <xf numFmtId="0" fontId="7" fillId="79" borderId="0" xfId="0" applyFont="1" applyFill="1"/>
    <xf numFmtId="39" fontId="10" fillId="0" borderId="97" xfId="0" applyNumberFormat="1" applyFont="1" applyBorder="1"/>
    <xf numFmtId="0" fontId="7" fillId="65" borderId="97" xfId="0" applyFont="1" applyFill="1" applyBorder="1" applyAlignment="1">
      <alignment horizontal="center" vertical="center"/>
    </xf>
    <xf numFmtId="0" fontId="66" fillId="65" borderId="120" xfId="0" applyFont="1" applyFill="1" applyBorder="1" applyAlignment="1">
      <alignment horizontal="center" vertical="center" wrapText="1"/>
    </xf>
    <xf numFmtId="9" fontId="7" fillId="65" borderId="97" xfId="0" applyNumberFormat="1" applyFont="1" applyFill="1" applyBorder="1" applyAlignment="1">
      <alignment horizontal="center" vertical="center"/>
    </xf>
    <xf numFmtId="0" fontId="0" fillId="65" borderId="0" xfId="0" applyFill="1"/>
    <xf numFmtId="0" fontId="12" fillId="65" borderId="97" xfId="0" applyFont="1" applyFill="1" applyBorder="1" applyAlignment="1">
      <alignment horizontal="center" vertical="center" wrapText="1"/>
    </xf>
    <xf numFmtId="176" fontId="71" fillId="62" borderId="92" xfId="443" applyNumberFormat="1" applyFont="1" applyFill="1" applyBorder="1" applyAlignment="1">
      <alignment horizontal="center" vertical="center" wrapText="1"/>
    </xf>
    <xf numFmtId="3" fontId="72" fillId="58" borderId="97" xfId="0" applyNumberFormat="1" applyFont="1" applyFill="1" applyBorder="1" applyAlignment="1">
      <alignment horizontal="center" vertical="center" wrapText="1"/>
    </xf>
    <xf numFmtId="0" fontId="12" fillId="65" borderId="98" xfId="0" applyFont="1" applyFill="1" applyBorder="1" applyAlignment="1">
      <alignment horizontal="center" vertical="center" wrapText="1"/>
    </xf>
    <xf numFmtId="0" fontId="71" fillId="0" borderId="92" xfId="0" applyFont="1" applyFill="1" applyBorder="1" applyAlignment="1">
      <alignment horizontal="center" vertical="center" wrapText="1"/>
    </xf>
    <xf numFmtId="0" fontId="12" fillId="65" borderId="93" xfId="0" applyFont="1" applyFill="1" applyBorder="1" applyAlignment="1">
      <alignment horizontal="center" vertical="center" wrapText="1"/>
    </xf>
    <xf numFmtId="0" fontId="72" fillId="58" borderId="93" xfId="0" applyFont="1" applyFill="1" applyBorder="1" applyAlignment="1">
      <alignment horizontal="center" vertical="center" wrapText="1"/>
    </xf>
    <xf numFmtId="0" fontId="12" fillId="65" borderId="73" xfId="0" applyFont="1" applyFill="1" applyBorder="1" applyAlignment="1">
      <alignment horizontal="center" vertical="center" wrapText="1"/>
    </xf>
    <xf numFmtId="9" fontId="12" fillId="65" borderId="121" xfId="443" applyFont="1" applyFill="1" applyBorder="1" applyAlignment="1">
      <alignment horizontal="center" vertical="center" wrapText="1"/>
    </xf>
    <xf numFmtId="0" fontId="72" fillId="58" borderId="73" xfId="0" applyFont="1" applyFill="1" applyBorder="1" applyAlignment="1">
      <alignment horizontal="center" vertical="center" wrapText="1"/>
    </xf>
    <xf numFmtId="176" fontId="71" fillId="62" borderId="121" xfId="443" applyNumberFormat="1" applyFont="1" applyFill="1" applyBorder="1" applyAlignment="1">
      <alignment horizontal="center" vertical="center" wrapText="1"/>
    </xf>
    <xf numFmtId="9" fontId="12" fillId="65" borderId="98" xfId="443" applyFont="1" applyFill="1" applyBorder="1" applyAlignment="1">
      <alignment horizontal="center" vertical="center" wrapText="1"/>
    </xf>
    <xf numFmtId="0" fontId="72" fillId="0" borderId="93" xfId="0" applyFont="1" applyFill="1" applyBorder="1" applyAlignment="1">
      <alignment horizontal="center" vertical="center" wrapText="1"/>
    </xf>
    <xf numFmtId="0" fontId="73" fillId="0" borderId="93" xfId="0" applyFont="1" applyBorder="1" applyAlignment="1">
      <alignment horizontal="center" vertical="center" wrapText="1"/>
    </xf>
    <xf numFmtId="9" fontId="12" fillId="65" borderId="72" xfId="443" applyFont="1" applyFill="1" applyBorder="1" applyAlignment="1">
      <alignment horizontal="center" vertical="center" wrapText="1"/>
    </xf>
    <xf numFmtId="0" fontId="72" fillId="0" borderId="73" xfId="0" applyFont="1" applyFill="1" applyBorder="1" applyAlignment="1">
      <alignment horizontal="center" vertical="center" wrapText="1"/>
    </xf>
    <xf numFmtId="0" fontId="73" fillId="0" borderId="73" xfId="0" applyFont="1" applyFill="1" applyBorder="1" applyAlignment="1">
      <alignment horizontal="center" vertical="center" wrapText="1"/>
    </xf>
    <xf numFmtId="10" fontId="11" fillId="0" borderId="15" xfId="0" applyNumberFormat="1" applyFont="1" applyBorder="1" applyAlignment="1">
      <alignment horizontal="center" vertical="center" wrapText="1"/>
    </xf>
    <xf numFmtId="10" fontId="11" fillId="0" borderId="15" xfId="0" applyNumberFormat="1" applyFont="1" applyFill="1" applyBorder="1" applyAlignment="1">
      <alignment vertical="center" wrapText="1"/>
    </xf>
    <xf numFmtId="10" fontId="11" fillId="0" borderId="15" xfId="443" applyNumberFormat="1" applyFont="1" applyFill="1" applyBorder="1" applyAlignment="1">
      <alignment vertical="center" wrapText="1"/>
    </xf>
    <xf numFmtId="10" fontId="11" fillId="0" borderId="15" xfId="0" applyNumberFormat="1" applyFont="1" applyBorder="1" applyAlignment="1">
      <alignment vertical="center" wrapText="1"/>
    </xf>
    <xf numFmtId="0" fontId="11" fillId="0" borderId="21" xfId="0" applyFont="1" applyBorder="1" applyAlignment="1">
      <alignment horizontal="center" vertical="center" wrapText="1"/>
    </xf>
    <xf numFmtId="0" fontId="7" fillId="0" borderId="97" xfId="408" applyFont="1" applyBorder="1" applyAlignment="1">
      <alignment horizontal="center" vertical="center"/>
    </xf>
    <xf numFmtId="10" fontId="0" fillId="0" borderId="97" xfId="443" applyNumberFormat="1" applyFont="1" applyBorder="1"/>
    <xf numFmtId="10" fontId="13" fillId="0" borderId="97" xfId="443" applyNumberFormat="1" applyFont="1" applyBorder="1"/>
    <xf numFmtId="0" fontId="11" fillId="0" borderId="30" xfId="0" applyFont="1" applyFill="1" applyBorder="1" applyAlignment="1">
      <alignment horizontal="center" vertical="center" wrapText="1"/>
    </xf>
    <xf numFmtId="0" fontId="11" fillId="0" borderId="97" xfId="0" applyFont="1" applyFill="1" applyBorder="1" applyAlignment="1">
      <alignment horizontal="justify" vertical="center" wrapText="1"/>
    </xf>
    <xf numFmtId="0" fontId="0" fillId="80" borderId="0" xfId="0" applyFill="1"/>
    <xf numFmtId="0" fontId="13" fillId="80" borderId="0" xfId="0" applyFont="1" applyFill="1"/>
    <xf numFmtId="0" fontId="80" fillId="0" borderId="0" xfId="0" applyFont="1"/>
    <xf numFmtId="0" fontId="13" fillId="0" borderId="0" xfId="0" applyFont="1" applyAlignment="1">
      <alignment horizontal="center" vertical="center" wrapText="1"/>
    </xf>
    <xf numFmtId="0" fontId="7" fillId="0" borderId="0" xfId="0" applyFont="1" applyBorder="1" applyAlignment="1">
      <alignment horizontal="left" wrapText="1"/>
    </xf>
    <xf numFmtId="0" fontId="7" fillId="0" borderId="0" xfId="0" applyFont="1" applyBorder="1" applyAlignment="1">
      <alignment vertical="center"/>
    </xf>
    <xf numFmtId="0" fontId="7" fillId="0" borderId="125" xfId="0" applyFont="1" applyBorder="1" applyAlignment="1">
      <alignment horizontal="center" vertical="center"/>
    </xf>
    <xf numFmtId="0" fontId="7" fillId="0" borderId="125" xfId="0" applyFont="1" applyFill="1" applyBorder="1" applyAlignment="1">
      <alignment horizontal="center" vertical="center"/>
    </xf>
    <xf numFmtId="0" fontId="7" fillId="0" borderId="125" xfId="0" applyFont="1" applyFill="1" applyBorder="1" applyAlignment="1">
      <alignment vertical="center" wrapText="1"/>
    </xf>
    <xf numFmtId="0" fontId="7" fillId="0" borderId="125" xfId="0" applyFont="1" applyBorder="1" applyAlignment="1">
      <alignment horizontal="center" vertical="center" wrapText="1"/>
    </xf>
    <xf numFmtId="0" fontId="7" fillId="0" borderId="125" xfId="0" applyFont="1" applyFill="1" applyBorder="1" applyAlignment="1">
      <alignment horizontal="center" vertical="center" wrapText="1"/>
    </xf>
    <xf numFmtId="0" fontId="7" fillId="0" borderId="0" xfId="0" applyFont="1" applyBorder="1" applyAlignment="1">
      <alignment wrapText="1"/>
    </xf>
    <xf numFmtId="0" fontId="7" fillId="0" borderId="0" xfId="0" applyFont="1" applyBorder="1" applyAlignment="1">
      <alignment vertical="center" wrapText="1"/>
    </xf>
    <xf numFmtId="0" fontId="13" fillId="0" borderId="97" xfId="0" applyFont="1" applyBorder="1" applyAlignment="1">
      <alignment horizontal="center"/>
    </xf>
    <xf numFmtId="0" fontId="11" fillId="0" borderId="125" xfId="0" applyFont="1" applyBorder="1" applyAlignment="1">
      <alignment vertical="center"/>
    </xf>
    <xf numFmtId="175" fontId="11" fillId="0" borderId="125" xfId="0" applyNumberFormat="1" applyFont="1" applyBorder="1" applyAlignment="1">
      <alignment vertical="center"/>
    </xf>
    <xf numFmtId="0" fontId="11" fillId="0" borderId="125" xfId="0" applyFont="1" applyFill="1" applyBorder="1" applyAlignment="1">
      <alignment vertical="center" wrapText="1"/>
    </xf>
    <xf numFmtId="0" fontId="11" fillId="62" borderId="125" xfId="0" applyFont="1" applyFill="1" applyBorder="1" applyAlignment="1">
      <alignment vertical="center" wrapText="1"/>
    </xf>
    <xf numFmtId="0" fontId="52" fillId="0" borderId="125" xfId="0" applyFont="1" applyFill="1" applyBorder="1" applyAlignment="1">
      <alignment vertical="center" wrapText="1"/>
    </xf>
    <xf numFmtId="10" fontId="7" fillId="0" borderId="0" xfId="443" applyNumberFormat="1" applyFill="1"/>
    <xf numFmtId="0" fontId="13" fillId="0" borderId="125" xfId="0" applyFont="1" applyBorder="1" applyAlignment="1">
      <alignment horizontal="center"/>
    </xf>
    <xf numFmtId="0" fontId="7" fillId="0" borderId="125" xfId="0" applyFont="1" applyBorder="1"/>
    <xf numFmtId="0" fontId="0" fillId="0" borderId="125" xfId="0" applyBorder="1"/>
    <xf numFmtId="9" fontId="0" fillId="0" borderId="125" xfId="443" applyFont="1" applyBorder="1"/>
    <xf numFmtId="10" fontId="13" fillId="0" borderId="125" xfId="443" applyNumberFormat="1" applyFont="1" applyBorder="1"/>
    <xf numFmtId="10" fontId="0" fillId="0" borderId="125" xfId="443" applyNumberFormat="1" applyFont="1" applyBorder="1"/>
    <xf numFmtId="229" fontId="0" fillId="0" borderId="125" xfId="443" applyNumberFormat="1" applyFont="1" applyBorder="1"/>
    <xf numFmtId="10" fontId="12" fillId="0" borderId="125" xfId="443" applyNumberFormat="1" applyFont="1" applyBorder="1"/>
    <xf numFmtId="0" fontId="13" fillId="65" borderId="34" xfId="408" applyFont="1" applyFill="1" applyBorder="1" applyAlignment="1">
      <alignment horizontal="center" vertical="center" wrapText="1"/>
    </xf>
    <xf numFmtId="0" fontId="14" fillId="75" borderId="51" xfId="408" applyFont="1" applyFill="1" applyBorder="1" applyAlignment="1">
      <alignment horizontal="center" vertical="center" wrapText="1"/>
    </xf>
    <xf numFmtId="4" fontId="7" fillId="0" borderId="97" xfId="408" applyNumberFormat="1" applyFont="1" applyFill="1" applyBorder="1" applyAlignment="1">
      <alignment horizontal="center" vertical="center" wrapText="1"/>
    </xf>
    <xf numFmtId="4" fontId="7" fillId="0" borderId="20" xfId="408" applyNumberFormat="1" applyFont="1" applyFill="1" applyBorder="1" applyAlignment="1">
      <alignment horizontal="center" vertical="center" wrapText="1"/>
    </xf>
    <xf numFmtId="0" fontId="14" fillId="0" borderId="34" xfId="408" applyFont="1" applyFill="1" applyBorder="1" applyAlignment="1">
      <alignment vertical="center" wrapText="1"/>
    </xf>
    <xf numFmtId="3" fontId="14" fillId="0" borderId="22" xfId="408" applyNumberFormat="1" applyFont="1" applyBorder="1" applyAlignment="1">
      <alignment vertical="center" wrapText="1"/>
    </xf>
    <xf numFmtId="4" fontId="7" fillId="0" borderId="21" xfId="408" applyNumberFormat="1" applyBorder="1" applyAlignment="1">
      <alignment horizontal="center" vertical="center" wrapText="1"/>
    </xf>
    <xf numFmtId="2" fontId="14" fillId="0" borderId="51" xfId="408" applyNumberFormat="1" applyFont="1" applyBorder="1" applyAlignment="1">
      <alignment horizontal="center" vertical="center" wrapText="1"/>
    </xf>
    <xf numFmtId="0" fontId="81" fillId="0" borderId="0" xfId="1109" applyFont="1" applyAlignment="1">
      <alignment horizontal="center" vertical="center"/>
    </xf>
    <xf numFmtId="173" fontId="7" fillId="0" borderId="0" xfId="524" applyNumberFormat="1"/>
    <xf numFmtId="0" fontId="7" fillId="0" borderId="0" xfId="524" applyAlignment="1">
      <alignment horizontal="center" vertical="center" wrapText="1"/>
    </xf>
    <xf numFmtId="222" fontId="7" fillId="60" borderId="33" xfId="524" applyNumberFormat="1" applyFill="1" applyBorder="1" applyAlignment="1">
      <alignment vertical="center"/>
    </xf>
    <xf numFmtId="222" fontId="76" fillId="0" borderId="134" xfId="1106" applyNumberFormat="1" applyFont="1" applyFill="1" applyBorder="1" applyAlignment="1">
      <alignment vertical="center"/>
    </xf>
    <xf numFmtId="0" fontId="8" fillId="0" borderId="30" xfId="326" applyFill="1" applyBorder="1" applyAlignment="1" applyProtection="1">
      <alignment horizontal="center" vertical="center" wrapText="1"/>
    </xf>
    <xf numFmtId="0" fontId="11" fillId="0" borderId="97" xfId="0" applyFont="1" applyFill="1" applyBorder="1" applyAlignment="1">
      <alignment horizontal="center" vertical="center" wrapText="1"/>
    </xf>
    <xf numFmtId="39" fontId="11" fillId="0" borderId="15" xfId="0" applyNumberFormat="1" applyFont="1" applyFill="1" applyBorder="1" applyAlignment="1">
      <alignment horizontal="right" vertical="center" wrapText="1"/>
    </xf>
    <xf numFmtId="0" fontId="10" fillId="0" borderId="15" xfId="0" applyFont="1" applyFill="1" applyBorder="1" applyAlignment="1">
      <alignment horizontal="center" vertical="center" wrapText="1"/>
    </xf>
    <xf numFmtId="228" fontId="7" fillId="0" borderId="0" xfId="524" applyNumberFormat="1"/>
    <xf numFmtId="10" fontId="0" fillId="0" borderId="0" xfId="0" applyNumberFormat="1"/>
    <xf numFmtId="10" fontId="7" fillId="0" borderId="0" xfId="524" applyNumberFormat="1"/>
    <xf numFmtId="10" fontId="0" fillId="0" borderId="125" xfId="0" applyNumberFormat="1" applyBorder="1"/>
    <xf numFmtId="0" fontId="11" fillId="0" borderId="26" xfId="0" applyFont="1" applyFill="1" applyBorder="1" applyAlignment="1">
      <alignment horizontal="center" wrapText="1"/>
    </xf>
    <xf numFmtId="0" fontId="7" fillId="65" borderId="97" xfId="0" applyFont="1" applyFill="1" applyBorder="1" applyAlignment="1">
      <alignment horizontal="center" vertical="center"/>
    </xf>
    <xf numFmtId="0" fontId="11" fillId="0" borderId="22" xfId="0" applyFont="1" applyFill="1" applyBorder="1" applyAlignment="1">
      <alignment horizontal="center" wrapText="1"/>
    </xf>
    <xf numFmtId="4" fontId="7" fillId="65" borderId="97" xfId="0" applyNumberFormat="1" applyFont="1" applyFill="1" applyBorder="1" applyAlignment="1">
      <alignment horizontal="center" vertical="center" wrapText="1"/>
    </xf>
    <xf numFmtId="4" fontId="7" fillId="65" borderId="97" xfId="0" applyNumberFormat="1" applyFont="1" applyFill="1" applyBorder="1" applyAlignment="1">
      <alignment horizontal="center" vertical="center"/>
    </xf>
    <xf numFmtId="0" fontId="0" fillId="76" borderId="57" xfId="0" applyFont="1" applyFill="1" applyBorder="1" applyAlignment="1">
      <alignment horizontal="center" vertical="center"/>
    </xf>
    <xf numFmtId="0" fontId="0" fillId="76" borderId="42" xfId="0" applyFont="1" applyFill="1" applyBorder="1" applyAlignment="1">
      <alignment horizontal="center" vertical="center"/>
    </xf>
    <xf numFmtId="0" fontId="0" fillId="76" borderId="42" xfId="0" applyFont="1" applyFill="1" applyBorder="1" applyAlignment="1">
      <alignment horizontal="center" vertical="center" wrapText="1"/>
    </xf>
    <xf numFmtId="0" fontId="11" fillId="76" borderId="53" xfId="0" applyFont="1" applyFill="1" applyBorder="1" applyAlignment="1">
      <alignment horizontal="center" vertical="center" wrapText="1"/>
    </xf>
    <xf numFmtId="0" fontId="54" fillId="76" borderId="53" xfId="0" applyFont="1" applyFill="1" applyBorder="1" applyAlignment="1">
      <alignment horizontal="center" vertical="center" wrapText="1"/>
    </xf>
    <xf numFmtId="15" fontId="11" fillId="76" borderId="53" xfId="0" applyNumberFormat="1" applyFont="1" applyFill="1" applyBorder="1" applyAlignment="1">
      <alignment horizontal="center" vertical="center" wrapText="1"/>
    </xf>
    <xf numFmtId="39" fontId="11" fillId="76" borderId="38" xfId="0" applyNumberFormat="1" applyFont="1" applyFill="1" applyBorder="1" applyAlignment="1">
      <alignment horizontal="center" vertical="center" wrapText="1"/>
    </xf>
    <xf numFmtId="0" fontId="0" fillId="0" borderId="58" xfId="0" applyBorder="1" applyAlignment="1">
      <alignment horizontal="center" vertical="center" wrapText="1"/>
    </xf>
    <xf numFmtId="17" fontId="0" fillId="0" borderId="58" xfId="0" applyNumberFormat="1" applyBorder="1" applyAlignment="1">
      <alignment horizontal="center" vertical="center" wrapText="1"/>
    </xf>
    <xf numFmtId="0" fontId="0" fillId="0" borderId="136" xfId="0" applyBorder="1" applyAlignment="1">
      <alignment horizontal="center" vertical="center" wrapText="1"/>
    </xf>
    <xf numFmtId="0" fontId="0" fillId="0" borderId="125" xfId="0" applyBorder="1" applyAlignment="1">
      <alignment horizontal="center" vertical="center" wrapText="1"/>
    </xf>
    <xf numFmtId="0" fontId="58" fillId="0" borderId="0" xfId="0" applyFont="1" applyAlignment="1">
      <alignment horizontal="center" vertical="center" wrapText="1"/>
    </xf>
    <xf numFmtId="17" fontId="0" fillId="0" borderId="125" xfId="0" applyNumberFormat="1" applyBorder="1" applyAlignment="1">
      <alignment horizontal="center" vertical="center" wrapText="1"/>
    </xf>
    <xf numFmtId="0" fontId="0" fillId="0" borderId="138" xfId="0" applyBorder="1" applyAlignment="1">
      <alignment horizontal="center" vertical="center" wrapText="1"/>
    </xf>
    <xf numFmtId="0" fontId="0" fillId="0" borderId="139" xfId="0" applyBorder="1" applyAlignment="1">
      <alignment horizontal="center" vertical="center" wrapText="1"/>
    </xf>
    <xf numFmtId="0" fontId="0" fillId="0" borderId="140" xfId="0" applyBorder="1" applyAlignment="1">
      <alignment horizontal="center" vertical="center" wrapText="1"/>
    </xf>
    <xf numFmtId="14" fontId="0" fillId="0" borderId="58" xfId="0" applyNumberFormat="1" applyBorder="1" applyAlignment="1">
      <alignment horizontal="center" vertical="center" wrapText="1"/>
    </xf>
    <xf numFmtId="4" fontId="0" fillId="0" borderId="136" xfId="0" applyNumberFormat="1" applyBorder="1" applyAlignment="1">
      <alignment horizontal="center" vertical="center" wrapText="1"/>
    </xf>
    <xf numFmtId="14" fontId="0" fillId="0" borderId="125" xfId="0" applyNumberFormat="1" applyBorder="1" applyAlignment="1">
      <alignment horizontal="center" vertical="center" wrapText="1"/>
    </xf>
    <xf numFmtId="4" fontId="0" fillId="0" borderId="138" xfId="0" applyNumberFormat="1" applyBorder="1" applyAlignment="1">
      <alignment horizontal="center" vertical="center" wrapText="1"/>
    </xf>
    <xf numFmtId="14" fontId="0" fillId="0" borderId="139" xfId="0" applyNumberFormat="1" applyBorder="1" applyAlignment="1">
      <alignment horizontal="center" vertical="center" wrapText="1"/>
    </xf>
    <xf numFmtId="4" fontId="0" fillId="0" borderId="140" xfId="0" applyNumberFormat="1" applyBorder="1" applyAlignment="1">
      <alignment horizontal="center" vertical="center" wrapText="1"/>
    </xf>
    <xf numFmtId="0" fontId="0" fillId="76" borderId="49" xfId="0" applyFont="1" applyFill="1" applyBorder="1" applyAlignment="1">
      <alignment horizontal="center" vertical="center"/>
    </xf>
    <xf numFmtId="0" fontId="0" fillId="76" borderId="35" xfId="0" applyFont="1" applyFill="1" applyBorder="1" applyAlignment="1">
      <alignment horizontal="center" vertical="center"/>
    </xf>
    <xf numFmtId="0" fontId="0" fillId="76" borderId="35" xfId="0" applyFont="1" applyFill="1" applyBorder="1" applyAlignment="1">
      <alignment horizontal="center" vertical="center" wrapText="1"/>
    </xf>
    <xf numFmtId="0" fontId="11" fillId="76" borderId="50" xfId="0" applyFont="1" applyFill="1" applyBorder="1" applyAlignment="1">
      <alignment horizontal="center" vertical="center" wrapText="1"/>
    </xf>
    <xf numFmtId="0" fontId="54" fillId="76" borderId="50" xfId="0" applyFont="1" applyFill="1" applyBorder="1" applyAlignment="1">
      <alignment horizontal="center" vertical="center" wrapText="1"/>
    </xf>
    <xf numFmtId="15" fontId="11" fillId="76" borderId="50" xfId="0" applyNumberFormat="1" applyFont="1" applyFill="1" applyBorder="1" applyAlignment="1">
      <alignment horizontal="center" vertical="center" wrapText="1"/>
    </xf>
    <xf numFmtId="39" fontId="11" fillId="76" borderId="36" xfId="0" applyNumberFormat="1" applyFont="1" applyFill="1" applyBorder="1" applyAlignment="1">
      <alignment horizontal="center" vertical="center" wrapText="1"/>
    </xf>
    <xf numFmtId="0" fontId="0" fillId="0" borderId="58" xfId="0" applyBorder="1" applyAlignment="1">
      <alignment horizontal="left" vertical="center" wrapText="1"/>
    </xf>
    <xf numFmtId="17" fontId="58" fillId="0" borderId="58" xfId="0" applyNumberFormat="1" applyFont="1" applyBorder="1" applyAlignment="1">
      <alignment horizontal="center" vertical="center" wrapText="1"/>
    </xf>
    <xf numFmtId="164" fontId="0" fillId="0" borderId="136" xfId="1110" applyFont="1" applyBorder="1" applyAlignment="1">
      <alignment horizontal="center" vertical="center" wrapText="1"/>
    </xf>
    <xf numFmtId="0" fontId="0" fillId="0" borderId="125" xfId="0" applyBorder="1" applyAlignment="1">
      <alignment horizontal="left" wrapText="1"/>
    </xf>
    <xf numFmtId="17" fontId="0" fillId="0" borderId="21" xfId="0" applyNumberFormat="1" applyBorder="1" applyAlignment="1">
      <alignment horizontal="center" vertical="center" wrapText="1"/>
    </xf>
    <xf numFmtId="164" fontId="0" fillId="0" borderId="59" xfId="1110" applyFont="1" applyBorder="1" applyAlignment="1">
      <alignment horizontal="center" vertical="center" wrapText="1"/>
    </xf>
    <xf numFmtId="164" fontId="0" fillId="0" borderId="138" xfId="1110" applyFont="1" applyBorder="1" applyAlignment="1">
      <alignment horizontal="center" vertical="center" wrapText="1"/>
    </xf>
    <xf numFmtId="14" fontId="0" fillId="0" borderId="136" xfId="0" applyNumberFormat="1" applyBorder="1" applyAlignment="1">
      <alignment horizontal="center" vertical="center" wrapText="1"/>
    </xf>
    <xf numFmtId="14" fontId="0" fillId="0" borderId="138" xfId="0" applyNumberFormat="1" applyBorder="1" applyAlignment="1">
      <alignment horizontal="center" vertical="center" wrapText="1"/>
    </xf>
    <xf numFmtId="0" fontId="0" fillId="0" borderId="0" xfId="0" applyAlignment="1">
      <alignment horizontal="center" vertical="center"/>
    </xf>
    <xf numFmtId="0" fontId="0" fillId="0" borderId="0" xfId="0" applyAlignment="1">
      <alignment horizontal="left"/>
    </xf>
    <xf numFmtId="0" fontId="85" fillId="76" borderId="57" xfId="0" applyFont="1" applyFill="1" applyBorder="1" applyAlignment="1">
      <alignment horizontal="center" vertical="center"/>
    </xf>
    <xf numFmtId="0" fontId="85" fillId="76" borderId="53" xfId="0" applyFont="1" applyFill="1" applyBorder="1" applyAlignment="1">
      <alignment horizontal="center" vertical="center"/>
    </xf>
    <xf numFmtId="0" fontId="85" fillId="76" borderId="53" xfId="0" applyFont="1" applyFill="1" applyBorder="1" applyAlignment="1">
      <alignment horizontal="center" vertical="center" wrapText="1"/>
    </xf>
    <xf numFmtId="0" fontId="15" fillId="76" borderId="53" xfId="0" applyFont="1" applyFill="1" applyBorder="1" applyAlignment="1">
      <alignment horizontal="center" vertical="center" wrapText="1"/>
    </xf>
    <xf numFmtId="0" fontId="15" fillId="76" borderId="38" xfId="0" applyFont="1" applyFill="1" applyBorder="1" applyAlignment="1">
      <alignment horizontal="center" vertical="center" wrapText="1"/>
    </xf>
    <xf numFmtId="0" fontId="0" fillId="0" borderId="16" xfId="0" applyBorder="1" applyAlignment="1">
      <alignment horizontal="center" vertical="center"/>
    </xf>
    <xf numFmtId="0" fontId="58" fillId="0" borderId="58" xfId="0" applyFont="1" applyBorder="1" applyAlignment="1">
      <alignment horizontal="center" vertical="center" wrapText="1"/>
    </xf>
    <xf numFmtId="0" fontId="0" fillId="0" borderId="137" xfId="0" applyBorder="1" applyAlignment="1">
      <alignment horizontal="center" vertical="center"/>
    </xf>
    <xf numFmtId="0" fontId="8" fillId="0" borderId="125" xfId="326" applyBorder="1" applyAlignment="1" applyProtection="1">
      <alignment horizontal="center" vertical="center" wrapText="1"/>
    </xf>
    <xf numFmtId="0" fontId="0" fillId="0" borderId="133" xfId="0" applyBorder="1" applyAlignment="1">
      <alignment horizontal="center" vertical="center"/>
    </xf>
    <xf numFmtId="0" fontId="0" fillId="0" borderId="58" xfId="0" applyBorder="1" applyAlignment="1">
      <alignment horizontal="center" vertical="center"/>
    </xf>
    <xf numFmtId="9" fontId="0" fillId="0" borderId="58" xfId="0" applyNumberFormat="1" applyBorder="1" applyAlignment="1">
      <alignment horizontal="center" vertical="center"/>
    </xf>
    <xf numFmtId="0" fontId="0" fillId="0" borderId="125" xfId="0" applyBorder="1" applyAlignment="1">
      <alignment horizontal="center"/>
    </xf>
    <xf numFmtId="0" fontId="0" fillId="0" borderId="125" xfId="0" applyBorder="1" applyAlignment="1">
      <alignment horizontal="left" vertical="center"/>
    </xf>
    <xf numFmtId="9" fontId="0" fillId="0" borderId="125" xfId="0" applyNumberFormat="1" applyBorder="1" applyAlignment="1">
      <alignment horizontal="center" vertical="center"/>
    </xf>
    <xf numFmtId="0" fontId="0" fillId="0" borderId="125" xfId="0" applyBorder="1" applyAlignment="1">
      <alignment vertical="center" wrapText="1"/>
    </xf>
    <xf numFmtId="0" fontId="0" fillId="0" borderId="125" xfId="0" applyBorder="1" applyAlignment="1">
      <alignment horizontal="center" vertical="center"/>
    </xf>
    <xf numFmtId="0" fontId="0" fillId="0" borderId="139" xfId="0" applyBorder="1" applyAlignment="1">
      <alignment horizontal="center" vertical="center"/>
    </xf>
    <xf numFmtId="0" fontId="0" fillId="60" borderId="58" xfId="0" applyFill="1" applyBorder="1" applyAlignment="1">
      <alignment horizontal="center" vertical="center" wrapText="1"/>
    </xf>
    <xf numFmtId="14" fontId="0" fillId="0" borderId="58" xfId="0" applyNumberFormat="1" applyBorder="1" applyAlignment="1">
      <alignment horizontal="center" vertical="center"/>
    </xf>
    <xf numFmtId="197" fontId="0" fillId="0" borderId="136" xfId="0" applyNumberFormat="1" applyBorder="1" applyAlignment="1">
      <alignment horizontal="right" vertical="center"/>
    </xf>
    <xf numFmtId="0" fontId="0" fillId="0" borderId="27" xfId="0" applyFill="1" applyBorder="1" applyAlignment="1">
      <alignment horizontal="center" vertical="center" wrapText="1"/>
    </xf>
    <xf numFmtId="14" fontId="0" fillId="0" borderId="125" xfId="0" applyNumberFormat="1" applyBorder="1" applyAlignment="1">
      <alignment horizontal="center" vertical="center"/>
    </xf>
    <xf numFmtId="197" fontId="0" fillId="0" borderId="138" xfId="0" applyNumberFormat="1" applyBorder="1" applyAlignment="1">
      <alignment horizontal="right" vertical="center"/>
    </xf>
    <xf numFmtId="9" fontId="0" fillId="0" borderId="139" xfId="0" applyNumberFormat="1" applyBorder="1" applyAlignment="1">
      <alignment horizontal="center" vertical="center"/>
    </xf>
    <xf numFmtId="14" fontId="0" fillId="0" borderId="139" xfId="0" applyNumberFormat="1" applyBorder="1" applyAlignment="1">
      <alignment horizontal="center" vertical="center"/>
    </xf>
    <xf numFmtId="197" fontId="0" fillId="0" borderId="140" xfId="0" applyNumberFormat="1" applyBorder="1" applyAlignment="1">
      <alignment horizontal="right" vertical="center"/>
    </xf>
    <xf numFmtId="0" fontId="0" fillId="0" borderId="125" xfId="0" applyBorder="1" applyAlignment="1">
      <alignment wrapText="1"/>
    </xf>
    <xf numFmtId="0" fontId="0" fillId="0" borderId="125" xfId="0" applyBorder="1" applyAlignment="1">
      <alignment horizontal="right"/>
    </xf>
    <xf numFmtId="0" fontId="0" fillId="0" borderId="138" xfId="0" applyBorder="1"/>
    <xf numFmtId="1" fontId="0" fillId="0" borderId="125" xfId="0" applyNumberFormat="1" applyBorder="1" applyAlignment="1">
      <alignment horizontal="right"/>
    </xf>
    <xf numFmtId="0" fontId="0" fillId="0" borderId="125" xfId="0" applyBorder="1" applyAlignment="1">
      <alignment horizontal="left" vertical="center" wrapText="1"/>
    </xf>
    <xf numFmtId="3" fontId="0" fillId="0" borderId="125" xfId="0" applyNumberFormat="1" applyBorder="1" applyAlignment="1">
      <alignment horizontal="center" vertical="center" wrapText="1"/>
    </xf>
    <xf numFmtId="0" fontId="0" fillId="0" borderId="139" xfId="0" applyBorder="1" applyAlignment="1">
      <alignment wrapText="1"/>
    </xf>
    <xf numFmtId="1" fontId="0" fillId="0" borderId="139" xfId="0" applyNumberFormat="1" applyBorder="1" applyAlignment="1">
      <alignment horizontal="right"/>
    </xf>
    <xf numFmtId="0" fontId="0" fillId="0" borderId="139" xfId="0" applyBorder="1"/>
    <xf numFmtId="0" fontId="0" fillId="0" borderId="140" xfId="0" applyBorder="1"/>
    <xf numFmtId="0" fontId="58" fillId="0" borderId="136" xfId="0" applyFont="1" applyBorder="1" applyAlignment="1">
      <alignment horizontal="center" vertical="center" wrapText="1"/>
    </xf>
    <xf numFmtId="0" fontId="58" fillId="0" borderId="138" xfId="0" applyFont="1" applyBorder="1" applyAlignment="1">
      <alignment horizontal="center" vertical="center" wrapText="1"/>
    </xf>
    <xf numFmtId="0" fontId="0" fillId="0" borderId="135" xfId="0" applyBorder="1" applyAlignment="1">
      <alignment horizontal="center" vertical="center" wrapText="1"/>
    </xf>
    <xf numFmtId="0" fontId="0" fillId="0" borderId="142" xfId="0" applyBorder="1" applyAlignment="1">
      <alignment horizontal="center" vertical="center" wrapText="1"/>
    </xf>
    <xf numFmtId="0" fontId="0" fillId="0" borderId="144" xfId="0" applyBorder="1" applyAlignment="1">
      <alignment horizontal="center" vertical="center" wrapText="1"/>
    </xf>
    <xf numFmtId="14" fontId="0" fillId="0" borderId="144" xfId="0" applyNumberFormat="1" applyBorder="1" applyAlignment="1">
      <alignment horizontal="center" vertical="center" wrapText="1"/>
    </xf>
    <xf numFmtId="0" fontId="0" fillId="0" borderId="145" xfId="0" applyBorder="1" applyAlignment="1">
      <alignment horizontal="center" vertical="center" wrapText="1"/>
    </xf>
    <xf numFmtId="0" fontId="0" fillId="0" borderId="147" xfId="0" applyBorder="1" applyAlignment="1">
      <alignment horizontal="center" vertical="center" wrapText="1"/>
    </xf>
    <xf numFmtId="0" fontId="0" fillId="0" borderId="148" xfId="0" applyBorder="1" applyAlignment="1">
      <alignment horizontal="center" vertical="center" wrapText="1"/>
    </xf>
    <xf numFmtId="0" fontId="0" fillId="0" borderId="144" xfId="0" applyBorder="1" applyAlignment="1">
      <alignment horizontal="center" vertical="center"/>
    </xf>
    <xf numFmtId="0" fontId="0" fillId="0" borderId="144" xfId="0" applyBorder="1" applyAlignment="1">
      <alignment vertical="center" wrapText="1"/>
    </xf>
    <xf numFmtId="9" fontId="0" fillId="0" borderId="144" xfId="0" applyNumberFormat="1" applyBorder="1" applyAlignment="1">
      <alignment horizontal="center" vertical="center"/>
    </xf>
    <xf numFmtId="14" fontId="0" fillId="0" borderId="144" xfId="0" applyNumberFormat="1" applyBorder="1" applyAlignment="1">
      <alignment vertical="center"/>
    </xf>
    <xf numFmtId="197" fontId="0" fillId="0" borderId="145" xfId="0" applyNumberFormat="1" applyBorder="1" applyAlignment="1">
      <alignment vertical="center"/>
    </xf>
    <xf numFmtId="0" fontId="0" fillId="0" borderId="147" xfId="0" applyBorder="1" applyAlignment="1">
      <alignment horizontal="center"/>
    </xf>
    <xf numFmtId="0" fontId="0" fillId="0" borderId="147" xfId="0" applyBorder="1" applyAlignment="1">
      <alignment vertical="center" wrapText="1"/>
    </xf>
    <xf numFmtId="0" fontId="0" fillId="0" borderId="147" xfId="0" applyBorder="1" applyAlignment="1">
      <alignment horizontal="center" vertical="center"/>
    </xf>
    <xf numFmtId="14" fontId="0" fillId="0" borderId="125" xfId="0" applyNumberFormat="1" applyBorder="1" applyAlignment="1">
      <alignment vertical="center"/>
    </xf>
    <xf numFmtId="197" fontId="0" fillId="0" borderId="138" xfId="0" applyNumberFormat="1" applyBorder="1" applyAlignment="1">
      <alignment vertical="center"/>
    </xf>
    <xf numFmtId="14" fontId="0" fillId="0" borderId="147" xfId="0" applyNumberFormat="1" applyBorder="1" applyAlignment="1">
      <alignment vertical="center"/>
    </xf>
    <xf numFmtId="197" fontId="0" fillId="0" borderId="148" xfId="0" applyNumberFormat="1" applyBorder="1" applyAlignment="1">
      <alignment vertical="center"/>
    </xf>
    <xf numFmtId="0" fontId="11" fillId="60" borderId="15" xfId="0" applyFont="1" applyFill="1" applyBorder="1" applyAlignment="1">
      <alignment horizontal="center" vertical="center" wrapText="1"/>
    </xf>
    <xf numFmtId="0" fontId="10" fillId="60" borderId="15" xfId="0" applyFont="1" applyFill="1" applyBorder="1" applyAlignment="1">
      <alignment horizontal="center" vertical="center" wrapText="1"/>
    </xf>
    <xf numFmtId="0" fontId="7" fillId="0" borderId="58" xfId="0" applyFont="1" applyBorder="1" applyAlignment="1">
      <alignment horizontal="center" vertical="center" wrapText="1"/>
    </xf>
    <xf numFmtId="175" fontId="11" fillId="0" borderId="0" xfId="0" applyNumberFormat="1" applyFont="1"/>
    <xf numFmtId="0" fontId="11" fillId="0" borderId="23" xfId="0" applyFont="1" applyFill="1" applyBorder="1" applyAlignment="1">
      <alignment horizontal="center" vertical="center" wrapText="1"/>
    </xf>
    <xf numFmtId="39" fontId="11" fillId="0" borderId="21" xfId="0" applyNumberFormat="1" applyFont="1" applyFill="1" applyBorder="1" applyAlignment="1">
      <alignment horizontal="center" vertical="center" wrapText="1"/>
    </xf>
    <xf numFmtId="10" fontId="76" fillId="60" borderId="90" xfId="443" applyNumberFormat="1" applyFont="1" applyFill="1" applyBorder="1" applyAlignment="1">
      <alignment horizontal="center" vertical="center" wrapText="1"/>
    </xf>
    <xf numFmtId="0" fontId="7" fillId="0" borderId="0" xfId="524" applyFill="1" applyBorder="1" applyAlignment="1">
      <alignment horizontal="center" vertical="center" wrapText="1"/>
    </xf>
    <xf numFmtId="0" fontId="7" fillId="0" borderId="0" xfId="524" applyFill="1" applyBorder="1"/>
    <xf numFmtId="228" fontId="7" fillId="0" borderId="0" xfId="524" applyNumberFormat="1" applyFill="1" applyBorder="1"/>
    <xf numFmtId="0" fontId="81" fillId="0" borderId="0" xfId="1109" applyFont="1" applyFill="1" applyBorder="1" applyAlignment="1">
      <alignment horizontal="center" vertical="center"/>
    </xf>
    <xf numFmtId="10" fontId="12" fillId="0" borderId="125" xfId="443" applyNumberFormat="1" applyFont="1" applyFill="1" applyBorder="1"/>
    <xf numFmtId="0" fontId="76" fillId="0" borderId="80" xfId="855" applyFont="1" applyFill="1" applyBorder="1" applyAlignment="1">
      <alignment horizontal="center" vertical="center"/>
    </xf>
    <xf numFmtId="0" fontId="76" fillId="0" borderId="153" xfId="855" applyFont="1" applyFill="1" applyBorder="1" applyAlignment="1">
      <alignment horizontal="center" vertical="center" wrapText="1"/>
    </xf>
    <xf numFmtId="0" fontId="76" fillId="0" borderId="98" xfId="855" applyFont="1" applyFill="1" applyBorder="1" applyAlignment="1">
      <alignment horizontal="center" vertical="center"/>
    </xf>
    <xf numFmtId="0" fontId="76" fillId="0" borderId="98" xfId="855" applyFont="1" applyFill="1" applyBorder="1" applyAlignment="1">
      <alignment horizontal="center" vertical="center" wrapText="1"/>
    </xf>
    <xf numFmtId="222" fontId="58" fillId="0" borderId="90" xfId="1107" applyNumberFormat="1" applyFont="1" applyFill="1" applyBorder="1" applyAlignment="1">
      <alignment horizontal="center" vertical="center" wrapText="1"/>
    </xf>
    <xf numFmtId="226" fontId="58" fillId="0" borderId="90" xfId="1106" applyNumberFormat="1" applyFont="1" applyFill="1" applyBorder="1" applyAlignment="1">
      <alignment horizontal="center" vertical="center" wrapText="1"/>
    </xf>
    <xf numFmtId="226" fontId="58" fillId="0" borderId="85" xfId="1106" applyNumberFormat="1" applyFont="1" applyFill="1" applyBorder="1" applyAlignment="1">
      <alignment horizontal="center" vertical="center" wrapText="1"/>
    </xf>
    <xf numFmtId="226" fontId="58" fillId="0" borderId="87" xfId="1106" applyNumberFormat="1" applyFont="1" applyFill="1" applyBorder="1" applyAlignment="1">
      <alignment horizontal="center" vertical="center" wrapText="1"/>
    </xf>
    <xf numFmtId="226" fontId="58" fillId="0" borderId="105" xfId="1106" applyNumberFormat="1" applyFont="1" applyFill="1" applyBorder="1" applyAlignment="1">
      <alignment horizontal="center" vertical="center" wrapText="1"/>
    </xf>
    <xf numFmtId="222" fontId="58" fillId="0" borderId="87" xfId="1107" applyNumberFormat="1" applyFont="1" applyFill="1" applyBorder="1" applyAlignment="1">
      <alignment horizontal="center" vertical="center" wrapText="1"/>
    </xf>
    <xf numFmtId="0" fontId="13" fillId="0" borderId="97" xfId="0" applyFont="1" applyBorder="1" applyAlignment="1">
      <alignment horizontal="center"/>
    </xf>
    <xf numFmtId="0" fontId="13" fillId="0" borderId="125" xfId="0" applyFont="1" applyBorder="1"/>
    <xf numFmtId="0" fontId="86" fillId="0" borderId="154" xfId="0" applyFont="1" applyFill="1" applyBorder="1" applyAlignment="1">
      <alignment horizontal="left" vertical="top" wrapText="1"/>
    </xf>
    <xf numFmtId="0" fontId="0" fillId="0" borderId="125" xfId="0" applyBorder="1" applyAlignment="1">
      <alignment horizontal="left"/>
    </xf>
    <xf numFmtId="0" fontId="11" fillId="0" borderId="125" xfId="0" applyFont="1" applyBorder="1" applyAlignment="1">
      <alignment horizontal="center" vertical="center" wrapText="1"/>
    </xf>
    <xf numFmtId="0" fontId="11" fillId="0" borderId="125" xfId="0" applyFont="1" applyFill="1" applyBorder="1" applyAlignment="1">
      <alignment horizontal="center" vertical="center" wrapText="1"/>
    </xf>
    <xf numFmtId="10" fontId="11" fillId="0" borderId="125" xfId="0" applyNumberFormat="1" applyFont="1" applyFill="1" applyBorder="1" applyAlignment="1">
      <alignment horizontal="center" vertical="center" wrapText="1"/>
    </xf>
    <xf numFmtId="1" fontId="11" fillId="0" borderId="125" xfId="0" applyNumberFormat="1" applyFont="1" applyFill="1" applyBorder="1" applyAlignment="1">
      <alignment horizontal="center" vertical="center" wrapText="1"/>
    </xf>
    <xf numFmtId="15" fontId="11" fillId="0" borderId="125" xfId="0" applyNumberFormat="1" applyFont="1" applyFill="1" applyBorder="1" applyAlignment="1">
      <alignment horizontal="center" vertical="center" wrapText="1"/>
    </xf>
    <xf numFmtId="39" fontId="11" fillId="0" borderId="125" xfId="0" applyNumberFormat="1" applyFont="1" applyFill="1" applyBorder="1" applyAlignment="1">
      <alignment horizontal="center" vertical="center" wrapText="1"/>
    </xf>
    <xf numFmtId="0" fontId="10" fillId="0" borderId="125" xfId="0" applyFont="1" applyFill="1" applyBorder="1" applyAlignment="1">
      <alignment horizontal="center" vertical="center" wrapText="1"/>
    </xf>
    <xf numFmtId="0" fontId="11" fillId="0" borderId="125" xfId="0" applyFont="1" applyBorder="1" applyAlignment="1"/>
    <xf numFmtId="0" fontId="13" fillId="0" borderId="0" xfId="0" applyFont="1" applyAlignment="1">
      <alignment horizontal="center" vertical="center" wrapText="1"/>
    </xf>
    <xf numFmtId="0" fontId="7" fillId="0" borderId="0" xfId="0" applyFont="1" applyAlignment="1">
      <alignment horizontal="center" vertical="center" wrapText="1"/>
    </xf>
    <xf numFmtId="2" fontId="70" fillId="0" borderId="0" xfId="0" applyNumberFormat="1" applyFont="1" applyFill="1" applyAlignment="1">
      <alignment horizontal="center" vertical="center" wrapText="1"/>
    </xf>
    <xf numFmtId="49" fontId="13" fillId="59" borderId="0" xfId="0" applyNumberFormat="1" applyFont="1" applyFill="1" applyAlignment="1">
      <alignment horizontal="center" vertical="center" wrapText="1"/>
    </xf>
    <xf numFmtId="0" fontId="13" fillId="63" borderId="20" xfId="0" applyFont="1" applyFill="1" applyBorder="1" applyAlignment="1">
      <alignment horizontal="center" vertical="center" wrapText="1"/>
    </xf>
    <xf numFmtId="0" fontId="13" fillId="63" borderId="27" xfId="0" applyFont="1" applyFill="1" applyBorder="1" applyAlignment="1">
      <alignment horizontal="center" vertical="center" wrapText="1"/>
    </xf>
    <xf numFmtId="0" fontId="13" fillId="63" borderId="21" xfId="0" applyFont="1" applyFill="1" applyBorder="1" applyAlignment="1">
      <alignment horizontal="center" vertical="center" wrapText="1"/>
    </xf>
    <xf numFmtId="2" fontId="32" fillId="0" borderId="0" xfId="0" applyNumberFormat="1" applyFont="1" applyFill="1" applyAlignment="1">
      <alignment horizontal="center" vertical="center" wrapText="1"/>
    </xf>
    <xf numFmtId="0" fontId="13" fillId="72" borderId="0" xfId="0" applyFont="1" applyFill="1" applyAlignment="1">
      <alignment horizontal="center" vertical="center" wrapText="1"/>
    </xf>
    <xf numFmtId="0" fontId="7" fillId="72" borderId="0" xfId="0" applyFont="1" applyFill="1" applyAlignment="1">
      <alignment horizontal="center" vertical="center" wrapText="1"/>
    </xf>
    <xf numFmtId="2" fontId="32" fillId="0" borderId="0" xfId="0" applyNumberFormat="1" applyFont="1" applyAlignment="1">
      <alignment horizontal="center" vertical="center" wrapText="1"/>
    </xf>
    <xf numFmtId="0" fontId="32" fillId="0" borderId="0" xfId="0" applyFont="1" applyAlignment="1">
      <alignment horizontal="center" vertical="center" wrapText="1"/>
    </xf>
    <xf numFmtId="0" fontId="13" fillId="63" borderId="28" xfId="0" applyFont="1" applyFill="1" applyBorder="1" applyAlignment="1">
      <alignment horizontal="center" vertical="center" wrapText="1"/>
    </xf>
    <xf numFmtId="0" fontId="13" fillId="63" borderId="0" xfId="0" applyFont="1" applyFill="1" applyBorder="1" applyAlignment="1">
      <alignment horizontal="center" vertical="center" wrapText="1"/>
    </xf>
    <xf numFmtId="0" fontId="7" fillId="0" borderId="28" xfId="337" applyNumberFormat="1" applyFont="1" applyFill="1" applyBorder="1" applyAlignment="1">
      <alignment horizontal="center" vertical="center" wrapText="1"/>
    </xf>
    <xf numFmtId="0" fontId="7" fillId="0" borderId="0" xfId="337" applyNumberFormat="1" applyFont="1" applyFill="1" applyBorder="1" applyAlignment="1">
      <alignment horizontal="center" vertical="center" wrapText="1"/>
    </xf>
    <xf numFmtId="10" fontId="7" fillId="0" borderId="28" xfId="337" applyNumberFormat="1" applyFont="1" applyFill="1" applyBorder="1" applyAlignment="1">
      <alignment horizontal="center" vertical="center" wrapText="1"/>
    </xf>
    <xf numFmtId="10" fontId="7" fillId="0" borderId="0" xfId="337" applyNumberFormat="1" applyFont="1" applyFill="1" applyBorder="1" applyAlignment="1">
      <alignment horizontal="center" vertical="center" wrapText="1"/>
    </xf>
    <xf numFmtId="0" fontId="13" fillId="0" borderId="30" xfId="0" applyFont="1" applyBorder="1" applyAlignment="1">
      <alignment horizontal="center"/>
    </xf>
    <xf numFmtId="0" fontId="10" fillId="0" borderId="0" xfId="0" applyFont="1" applyAlignment="1">
      <alignment horizontal="center" vertical="center" wrapText="1"/>
    </xf>
    <xf numFmtId="0" fontId="11" fillId="0" borderId="0" xfId="0" applyFont="1" applyAlignment="1">
      <alignment horizontal="center" vertical="center" wrapText="1"/>
    </xf>
    <xf numFmtId="178" fontId="52" fillId="0" borderId="20" xfId="0" applyNumberFormat="1" applyFont="1" applyFill="1" applyBorder="1" applyAlignment="1">
      <alignment horizontal="center" vertical="center" wrapText="1"/>
    </xf>
    <xf numFmtId="0" fontId="52" fillId="0" borderId="25" xfId="0" applyFont="1" applyFill="1" applyBorder="1" applyAlignment="1">
      <alignment horizontal="center" vertical="center" wrapText="1"/>
    </xf>
    <xf numFmtId="0" fontId="11" fillId="77" borderId="0" xfId="0" applyFont="1" applyFill="1" applyAlignment="1">
      <alignment horizontal="center" vertical="center" wrapText="1"/>
    </xf>
    <xf numFmtId="2" fontId="10" fillId="0" borderId="0" xfId="0" applyNumberFormat="1" applyFont="1" applyFill="1" applyAlignment="1">
      <alignment horizontal="center" wrapText="1"/>
    </xf>
    <xf numFmtId="49" fontId="10" fillId="59" borderId="0" xfId="0" applyNumberFormat="1" applyFont="1" applyFill="1" applyAlignment="1">
      <alignment horizontal="center" vertical="center" wrapText="1"/>
    </xf>
    <xf numFmtId="0" fontId="7" fillId="65" borderId="0" xfId="0" applyFont="1" applyFill="1" applyAlignment="1">
      <alignment horizontal="left" vertical="center" wrapText="1"/>
    </xf>
    <xf numFmtId="0" fontId="66" fillId="65" borderId="0" xfId="0" applyFont="1" applyFill="1" applyAlignment="1">
      <alignment horizontal="left" vertical="center" wrapText="1"/>
    </xf>
    <xf numFmtId="0" fontId="54" fillId="0" borderId="97" xfId="0" applyFont="1" applyFill="1" applyBorder="1" applyAlignment="1">
      <alignment horizontal="center" vertical="center" wrapText="1"/>
    </xf>
    <xf numFmtId="43" fontId="11" fillId="0" borderId="97" xfId="337" applyNumberFormat="1" applyFont="1" applyFill="1" applyBorder="1" applyAlignment="1">
      <alignment horizontal="center" vertical="center"/>
    </xf>
    <xf numFmtId="0" fontId="13" fillId="65" borderId="0" xfId="0" applyFont="1" applyFill="1" applyAlignment="1">
      <alignment horizontal="left" vertical="top" wrapText="1"/>
    </xf>
    <xf numFmtId="0" fontId="13" fillId="65" borderId="120" xfId="0" applyFont="1" applyFill="1" applyBorder="1" applyAlignment="1">
      <alignment horizontal="center" vertical="center" wrapText="1"/>
    </xf>
    <xf numFmtId="0" fontId="66" fillId="65" borderId="120" xfId="0" applyFont="1" applyFill="1" applyBorder="1" applyAlignment="1">
      <alignment horizontal="center" vertical="center" wrapText="1"/>
    </xf>
    <xf numFmtId="0" fontId="7" fillId="65" borderId="20" xfId="0" applyFont="1" applyFill="1" applyBorder="1" applyAlignment="1">
      <alignment horizontal="center" vertical="center" wrapText="1"/>
    </xf>
    <xf numFmtId="0" fontId="7" fillId="65" borderId="21" xfId="0" applyFont="1" applyFill="1" applyBorder="1" applyAlignment="1">
      <alignment horizontal="center" vertical="center" wrapText="1"/>
    </xf>
    <xf numFmtId="0" fontId="7" fillId="65" borderId="97" xfId="0" applyFont="1" applyFill="1" applyBorder="1" applyAlignment="1">
      <alignment horizontal="right" vertical="center" wrapText="1"/>
    </xf>
    <xf numFmtId="1" fontId="7" fillId="65" borderId="135" xfId="0" applyNumberFormat="1" applyFont="1" applyFill="1" applyBorder="1" applyAlignment="1">
      <alignment horizontal="center" vertical="center"/>
    </xf>
    <xf numFmtId="1" fontId="7" fillId="65" borderId="21" xfId="0" applyNumberFormat="1" applyFont="1" applyFill="1" applyBorder="1" applyAlignment="1">
      <alignment horizontal="center" vertical="center"/>
    </xf>
    <xf numFmtId="0" fontId="11" fillId="77" borderId="0" xfId="0" applyFont="1" applyFill="1" applyAlignment="1">
      <alignment horizontal="center" wrapText="1"/>
    </xf>
    <xf numFmtId="0" fontId="0" fillId="0" borderId="16" xfId="0" applyBorder="1" applyAlignment="1">
      <alignment horizontal="center" vertical="center"/>
    </xf>
    <xf numFmtId="0" fontId="0" fillId="0" borderId="137" xfId="0" applyBorder="1" applyAlignment="1">
      <alignment horizontal="center" vertical="center"/>
    </xf>
    <xf numFmtId="0" fontId="0" fillId="0" borderId="133" xfId="0" applyBorder="1" applyAlignment="1">
      <alignment horizontal="center" vertical="center"/>
    </xf>
    <xf numFmtId="0" fontId="0" fillId="0" borderId="58" xfId="0" applyBorder="1" applyAlignment="1">
      <alignment horizontal="center" vertical="center" wrapText="1"/>
    </xf>
    <xf numFmtId="0" fontId="0" fillId="0" borderId="125" xfId="0" applyBorder="1" applyAlignment="1">
      <alignment horizontal="center" vertical="center" wrapText="1"/>
    </xf>
    <xf numFmtId="0" fontId="0" fillId="0" borderId="139" xfId="0" applyBorder="1" applyAlignment="1">
      <alignment horizontal="center" vertical="center" wrapText="1"/>
    </xf>
    <xf numFmtId="0" fontId="84" fillId="0" borderId="32" xfId="0" applyFont="1" applyBorder="1" applyAlignment="1">
      <alignment horizontal="center" vertical="center"/>
    </xf>
    <xf numFmtId="0" fontId="84" fillId="0" borderId="34" xfId="0" applyFont="1" applyBorder="1" applyAlignment="1">
      <alignment horizontal="center" vertical="center"/>
    </xf>
    <xf numFmtId="0" fontId="84" fillId="0" borderId="33" xfId="0" applyFont="1" applyBorder="1" applyAlignment="1">
      <alignment horizontal="center" vertical="center"/>
    </xf>
    <xf numFmtId="0" fontId="0" fillId="0" borderId="16" xfId="0" applyFill="1" applyBorder="1" applyAlignment="1">
      <alignment horizontal="center" vertical="center"/>
    </xf>
    <xf numFmtId="0" fontId="0" fillId="0" borderId="137" xfId="0" applyFill="1" applyBorder="1" applyAlignment="1">
      <alignment horizontal="center" vertical="center"/>
    </xf>
    <xf numFmtId="0" fontId="0" fillId="0" borderId="141" xfId="0" applyFill="1" applyBorder="1" applyAlignment="1">
      <alignment horizontal="center" vertical="center"/>
    </xf>
    <xf numFmtId="0" fontId="0" fillId="0" borderId="135" xfId="0" applyBorder="1" applyAlignment="1">
      <alignment horizontal="center" vertical="center" wrapText="1"/>
    </xf>
    <xf numFmtId="0" fontId="0" fillId="60" borderId="143" xfId="0" applyFill="1" applyBorder="1" applyAlignment="1">
      <alignment horizontal="center" vertical="center"/>
    </xf>
    <xf numFmtId="0" fontId="0" fillId="60" borderId="137" xfId="0" applyFill="1" applyBorder="1" applyAlignment="1">
      <alignment horizontal="center" vertical="center"/>
    </xf>
    <xf numFmtId="0" fontId="0" fillId="60" borderId="146" xfId="0" applyFill="1" applyBorder="1" applyAlignment="1">
      <alignment horizontal="center" vertical="center"/>
    </xf>
    <xf numFmtId="0" fontId="0" fillId="0" borderId="144" xfId="0" applyBorder="1" applyAlignment="1">
      <alignment horizontal="center" vertical="center" wrapText="1"/>
    </xf>
    <xf numFmtId="0" fontId="0" fillId="0" borderId="147" xfId="0" applyBorder="1" applyAlignment="1">
      <alignment horizontal="center" vertical="center" wrapText="1"/>
    </xf>
    <xf numFmtId="0" fontId="0" fillId="60" borderId="150" xfId="0" applyFill="1" applyBorder="1" applyAlignment="1">
      <alignment horizontal="center" vertical="center"/>
    </xf>
    <xf numFmtId="0" fontId="0" fillId="60" borderId="60" xfId="0" applyFill="1" applyBorder="1" applyAlignment="1">
      <alignment horizontal="center" vertical="center"/>
    </xf>
    <xf numFmtId="0" fontId="0" fillId="60" borderId="152" xfId="0" applyFill="1" applyBorder="1" applyAlignment="1">
      <alignment horizontal="center" vertical="center"/>
    </xf>
    <xf numFmtId="0" fontId="0" fillId="0" borderId="149" xfId="0" applyBorder="1" applyAlignment="1">
      <alignment horizontal="center" vertical="center" wrapText="1"/>
    </xf>
    <xf numFmtId="0" fontId="0" fillId="0" borderId="27" xfId="0" applyBorder="1" applyAlignment="1">
      <alignment horizontal="center" vertical="center" wrapText="1"/>
    </xf>
    <xf numFmtId="0" fontId="0" fillId="0" borderId="151" xfId="0" applyBorder="1" applyAlignment="1">
      <alignment horizontal="center" vertical="center" wrapText="1"/>
    </xf>
    <xf numFmtId="0" fontId="0" fillId="0" borderId="53" xfId="0" applyBorder="1" applyAlignment="1">
      <alignment horizontal="center" vertical="center" wrapText="1"/>
    </xf>
    <xf numFmtId="0" fontId="0" fillId="0" borderId="25" xfId="0" applyBorder="1" applyAlignment="1">
      <alignment horizontal="center" vertical="center" wrapText="1"/>
    </xf>
    <xf numFmtId="0" fontId="84" fillId="0" borderId="32" xfId="0" applyFont="1" applyBorder="1" applyAlignment="1">
      <alignment horizontal="center" vertical="center" wrapText="1"/>
    </xf>
    <xf numFmtId="0" fontId="84" fillId="0" borderId="34" xfId="0" applyFont="1" applyBorder="1" applyAlignment="1">
      <alignment horizontal="center" vertical="center" wrapText="1"/>
    </xf>
    <xf numFmtId="0" fontId="84" fillId="0" borderId="33" xfId="0" applyFont="1" applyBorder="1" applyAlignment="1">
      <alignment horizontal="center" vertical="center" wrapText="1"/>
    </xf>
    <xf numFmtId="0" fontId="62" fillId="68" borderId="14" xfId="524" applyFont="1" applyFill="1" applyBorder="1" applyAlignment="1">
      <alignment horizontal="left" vertical="center" wrapText="1"/>
    </xf>
    <xf numFmtId="0" fontId="62" fillId="68" borderId="24" xfId="524" applyFont="1" applyFill="1" applyBorder="1" applyAlignment="1">
      <alignment horizontal="left" vertical="center" wrapText="1"/>
    </xf>
    <xf numFmtId="0" fontId="62" fillId="68" borderId="19" xfId="524" applyFont="1" applyFill="1" applyBorder="1" applyAlignment="1">
      <alignment horizontal="left" vertical="center" wrapText="1"/>
    </xf>
    <xf numFmtId="0" fontId="59" fillId="56" borderId="14" xfId="524" applyFont="1" applyFill="1" applyBorder="1" applyAlignment="1">
      <alignment horizontal="center" vertical="center" wrapText="1"/>
    </xf>
    <xf numFmtId="0" fontId="59" fillId="56" borderId="19" xfId="524" applyFont="1" applyFill="1" applyBorder="1" applyAlignment="1">
      <alignment horizontal="center" vertical="center" wrapText="1"/>
    </xf>
    <xf numFmtId="0" fontId="63" fillId="56" borderId="14" xfId="524" applyFont="1" applyFill="1" applyBorder="1" applyAlignment="1">
      <alignment horizontal="center" vertical="center" wrapText="1"/>
    </xf>
    <xf numFmtId="0" fontId="63" fillId="56" borderId="24" xfId="524" applyFont="1" applyFill="1" applyBorder="1" applyAlignment="1">
      <alignment horizontal="center" vertical="center" wrapText="1"/>
    </xf>
    <xf numFmtId="0" fontId="63" fillId="56" borderId="19" xfId="524" applyFont="1" applyFill="1" applyBorder="1" applyAlignment="1">
      <alignment horizontal="center" vertical="center" wrapText="1"/>
    </xf>
    <xf numFmtId="0" fontId="61" fillId="68" borderId="14" xfId="524" applyFont="1" applyFill="1" applyBorder="1" applyAlignment="1">
      <alignment horizontal="center" vertical="center" wrapText="1"/>
    </xf>
    <xf numFmtId="0" fontId="61" fillId="68" borderId="19" xfId="524" applyFont="1" applyFill="1" applyBorder="1" applyAlignment="1">
      <alignment horizontal="center" vertical="center" wrapText="1"/>
    </xf>
    <xf numFmtId="0" fontId="65" fillId="56" borderId="14" xfId="524" applyFont="1" applyFill="1" applyBorder="1" applyAlignment="1">
      <alignment horizontal="center" vertical="center" wrapText="1"/>
    </xf>
    <xf numFmtId="0" fontId="65" fillId="56" borderId="19" xfId="524" applyFont="1" applyFill="1" applyBorder="1" applyAlignment="1">
      <alignment horizontal="center" vertical="center" wrapText="1"/>
    </xf>
    <xf numFmtId="0" fontId="63" fillId="56" borderId="29" xfId="524" applyFont="1" applyFill="1" applyBorder="1" applyAlignment="1">
      <alignment horizontal="center" vertical="center" wrapText="1"/>
    </xf>
    <xf numFmtId="0" fontId="59" fillId="56" borderId="29" xfId="524" applyFont="1" applyFill="1" applyBorder="1" applyAlignment="1">
      <alignment horizontal="center" vertical="center" wrapText="1"/>
    </xf>
    <xf numFmtId="0" fontId="62" fillId="68" borderId="29" xfId="524" applyFont="1" applyFill="1" applyBorder="1" applyAlignment="1">
      <alignment horizontal="left" vertical="center" wrapText="1"/>
    </xf>
    <xf numFmtId="0" fontId="61" fillId="56" borderId="29" xfId="524" applyFont="1" applyFill="1" applyBorder="1" applyAlignment="1">
      <alignment horizontal="center" vertical="center" wrapText="1"/>
    </xf>
    <xf numFmtId="0" fontId="61" fillId="56" borderId="19" xfId="524" applyFont="1" applyFill="1" applyBorder="1" applyAlignment="1">
      <alignment horizontal="center" vertical="center" wrapText="1"/>
    </xf>
    <xf numFmtId="0" fontId="61" fillId="68" borderId="29" xfId="524" applyFont="1" applyFill="1" applyBorder="1" applyAlignment="1">
      <alignment horizontal="center" vertical="center" wrapText="1"/>
    </xf>
    <xf numFmtId="0" fontId="62" fillId="0" borderId="0" xfId="524" applyFont="1" applyAlignment="1">
      <alignment horizontal="center" vertical="center" wrapText="1"/>
    </xf>
    <xf numFmtId="0" fontId="61" fillId="0" borderId="0" xfId="524" applyFont="1" applyAlignment="1">
      <alignment horizontal="center" vertical="center" wrapText="1"/>
    </xf>
    <xf numFmtId="2" fontId="60" fillId="0" borderId="0" xfId="524" applyNumberFormat="1" applyFont="1" applyAlignment="1">
      <alignment horizontal="center" vertical="center" wrapText="1"/>
    </xf>
    <xf numFmtId="0" fontId="60" fillId="0" borderId="0" xfId="524" applyFont="1" applyAlignment="1">
      <alignment horizontal="center" vertical="center" wrapText="1"/>
    </xf>
    <xf numFmtId="2" fontId="13" fillId="0" borderId="0" xfId="408" applyNumberFormat="1" applyFont="1" applyFill="1" applyAlignment="1">
      <alignment horizontal="center" vertical="center" wrapText="1"/>
    </xf>
    <xf numFmtId="49" fontId="13" fillId="59" borderId="0" xfId="408" applyNumberFormat="1" applyFont="1" applyFill="1" applyAlignment="1">
      <alignment horizontal="center" vertical="center" wrapText="1"/>
    </xf>
    <xf numFmtId="0" fontId="13" fillId="65" borderId="32" xfId="408" applyFont="1" applyFill="1" applyBorder="1" applyAlignment="1">
      <alignment horizontal="center" vertical="center" wrapText="1"/>
    </xf>
    <xf numFmtId="0" fontId="13" fillId="65" borderId="33" xfId="408" applyFont="1" applyFill="1" applyBorder="1" applyAlignment="1">
      <alignment horizontal="center" vertical="center" wrapText="1"/>
    </xf>
    <xf numFmtId="0" fontId="13" fillId="65" borderId="34" xfId="408" applyFont="1" applyFill="1" applyBorder="1" applyAlignment="1">
      <alignment horizontal="center" vertical="center" wrapText="1"/>
    </xf>
    <xf numFmtId="0" fontId="13" fillId="65" borderId="35" xfId="408" applyFont="1" applyFill="1" applyBorder="1" applyAlignment="1">
      <alignment horizontal="center" vertical="center" wrapText="1"/>
    </xf>
    <xf numFmtId="0" fontId="13" fillId="73" borderId="37" xfId="408" applyFont="1" applyFill="1" applyBorder="1" applyAlignment="1">
      <alignment horizontal="center" vertical="center" wrapText="1"/>
    </xf>
    <xf numFmtId="0" fontId="13" fillId="73" borderId="69" xfId="408" applyFont="1" applyFill="1" applyBorder="1" applyAlignment="1">
      <alignment horizontal="center" vertical="center" wrapText="1"/>
    </xf>
    <xf numFmtId="0" fontId="7" fillId="73" borderId="37" xfId="408" applyFont="1" applyFill="1" applyBorder="1" applyAlignment="1">
      <alignment horizontal="center" vertical="center" wrapText="1"/>
    </xf>
    <xf numFmtId="0" fontId="7" fillId="73" borderId="69" xfId="408" applyFont="1" applyFill="1" applyBorder="1" applyAlignment="1">
      <alignment horizontal="center" vertical="center" wrapText="1"/>
    </xf>
    <xf numFmtId="0" fontId="13" fillId="73" borderId="16" xfId="408" applyFont="1" applyFill="1" applyBorder="1" applyAlignment="1">
      <alignment horizontal="center" vertical="center" wrapText="1"/>
    </xf>
    <xf numFmtId="0" fontId="13" fillId="73" borderId="70" xfId="408" applyFont="1" applyFill="1" applyBorder="1" applyAlignment="1">
      <alignment horizontal="center" vertical="center" wrapText="1"/>
    </xf>
    <xf numFmtId="14" fontId="13" fillId="73" borderId="38" xfId="408" applyNumberFormat="1" applyFont="1" applyFill="1" applyBorder="1" applyAlignment="1">
      <alignment horizontal="center" vertical="center" wrapText="1"/>
    </xf>
    <xf numFmtId="14" fontId="13" fillId="73" borderId="45" xfId="408" applyNumberFormat="1" applyFont="1" applyFill="1" applyBorder="1" applyAlignment="1">
      <alignment horizontal="center" vertical="center" wrapText="1"/>
    </xf>
    <xf numFmtId="0" fontId="7" fillId="73" borderId="39" xfId="408" applyFont="1" applyFill="1" applyBorder="1" applyAlignment="1">
      <alignment horizontal="center" vertical="center" wrapText="1"/>
    </xf>
    <xf numFmtId="0" fontId="7" fillId="73" borderId="26" xfId="408" applyFont="1" applyFill="1" applyBorder="1" applyAlignment="1">
      <alignment horizontal="center" vertical="center" wrapText="1"/>
    </xf>
    <xf numFmtId="0" fontId="7" fillId="73" borderId="40" xfId="408" applyFont="1" applyFill="1" applyBorder="1" applyAlignment="1">
      <alignment horizontal="justify" vertical="center" wrapText="1"/>
    </xf>
    <xf numFmtId="0" fontId="7" fillId="73" borderId="68" xfId="408" applyFont="1" applyFill="1" applyBorder="1" applyAlignment="1">
      <alignment horizontal="justify" vertical="center" wrapText="1"/>
    </xf>
    <xf numFmtId="0" fontId="7" fillId="73" borderId="41" xfId="408" applyFont="1" applyFill="1" applyBorder="1" applyAlignment="1">
      <alignment horizontal="justify" vertical="center" wrapText="1"/>
    </xf>
    <xf numFmtId="0" fontId="7" fillId="73" borderId="46" xfId="408" applyFont="1" applyFill="1" applyBorder="1" applyAlignment="1">
      <alignment horizontal="justify" vertical="center" wrapText="1"/>
    </xf>
    <xf numFmtId="0" fontId="7" fillId="73" borderId="71" xfId="408" applyFont="1" applyFill="1" applyBorder="1" applyAlignment="1">
      <alignment horizontal="justify" vertical="center" wrapText="1"/>
    </xf>
    <xf numFmtId="0" fontId="7" fillId="73" borderId="47" xfId="408" applyFont="1" applyFill="1" applyBorder="1" applyAlignment="1">
      <alignment horizontal="justify" vertical="center" wrapText="1"/>
    </xf>
    <xf numFmtId="0" fontId="7" fillId="73" borderId="42" xfId="408" applyFont="1" applyFill="1" applyBorder="1" applyAlignment="1">
      <alignment horizontal="justify" vertical="center" wrapText="1"/>
    </xf>
    <xf numFmtId="0" fontId="7" fillId="73" borderId="48" xfId="408" applyFont="1" applyFill="1" applyBorder="1" applyAlignment="1">
      <alignment horizontal="justify" vertical="center" wrapText="1"/>
    </xf>
    <xf numFmtId="3" fontId="7" fillId="73" borderId="38" xfId="408" applyNumberFormat="1" applyFont="1" applyFill="1" applyBorder="1" applyAlignment="1">
      <alignment horizontal="center" vertical="center" wrapText="1"/>
    </xf>
    <xf numFmtId="3" fontId="7" fillId="73" borderId="45" xfId="408" applyNumberFormat="1" applyFont="1" applyFill="1" applyBorder="1" applyAlignment="1">
      <alignment horizontal="center" vertical="center" wrapText="1"/>
    </xf>
    <xf numFmtId="0" fontId="13" fillId="74" borderId="0" xfId="408" applyFont="1" applyFill="1" applyAlignment="1">
      <alignment horizontal="center" vertical="center" wrapText="1"/>
    </xf>
    <xf numFmtId="0" fontId="7" fillId="74" borderId="0" xfId="408" applyFont="1" applyFill="1" applyAlignment="1">
      <alignment horizontal="center" vertical="center" wrapText="1"/>
    </xf>
    <xf numFmtId="0" fontId="14" fillId="75" borderId="51" xfId="408" applyFont="1" applyFill="1" applyBorder="1" applyAlignment="1">
      <alignment horizontal="center" vertical="center" wrapText="1"/>
    </xf>
    <xf numFmtId="0" fontId="14" fillId="75" borderId="35" xfId="408" applyFont="1" applyFill="1" applyBorder="1" applyAlignment="1">
      <alignment horizontal="center" vertical="center" wrapText="1"/>
    </xf>
    <xf numFmtId="0" fontId="7" fillId="0" borderId="52" xfId="408" applyFont="1" applyBorder="1" applyAlignment="1">
      <alignment horizontal="center" vertical="center" wrapText="1"/>
    </xf>
    <xf numFmtId="0" fontId="7" fillId="0" borderId="73" xfId="408" applyFont="1" applyBorder="1" applyAlignment="1">
      <alignment horizontal="center" vertical="center" wrapText="1"/>
    </xf>
    <xf numFmtId="0" fontId="7" fillId="0" borderId="70" xfId="408" applyFont="1" applyBorder="1" applyAlignment="1">
      <alignment horizontal="center" vertical="center" wrapText="1"/>
    </xf>
    <xf numFmtId="9" fontId="7" fillId="76" borderId="21" xfId="408" applyNumberFormat="1" applyFont="1" applyFill="1" applyBorder="1" applyAlignment="1">
      <alignment horizontal="center" vertical="center" wrapText="1"/>
    </xf>
    <xf numFmtId="9" fontId="7" fillId="76" borderId="67" xfId="408" applyNumberFormat="1" applyFont="1" applyFill="1" applyBorder="1" applyAlignment="1">
      <alignment horizontal="center" vertical="center" wrapText="1"/>
    </xf>
    <xf numFmtId="9" fontId="7" fillId="76" borderId="74" xfId="408" applyNumberFormat="1" applyFont="1" applyFill="1" applyBorder="1" applyAlignment="1">
      <alignment horizontal="center" vertical="center" wrapText="1"/>
    </xf>
    <xf numFmtId="1" fontId="13" fillId="76" borderId="53" xfId="408" applyNumberFormat="1" applyFont="1" applyFill="1" applyBorder="1" applyAlignment="1">
      <alignment horizontal="center" vertical="center" wrapText="1"/>
    </xf>
    <xf numFmtId="1" fontId="13" fillId="76" borderId="27" xfId="408" applyNumberFormat="1" applyFont="1" applyFill="1" applyBorder="1" applyAlignment="1">
      <alignment horizontal="center" vertical="center" wrapText="1"/>
    </xf>
    <xf numFmtId="1" fontId="13" fillId="76" borderId="25" xfId="408" applyNumberFormat="1" applyFont="1" applyFill="1" applyBorder="1" applyAlignment="1">
      <alignment horizontal="center" vertical="center" wrapText="1"/>
    </xf>
    <xf numFmtId="14" fontId="7" fillId="76" borderId="21" xfId="408" applyNumberFormat="1" applyFont="1" applyFill="1" applyBorder="1" applyAlignment="1">
      <alignment horizontal="center" vertical="center" wrapText="1"/>
    </xf>
    <xf numFmtId="14" fontId="7" fillId="76" borderId="67" xfId="408" applyNumberFormat="1" applyFont="1" applyFill="1" applyBorder="1" applyAlignment="1">
      <alignment horizontal="center" vertical="center" wrapText="1"/>
    </xf>
    <xf numFmtId="14" fontId="7" fillId="76" borderId="74" xfId="408" applyNumberFormat="1"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7" fillId="0" borderId="67" xfId="408" applyNumberFormat="1" applyFont="1" applyBorder="1" applyAlignment="1">
      <alignment horizontal="center" vertical="center" wrapText="1"/>
    </xf>
    <xf numFmtId="0" fontId="7" fillId="0" borderId="74" xfId="408" applyNumberFormat="1" applyFont="1" applyBorder="1" applyAlignment="1">
      <alignment horizontal="center" vertical="center" wrapText="1"/>
    </xf>
    <xf numFmtId="0" fontId="7" fillId="76" borderId="21" xfId="408" applyFont="1" applyFill="1" applyBorder="1" applyAlignment="1">
      <alignment horizontal="center" vertical="center" wrapText="1"/>
    </xf>
    <xf numFmtId="0" fontId="7" fillId="76" borderId="67" xfId="408" applyFont="1" applyFill="1" applyBorder="1" applyAlignment="1">
      <alignment horizontal="center" vertical="center"/>
    </xf>
    <xf numFmtId="0" fontId="7" fillId="76" borderId="75" xfId="408" applyFont="1" applyFill="1" applyBorder="1" applyAlignment="1">
      <alignment horizontal="center" vertical="center"/>
    </xf>
    <xf numFmtId="0" fontId="14" fillId="0" borderId="51" xfId="408" applyFont="1" applyFill="1" applyBorder="1" applyAlignment="1">
      <alignment horizontal="right" vertical="center" wrapText="1"/>
    </xf>
    <xf numFmtId="0" fontId="14" fillId="0" borderId="34" xfId="408" applyFont="1" applyFill="1" applyBorder="1" applyAlignment="1">
      <alignment horizontal="right" vertical="center" wrapText="1"/>
    </xf>
    <xf numFmtId="0" fontId="32" fillId="75" borderId="51" xfId="408" applyFont="1" applyFill="1" applyBorder="1" applyAlignment="1">
      <alignment horizontal="center" vertical="center" wrapText="1"/>
    </xf>
    <xf numFmtId="0" fontId="32" fillId="75" borderId="35" xfId="408" applyFont="1" applyFill="1" applyBorder="1" applyAlignment="1">
      <alignment horizontal="center" vertical="center" wrapText="1"/>
    </xf>
    <xf numFmtId="0" fontId="7" fillId="76" borderId="21" xfId="408" applyFont="1" applyFill="1" applyBorder="1" applyAlignment="1">
      <alignment horizontal="center" vertical="center"/>
    </xf>
    <xf numFmtId="0" fontId="7" fillId="0" borderId="57" xfId="408" applyFont="1" applyBorder="1" applyAlignment="1">
      <alignment horizontal="center" vertical="center" wrapText="1"/>
    </xf>
    <xf numFmtId="0" fontId="7" fillId="0" borderId="60" xfId="408" applyFont="1" applyBorder="1" applyAlignment="1">
      <alignment horizontal="center" vertical="center" wrapText="1"/>
    </xf>
    <xf numFmtId="0" fontId="7" fillId="0" borderId="61" xfId="408" applyFont="1" applyBorder="1" applyAlignment="1">
      <alignment horizontal="center" vertical="center" wrapText="1"/>
    </xf>
    <xf numFmtId="0" fontId="7" fillId="0" borderId="17" xfId="408" applyFont="1" applyBorder="1" applyAlignment="1">
      <alignment horizontal="center" vertical="center" wrapText="1"/>
    </xf>
    <xf numFmtId="0" fontId="7" fillId="0" borderId="44" xfId="408" applyFont="1" applyBorder="1" applyAlignment="1">
      <alignment horizontal="center" vertical="center" wrapText="1"/>
    </xf>
    <xf numFmtId="9" fontId="7" fillId="76" borderId="31" xfId="408" applyNumberFormat="1" applyFont="1" applyFill="1" applyBorder="1" applyAlignment="1">
      <alignment horizontal="center" vertical="center" wrapText="1"/>
    </xf>
    <xf numFmtId="9" fontId="7" fillId="76" borderId="55" xfId="408" applyNumberFormat="1" applyFont="1" applyFill="1" applyBorder="1" applyAlignment="1">
      <alignment horizontal="center" vertical="center" wrapText="1"/>
    </xf>
    <xf numFmtId="14" fontId="7" fillId="76" borderId="31" xfId="408" applyNumberFormat="1" applyFont="1" applyFill="1" applyBorder="1" applyAlignment="1">
      <alignment horizontal="center" vertical="center" wrapText="1"/>
    </xf>
    <xf numFmtId="14" fontId="7" fillId="76" borderId="55" xfId="408" applyNumberFormat="1" applyFont="1" applyFill="1" applyBorder="1" applyAlignment="1">
      <alignment horizontal="center" vertical="center" wrapText="1"/>
    </xf>
    <xf numFmtId="0" fontId="7" fillId="0" borderId="31" xfId="408" applyNumberFormat="1" applyFont="1" applyBorder="1" applyAlignment="1">
      <alignment horizontal="center" vertical="center" wrapText="1"/>
    </xf>
    <xf numFmtId="0" fontId="7" fillId="0" borderId="55" xfId="408" applyNumberFormat="1" applyFont="1" applyBorder="1" applyAlignment="1">
      <alignment horizontal="center" vertical="center" wrapText="1"/>
    </xf>
    <xf numFmtId="0" fontId="7" fillId="76" borderId="31" xfId="408" applyFont="1" applyFill="1" applyBorder="1" applyAlignment="1">
      <alignment horizontal="center" vertical="center"/>
    </xf>
    <xf numFmtId="0" fontId="7" fillId="76" borderId="56" xfId="408" applyFont="1" applyFill="1" applyBorder="1" applyAlignment="1">
      <alignment horizontal="center" vertical="center"/>
    </xf>
    <xf numFmtId="9" fontId="7" fillId="76" borderId="53" xfId="408" applyNumberFormat="1" applyFont="1" applyFill="1" applyBorder="1" applyAlignment="1">
      <alignment horizontal="center" vertical="center" wrapText="1"/>
    </xf>
    <xf numFmtId="9" fontId="7" fillId="76" borderId="27" xfId="408" applyNumberFormat="1" applyFont="1" applyFill="1" applyBorder="1" applyAlignment="1">
      <alignment horizontal="center" vertical="center" wrapText="1"/>
    </xf>
    <xf numFmtId="9" fontId="7" fillId="76" borderId="25" xfId="408" applyNumberFormat="1" applyFont="1" applyFill="1" applyBorder="1" applyAlignment="1">
      <alignment horizontal="center" vertical="center" wrapText="1"/>
    </xf>
    <xf numFmtId="14" fontId="7" fillId="76" borderId="53" xfId="408" applyNumberFormat="1" applyFont="1" applyFill="1" applyBorder="1" applyAlignment="1">
      <alignment horizontal="center" vertical="center" wrapText="1"/>
    </xf>
    <xf numFmtId="14" fontId="7" fillId="76" borderId="27" xfId="408" applyNumberFormat="1" applyFont="1" applyFill="1" applyBorder="1" applyAlignment="1">
      <alignment horizontal="center" vertical="center" wrapText="1"/>
    </xf>
    <xf numFmtId="14" fontId="7" fillId="76" borderId="25" xfId="408" applyNumberFormat="1" applyFont="1" applyFill="1" applyBorder="1" applyAlignment="1">
      <alignment horizontal="center" vertical="center" wrapText="1"/>
    </xf>
    <xf numFmtId="0" fontId="7" fillId="0" borderId="53" xfId="408" applyNumberFormat="1" applyFont="1" applyBorder="1" applyAlignment="1">
      <alignment horizontal="center" vertical="center" wrapText="1"/>
    </xf>
    <xf numFmtId="0" fontId="7" fillId="0" borderId="27" xfId="408" applyNumberFormat="1" applyFont="1" applyBorder="1" applyAlignment="1">
      <alignment horizontal="center" vertical="center" wrapText="1"/>
    </xf>
    <xf numFmtId="0" fontId="7" fillId="0" borderId="25" xfId="408" applyNumberFormat="1" applyFont="1" applyBorder="1" applyAlignment="1">
      <alignment horizontal="center" vertical="center" wrapText="1"/>
    </xf>
    <xf numFmtId="0" fontId="7" fillId="76" borderId="53" xfId="408" applyFont="1" applyFill="1" applyBorder="1" applyAlignment="1">
      <alignment horizontal="center" vertical="center"/>
    </xf>
    <xf numFmtId="0" fontId="7" fillId="76" borderId="27" xfId="408" applyFont="1" applyFill="1" applyBorder="1" applyAlignment="1">
      <alignment horizontal="center" vertical="center"/>
    </xf>
    <xf numFmtId="0" fontId="7" fillId="76" borderId="25" xfId="408" applyFont="1" applyFill="1" applyBorder="1" applyAlignment="1">
      <alignment horizontal="center" vertical="center"/>
    </xf>
    <xf numFmtId="0" fontId="13" fillId="73" borderId="43" xfId="408" applyFont="1" applyFill="1" applyBorder="1" applyAlignment="1">
      <alignment horizontal="center" vertical="center" wrapText="1"/>
    </xf>
    <xf numFmtId="0" fontId="7" fillId="73" borderId="43" xfId="408" applyFont="1" applyFill="1" applyBorder="1" applyAlignment="1">
      <alignment horizontal="center" vertical="center" wrapText="1"/>
    </xf>
    <xf numFmtId="0" fontId="13" fillId="73" borderId="44" xfId="408" applyFont="1" applyFill="1" applyBorder="1" applyAlignment="1">
      <alignment horizontal="center" vertical="center" wrapText="1"/>
    </xf>
    <xf numFmtId="0" fontId="7" fillId="73" borderId="38" xfId="408" applyFont="1" applyFill="1" applyBorder="1" applyAlignment="1">
      <alignment horizontal="center" vertical="center" wrapText="1"/>
    </xf>
    <xf numFmtId="0" fontId="7" fillId="73" borderId="45" xfId="408" applyFont="1" applyFill="1" applyBorder="1" applyAlignment="1">
      <alignment horizontal="center" vertical="center" wrapText="1"/>
    </xf>
    <xf numFmtId="16" fontId="7" fillId="73" borderId="40" xfId="408" applyNumberFormat="1" applyFont="1" applyFill="1" applyBorder="1" applyAlignment="1">
      <alignment horizontal="justify" vertical="center" wrapText="1"/>
    </xf>
    <xf numFmtId="0" fontId="7" fillId="73" borderId="122" xfId="408" applyFont="1" applyFill="1" applyBorder="1" applyAlignment="1">
      <alignment horizontal="justify" vertical="center" wrapText="1"/>
    </xf>
    <xf numFmtId="0" fontId="7" fillId="73" borderId="40" xfId="408" applyFont="1" applyFill="1" applyBorder="1" applyAlignment="1">
      <alignment horizontal="center" vertical="center" wrapText="1"/>
    </xf>
    <xf numFmtId="0" fontId="7" fillId="73" borderId="41" xfId="408" applyFont="1" applyFill="1" applyBorder="1" applyAlignment="1">
      <alignment horizontal="center" vertical="center" wrapText="1"/>
    </xf>
    <xf numFmtId="0" fontId="7" fillId="73" borderId="122" xfId="408" applyFont="1" applyFill="1" applyBorder="1" applyAlignment="1">
      <alignment horizontal="center" vertical="center" wrapText="1"/>
    </xf>
    <xf numFmtId="0" fontId="7" fillId="73" borderId="123" xfId="408" applyFont="1" applyFill="1" applyBorder="1" applyAlignment="1">
      <alignment horizontal="center" vertical="center" wrapText="1"/>
    </xf>
    <xf numFmtId="2" fontId="7" fillId="73" borderId="38" xfId="408" applyNumberFormat="1" applyFont="1" applyFill="1" applyBorder="1" applyAlignment="1">
      <alignment horizontal="center" vertical="center" wrapText="1"/>
    </xf>
    <xf numFmtId="2" fontId="7" fillId="73" borderId="124" xfId="408" applyNumberFormat="1" applyFont="1" applyFill="1" applyBorder="1" applyAlignment="1">
      <alignment horizontal="center" vertical="center" wrapText="1"/>
    </xf>
    <xf numFmtId="0" fontId="7" fillId="76" borderId="97" xfId="408" applyFont="1" applyFill="1" applyBorder="1" applyAlignment="1">
      <alignment horizontal="center" vertical="center"/>
    </xf>
    <xf numFmtId="0" fontId="14" fillId="0" borderId="32" xfId="408" applyFont="1" applyBorder="1" applyAlignment="1">
      <alignment horizontal="center" vertical="center" wrapText="1"/>
    </xf>
    <xf numFmtId="0" fontId="14" fillId="0" borderId="34" xfId="408" applyFont="1" applyBorder="1" applyAlignment="1">
      <alignment horizontal="center" vertical="center" wrapText="1"/>
    </xf>
    <xf numFmtId="0" fontId="14" fillId="0" borderId="33" xfId="408" applyFont="1" applyBorder="1" applyAlignment="1">
      <alignment horizontal="center" vertical="center" wrapText="1"/>
    </xf>
    <xf numFmtId="9" fontId="7" fillId="76" borderId="97" xfId="408" applyNumberFormat="1" applyFont="1" applyFill="1" applyBorder="1" applyAlignment="1">
      <alignment horizontal="center" vertical="center" wrapText="1"/>
    </xf>
    <xf numFmtId="14" fontId="7" fillId="76" borderId="97" xfId="408" applyNumberFormat="1" applyFont="1" applyFill="1" applyBorder="1" applyAlignment="1">
      <alignment horizontal="center" vertical="center" wrapText="1"/>
    </xf>
    <xf numFmtId="0" fontId="7" fillId="0" borderId="97" xfId="408" applyNumberFormat="1" applyFont="1" applyBorder="1" applyAlignment="1">
      <alignment horizontal="center" vertical="center" wrapText="1"/>
    </xf>
    <xf numFmtId="0" fontId="13" fillId="73" borderId="132" xfId="408" applyFont="1" applyFill="1" applyBorder="1" applyAlignment="1">
      <alignment horizontal="center" vertical="center" wrapText="1"/>
    </xf>
    <xf numFmtId="0" fontId="7" fillId="73" borderId="37" xfId="408" applyFill="1" applyBorder="1" applyAlignment="1">
      <alignment horizontal="center" vertical="center" wrapText="1"/>
    </xf>
    <xf numFmtId="0" fontId="7" fillId="73" borderId="132" xfId="408" applyFill="1" applyBorder="1" applyAlignment="1">
      <alignment horizontal="center" vertical="center" wrapText="1"/>
    </xf>
    <xf numFmtId="0" fontId="13" fillId="73" borderId="133" xfId="408" applyFont="1" applyFill="1" applyBorder="1" applyAlignment="1">
      <alignment horizontal="center" vertical="center" wrapText="1"/>
    </xf>
    <xf numFmtId="14" fontId="13" fillId="73" borderId="124" xfId="408" applyNumberFormat="1" applyFont="1" applyFill="1" applyBorder="1" applyAlignment="1">
      <alignment horizontal="center" vertical="center" wrapText="1"/>
    </xf>
    <xf numFmtId="0" fontId="7" fillId="73" borderId="39" xfId="408" applyFill="1" applyBorder="1" applyAlignment="1">
      <alignment horizontal="center" vertical="center" wrapText="1"/>
    </xf>
    <xf numFmtId="0" fontId="7" fillId="73" borderId="26" xfId="408" applyFill="1" applyBorder="1" applyAlignment="1">
      <alignment horizontal="center" vertical="center" wrapText="1"/>
    </xf>
    <xf numFmtId="0" fontId="7" fillId="73" borderId="40" xfId="408" applyFill="1" applyBorder="1" applyAlignment="1">
      <alignment horizontal="justify" vertical="center" wrapText="1"/>
    </xf>
    <xf numFmtId="0" fontId="7" fillId="73" borderId="68" xfId="408" applyFill="1" applyBorder="1" applyAlignment="1">
      <alignment horizontal="justify" vertical="center" wrapText="1"/>
    </xf>
    <xf numFmtId="0" fontId="7" fillId="73" borderId="41" xfId="408" applyFill="1" applyBorder="1" applyAlignment="1">
      <alignment horizontal="justify" vertical="center" wrapText="1"/>
    </xf>
    <xf numFmtId="0" fontId="7" fillId="73" borderId="126" xfId="408" applyFill="1" applyBorder="1" applyAlignment="1">
      <alignment horizontal="justify" vertical="center" wrapText="1"/>
    </xf>
    <xf numFmtId="0" fontId="7" fillId="73" borderId="127" xfId="408" applyFill="1" applyBorder="1" applyAlignment="1">
      <alignment horizontal="justify" vertical="center" wrapText="1"/>
    </xf>
    <xf numFmtId="0" fontId="7" fillId="73" borderId="128" xfId="408" applyFill="1" applyBorder="1" applyAlignment="1">
      <alignment horizontal="justify" vertical="center" wrapText="1"/>
    </xf>
    <xf numFmtId="0" fontId="7" fillId="73" borderId="40" xfId="408" applyFill="1" applyBorder="1" applyAlignment="1">
      <alignment horizontal="center" vertical="center" wrapText="1"/>
    </xf>
    <xf numFmtId="0" fontId="7" fillId="73" borderId="68" xfId="408" applyFill="1" applyBorder="1" applyAlignment="1">
      <alignment horizontal="center" vertical="center" wrapText="1"/>
    </xf>
    <xf numFmtId="0" fontId="7" fillId="73" borderId="42" xfId="408" applyFill="1" applyBorder="1" applyAlignment="1">
      <alignment horizontal="center" vertical="center" wrapText="1"/>
    </xf>
    <xf numFmtId="0" fontId="7" fillId="73" borderId="126" xfId="408" applyFill="1" applyBorder="1" applyAlignment="1">
      <alignment horizontal="center" vertical="center" wrapText="1"/>
    </xf>
    <xf numFmtId="0" fontId="7" fillId="73" borderId="127" xfId="408" applyFill="1" applyBorder="1" applyAlignment="1">
      <alignment horizontal="center" vertical="center" wrapText="1"/>
    </xf>
    <xf numFmtId="0" fontId="7" fillId="73" borderId="48" xfId="408" applyFill="1" applyBorder="1" applyAlignment="1">
      <alignment horizontal="center" vertical="center" wrapText="1"/>
    </xf>
    <xf numFmtId="3" fontId="7" fillId="73" borderId="38" xfId="408" applyNumberFormat="1" applyFill="1" applyBorder="1" applyAlignment="1">
      <alignment horizontal="center" vertical="center" wrapText="1"/>
    </xf>
    <xf numFmtId="3" fontId="7" fillId="73" borderId="124" xfId="408" applyNumberFormat="1" applyFill="1" applyBorder="1" applyAlignment="1">
      <alignment horizontal="center" vertical="center" wrapText="1"/>
    </xf>
    <xf numFmtId="0" fontId="76" fillId="0" borderId="113" xfId="855" applyFont="1" applyFill="1" applyBorder="1" applyAlignment="1">
      <alignment horizontal="left"/>
    </xf>
    <xf numFmtId="0" fontId="76" fillId="0" borderId="114" xfId="855" applyFont="1" applyFill="1" applyBorder="1" applyAlignment="1">
      <alignment horizontal="left"/>
    </xf>
    <xf numFmtId="0" fontId="76" fillId="0" borderId="88" xfId="855" applyFont="1" applyFill="1" applyBorder="1" applyAlignment="1">
      <alignment horizontal="left"/>
    </xf>
    <xf numFmtId="0" fontId="77" fillId="63" borderId="110" xfId="855" applyFont="1" applyFill="1" applyBorder="1" applyAlignment="1">
      <alignment horizontal="center" vertical="center"/>
    </xf>
    <xf numFmtId="0" fontId="77" fillId="63" borderId="111" xfId="855" applyFont="1" applyFill="1" applyBorder="1" applyAlignment="1">
      <alignment horizontal="center" vertical="center"/>
    </xf>
    <xf numFmtId="0" fontId="77" fillId="63" borderId="112" xfId="855" applyFont="1" applyFill="1" applyBorder="1" applyAlignment="1">
      <alignment horizontal="center" vertical="center"/>
    </xf>
    <xf numFmtId="0" fontId="76" fillId="0" borderId="106" xfId="855" applyFont="1" applyFill="1" applyBorder="1" applyAlignment="1">
      <alignment horizontal="left" vertical="center"/>
    </xf>
    <xf numFmtId="0" fontId="76" fillId="0" borderId="107" xfId="855" applyFont="1" applyFill="1" applyBorder="1" applyAlignment="1">
      <alignment horizontal="left" vertical="center"/>
    </xf>
    <xf numFmtId="0" fontId="76" fillId="0" borderId="108" xfId="855" applyFont="1" applyFill="1" applyBorder="1" applyAlignment="1">
      <alignment horizontal="left" vertical="center"/>
    </xf>
    <xf numFmtId="0" fontId="7" fillId="0" borderId="34" xfId="524" applyFont="1" applyBorder="1" applyAlignment="1">
      <alignment horizontal="center" wrapText="1"/>
    </xf>
    <xf numFmtId="2" fontId="32" fillId="0" borderId="0" xfId="524" applyNumberFormat="1" applyFont="1" applyAlignment="1">
      <alignment horizontal="center" vertical="center" wrapText="1"/>
    </xf>
    <xf numFmtId="0" fontId="32" fillId="0" borderId="0" xfId="524" applyFont="1" applyAlignment="1">
      <alignment horizontal="center" vertical="center" wrapText="1"/>
    </xf>
    <xf numFmtId="0" fontId="76" fillId="0" borderId="102" xfId="855" applyFont="1" applyFill="1" applyBorder="1" applyAlignment="1">
      <alignment horizontal="left"/>
    </xf>
    <xf numFmtId="0" fontId="76" fillId="0" borderId="103" xfId="855" applyFont="1" applyFill="1" applyBorder="1" applyAlignment="1">
      <alignment horizontal="left"/>
    </xf>
    <xf numFmtId="0" fontId="76" fillId="0" borderId="85" xfId="855" applyFont="1" applyFill="1" applyBorder="1" applyAlignment="1">
      <alignment horizontal="left"/>
    </xf>
    <xf numFmtId="0" fontId="76" fillId="0" borderId="115" xfId="855" applyFont="1" applyFill="1" applyBorder="1" applyAlignment="1">
      <alignment horizontal="left"/>
    </xf>
    <xf numFmtId="0" fontId="76" fillId="0" borderId="116" xfId="855" applyFont="1" applyFill="1" applyBorder="1" applyAlignment="1">
      <alignment horizontal="left"/>
    </xf>
    <xf numFmtId="0" fontId="76" fillId="0" borderId="117" xfId="855" applyFont="1" applyFill="1" applyBorder="1" applyAlignment="1">
      <alignment horizontal="left"/>
    </xf>
    <xf numFmtId="0" fontId="58" fillId="0" borderId="102" xfId="855" applyFont="1" applyFill="1" applyBorder="1" applyAlignment="1">
      <alignment horizontal="left"/>
    </xf>
    <xf numFmtId="0" fontId="58" fillId="0" borderId="103" xfId="855" applyFont="1" applyFill="1" applyBorder="1" applyAlignment="1">
      <alignment horizontal="left"/>
    </xf>
    <xf numFmtId="0" fontId="58" fillId="0" borderId="85" xfId="855" applyFont="1" applyFill="1" applyBorder="1" applyAlignment="1">
      <alignment horizontal="left"/>
    </xf>
    <xf numFmtId="0" fontId="58" fillId="0" borderId="90" xfId="855" applyFont="1" applyFill="1" applyBorder="1" applyAlignment="1">
      <alignment horizontal="center"/>
    </xf>
    <xf numFmtId="0" fontId="58" fillId="0" borderId="85" xfId="855" applyFont="1" applyFill="1" applyBorder="1" applyAlignment="1">
      <alignment horizontal="center"/>
    </xf>
    <xf numFmtId="0" fontId="76" fillId="0" borderId="91" xfId="855" applyFont="1" applyFill="1" applyBorder="1" applyAlignment="1">
      <alignment horizontal="left" vertical="center"/>
    </xf>
    <xf numFmtId="0" fontId="76" fillId="0" borderId="130" xfId="855" applyFont="1" applyFill="1" applyBorder="1" applyAlignment="1">
      <alignment horizontal="left" vertical="center"/>
    </xf>
    <xf numFmtId="0" fontId="76" fillId="0" borderId="131" xfId="855" applyFont="1" applyFill="1" applyBorder="1" applyAlignment="1">
      <alignment horizontal="left" vertical="center"/>
    </xf>
    <xf numFmtId="0" fontId="77" fillId="63" borderId="91" xfId="855" applyFont="1" applyFill="1" applyBorder="1" applyAlignment="1">
      <alignment horizontal="center" vertical="center"/>
    </xf>
    <xf numFmtId="0" fontId="77" fillId="63" borderId="130" xfId="855" applyFont="1" applyFill="1" applyBorder="1" applyAlignment="1">
      <alignment horizontal="center" vertical="center"/>
    </xf>
    <xf numFmtId="0" fontId="77" fillId="63" borderId="95" xfId="855" applyFont="1" applyFill="1" applyBorder="1" applyAlignment="1">
      <alignment horizontal="center" vertical="center"/>
    </xf>
    <xf numFmtId="0" fontId="76" fillId="0" borderId="91" xfId="855" applyFont="1" applyFill="1" applyBorder="1" applyAlignment="1">
      <alignment horizontal="center" vertical="center"/>
    </xf>
    <xf numFmtId="0" fontId="76" fillId="0" borderId="92" xfId="855" applyFont="1" applyFill="1" applyBorder="1" applyAlignment="1">
      <alignment horizontal="center" vertical="center"/>
    </xf>
    <xf numFmtId="0" fontId="76" fillId="0" borderId="93" xfId="855" applyFont="1" applyFill="1" applyBorder="1" applyAlignment="1">
      <alignment horizontal="center" vertical="center"/>
    </xf>
    <xf numFmtId="0" fontId="76" fillId="0" borderId="98" xfId="855" applyFont="1" applyFill="1" applyBorder="1" applyAlignment="1">
      <alignment horizontal="center" vertical="center"/>
    </xf>
    <xf numFmtId="0" fontId="75" fillId="63" borderId="76" xfId="408" applyFont="1" applyFill="1" applyBorder="1" applyAlignment="1">
      <alignment horizontal="center" vertical="center" wrapText="1"/>
    </xf>
    <xf numFmtId="0" fontId="75" fillId="63" borderId="77" xfId="408" applyFont="1" applyFill="1" applyBorder="1" applyAlignment="1">
      <alignment horizontal="center" vertical="center" wrapText="1"/>
    </xf>
    <xf numFmtId="0" fontId="75" fillId="63" borderId="78" xfId="408" applyFont="1" applyFill="1" applyBorder="1" applyAlignment="1">
      <alignment horizontal="center" vertical="center" wrapText="1"/>
    </xf>
    <xf numFmtId="0" fontId="74" fillId="63" borderId="76" xfId="408" applyFont="1" applyFill="1" applyBorder="1" applyAlignment="1">
      <alignment horizontal="center" vertical="center" wrapText="1"/>
    </xf>
    <xf numFmtId="0" fontId="74" fillId="63" borderId="77" xfId="408" applyFont="1" applyFill="1" applyBorder="1" applyAlignment="1">
      <alignment horizontal="center" vertical="center" wrapText="1"/>
    </xf>
    <xf numFmtId="0" fontId="74" fillId="63" borderId="78" xfId="408" applyFont="1" applyFill="1" applyBorder="1" applyAlignment="1">
      <alignment horizontal="center" vertical="center" wrapText="1"/>
    </xf>
    <xf numFmtId="0" fontId="7" fillId="74" borderId="0" xfId="524" applyFont="1" applyFill="1" applyAlignment="1">
      <alignment horizontal="center" vertical="center" wrapText="1"/>
    </xf>
    <xf numFmtId="0" fontId="13" fillId="74" borderId="0" xfId="524" applyFont="1" applyFill="1" applyAlignment="1">
      <alignment horizontal="center" vertical="center" wrapText="1"/>
    </xf>
    <xf numFmtId="0" fontId="58" fillId="0" borderId="102" xfId="855" applyFont="1" applyFill="1" applyBorder="1" applyAlignment="1">
      <alignment horizontal="left" wrapText="1"/>
    </xf>
    <xf numFmtId="0" fontId="58" fillId="0" borderId="103" xfId="855" applyFont="1" applyFill="1" applyBorder="1" applyAlignment="1">
      <alignment horizontal="left" wrapText="1"/>
    </xf>
    <xf numFmtId="0" fontId="58" fillId="0" borderId="85" xfId="855" applyFont="1" applyFill="1" applyBorder="1" applyAlignment="1">
      <alignment horizontal="left" wrapText="1"/>
    </xf>
    <xf numFmtId="0" fontId="58" fillId="0" borderId="90" xfId="855" applyFont="1" applyFill="1" applyBorder="1" applyAlignment="1">
      <alignment horizontal="center" vertical="center"/>
    </xf>
    <xf numFmtId="0" fontId="58" fillId="0" borderId="85" xfId="855" applyFont="1" applyFill="1" applyBorder="1" applyAlignment="1">
      <alignment horizontal="center" vertical="center"/>
    </xf>
    <xf numFmtId="228" fontId="7" fillId="0" borderId="0" xfId="524" applyNumberFormat="1" applyFont="1" applyFill="1" applyAlignment="1">
      <alignment horizontal="left" wrapText="1"/>
    </xf>
    <xf numFmtId="228" fontId="7" fillId="0" borderId="0" xfId="524" applyNumberFormat="1" applyAlignment="1">
      <alignment horizontal="left"/>
    </xf>
    <xf numFmtId="0" fontId="7" fillId="0" borderId="0" xfId="524" applyAlignment="1">
      <alignment horizontal="left"/>
    </xf>
    <xf numFmtId="0" fontId="13" fillId="0" borderId="129" xfId="0" applyFont="1" applyBorder="1" applyAlignment="1">
      <alignment horizontal="center"/>
    </xf>
    <xf numFmtId="0" fontId="13" fillId="0" borderId="130" xfId="0" applyFont="1" applyBorder="1" applyAlignment="1">
      <alignment horizontal="center"/>
    </xf>
    <xf numFmtId="0" fontId="13" fillId="0" borderId="131" xfId="0" applyFont="1" applyBorder="1" applyAlignment="1">
      <alignment horizontal="center"/>
    </xf>
    <xf numFmtId="0" fontId="0" fillId="0" borderId="97" xfId="0" applyBorder="1" applyAlignment="1">
      <alignment horizontal="center"/>
    </xf>
    <xf numFmtId="0" fontId="13" fillId="0" borderId="97" xfId="0" applyFont="1" applyBorder="1" applyAlignment="1">
      <alignment horizontal="center"/>
    </xf>
    <xf numFmtId="0" fontId="11" fillId="74" borderId="0" xfId="524" applyFont="1" applyFill="1" applyAlignment="1">
      <alignment horizontal="center" vertical="center" wrapText="1"/>
    </xf>
    <xf numFmtId="2" fontId="78" fillId="0" borderId="0" xfId="524" applyNumberFormat="1" applyFont="1" applyAlignment="1">
      <alignment horizontal="center" vertical="center" wrapText="1"/>
    </xf>
    <xf numFmtId="0" fontId="78" fillId="0" borderId="0" xfId="524" applyFont="1" applyAlignment="1">
      <alignment horizontal="center" vertical="center" wrapText="1"/>
    </xf>
  </cellXfs>
  <cellStyles count="1111">
    <cellStyle name="2" xfId="1"/>
    <cellStyle name="2 1" xfId="2"/>
    <cellStyle name="2 1 2" xfId="950"/>
    <cellStyle name="2 2" xfId="3"/>
    <cellStyle name="2 2 2" xfId="951"/>
    <cellStyle name="20% - Accent1" xfId="4"/>
    <cellStyle name="20% - Accent2" xfId="5"/>
    <cellStyle name="20% - Accent3" xfId="6"/>
    <cellStyle name="20% - Accent4" xfId="7"/>
    <cellStyle name="20% - Accent5" xfId="8"/>
    <cellStyle name="20% - Accent6" xfId="9"/>
    <cellStyle name="20% - Énfasis1 1" xfId="10"/>
    <cellStyle name="20% - Énfasis1 2" xfId="11"/>
    <cellStyle name="20% - Énfasis1 3" xfId="12"/>
    <cellStyle name="20% - Énfasis1 4" xfId="13"/>
    <cellStyle name="20% - Énfasis1 5" xfId="14"/>
    <cellStyle name="20% - Énfasis1 6" xfId="15"/>
    <cellStyle name="20% - Énfasis1 7" xfId="952"/>
    <cellStyle name="20% - Énfasis2 1" xfId="16"/>
    <cellStyle name="20% - Énfasis2 2" xfId="17"/>
    <cellStyle name="20% - Énfasis2 3" xfId="18"/>
    <cellStyle name="20% - Énfasis2 4" xfId="19"/>
    <cellStyle name="20% - Énfasis2 5" xfId="20"/>
    <cellStyle name="20% - Énfasis2 6" xfId="21"/>
    <cellStyle name="20% - Énfasis2 7" xfId="953"/>
    <cellStyle name="20% - Énfasis3 1" xfId="22"/>
    <cellStyle name="20% - Énfasis3 2" xfId="23"/>
    <cellStyle name="20% - Énfasis3 3" xfId="24"/>
    <cellStyle name="20% - Énfasis3 4" xfId="25"/>
    <cellStyle name="20% - Énfasis3 5" xfId="26"/>
    <cellStyle name="20% - Énfasis3 6" xfId="27"/>
    <cellStyle name="20% - Énfasis3 7" xfId="954"/>
    <cellStyle name="20% - Énfasis4 1" xfId="28"/>
    <cellStyle name="20% - Énfasis4 2" xfId="29"/>
    <cellStyle name="20% - Énfasis4 3" xfId="30"/>
    <cellStyle name="20% - Énfasis4 4" xfId="31"/>
    <cellStyle name="20% - Énfasis4 5" xfId="32"/>
    <cellStyle name="20% - Énfasis4 6" xfId="33"/>
    <cellStyle name="20% - Énfasis4 7" xfId="955"/>
    <cellStyle name="20% - Énfasis5 1" xfId="34"/>
    <cellStyle name="20% - Énfasis5 2" xfId="35"/>
    <cellStyle name="20% - Énfasis5 3" xfId="36"/>
    <cellStyle name="20% - Énfasis5 4" xfId="37"/>
    <cellStyle name="20% - Énfasis5 5" xfId="38"/>
    <cellStyle name="20% - Énfasis5 6" xfId="39"/>
    <cellStyle name="20% - Énfasis5 7" xfId="956"/>
    <cellStyle name="20% - Énfasis6 1" xfId="40"/>
    <cellStyle name="20% - Énfasis6 2" xfId="41"/>
    <cellStyle name="20% - Énfasis6 3" xfId="42"/>
    <cellStyle name="20% - Énfasis6 4" xfId="43"/>
    <cellStyle name="20% - Énfasis6 5" xfId="44"/>
    <cellStyle name="20% - Énfasis6 6" xfId="45"/>
    <cellStyle name="20% - Énfasis6 7" xfId="957"/>
    <cellStyle name="40% - Accent1" xfId="46"/>
    <cellStyle name="40% - Accent2" xfId="47"/>
    <cellStyle name="40% - Accent3" xfId="48"/>
    <cellStyle name="40% - Accent4" xfId="49"/>
    <cellStyle name="40% - Accent5" xfId="50"/>
    <cellStyle name="40% - Accent6" xfId="51"/>
    <cellStyle name="40% - Énfasis1 1" xfId="52"/>
    <cellStyle name="40% - Énfasis1 2" xfId="53"/>
    <cellStyle name="40% - Énfasis1 3" xfId="54"/>
    <cellStyle name="40% - Énfasis1 4" xfId="55"/>
    <cellStyle name="40% - Énfasis1 5" xfId="56"/>
    <cellStyle name="40% - Énfasis1 6" xfId="57"/>
    <cellStyle name="40% - Énfasis1 7" xfId="958"/>
    <cellStyle name="40% - Énfasis2 1" xfId="58"/>
    <cellStyle name="40% - Énfasis2 2" xfId="59"/>
    <cellStyle name="40% - Énfasis2 3" xfId="60"/>
    <cellStyle name="40% - Énfasis2 4" xfId="61"/>
    <cellStyle name="40% - Énfasis2 5" xfId="62"/>
    <cellStyle name="40% - Énfasis2 6" xfId="63"/>
    <cellStyle name="40% - Énfasis2 7" xfId="959"/>
    <cellStyle name="40% - Énfasis3 1" xfId="64"/>
    <cellStyle name="40% - Énfasis3 2" xfId="65"/>
    <cellStyle name="40% - Énfasis3 3" xfId="66"/>
    <cellStyle name="40% - Énfasis3 4" xfId="67"/>
    <cellStyle name="40% - Énfasis3 5" xfId="68"/>
    <cellStyle name="40% - Énfasis3 6" xfId="69"/>
    <cellStyle name="40% - Énfasis3 7" xfId="960"/>
    <cellStyle name="40% - Énfasis4 1" xfId="70"/>
    <cellStyle name="40% - Énfasis4 2" xfId="71"/>
    <cellStyle name="40% - Énfasis4 3" xfId="72"/>
    <cellStyle name="40% - Énfasis4 4" xfId="73"/>
    <cellStyle name="40% - Énfasis4 5" xfId="74"/>
    <cellStyle name="40% - Énfasis4 6" xfId="75"/>
    <cellStyle name="40% - Énfasis4 7" xfId="961"/>
    <cellStyle name="40% - Énfasis5 1" xfId="76"/>
    <cellStyle name="40% - Énfasis5 2" xfId="77"/>
    <cellStyle name="40% - Énfasis5 3" xfId="78"/>
    <cellStyle name="40% - Énfasis5 4" xfId="79"/>
    <cellStyle name="40% - Énfasis5 5" xfId="80"/>
    <cellStyle name="40% - Énfasis5 6" xfId="81"/>
    <cellStyle name="40% - Énfasis5 7" xfId="962"/>
    <cellStyle name="40% - Énfasis6 1" xfId="82"/>
    <cellStyle name="40% - Énfasis6 2" xfId="83"/>
    <cellStyle name="40% - Énfasis6 3" xfId="84"/>
    <cellStyle name="40% - Énfasis6 4" xfId="85"/>
    <cellStyle name="40% - Énfasis6 5" xfId="86"/>
    <cellStyle name="40% - Énfasis6 6" xfId="87"/>
    <cellStyle name="40% - Énfasis6 7" xfId="963"/>
    <cellStyle name="60% - Accent1" xfId="88"/>
    <cellStyle name="60% - Accent2" xfId="89"/>
    <cellStyle name="60% - Accent3" xfId="90"/>
    <cellStyle name="60% - Accent4" xfId="91"/>
    <cellStyle name="60% - Accent5" xfId="92"/>
    <cellStyle name="60% - Accent6" xfId="93"/>
    <cellStyle name="60% - Énfasis1 1" xfId="94"/>
    <cellStyle name="60% - Énfasis1 2" xfId="95"/>
    <cellStyle name="60% - Énfasis1 3" xfId="96"/>
    <cellStyle name="60% - Énfasis1 4" xfId="97"/>
    <cellStyle name="60% - Énfasis1 5" xfId="98"/>
    <cellStyle name="60% - Énfasis1 6" xfId="99"/>
    <cellStyle name="60% - Énfasis1 7" xfId="964"/>
    <cellStyle name="60% - Énfasis2 1" xfId="100"/>
    <cellStyle name="60% - Énfasis2 2" xfId="101"/>
    <cellStyle name="60% - Énfasis2 3" xfId="102"/>
    <cellStyle name="60% - Énfasis2 4" xfId="103"/>
    <cellStyle name="60% - Énfasis2 5" xfId="104"/>
    <cellStyle name="60% - Énfasis2 6" xfId="105"/>
    <cellStyle name="60% - Énfasis2 7" xfId="965"/>
    <cellStyle name="60% - Énfasis3 1" xfId="106"/>
    <cellStyle name="60% - Énfasis3 2" xfId="107"/>
    <cellStyle name="60% - Énfasis3 3" xfId="108"/>
    <cellStyle name="60% - Énfasis3 4" xfId="109"/>
    <cellStyle name="60% - Énfasis3 5" xfId="110"/>
    <cellStyle name="60% - Énfasis3 6" xfId="111"/>
    <cellStyle name="60% - Énfasis3 7" xfId="966"/>
    <cellStyle name="60% - Énfasis4 1" xfId="112"/>
    <cellStyle name="60% - Énfasis4 2" xfId="113"/>
    <cellStyle name="60% - Énfasis4 3" xfId="114"/>
    <cellStyle name="60% - Énfasis4 4" xfId="115"/>
    <cellStyle name="60% - Énfasis4 5" xfId="116"/>
    <cellStyle name="60% - Énfasis4 6" xfId="117"/>
    <cellStyle name="60% - Énfasis4 7" xfId="967"/>
    <cellStyle name="60% - Énfasis5 1" xfId="118"/>
    <cellStyle name="60% - Énfasis5 2" xfId="119"/>
    <cellStyle name="60% - Énfasis5 3" xfId="120"/>
    <cellStyle name="60% - Énfasis5 4" xfId="121"/>
    <cellStyle name="60% - Énfasis5 5" xfId="122"/>
    <cellStyle name="60% - Énfasis5 6" xfId="123"/>
    <cellStyle name="60% - Énfasis5 7" xfId="968"/>
    <cellStyle name="60% - Énfasis6 1" xfId="124"/>
    <cellStyle name="60% - Énfasis6 2" xfId="125"/>
    <cellStyle name="60% - Énfasis6 3" xfId="126"/>
    <cellStyle name="60% - Énfasis6 4" xfId="127"/>
    <cellStyle name="60% - Énfasis6 5" xfId="128"/>
    <cellStyle name="60% - Énfasis6 6" xfId="129"/>
    <cellStyle name="60% - Énfasis6 7" xfId="969"/>
    <cellStyle name="Accent1" xfId="130"/>
    <cellStyle name="Accent2" xfId="131"/>
    <cellStyle name="Accent3" xfId="132"/>
    <cellStyle name="Accent4" xfId="133"/>
    <cellStyle name="Accent5" xfId="134"/>
    <cellStyle name="Accent6" xfId="135"/>
    <cellStyle name="Bad" xfId="136"/>
    <cellStyle name="BORDES TEXTO" xfId="137"/>
    <cellStyle name="BORDES TEXTO INF." xfId="138"/>
    <cellStyle name="BORDES TEXTO INF. 2" xfId="139"/>
    <cellStyle name="BORDES TEXTO_GP-251 - Presupuesto Estrada V09 - danilo" xfId="140"/>
    <cellStyle name="BORDES TITULOS" xfId="141"/>
    <cellStyle name="Buena 1" xfId="142"/>
    <cellStyle name="Buena 2" xfId="143"/>
    <cellStyle name="Buena 3" xfId="144"/>
    <cellStyle name="Buena 4" xfId="145"/>
    <cellStyle name="Buena 5" xfId="146"/>
    <cellStyle name="Buena 6" xfId="147"/>
    <cellStyle name="Buena 7" xfId="970"/>
    <cellStyle name="Calculation" xfId="148"/>
    <cellStyle name="Calculation 2" xfId="149"/>
    <cellStyle name="Cálculo 1" xfId="150"/>
    <cellStyle name="Cálculo 2" xfId="151"/>
    <cellStyle name="Cálculo 3" xfId="152"/>
    <cellStyle name="Cálculo 4" xfId="153"/>
    <cellStyle name="Cálculo 5" xfId="154"/>
    <cellStyle name="Cálculo 6" xfId="155"/>
    <cellStyle name="Cálculo 7" xfId="156"/>
    <cellStyle name="Celda de comprobación 1" xfId="157"/>
    <cellStyle name="Celda de comprobación 2" xfId="158"/>
    <cellStyle name="Celda de comprobación 3" xfId="159"/>
    <cellStyle name="Celda de comprobación 4" xfId="160"/>
    <cellStyle name="Celda de comprobación 5" xfId="161"/>
    <cellStyle name="Celda de comprobación 6" xfId="162"/>
    <cellStyle name="Celda de comprobación 7" xfId="971"/>
    <cellStyle name="Celda vinculada 1" xfId="163"/>
    <cellStyle name="Celda vinculada 2" xfId="164"/>
    <cellStyle name="Celda vinculada 3" xfId="165"/>
    <cellStyle name="Celda vinculada 4" xfId="166"/>
    <cellStyle name="Celda vinculada 5" xfId="167"/>
    <cellStyle name="Celda vinculada 6" xfId="168"/>
    <cellStyle name="Check Cell" xfId="169"/>
    <cellStyle name="Comma" xfId="170"/>
    <cellStyle name="Comma [0]" xfId="171"/>
    <cellStyle name="Comma_FORMATO 09 - PRESUPUESTO" xfId="529"/>
    <cellStyle name="Comma0" xfId="172"/>
    <cellStyle name="Currency" xfId="173"/>
    <cellStyle name="Currency [0]" xfId="174"/>
    <cellStyle name="Currency_Libro2" xfId="175"/>
    <cellStyle name="Currency0" xfId="176"/>
    <cellStyle name="Date" xfId="177"/>
    <cellStyle name="Date 2" xfId="530"/>
    <cellStyle name="Dia" xfId="531"/>
    <cellStyle name="Ecuación" xfId="178"/>
    <cellStyle name="Encabez1" xfId="532"/>
    <cellStyle name="Encabez2" xfId="533"/>
    <cellStyle name="Encabezado 4 1" xfId="179"/>
    <cellStyle name="Encabezado 4 2" xfId="180"/>
    <cellStyle name="Encabezado 4 3" xfId="181"/>
    <cellStyle name="Encabezado 4 4" xfId="182"/>
    <cellStyle name="Encabezado 4 5" xfId="183"/>
    <cellStyle name="Encabezado 4 6" xfId="184"/>
    <cellStyle name="Énfasis 1" xfId="185"/>
    <cellStyle name="Énfasis 2" xfId="186"/>
    <cellStyle name="Énfasis 3" xfId="187"/>
    <cellStyle name="Énfasis1 - 20%" xfId="188"/>
    <cellStyle name="Énfasis1 - 40%" xfId="189"/>
    <cellStyle name="Énfasis1 - 60%" xfId="190"/>
    <cellStyle name="Énfasis1 1" xfId="191"/>
    <cellStyle name="Énfasis1 2" xfId="192"/>
    <cellStyle name="Énfasis1 3" xfId="193"/>
    <cellStyle name="Énfasis1 4" xfId="194"/>
    <cellStyle name="Énfasis1 5" xfId="195"/>
    <cellStyle name="Énfasis1 6" xfId="196"/>
    <cellStyle name="Énfasis1 7" xfId="972"/>
    <cellStyle name="Énfasis2 - 20%" xfId="197"/>
    <cellStyle name="Énfasis2 - 40%" xfId="198"/>
    <cellStyle name="Énfasis2 - 60%" xfId="199"/>
    <cellStyle name="Énfasis2 1" xfId="200"/>
    <cellStyle name="Énfasis2 2" xfId="201"/>
    <cellStyle name="Énfasis2 3" xfId="202"/>
    <cellStyle name="Énfasis2 4" xfId="203"/>
    <cellStyle name="Énfasis2 5" xfId="204"/>
    <cellStyle name="Énfasis2 6" xfId="205"/>
    <cellStyle name="Énfasis2 7" xfId="973"/>
    <cellStyle name="Énfasis3 - 20%" xfId="206"/>
    <cellStyle name="Énfasis3 - 40%" xfId="207"/>
    <cellStyle name="Énfasis3 - 60%" xfId="208"/>
    <cellStyle name="Énfasis3 1" xfId="209"/>
    <cellStyle name="Énfasis3 2" xfId="210"/>
    <cellStyle name="Énfasis3 3" xfId="211"/>
    <cellStyle name="Énfasis3 4" xfId="212"/>
    <cellStyle name="Énfasis3 5" xfId="213"/>
    <cellStyle name="Énfasis3 6" xfId="214"/>
    <cellStyle name="Énfasis3 7" xfId="974"/>
    <cellStyle name="Énfasis4 - 20%" xfId="215"/>
    <cellStyle name="Énfasis4 - 40%" xfId="216"/>
    <cellStyle name="Énfasis4 - 60%" xfId="217"/>
    <cellStyle name="Énfasis4 1" xfId="218"/>
    <cellStyle name="Énfasis4 2" xfId="219"/>
    <cellStyle name="Énfasis4 3" xfId="220"/>
    <cellStyle name="Énfasis4 4" xfId="221"/>
    <cellStyle name="Énfasis4 5" xfId="222"/>
    <cellStyle name="Énfasis4 6" xfId="223"/>
    <cellStyle name="Énfasis4 7" xfId="975"/>
    <cellStyle name="Énfasis5 - 20%" xfId="224"/>
    <cellStyle name="Énfasis5 - 40%" xfId="225"/>
    <cellStyle name="Énfasis5 - 60%" xfId="226"/>
    <cellStyle name="Énfasis5 1" xfId="227"/>
    <cellStyle name="Énfasis5 2" xfId="228"/>
    <cellStyle name="Énfasis5 3" xfId="229"/>
    <cellStyle name="Énfasis5 4" xfId="230"/>
    <cellStyle name="Énfasis5 5" xfId="231"/>
    <cellStyle name="Énfasis5 6" xfId="232"/>
    <cellStyle name="Énfasis5 7" xfId="976"/>
    <cellStyle name="Énfasis6 - 20%" xfId="233"/>
    <cellStyle name="Énfasis6 - 40%" xfId="234"/>
    <cellStyle name="Énfasis6 - 60%" xfId="235"/>
    <cellStyle name="Énfasis6 1" xfId="236"/>
    <cellStyle name="Énfasis6 2" xfId="237"/>
    <cellStyle name="Énfasis6 3" xfId="238"/>
    <cellStyle name="Énfasis6 4" xfId="239"/>
    <cellStyle name="Énfasis6 5" xfId="240"/>
    <cellStyle name="Énfasis6 6" xfId="241"/>
    <cellStyle name="Énfasis6 7" xfId="977"/>
    <cellStyle name="Entrada 1" xfId="242"/>
    <cellStyle name="Entrada 2" xfId="243"/>
    <cellStyle name="Entrada 3" xfId="244"/>
    <cellStyle name="Entrada 4" xfId="245"/>
    <cellStyle name="Entrada 5" xfId="246"/>
    <cellStyle name="Entrada 6" xfId="247"/>
    <cellStyle name="Entrada 7" xfId="248"/>
    <cellStyle name="Estilo 1" xfId="249"/>
    <cellStyle name="Euro" xfId="250"/>
    <cellStyle name="Euro 1" xfId="251"/>
    <cellStyle name="Euro 10" xfId="252"/>
    <cellStyle name="Euro 10 2" xfId="978"/>
    <cellStyle name="Euro 11" xfId="253"/>
    <cellStyle name="Euro 11 2" xfId="979"/>
    <cellStyle name="Euro 12" xfId="254"/>
    <cellStyle name="Euro 12 2" xfId="980"/>
    <cellStyle name="Euro 13" xfId="255"/>
    <cellStyle name="Euro 14" xfId="256"/>
    <cellStyle name="Euro 15" xfId="534"/>
    <cellStyle name="Euro 2" xfId="257"/>
    <cellStyle name="Euro 2 2" xfId="258"/>
    <cellStyle name="Euro 2 3" xfId="535"/>
    <cellStyle name="Euro 2_Especificaciones hidraulicas agosto 2008" xfId="259"/>
    <cellStyle name="Euro 3" xfId="260"/>
    <cellStyle name="Euro 3 2" xfId="536"/>
    <cellStyle name="Euro 4" xfId="261"/>
    <cellStyle name="Euro 4 2" xfId="537"/>
    <cellStyle name="Euro 4 3" xfId="981"/>
    <cellStyle name="Euro 5" xfId="262"/>
    <cellStyle name="Euro 5 2" xfId="538"/>
    <cellStyle name="Euro 5 3" xfId="982"/>
    <cellStyle name="Euro 6" xfId="263"/>
    <cellStyle name="Euro 6 2" xfId="983"/>
    <cellStyle name="Euro 7" xfId="264"/>
    <cellStyle name="Euro 7 2" xfId="984"/>
    <cellStyle name="Euro 8" xfId="265"/>
    <cellStyle name="Euro 8 2" xfId="985"/>
    <cellStyle name="Euro 9" xfId="266"/>
    <cellStyle name="Euro 9 2" xfId="986"/>
    <cellStyle name="Euro_Especificaciones hidraulicas agosto 2008" xfId="267"/>
    <cellStyle name="Excel Built-in 20% - Accent1" xfId="268"/>
    <cellStyle name="Excel Built-in 20% - Accent2" xfId="269"/>
    <cellStyle name="Excel Built-in 20% - Accent3" xfId="270"/>
    <cellStyle name="Excel Built-in 20% - Accent4" xfId="271"/>
    <cellStyle name="Excel Built-in 20% - Accent5" xfId="272"/>
    <cellStyle name="Excel Built-in 20% - Accent6" xfId="273"/>
    <cellStyle name="Excel Built-in 40% - Accent1" xfId="274"/>
    <cellStyle name="Excel Built-in 40% - Accent2" xfId="275"/>
    <cellStyle name="Excel Built-in 40% - Accent3" xfId="276"/>
    <cellStyle name="Excel Built-in 40% - Accent4" xfId="277"/>
    <cellStyle name="Excel Built-in 40% - Accent5" xfId="278"/>
    <cellStyle name="Excel Built-in 40% - Accent6" xfId="279"/>
    <cellStyle name="Excel Built-in 60% - Accent1" xfId="280"/>
    <cellStyle name="Excel Built-in 60% - Accent2" xfId="281"/>
    <cellStyle name="Excel Built-in 60% - Accent3" xfId="282"/>
    <cellStyle name="Excel Built-in 60% - Accent4" xfId="283"/>
    <cellStyle name="Excel Built-in 60% - Accent5" xfId="284"/>
    <cellStyle name="Excel Built-in 60% - Accent6" xfId="285"/>
    <cellStyle name="Excel Built-in Accent1" xfId="286"/>
    <cellStyle name="Excel Built-in Accent2" xfId="287"/>
    <cellStyle name="Excel Built-in Accent3" xfId="288"/>
    <cellStyle name="Excel Built-in Accent4" xfId="289"/>
    <cellStyle name="Excel Built-in Accent5" xfId="290"/>
    <cellStyle name="Excel Built-in Accent6" xfId="291"/>
    <cellStyle name="Excel Built-in Bad" xfId="292"/>
    <cellStyle name="Excel Built-in Calculation" xfId="293"/>
    <cellStyle name="Excel Built-in Check Cell" xfId="294"/>
    <cellStyle name="Excel Built-in Comma" xfId="295"/>
    <cellStyle name="Excel Built-in Explanatory Text" xfId="296"/>
    <cellStyle name="Excel Built-in Good" xfId="297"/>
    <cellStyle name="Excel Built-in Heading 1" xfId="298"/>
    <cellStyle name="Excel Built-in Heading 2" xfId="299"/>
    <cellStyle name="Excel Built-in Heading 3" xfId="300"/>
    <cellStyle name="Excel Built-in Heading 4" xfId="301"/>
    <cellStyle name="Excel Built-in Input" xfId="302"/>
    <cellStyle name="Excel Built-in Linked Cell" xfId="303"/>
    <cellStyle name="Excel Built-in Neutral" xfId="304"/>
    <cellStyle name="Excel Built-in Normal" xfId="305"/>
    <cellStyle name="Excel Built-in Note" xfId="306"/>
    <cellStyle name="Excel Built-in Output" xfId="307"/>
    <cellStyle name="Excel Built-in Percent" xfId="308"/>
    <cellStyle name="Excel Built-in Title" xfId="309"/>
    <cellStyle name="Excel Built-in Total" xfId="310"/>
    <cellStyle name="Excel Built-in Warning Text" xfId="311"/>
    <cellStyle name="Excel_BuiltIn_Comma 1" xfId="312"/>
    <cellStyle name="Explanatory Text" xfId="313"/>
    <cellStyle name="F2" xfId="314"/>
    <cellStyle name="F2 2" xfId="539"/>
    <cellStyle name="F3" xfId="540"/>
    <cellStyle name="F4" xfId="541"/>
    <cellStyle name="F5" xfId="542"/>
    <cellStyle name="F6" xfId="543"/>
    <cellStyle name="F7" xfId="544"/>
    <cellStyle name="F8" xfId="545"/>
    <cellStyle name="FIGURA" xfId="315"/>
    <cellStyle name="Fijo" xfId="546"/>
    <cellStyle name="Financiero" xfId="547"/>
    <cellStyle name="Fixed" xfId="316"/>
    <cellStyle name="Good" xfId="317"/>
    <cellStyle name="Heading 1" xfId="318"/>
    <cellStyle name="Heading 1 2" xfId="319"/>
    <cellStyle name="Heading 2" xfId="320"/>
    <cellStyle name="Heading 2 2" xfId="321"/>
    <cellStyle name="Heading 3" xfId="322"/>
    <cellStyle name="Heading 4" xfId="323"/>
    <cellStyle name="Heading1" xfId="324"/>
    <cellStyle name="Heading1 2" xfId="548"/>
    <cellStyle name="Heading2" xfId="325"/>
    <cellStyle name="Heading2 2" xfId="549"/>
    <cellStyle name="Hipervínculo" xfId="326" builtinId="8"/>
    <cellStyle name="Hipervínculo 2" xfId="327"/>
    <cellStyle name="Hipervínculo 2 2" xfId="550"/>
    <cellStyle name="Hipervínculo 3" xfId="551"/>
    <cellStyle name="Hipervínculo 4" xfId="552"/>
    <cellStyle name="Incorrecto 1" xfId="328"/>
    <cellStyle name="Incorrecto 2" xfId="329"/>
    <cellStyle name="Incorrecto 3" xfId="330"/>
    <cellStyle name="Incorrecto 4" xfId="331"/>
    <cellStyle name="Incorrecto 5" xfId="332"/>
    <cellStyle name="Incorrecto 6" xfId="333"/>
    <cellStyle name="Incorrecto 7" xfId="987"/>
    <cellStyle name="Input" xfId="334"/>
    <cellStyle name="Input 2" xfId="335"/>
    <cellStyle name="Linked Cell" xfId="336"/>
    <cellStyle name="Millares" xfId="337" builtinId="3"/>
    <cellStyle name="Millares [0] 2" xfId="338"/>
    <cellStyle name="Millares [0] 2 2" xfId="339"/>
    <cellStyle name="Millares [0] 3" xfId="340"/>
    <cellStyle name="Millares [0] 4" xfId="341"/>
    <cellStyle name="Millares 10" xfId="342"/>
    <cellStyle name="Millares 10 2" xfId="343"/>
    <cellStyle name="Millares 10 2 2" xfId="553"/>
    <cellStyle name="Millares 10 3" xfId="554"/>
    <cellStyle name="Millares 10 4" xfId="555"/>
    <cellStyle name="Millares 10 5" xfId="556"/>
    <cellStyle name="Millares 10 6" xfId="557"/>
    <cellStyle name="Millares 10 7" xfId="988"/>
    <cellStyle name="Millares 11" xfId="344"/>
    <cellStyle name="Millares 11 2" xfId="558"/>
    <cellStyle name="Millares 11 3" xfId="559"/>
    <cellStyle name="Millares 12" xfId="345"/>
    <cellStyle name="Millares 12 2" xfId="560"/>
    <cellStyle name="Millares 13" xfId="346"/>
    <cellStyle name="Millares 14" xfId="347"/>
    <cellStyle name="Millares 14 2" xfId="348"/>
    <cellStyle name="Millares 14 2 2" xfId="989"/>
    <cellStyle name="Millares 14 2 3" xfId="1106"/>
    <cellStyle name="Millares 14 3" xfId="561"/>
    <cellStyle name="Millares 15" xfId="349"/>
    <cellStyle name="Millares 15 2" xfId="562"/>
    <cellStyle name="Millares 15 2 2" xfId="523"/>
    <cellStyle name="Millares 15 3" xfId="990"/>
    <cellStyle name="Millares 16" xfId="350"/>
    <cellStyle name="Millares 16 2" xfId="563"/>
    <cellStyle name="Millares 16 3" xfId="991"/>
    <cellStyle name="Millares 17" xfId="564"/>
    <cellStyle name="Millares 18" xfId="565"/>
    <cellStyle name="Millares 18 2" xfId="566"/>
    <cellStyle name="Millares 18 2 2" xfId="992"/>
    <cellStyle name="Millares 19" xfId="567"/>
    <cellStyle name="Millares 2" xfId="351"/>
    <cellStyle name="Millares 2 1" xfId="352"/>
    <cellStyle name="Millares 2 10" xfId="568"/>
    <cellStyle name="Millares 2 10 2" xfId="569"/>
    <cellStyle name="Millares 2 10 3" xfId="570"/>
    <cellStyle name="Millares 2 10 4" xfId="571"/>
    <cellStyle name="Millares 2 10 5" xfId="572"/>
    <cellStyle name="Millares 2 11" xfId="573"/>
    <cellStyle name="Millares 2 12" xfId="574"/>
    <cellStyle name="Millares 2 13" xfId="575"/>
    <cellStyle name="Millares 2 14" xfId="576"/>
    <cellStyle name="Millares 2 15" xfId="577"/>
    <cellStyle name="Millares 2 15 2" xfId="993"/>
    <cellStyle name="Millares 2 2" xfId="353"/>
    <cellStyle name="Millares 2 2 2" xfId="578"/>
    <cellStyle name="Millares 2 2 2 2" xfId="579"/>
    <cellStyle name="Millares 2 2 2 2 2" xfId="580"/>
    <cellStyle name="Millares 2 2 2 2 2 2" xfId="581"/>
    <cellStyle name="Millares 2 2 2 2 2 3" xfId="582"/>
    <cellStyle name="Millares 2 2 2 2 3" xfId="583"/>
    <cellStyle name="Millares 2 2 2 3" xfId="584"/>
    <cellStyle name="Millares 2 2 2 4" xfId="585"/>
    <cellStyle name="Millares 2 2 2 5" xfId="586"/>
    <cellStyle name="Millares 2 2 2 6" xfId="587"/>
    <cellStyle name="Millares 2 2 3" xfId="588"/>
    <cellStyle name="Millares 2 2 4" xfId="589"/>
    <cellStyle name="Millares 2 2 5" xfId="590"/>
    <cellStyle name="Millares 2 2 5 2" xfId="591"/>
    <cellStyle name="Millares 2 2 5 3" xfId="592"/>
    <cellStyle name="Millares 2 2 6" xfId="593"/>
    <cellStyle name="Millares 2 2 7" xfId="594"/>
    <cellStyle name="Millares 2 2 7 2" xfId="995"/>
    <cellStyle name="Millares 2 2 72" xfId="354"/>
    <cellStyle name="Millares 2 2 8" xfId="994"/>
    <cellStyle name="Millares 2 3" xfId="355"/>
    <cellStyle name="Millares 2 3 2" xfId="595"/>
    <cellStyle name="Millares 2 3 2 2" xfId="596"/>
    <cellStyle name="Millares 2 3 2 3" xfId="597"/>
    <cellStyle name="Millares 2 3 2 4" xfId="598"/>
    <cellStyle name="Millares 2 3 2 5" xfId="599"/>
    <cellStyle name="Millares 2 3 3" xfId="600"/>
    <cellStyle name="Millares 2 3 4" xfId="601"/>
    <cellStyle name="Millares 2 3 5" xfId="602"/>
    <cellStyle name="Millares 2 3 6" xfId="603"/>
    <cellStyle name="Millares 2 3 7" xfId="604"/>
    <cellStyle name="Millares 2 4" xfId="356"/>
    <cellStyle name="Millares 2 4 2" xfId="605"/>
    <cellStyle name="Millares 2 4 3" xfId="606"/>
    <cellStyle name="Millares 2 4 4" xfId="607"/>
    <cellStyle name="Millares 2 4 5" xfId="608"/>
    <cellStyle name="Millares 2 4 6" xfId="609"/>
    <cellStyle name="Millares 2 4 7" xfId="996"/>
    <cellStyle name="Millares 2 5" xfId="357"/>
    <cellStyle name="Millares 2 5 2" xfId="610"/>
    <cellStyle name="Millares 2 5 2 2" xfId="611"/>
    <cellStyle name="Millares 2 5 3" xfId="612"/>
    <cellStyle name="Millares 2 5 4" xfId="613"/>
    <cellStyle name="Millares 2 5 5" xfId="614"/>
    <cellStyle name="Millares 2 5 6" xfId="615"/>
    <cellStyle name="Millares 2 6" xfId="358"/>
    <cellStyle name="Millares 2 6 2" xfId="616"/>
    <cellStyle name="Millares 2 6 3" xfId="617"/>
    <cellStyle name="Millares 2 6 4" xfId="618"/>
    <cellStyle name="Millares 2 6 5" xfId="619"/>
    <cellStyle name="Millares 2 6 6" xfId="620"/>
    <cellStyle name="Millares 2 7" xfId="359"/>
    <cellStyle name="Millares 2 7 2" xfId="621"/>
    <cellStyle name="Millares 2 7 3" xfId="622"/>
    <cellStyle name="Millares 2 7 4" xfId="623"/>
    <cellStyle name="Millares 2 7 5" xfId="624"/>
    <cellStyle name="Millares 2 7 6" xfId="625"/>
    <cellStyle name="Millares 2 8" xfId="360"/>
    <cellStyle name="Millares 2 8 2" xfId="626"/>
    <cellStyle name="Millares 2 9" xfId="361"/>
    <cellStyle name="Millares 2 9 2" xfId="627"/>
    <cellStyle name="Millares 2 9 3" xfId="628"/>
    <cellStyle name="Millares 2 9 4" xfId="997"/>
    <cellStyle name="Millares 2_A. Priorizacion La Cruz incluye adicional" xfId="629"/>
    <cellStyle name="Millares 20" xfId="630"/>
    <cellStyle name="Millares 21" xfId="631"/>
    <cellStyle name="Millares 21 2" xfId="632"/>
    <cellStyle name="Millares 21 3" xfId="633"/>
    <cellStyle name="Millares 22" xfId="634"/>
    <cellStyle name="Millares 22 2" xfId="635"/>
    <cellStyle name="Millares 23" xfId="636"/>
    <cellStyle name="Millares 23 2" xfId="637"/>
    <cellStyle name="Millares 24" xfId="638"/>
    <cellStyle name="Millares 24 2" xfId="639"/>
    <cellStyle name="Millares 25" xfId="640"/>
    <cellStyle name="Millares 25 2" xfId="641"/>
    <cellStyle name="Millares 26" xfId="642"/>
    <cellStyle name="Millares 26 2" xfId="643"/>
    <cellStyle name="Millares 27" xfId="644"/>
    <cellStyle name="Millares 28" xfId="645"/>
    <cellStyle name="Millares 29" xfId="646"/>
    <cellStyle name="Millares 3" xfId="362"/>
    <cellStyle name="Millares 3 1" xfId="363"/>
    <cellStyle name="Millares 3 10" xfId="647"/>
    <cellStyle name="Millares 3 2" xfId="364"/>
    <cellStyle name="Millares 3 2 2" xfId="365"/>
    <cellStyle name="Millares 3 2 2 2" xfId="648"/>
    <cellStyle name="Millares 3 2 2 3" xfId="649"/>
    <cellStyle name="Millares 3 2 2 4" xfId="650"/>
    <cellStyle name="Millares 3 2 2 5" xfId="651"/>
    <cellStyle name="Millares 3 2 2 6" xfId="652"/>
    <cellStyle name="Millares 3 2 2 7" xfId="653"/>
    <cellStyle name="Millares 3 2 2 8" xfId="998"/>
    <cellStyle name="Millares 3 2 3" xfId="654"/>
    <cellStyle name="Millares 3 2 3 2" xfId="655"/>
    <cellStyle name="Millares 3 2 4" xfId="656"/>
    <cellStyle name="Millares 3 2 5" xfId="657"/>
    <cellStyle name="Millares 3 2 6" xfId="658"/>
    <cellStyle name="Millares 3 2 7" xfId="659"/>
    <cellStyle name="Millares 3 2 8" xfId="660"/>
    <cellStyle name="Millares 3 2 9" xfId="661"/>
    <cellStyle name="Millares 3 3" xfId="366"/>
    <cellStyle name="Millares 3 3 10" xfId="999"/>
    <cellStyle name="Millares 3 3 2" xfId="662"/>
    <cellStyle name="Millares 3 3 2 2" xfId="663"/>
    <cellStyle name="Millares 3 3 2 3" xfId="664"/>
    <cellStyle name="Millares 3 3 2 4" xfId="665"/>
    <cellStyle name="Millares 3 3 2 5" xfId="666"/>
    <cellStyle name="Millares 3 3 3" xfId="667"/>
    <cellStyle name="Millares 3 3 4" xfId="668"/>
    <cellStyle name="Millares 3 3 5" xfId="669"/>
    <cellStyle name="Millares 3 3 6" xfId="670"/>
    <cellStyle name="Millares 3 3 7" xfId="671"/>
    <cellStyle name="Millares 3 3 8" xfId="672"/>
    <cellStyle name="Millares 3 3 9" xfId="673"/>
    <cellStyle name="Millares 3 4" xfId="367"/>
    <cellStyle name="Millares 3 4 2" xfId="674"/>
    <cellStyle name="Millares 3 4 3" xfId="675"/>
    <cellStyle name="Millares 3 4 4" xfId="676"/>
    <cellStyle name="Millares 3 5" xfId="368"/>
    <cellStyle name="Millares 3 5 2" xfId="677"/>
    <cellStyle name="Millares 3 5 3" xfId="678"/>
    <cellStyle name="Millares 3 5 4" xfId="679"/>
    <cellStyle name="Millares 3 6" xfId="369"/>
    <cellStyle name="Millares 3 6 2" xfId="680"/>
    <cellStyle name="Millares 3 6 3" xfId="681"/>
    <cellStyle name="Millares 3 7" xfId="370"/>
    <cellStyle name="Millares 3 7 2" xfId="682"/>
    <cellStyle name="Millares 3 7 3" xfId="683"/>
    <cellStyle name="Millares 3 8" xfId="684"/>
    <cellStyle name="Millares 3 9" xfId="685"/>
    <cellStyle name="Millares 3_GP - honorarios" xfId="371"/>
    <cellStyle name="Millares 30" xfId="686"/>
    <cellStyle name="Millares 31" xfId="687"/>
    <cellStyle name="Millares 32" xfId="688"/>
    <cellStyle name="Millares 33" xfId="689"/>
    <cellStyle name="Millares 34" xfId="690"/>
    <cellStyle name="Millares 35" xfId="691"/>
    <cellStyle name="Millares 36" xfId="692"/>
    <cellStyle name="Millares 37" xfId="693"/>
    <cellStyle name="Millares 38" xfId="694"/>
    <cellStyle name="Millares 39" xfId="695"/>
    <cellStyle name="Millares 4" xfId="372"/>
    <cellStyle name="Millares 4 2" xfId="373"/>
    <cellStyle name="Millares 4 2 2" xfId="696"/>
    <cellStyle name="Millares 4 3" xfId="697"/>
    <cellStyle name="Millares 4 3 2" xfId="698"/>
    <cellStyle name="Millares 4 4" xfId="699"/>
    <cellStyle name="Millares 4 5" xfId="700"/>
    <cellStyle name="Millares 4 6" xfId="701"/>
    <cellStyle name="Millares 4 7" xfId="702"/>
    <cellStyle name="Millares 4 8" xfId="703"/>
    <cellStyle name="Millares 40" xfId="704"/>
    <cellStyle name="Millares 41" xfId="705"/>
    <cellStyle name="Millares 41 2" xfId="1000"/>
    <cellStyle name="Millares 42" xfId="525"/>
    <cellStyle name="Millares 43" xfId="1001"/>
    <cellStyle name="Millares 5" xfId="374"/>
    <cellStyle name="Millares 5 2" xfId="375"/>
    <cellStyle name="Millares 5 2 2" xfId="376"/>
    <cellStyle name="Millares 5 3" xfId="377"/>
    <cellStyle name="Millares 5 3 2" xfId="706"/>
    <cellStyle name="Millares 5 4" xfId="378"/>
    <cellStyle name="Millares 5 4 2" xfId="379"/>
    <cellStyle name="Millares 5 4 3" xfId="707"/>
    <cellStyle name="Millares 5 5" xfId="380"/>
    <cellStyle name="Millares 5 5 2" xfId="708"/>
    <cellStyle name="Millares 5 6" xfId="709"/>
    <cellStyle name="Millares 5 7" xfId="710"/>
    <cellStyle name="Millares 5 8" xfId="711"/>
    <cellStyle name="Millares 5 8 2" xfId="1002"/>
    <cellStyle name="Millares 5 9" xfId="712"/>
    <cellStyle name="Millares 5_GP- 277 - Presupuesto Camara Comercio V20" xfId="381"/>
    <cellStyle name="Millares 6" xfId="382"/>
    <cellStyle name="Millares 6 2" xfId="713"/>
    <cellStyle name="Millares 6 3" xfId="714"/>
    <cellStyle name="Millares 6 4" xfId="715"/>
    <cellStyle name="Millares 6 5" xfId="716"/>
    <cellStyle name="Millares 6 6" xfId="717"/>
    <cellStyle name="Millares 6 7" xfId="718"/>
    <cellStyle name="Millares 6 8" xfId="719"/>
    <cellStyle name="Millares 7" xfId="383"/>
    <cellStyle name="Millares 7 2" xfId="384"/>
    <cellStyle name="Millares 7 2 2" xfId="720"/>
    <cellStyle name="Millares 7 3" xfId="721"/>
    <cellStyle name="Millares 7 4" xfId="722"/>
    <cellStyle name="Millares 7 5" xfId="723"/>
    <cellStyle name="Millares 7 6" xfId="724"/>
    <cellStyle name="Millares 7 7" xfId="725"/>
    <cellStyle name="Millares 7 8" xfId="1003"/>
    <cellStyle name="Millares 8" xfId="385"/>
    <cellStyle name="Millares 8 2" xfId="726"/>
    <cellStyle name="Millares 8 3" xfId="727"/>
    <cellStyle name="Millares 8 4" xfId="728"/>
    <cellStyle name="Millares 8 5" xfId="729"/>
    <cellStyle name="Millares 8 6" xfId="730"/>
    <cellStyle name="Millares 8 7" xfId="731"/>
    <cellStyle name="Millares 9" xfId="386"/>
    <cellStyle name="Millares 9 2" xfId="387"/>
    <cellStyle name="Millares 9 2 2" xfId="732"/>
    <cellStyle name="Millares 9 2 3" xfId="1004"/>
    <cellStyle name="Millares 9 3" xfId="733"/>
    <cellStyle name="Millares 9 4" xfId="734"/>
    <cellStyle name="Millares 9 5" xfId="735"/>
    <cellStyle name="Millares 9 6" xfId="736"/>
    <cellStyle name="Moneda [0]" xfId="1110" builtinId="7"/>
    <cellStyle name="Moneda [0] 2" xfId="737"/>
    <cellStyle name="Moneda [0] 2 2" xfId="738"/>
    <cellStyle name="Moneda [0] 2 3" xfId="739"/>
    <cellStyle name="Moneda [0] 2 3 2" xfId="1007"/>
    <cellStyle name="Moneda [0] 2 3 3" xfId="1006"/>
    <cellStyle name="Moneda [0] 3" xfId="740"/>
    <cellStyle name="Moneda [0] 3 2" xfId="741"/>
    <cellStyle name="Moneda [0] 3 3" xfId="742"/>
    <cellStyle name="Moneda [0] 3 3 2" xfId="1009"/>
    <cellStyle name="Moneda [0] 3 3 3" xfId="1008"/>
    <cellStyle name="Moneda [0] 4" xfId="743"/>
    <cellStyle name="Moneda [0] 4 2" xfId="744"/>
    <cellStyle name="Moneda [0] 4 2 2" xfId="1010"/>
    <cellStyle name="Moneda 10" xfId="745"/>
    <cellStyle name="Moneda 11" xfId="746"/>
    <cellStyle name="Moneda 12" xfId="747"/>
    <cellStyle name="Moneda 13" xfId="748"/>
    <cellStyle name="Moneda 14" xfId="749"/>
    <cellStyle name="Moneda 15" xfId="750"/>
    <cellStyle name="Moneda 16" xfId="751"/>
    <cellStyle name="Moneda 17" xfId="752"/>
    <cellStyle name="Moneda 17 2" xfId="753"/>
    <cellStyle name="Moneda 18" xfId="754"/>
    <cellStyle name="Moneda 18 2" xfId="755"/>
    <cellStyle name="Moneda 19" xfId="756"/>
    <cellStyle name="Moneda 19 2" xfId="757"/>
    <cellStyle name="Moneda 2" xfId="388"/>
    <cellStyle name="Moneda 2 10" xfId="758"/>
    <cellStyle name="Moneda 2 11" xfId="759"/>
    <cellStyle name="Moneda 2 11 2" xfId="1011"/>
    <cellStyle name="Moneda 2 12" xfId="760"/>
    <cellStyle name="Moneda 2 12 2" xfId="1012"/>
    <cellStyle name="Moneda 2 13" xfId="1013"/>
    <cellStyle name="Moneda 2 2" xfId="389"/>
    <cellStyle name="Moneda 2 2 2" xfId="761"/>
    <cellStyle name="Moneda 2 2 2 2" xfId="762"/>
    <cellStyle name="Moneda 2 2 3" xfId="763"/>
    <cellStyle name="Moneda 2 2 4" xfId="764"/>
    <cellStyle name="Moneda 2 2 5" xfId="765"/>
    <cellStyle name="Moneda 2 2 6" xfId="766"/>
    <cellStyle name="Moneda 2 3" xfId="767"/>
    <cellStyle name="Moneda 2 3 2" xfId="768"/>
    <cellStyle name="Moneda 2 3 3" xfId="769"/>
    <cellStyle name="Moneda 2 4" xfId="770"/>
    <cellStyle name="Moneda 2 4 2" xfId="771"/>
    <cellStyle name="Moneda 2 5" xfId="772"/>
    <cellStyle name="Moneda 2 6" xfId="773"/>
    <cellStyle name="Moneda 2 7" xfId="774"/>
    <cellStyle name="Moneda 2 8" xfId="775"/>
    <cellStyle name="Moneda 2 9" xfId="776"/>
    <cellStyle name="Moneda 2_Especificaciones hidraulicas agosto 2008" xfId="390"/>
    <cellStyle name="Moneda 20" xfId="777"/>
    <cellStyle name="Moneda 20 2" xfId="778"/>
    <cellStyle name="Moneda 21" xfId="779"/>
    <cellStyle name="Moneda 21 2" xfId="780"/>
    <cellStyle name="Moneda 22" xfId="781"/>
    <cellStyle name="Moneda 23" xfId="782"/>
    <cellStyle name="Moneda 24" xfId="783"/>
    <cellStyle name="Moneda 25" xfId="784"/>
    <cellStyle name="Moneda 26" xfId="785"/>
    <cellStyle name="Moneda 27" xfId="786"/>
    <cellStyle name="Moneda 28" xfId="787"/>
    <cellStyle name="Moneda 28 2" xfId="1015"/>
    <cellStyle name="Moneda 28 3" xfId="1014"/>
    <cellStyle name="Moneda 29" xfId="788"/>
    <cellStyle name="Moneda 29 2" xfId="1017"/>
    <cellStyle name="Moneda 29 3" xfId="1016"/>
    <cellStyle name="Moneda 3" xfId="391"/>
    <cellStyle name="Moneda 3 10" xfId="789"/>
    <cellStyle name="Moneda 3 10 2" xfId="1020"/>
    <cellStyle name="Moneda 3 10 3" xfId="1019"/>
    <cellStyle name="Moneda 3 11" xfId="790"/>
    <cellStyle name="Moneda 3 11 2" xfId="1021"/>
    <cellStyle name="Moneda 3 12" xfId="1022"/>
    <cellStyle name="Moneda 3 13" xfId="1018"/>
    <cellStyle name="Moneda 3 2" xfId="392"/>
    <cellStyle name="Moneda 3 2 2" xfId="791"/>
    <cellStyle name="Moneda 3 2 3" xfId="792"/>
    <cellStyle name="Moneda 3 2 4" xfId="793"/>
    <cellStyle name="Moneda 3 3" xfId="794"/>
    <cellStyle name="Moneda 3 4" xfId="795"/>
    <cellStyle name="Moneda 3 5" xfId="796"/>
    <cellStyle name="Moneda 3 6" xfId="797"/>
    <cellStyle name="Moneda 3 7" xfId="798"/>
    <cellStyle name="Moneda 3 8" xfId="799"/>
    <cellStyle name="Moneda 3 8 2" xfId="1024"/>
    <cellStyle name="Moneda 3 8 3" xfId="1023"/>
    <cellStyle name="Moneda 3 9" xfId="800"/>
    <cellStyle name="Moneda 3 9 2" xfId="801"/>
    <cellStyle name="Moneda 3 9 2 2" xfId="1027"/>
    <cellStyle name="Moneda 3 9 2 3" xfId="1026"/>
    <cellStyle name="Moneda 3 9 3" xfId="802"/>
    <cellStyle name="Moneda 3 9 3 2" xfId="1029"/>
    <cellStyle name="Moneda 3 9 3 3" xfId="1028"/>
    <cellStyle name="Moneda 3 9 4" xfId="1030"/>
    <cellStyle name="Moneda 3 9 5" xfId="1025"/>
    <cellStyle name="Moneda 3_GP-245 - EURO V23 - copia" xfId="393"/>
    <cellStyle name="Moneda 30" xfId="803"/>
    <cellStyle name="Moneda 30 2" xfId="1032"/>
    <cellStyle name="Moneda 30 3" xfId="1031"/>
    <cellStyle name="Moneda 31" xfId="804"/>
    <cellStyle name="Moneda 31 2" xfId="1034"/>
    <cellStyle name="Moneda 31 3" xfId="1033"/>
    <cellStyle name="Moneda 32" xfId="805"/>
    <cellStyle name="Moneda 32 2" xfId="1036"/>
    <cellStyle name="Moneda 32 3" xfId="1035"/>
    <cellStyle name="Moneda 33" xfId="806"/>
    <cellStyle name="Moneda 33 2" xfId="1038"/>
    <cellStyle name="Moneda 33 3" xfId="1037"/>
    <cellStyle name="Moneda 34" xfId="807"/>
    <cellStyle name="Moneda 34 2" xfId="1040"/>
    <cellStyle name="Moneda 34 3" xfId="1039"/>
    <cellStyle name="Moneda 35" xfId="808"/>
    <cellStyle name="Moneda 35 2" xfId="1042"/>
    <cellStyle name="Moneda 35 3" xfId="1041"/>
    <cellStyle name="Moneda 36" xfId="809"/>
    <cellStyle name="Moneda 36 2" xfId="1044"/>
    <cellStyle name="Moneda 36 3" xfId="1043"/>
    <cellStyle name="Moneda 37" xfId="810"/>
    <cellStyle name="Moneda 37 2" xfId="1046"/>
    <cellStyle name="Moneda 37 3" xfId="1045"/>
    <cellStyle name="Moneda 38" xfId="811"/>
    <cellStyle name="Moneda 38 2" xfId="1047"/>
    <cellStyle name="Moneda 39" xfId="812"/>
    <cellStyle name="Moneda 39 2" xfId="1048"/>
    <cellStyle name="Moneda 4" xfId="394"/>
    <cellStyle name="Moneda 4 2" xfId="395"/>
    <cellStyle name="Moneda 4 2 2" xfId="813"/>
    <cellStyle name="Moneda 4 3" xfId="396"/>
    <cellStyle name="Moneda 4 3 2" xfId="1050"/>
    <cellStyle name="Moneda 4 4" xfId="814"/>
    <cellStyle name="Moneda 4 5" xfId="815"/>
    <cellStyle name="Moneda 4 6" xfId="816"/>
    <cellStyle name="Moneda 4 7" xfId="817"/>
    <cellStyle name="Moneda 4 8" xfId="818"/>
    <cellStyle name="Moneda 4 8 2" xfId="1051"/>
    <cellStyle name="Moneda 4 9" xfId="1049"/>
    <cellStyle name="Moneda 40" xfId="819"/>
    <cellStyle name="Moneda 40 2" xfId="1052"/>
    <cellStyle name="Moneda 41" xfId="820"/>
    <cellStyle name="Moneda 41 2" xfId="1053"/>
    <cellStyle name="Moneda 42" xfId="821"/>
    <cellStyle name="Moneda 42 2" xfId="1054"/>
    <cellStyle name="Moneda 43" xfId="822"/>
    <cellStyle name="Moneda 43 2" xfId="1055"/>
    <cellStyle name="Moneda 44" xfId="823"/>
    <cellStyle name="Moneda 45" xfId="824"/>
    <cellStyle name="Moneda 46" xfId="825"/>
    <cellStyle name="Moneda 46 2" xfId="1057"/>
    <cellStyle name="Moneda 46 3" xfId="1056"/>
    <cellStyle name="Moneda 47" xfId="826"/>
    <cellStyle name="Moneda 47 2" xfId="1059"/>
    <cellStyle name="Moneda 47 3" xfId="1058"/>
    <cellStyle name="Moneda 48" xfId="827"/>
    <cellStyle name="Moneda 48 2" xfId="1060"/>
    <cellStyle name="Moneda 49" xfId="949"/>
    <cellStyle name="Moneda 49 2" xfId="1061"/>
    <cellStyle name="Moneda 5" xfId="397"/>
    <cellStyle name="Moneda 5 2" xfId="828"/>
    <cellStyle name="Moneda 5 3" xfId="829"/>
    <cellStyle name="Moneda 50" xfId="1005"/>
    <cellStyle name="Moneda 6" xfId="398"/>
    <cellStyle name="Moneda 6 10" xfId="1107"/>
    <cellStyle name="Moneda 6 2" xfId="399"/>
    <cellStyle name="Moneda 6 2 2" xfId="830"/>
    <cellStyle name="Moneda 6 2 3" xfId="1063"/>
    <cellStyle name="Moneda 6 3" xfId="831"/>
    <cellStyle name="Moneda 6 4" xfId="832"/>
    <cellStyle name="Moneda 6 5" xfId="833"/>
    <cellStyle name="Moneda 6 6" xfId="834"/>
    <cellStyle name="Moneda 6 7" xfId="835"/>
    <cellStyle name="Moneda 6 8" xfId="836"/>
    <cellStyle name="Moneda 6 9" xfId="1062"/>
    <cellStyle name="Moneda 7" xfId="400"/>
    <cellStyle name="Moneda 7 2" xfId="837"/>
    <cellStyle name="Moneda 7 3" xfId="838"/>
    <cellStyle name="Moneda 7 4" xfId="839"/>
    <cellStyle name="Moneda 7 5" xfId="840"/>
    <cellStyle name="Moneda 7 6" xfId="841"/>
    <cellStyle name="Moneda 7 7" xfId="1064"/>
    <cellStyle name="Moneda 8" xfId="842"/>
    <cellStyle name="Moneda 8 2" xfId="843"/>
    <cellStyle name="Moneda 8 3" xfId="1065"/>
    <cellStyle name="Moneda 9" xfId="844"/>
    <cellStyle name="Monetario" xfId="845"/>
    <cellStyle name="Neutral 1" xfId="401"/>
    <cellStyle name="Neutral 2" xfId="402"/>
    <cellStyle name="Neutral 3" xfId="403"/>
    <cellStyle name="Neutral 4" xfId="404"/>
    <cellStyle name="Neutral 5" xfId="405"/>
    <cellStyle name="Neutral 6" xfId="406"/>
    <cellStyle name="Neutral 7" xfId="1066"/>
    <cellStyle name="Normal" xfId="0" builtinId="0"/>
    <cellStyle name="Normal 10" xfId="524"/>
    <cellStyle name="Normal 10 2" xfId="846"/>
    <cellStyle name="Normal 10 4" xfId="1109"/>
    <cellStyle name="Normal 11" xfId="847"/>
    <cellStyle name="Normal 11 2" xfId="848"/>
    <cellStyle name="Normal 11 3" xfId="849"/>
    <cellStyle name="Normal 11 3 2" xfId="850"/>
    <cellStyle name="Normal 11 3 2 2" xfId="851"/>
    <cellStyle name="Normal 11 3 2 2 2" xfId="1070"/>
    <cellStyle name="Normal 11 3 2 3" xfId="852"/>
    <cellStyle name="Normal 11 3 2 3 2" xfId="1071"/>
    <cellStyle name="Normal 11 3 2 4" xfId="1069"/>
    <cellStyle name="Normal 11 3 2_FONADE 15" xfId="1072"/>
    <cellStyle name="Normal 11 3 3" xfId="853"/>
    <cellStyle name="Normal 11 3 3 2" xfId="1073"/>
    <cellStyle name="Normal 11 3 4" xfId="854"/>
    <cellStyle name="Normal 11 3 4 2" xfId="1074"/>
    <cellStyle name="Normal 11 3 5" xfId="1068"/>
    <cellStyle name="Normal 11 3_FONADE 15" xfId="1075"/>
    <cellStyle name="Normal 11 4" xfId="1067"/>
    <cellStyle name="Normal 11_FONADE 15" xfId="1076"/>
    <cellStyle name="Normal 12" xfId="855"/>
    <cellStyle name="Normal 13" xfId="856"/>
    <cellStyle name="Normal 13 2" xfId="857"/>
    <cellStyle name="Normal 13 3" xfId="1077"/>
    <cellStyle name="Normal 13_FONADE 15" xfId="1078"/>
    <cellStyle name="Normal 14" xfId="858"/>
    <cellStyle name="Normal 14 2" xfId="1079"/>
    <cellStyle name="Normal 15" xfId="859"/>
    <cellStyle name="Normal 16" xfId="948"/>
    <cellStyle name="Normal 17" xfId="860"/>
    <cellStyle name="Normal 18" xfId="1105"/>
    <cellStyle name="Normal 19" xfId="1108"/>
    <cellStyle name="Normal 2" xfId="407"/>
    <cellStyle name="Normal 2 10" xfId="408"/>
    <cellStyle name="Normal 2 11" xfId="409"/>
    <cellStyle name="Normal 2 2" xfId="410"/>
    <cellStyle name="Normal 2 2 2" xfId="411"/>
    <cellStyle name="Normal 2 2 2 2" xfId="526"/>
    <cellStyle name="Normal 2 2 2 2 2" xfId="861"/>
    <cellStyle name="Normal 2 2 2 2 3" xfId="862"/>
    <cellStyle name="Normal 2 2 2 2 4" xfId="863"/>
    <cellStyle name="Normal 2 2 2 2 5" xfId="864"/>
    <cellStyle name="Normal 2 2 2 2 6" xfId="865"/>
    <cellStyle name="Normal 2 2 2 3" xfId="866"/>
    <cellStyle name="Normal 2 2 2 3 2" xfId="867"/>
    <cellStyle name="Normal 2 2 2 3 3" xfId="1080"/>
    <cellStyle name="Normal 2 2 2 4" xfId="868"/>
    <cellStyle name="Normal 2 2 2 5" xfId="869"/>
    <cellStyle name="Normal 2 2 2 6" xfId="870"/>
    <cellStyle name="Normal 2 2 2 7" xfId="871"/>
    <cellStyle name="Normal 2 2 2 8" xfId="872"/>
    <cellStyle name="Normal 2 2 3" xfId="873"/>
    <cellStyle name="Normal 2 2 3 2" xfId="874"/>
    <cellStyle name="Normal 2 2 3 3" xfId="875"/>
    <cellStyle name="Normal 2 2 3 4" xfId="876"/>
    <cellStyle name="Normal 2 2 3 5" xfId="877"/>
    <cellStyle name="Normal 2 2 4" xfId="878"/>
    <cellStyle name="Normal 2 2 5" xfId="879"/>
    <cellStyle name="Normal 2 2 6" xfId="880"/>
    <cellStyle name="Normal 2 2 7" xfId="881"/>
    <cellStyle name="Normal 2 2_FONADE 15" xfId="1081"/>
    <cellStyle name="Normal 2 3" xfId="412"/>
    <cellStyle name="Normal 2 3 2" xfId="413"/>
    <cellStyle name="Normal 2 3 3" xfId="882"/>
    <cellStyle name="Normal 2 3 4" xfId="883"/>
    <cellStyle name="Normal 2 3 5" xfId="884"/>
    <cellStyle name="Normal 2 3 6" xfId="885"/>
    <cellStyle name="Normal 2 3 7" xfId="886"/>
    <cellStyle name="Normal 2 4" xfId="414"/>
    <cellStyle name="Normal 2 4 2" xfId="887"/>
    <cellStyle name="Normal 2 4 3" xfId="888"/>
    <cellStyle name="Normal 2 4 4" xfId="889"/>
    <cellStyle name="Normal 2 4 5" xfId="890"/>
    <cellStyle name="Normal 2 5" xfId="415"/>
    <cellStyle name="Normal 2 6" xfId="416"/>
    <cellStyle name="Normal 2 6 2" xfId="891"/>
    <cellStyle name="Normal 2 6 3" xfId="892"/>
    <cellStyle name="Normal 2 6 4" xfId="893"/>
    <cellStyle name="Normal 2 7" xfId="417"/>
    <cellStyle name="Normal 2 8" xfId="418"/>
    <cellStyle name="Normal 2 8 2" xfId="894"/>
    <cellStyle name="Normal 2 8 3" xfId="895"/>
    <cellStyle name="Normal 2 9" xfId="419"/>
    <cellStyle name="Normal 2_Cantidades de obra UCC Ibague" xfId="420"/>
    <cellStyle name="Normal 3" xfId="421"/>
    <cellStyle name="Normal 3 2" xfId="422"/>
    <cellStyle name="Normal 3 2 2" xfId="423"/>
    <cellStyle name="Normal 3 2 3" xfId="521"/>
    <cellStyle name="Normal 3 2 4" xfId="896"/>
    <cellStyle name="Normal 3 2 5" xfId="897"/>
    <cellStyle name="Normal 3 3" xfId="424"/>
    <cellStyle name="Normal 3 4" xfId="522"/>
    <cellStyle name="Normal 3 4 2" xfId="898"/>
    <cellStyle name="Normal 3 4 3" xfId="899"/>
    <cellStyle name="Normal 3 4 3 2" xfId="1082"/>
    <cellStyle name="Normal 3 4_FONADE 15" xfId="1083"/>
    <cellStyle name="Normal 3 5" xfId="900"/>
    <cellStyle name="Normal 3 6" xfId="901"/>
    <cellStyle name="Normal 3 7" xfId="902"/>
    <cellStyle name="Normal 3 7 2" xfId="1084"/>
    <cellStyle name="Normal 3_GP-251 - Presupuesto Estrada V12" xfId="425"/>
    <cellStyle name="Normal 4" xfId="426"/>
    <cellStyle name="Normal 4 2" xfId="903"/>
    <cellStyle name="Normal 4 3" xfId="904"/>
    <cellStyle name="Normal 4 4" xfId="905"/>
    <cellStyle name="Normal 4 5" xfId="906"/>
    <cellStyle name="Normal 4 6" xfId="907"/>
    <cellStyle name="Normal 4 6 2" xfId="1086"/>
    <cellStyle name="Normal 4 7" xfId="908"/>
    <cellStyle name="Normal 4 8" xfId="909"/>
    <cellStyle name="Normal 4 9" xfId="1085"/>
    <cellStyle name="Normal 41" xfId="528"/>
    <cellStyle name="Normal 5" xfId="427"/>
    <cellStyle name="Normal 5 2" xfId="910"/>
    <cellStyle name="Normal 5 3" xfId="911"/>
    <cellStyle name="Normal 5 4" xfId="912"/>
    <cellStyle name="Normal 5 5" xfId="913"/>
    <cellStyle name="Normal 5 6" xfId="1087"/>
    <cellStyle name="Normal 6" xfId="428"/>
    <cellStyle name="Normal 6 2" xfId="429"/>
    <cellStyle name="Normal 6 2 2" xfId="914"/>
    <cellStyle name="Normal 6 3" xfId="915"/>
    <cellStyle name="Normal 7" xfId="430"/>
    <cellStyle name="Normal 7 2" xfId="916"/>
    <cellStyle name="Normal 7 3" xfId="917"/>
    <cellStyle name="Normal 7 4" xfId="918"/>
    <cellStyle name="Normal 7 5" xfId="919"/>
    <cellStyle name="Normal 7 6" xfId="1088"/>
    <cellStyle name="Normal 8" xfId="920"/>
    <cellStyle name="Normal 9" xfId="921"/>
    <cellStyle name="Normal 9 2" xfId="922"/>
    <cellStyle name="Normal 9 2 2" xfId="1089"/>
    <cellStyle name="Notas 1" xfId="431"/>
    <cellStyle name="Notas 2" xfId="432"/>
    <cellStyle name="Notas 2 2" xfId="923"/>
    <cellStyle name="Notas 2 3" xfId="924"/>
    <cellStyle name="Notas 3" xfId="433"/>
    <cellStyle name="Notas 4" xfId="434"/>
    <cellStyle name="Notas 5" xfId="435"/>
    <cellStyle name="Notas 6" xfId="436"/>
    <cellStyle name="Notas 7" xfId="437"/>
    <cellStyle name="Note" xfId="438"/>
    <cellStyle name="Note 2" xfId="439"/>
    <cellStyle name="Output" xfId="440"/>
    <cellStyle name="Output 2" xfId="441"/>
    <cellStyle name="Percent" xfId="442"/>
    <cellStyle name="Porcentaje" xfId="443" builtinId="5"/>
    <cellStyle name="Porcentaje 2" xfId="925"/>
    <cellStyle name="Porcentaje 2 2" xfId="527"/>
    <cellStyle name="Porcentaje 2 3" xfId="926"/>
    <cellStyle name="Porcentaje 2 3 2" xfId="1091"/>
    <cellStyle name="Porcentaje 2 4" xfId="1090"/>
    <cellStyle name="Porcentaje 3" xfId="1092"/>
    <cellStyle name="Porcentual 10" xfId="444"/>
    <cellStyle name="Porcentual 10 2" xfId="927"/>
    <cellStyle name="Porcentual 11" xfId="445"/>
    <cellStyle name="Porcentual 11 2" xfId="1093"/>
    <cellStyle name="Porcentual 2" xfId="446"/>
    <cellStyle name="Porcentual 2 2" xfId="447"/>
    <cellStyle name="Porcentual 2 2 2" xfId="448"/>
    <cellStyle name="Porcentual 2 2 2 2" xfId="928"/>
    <cellStyle name="Porcentual 2 2 2 3" xfId="929"/>
    <cellStyle name="Porcentual 2 2 2 3 2" xfId="1095"/>
    <cellStyle name="Porcentual 2 2 3" xfId="930"/>
    <cellStyle name="Porcentual 2 2 4" xfId="931"/>
    <cellStyle name="Porcentual 2 2 5" xfId="932"/>
    <cellStyle name="Porcentual 2 2 6" xfId="933"/>
    <cellStyle name="Porcentual 2 2 7" xfId="1094"/>
    <cellStyle name="Porcentual 2 3" xfId="449"/>
    <cellStyle name="Porcentual 2 3 2" xfId="934"/>
    <cellStyle name="Porcentual 2 4" xfId="935"/>
    <cellStyle name="Porcentual 2 4 2" xfId="936"/>
    <cellStyle name="Porcentual 2 5" xfId="937"/>
    <cellStyle name="Porcentual 2 6" xfId="938"/>
    <cellStyle name="Porcentual 2 6 2" xfId="939"/>
    <cellStyle name="Porcentual 2 7" xfId="940"/>
    <cellStyle name="Porcentual 2 8" xfId="941"/>
    <cellStyle name="Porcentual 3" xfId="450"/>
    <cellStyle name="Porcentual 3 2" xfId="451"/>
    <cellStyle name="Porcentual 3 3" xfId="452"/>
    <cellStyle name="Porcentual 4" xfId="453"/>
    <cellStyle name="Porcentual 4 2" xfId="454"/>
    <cellStyle name="Porcentual 4 3" xfId="1096"/>
    <cellStyle name="Porcentual 5" xfId="455"/>
    <cellStyle name="Porcentual 5 2" xfId="942"/>
    <cellStyle name="Porcentual 5 2 2" xfId="1098"/>
    <cellStyle name="Porcentual 5 3" xfId="943"/>
    <cellStyle name="Porcentual 5 4" xfId="1097"/>
    <cellStyle name="Porcentual 6" xfId="456"/>
    <cellStyle name="Porcentual 7" xfId="457"/>
    <cellStyle name="Porcentual 8" xfId="458"/>
    <cellStyle name="Porcentual 8 2" xfId="944"/>
    <cellStyle name="Porcentual 9" xfId="459"/>
    <cellStyle name="Porcentual 9 2" xfId="460"/>
    <cellStyle name="Porcentual 9 2 2" xfId="945"/>
    <cellStyle name="Porcentual 9 2 2 2" xfId="1100"/>
    <cellStyle name="Porcentual 9 2 3" xfId="946"/>
    <cellStyle name="Porcentual 9 2 3 2" xfId="1101"/>
    <cellStyle name="Porcentual 9 2 4" xfId="1099"/>
    <cellStyle name="Porcentual 9 3" xfId="947"/>
    <cellStyle name="Porcentual 9 3 2" xfId="1102"/>
    <cellStyle name="RR" xfId="461"/>
    <cellStyle name="Salida 1" xfId="462"/>
    <cellStyle name="Salida 2" xfId="463"/>
    <cellStyle name="Salida 3" xfId="464"/>
    <cellStyle name="Salida 4" xfId="465"/>
    <cellStyle name="Salida 5" xfId="466"/>
    <cellStyle name="Salida 6" xfId="467"/>
    <cellStyle name="Salida 7" xfId="468"/>
    <cellStyle name="Texto de advertencia 1" xfId="469"/>
    <cellStyle name="Texto de advertencia 2" xfId="470"/>
    <cellStyle name="Texto de advertencia 3" xfId="471"/>
    <cellStyle name="Texto de advertencia 4" xfId="472"/>
    <cellStyle name="Texto de advertencia 5" xfId="473"/>
    <cellStyle name="Texto de advertencia 6" xfId="474"/>
    <cellStyle name="Texto explicativo 1" xfId="475"/>
    <cellStyle name="Texto explicativo 2" xfId="476"/>
    <cellStyle name="Texto explicativo 3" xfId="477"/>
    <cellStyle name="Texto explicativo 4" xfId="478"/>
    <cellStyle name="Texto explicativo 5" xfId="479"/>
    <cellStyle name="Texto explicativo 6" xfId="480"/>
    <cellStyle name="Tit. tabla" xfId="481"/>
    <cellStyle name="Tit. tabla 2" xfId="1103"/>
    <cellStyle name="Title" xfId="482"/>
    <cellStyle name="TITULO 1" xfId="483"/>
    <cellStyle name="Título 1 1" xfId="484"/>
    <cellStyle name="Título 1 2" xfId="485"/>
    <cellStyle name="Título 1 3" xfId="486"/>
    <cellStyle name="Título 1 4" xfId="487"/>
    <cellStyle name="Título 1 5" xfId="488"/>
    <cellStyle name="Título 1 6" xfId="489"/>
    <cellStyle name="Título 10" xfId="1104"/>
    <cellStyle name="TITULO 2" xfId="490"/>
    <cellStyle name="Título 2 1" xfId="491"/>
    <cellStyle name="Título 2 2" xfId="492"/>
    <cellStyle name="Título 2 3" xfId="493"/>
    <cellStyle name="Título 2 4" xfId="494"/>
    <cellStyle name="Título 2 5" xfId="495"/>
    <cellStyle name="Título 2 6" xfId="496"/>
    <cellStyle name="TITULO 3" xfId="497"/>
    <cellStyle name="Título 3 1" xfId="498"/>
    <cellStyle name="Título 3 2" xfId="499"/>
    <cellStyle name="Título 3 3" xfId="500"/>
    <cellStyle name="Título 3 4" xfId="501"/>
    <cellStyle name="Título 3 5" xfId="502"/>
    <cellStyle name="Título 3 6" xfId="503"/>
    <cellStyle name="Título 4" xfId="504"/>
    <cellStyle name="Título 5" xfId="505"/>
    <cellStyle name="Título 6" xfId="506"/>
    <cellStyle name="Título 7" xfId="507"/>
    <cellStyle name="Título 8" xfId="508"/>
    <cellStyle name="Título 9" xfId="509"/>
    <cellStyle name="Título de hoja" xfId="510"/>
    <cellStyle name="Total 1" xfId="511"/>
    <cellStyle name="Total 2" xfId="512"/>
    <cellStyle name="Total 3" xfId="513"/>
    <cellStyle name="Total 4" xfId="514"/>
    <cellStyle name="Total 5" xfId="515"/>
    <cellStyle name="Total 6" xfId="516"/>
    <cellStyle name="Total 7" xfId="517"/>
    <cellStyle name="Viñeta" xfId="518"/>
    <cellStyle name="Währung" xfId="519"/>
    <cellStyle name="Warning Text" xfId="520"/>
  </cellStyles>
  <dxfs count="484">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ont>
        <b/>
        <i val="0"/>
        <color theme="5" tint="-0.24994659260841701"/>
      </font>
      <fill>
        <patternFill>
          <bgColor theme="5" tint="0.39994506668294322"/>
        </patternFill>
      </fill>
    </dxf>
    <dxf>
      <font>
        <b/>
        <i val="0"/>
        <color theme="6" tint="-0.499984740745262"/>
      </font>
      <fill>
        <patternFill>
          <bgColor theme="6" tint="0.39994506668294322"/>
        </patternFill>
      </fill>
    </dxf>
    <dxf>
      <fill>
        <patternFill>
          <bgColor theme="5" tint="0.59996337778862885"/>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theme="5" tint="0.59996337778862885"/>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33"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32"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3.xml"/><Relationship Id="rId31"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styles" Target="styles.xml"/><Relationship Id="rId30"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533400</xdr:colOff>
      <xdr:row>10</xdr:row>
      <xdr:rowOff>28574</xdr:rowOff>
    </xdr:from>
    <xdr:ext cx="4086225" cy="1038225"/>
    <xdr:pic>
      <xdr:nvPicPr>
        <xdr:cNvPr id="3" name="Picture 2">
          <a:extLst>
            <a:ext uri="{FF2B5EF4-FFF2-40B4-BE49-F238E27FC236}">
              <a16:creationId xmlns:a16="http://schemas.microsoft.com/office/drawing/2014/main" xmlns="" id="{00000000-0008-0000-0100-000003000000}"/>
            </a:ext>
          </a:extLst>
        </xdr:cNvPr>
        <xdr:cNvPicPr>
          <a:picLocks noChangeAspect="1" noChangeArrowheads="1"/>
        </xdr:cNvPicPr>
      </xdr:nvPicPr>
      <xdr:blipFill>
        <a:blip xmlns:r="http://schemas.openxmlformats.org/officeDocument/2006/relationships" r:embed="rId1"/>
        <a:srcRect l="56641" t="54500" r="9844" b="33000"/>
        <a:stretch>
          <a:fillRect/>
        </a:stretch>
      </xdr:blipFill>
      <xdr:spPr bwMode="auto">
        <a:xfrm>
          <a:off x="533400" y="3524249"/>
          <a:ext cx="4086225" cy="1038225"/>
        </a:xfrm>
        <a:prstGeom prst="rect">
          <a:avLst/>
        </a:prstGeom>
        <a:noFill/>
        <a:ln w="1">
          <a:noFill/>
          <a:miter lim="800000"/>
          <a:headEnd/>
          <a:tailEnd type="none" w="med" len="med"/>
        </a:ln>
        <a:effectLst/>
      </xdr:spPr>
    </xdr:pic>
    <xdr:clientData/>
  </xdr:oneCellAnchor>
  <xdr:twoCellAnchor editAs="oneCell">
    <xdr:from>
      <xdr:col>2</xdr:col>
      <xdr:colOff>228600</xdr:colOff>
      <xdr:row>2</xdr:row>
      <xdr:rowOff>4482</xdr:rowOff>
    </xdr:from>
    <xdr:to>
      <xdr:col>5</xdr:col>
      <xdr:colOff>506506</xdr:colOff>
      <xdr:row>5</xdr:row>
      <xdr:rowOff>95250</xdr:rowOff>
    </xdr:to>
    <xdr:pic>
      <xdr:nvPicPr>
        <xdr:cNvPr id="7" name="Picture 1">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2"/>
        <a:srcRect l="53437" t="35000" r="7265" b="57375"/>
        <a:stretch>
          <a:fillRect/>
        </a:stretch>
      </xdr:blipFill>
      <xdr:spPr bwMode="auto">
        <a:xfrm>
          <a:off x="4391025" y="2995332"/>
          <a:ext cx="4573681" cy="586068"/>
        </a:xfrm>
        <a:prstGeom prst="rect">
          <a:avLst/>
        </a:prstGeom>
        <a:noFill/>
        <a:ln w="1">
          <a:noFill/>
          <a:miter lim="800000"/>
          <a:headEnd/>
          <a:tailEnd type="none" w="med" len="med"/>
        </a:ln>
        <a:effectLst/>
      </xdr:spPr>
    </xdr:pic>
    <xdr:clientData/>
  </xdr:twoCellAnchor>
  <xdr:twoCellAnchor>
    <xdr:from>
      <xdr:col>3</xdr:col>
      <xdr:colOff>1562099</xdr:colOff>
      <xdr:row>10</xdr:row>
      <xdr:rowOff>19050</xdr:rowOff>
    </xdr:from>
    <xdr:to>
      <xdr:col>5</xdr:col>
      <xdr:colOff>380999</xdr:colOff>
      <xdr:row>12</xdr:row>
      <xdr:rowOff>95250</xdr:rowOff>
    </xdr:to>
    <xdr:pic>
      <xdr:nvPicPr>
        <xdr:cNvPr id="9" name="Imagen 8">
          <a:extLst>
            <a:ext uri="{FF2B5EF4-FFF2-40B4-BE49-F238E27FC236}">
              <a16:creationId xmlns:a16="http://schemas.microsoft.com/office/drawing/2014/main" xmlns="" id="{00000000-0008-0000-0100-000009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49" y="3514725"/>
          <a:ext cx="17240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1152525</xdr:colOff>
      <xdr:row>21</xdr:row>
      <xdr:rowOff>28575</xdr:rowOff>
    </xdr:from>
    <xdr:to>
      <xdr:col>1</xdr:col>
      <xdr:colOff>66675</xdr:colOff>
      <xdr:row>23</xdr:row>
      <xdr:rowOff>28575</xdr:rowOff>
    </xdr:to>
    <xdr:pic>
      <xdr:nvPicPr>
        <xdr:cNvPr id="10" name="Imagen 9">
          <a:extLst>
            <a:ext uri="{FF2B5EF4-FFF2-40B4-BE49-F238E27FC236}">
              <a16:creationId xmlns:a16="http://schemas.microsoft.com/office/drawing/2014/main" xmlns="" id="{00000000-0008-0000-0100-00000A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4800600"/>
          <a:ext cx="1047750"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gonzal1\Oficina\CME%20009-2019\EVALUACION\ANEXO%20AL%20INFORME%20DE%20EVALUACI&#211;N%20CME%20009-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formación"/>
      <sheetName val="K-Kr Constructor"/>
      <sheetName val="FORMATO 06 Saldo contrato (SCE)"/>
      <sheetName val="Exp. oferente"/>
      <sheetName val="Exp. profesionales"/>
      <sheetName val="Exp. profesinal años"/>
      <sheetName val="Exp. Director ADICIONAL"/>
      <sheetName val="Exp. Coordinador ADICIONAL"/>
      <sheetName val="Exp. Experto ADICIONAL"/>
      <sheetName val="Exp. oferente ADICIONAL"/>
      <sheetName val="Resumen Evaluación"/>
      <sheetName val="Exp. profesionales (2)"/>
      <sheetName val="Formato 7A"/>
      <sheetName val="Formato 11"/>
      <sheetName val="Resumen Puntaje"/>
    </sheetNames>
    <sheetDataSet>
      <sheetData sheetId="0"/>
      <sheetData sheetId="1"/>
      <sheetData sheetId="2"/>
      <sheetData sheetId="3">
        <row r="14">
          <cell r="G14">
            <v>2094.0762683005764</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constructodoltda@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8" Type="http://schemas.openxmlformats.org/officeDocument/2006/relationships/hyperlink" Target="mailto:comercial2@efitrans.com" TargetMode="External"/><Relationship Id="rId3" Type="http://schemas.openxmlformats.org/officeDocument/2006/relationships/hyperlink" Target="mailto:licitaciones@miaguila.com" TargetMode="External"/><Relationship Id="rId7" Type="http://schemas.openxmlformats.org/officeDocument/2006/relationships/hyperlink" Target="mailto:comercial2@biptransportes.com" TargetMode="External"/><Relationship Id="rId2" Type="http://schemas.openxmlformats.org/officeDocument/2006/relationships/hyperlink" Target="mailto:Comercial1.alianzaterrestre@gmail.com" TargetMode="External"/><Relationship Id="rId1" Type="http://schemas.openxmlformats.org/officeDocument/2006/relationships/hyperlink" Target="mailto:direccioncomercial@transportesaliados.com.co" TargetMode="External"/><Relationship Id="rId6" Type="http://schemas.openxmlformats.org/officeDocument/2006/relationships/hyperlink" Target="mailto:comercial2@transportesfsg.com" TargetMode="External"/><Relationship Id="rId11" Type="http://schemas.openxmlformats.org/officeDocument/2006/relationships/hyperlink" Target="mailto:transsasolicita@gmail.com" TargetMode="External"/><Relationship Id="rId5" Type="http://schemas.openxmlformats.org/officeDocument/2006/relationships/hyperlink" Target="mailto:proyectos@transportesunoa.com" TargetMode="External"/><Relationship Id="rId10" Type="http://schemas.openxmlformats.org/officeDocument/2006/relationships/hyperlink" Target="mailto:comercial@tne.com.co" TargetMode="External"/><Relationship Id="rId4" Type="http://schemas.openxmlformats.org/officeDocument/2006/relationships/hyperlink" Target="mailto:Licitacionestcsc@hotmail.com" TargetMode="External"/><Relationship Id="rId9" Type="http://schemas.openxmlformats.org/officeDocument/2006/relationships/hyperlink" Target="mailto:transsabana@yahoo.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249977111117893"/>
    <pageSetUpPr fitToPage="1"/>
  </sheetPr>
  <dimension ref="A1:L154"/>
  <sheetViews>
    <sheetView workbookViewId="0">
      <selection activeCell="B5" sqref="B5"/>
    </sheetView>
  </sheetViews>
  <sheetFormatPr baseColWidth="10" defaultColWidth="10.85546875" defaultRowHeight="12.75"/>
  <cols>
    <col min="1" max="1" width="38" style="64" customWidth="1"/>
    <col min="2" max="2" width="24.42578125" style="64" bestFit="1" customWidth="1"/>
    <col min="3" max="3" width="20.42578125" style="64" customWidth="1"/>
    <col min="4" max="4" width="23.7109375" style="64" customWidth="1"/>
    <col min="5" max="5" width="20.28515625" style="64" customWidth="1"/>
    <col min="6" max="6" width="17.140625" style="64" bestFit="1" customWidth="1"/>
    <col min="7" max="7" width="8.42578125" style="64" customWidth="1"/>
    <col min="8" max="8" width="18.85546875" style="63" bestFit="1" customWidth="1"/>
    <col min="9" max="9" width="10.85546875" style="63"/>
    <col min="10" max="255" width="11" style="64" customWidth="1"/>
    <col min="256" max="16384" width="10.85546875" style="64"/>
  </cols>
  <sheetData>
    <row r="1" spans="1:9" ht="219" customHeight="1">
      <c r="A1" s="720" t="s">
        <v>859</v>
      </c>
      <c r="B1" s="720"/>
      <c r="C1" s="720"/>
      <c r="D1" s="720"/>
      <c r="E1" s="720"/>
      <c r="F1" s="720"/>
      <c r="G1" s="62"/>
    </row>
    <row r="2" spans="1:9" ht="16.5" customHeight="1">
      <c r="A2" s="721" t="s">
        <v>78</v>
      </c>
      <c r="B2" s="721"/>
      <c r="C2" s="721"/>
      <c r="D2" s="721"/>
      <c r="E2" s="721"/>
      <c r="F2" s="721"/>
    </row>
    <row r="3" spans="1:9">
      <c r="A3" s="65"/>
      <c r="B3" s="65"/>
      <c r="C3" s="65"/>
      <c r="D3" s="65"/>
      <c r="E3" s="66"/>
    </row>
    <row r="4" spans="1:9" ht="13.5" customHeight="1">
      <c r="A4" s="67" t="s">
        <v>29</v>
      </c>
      <c r="B4" s="494">
        <v>877803</v>
      </c>
      <c r="C4"/>
      <c r="D4" s="164"/>
      <c r="E4" s="164"/>
      <c r="F4" s="164"/>
      <c r="G4"/>
    </row>
    <row r="5" spans="1:9" ht="12.75" customHeight="1">
      <c r="A5" s="67" t="s">
        <v>28</v>
      </c>
      <c r="B5" s="185">
        <v>175496625.21000001</v>
      </c>
      <c r="C5"/>
      <c r="D5"/>
      <c r="E5"/>
      <c r="F5"/>
      <c r="G5"/>
    </row>
    <row r="6" spans="1:9">
      <c r="A6" s="67" t="s">
        <v>282</v>
      </c>
      <c r="B6" s="493">
        <f>+B5/B4</f>
        <v>199.92711942201154</v>
      </c>
      <c r="C6"/>
      <c r="D6"/>
      <c r="E6"/>
      <c r="F6"/>
      <c r="G6"/>
      <c r="H6"/>
      <c r="I6"/>
    </row>
    <row r="7" spans="1:9" ht="12" customHeight="1">
      <c r="A7" s="67" t="s">
        <v>284</v>
      </c>
      <c r="B7" s="493">
        <f>+B6*150%</f>
        <v>299.89067913301733</v>
      </c>
      <c r="C7" t="s">
        <v>283</v>
      </c>
      <c r="D7"/>
      <c r="E7"/>
      <c r="F7"/>
      <c r="G7"/>
      <c r="H7"/>
      <c r="I7"/>
    </row>
    <row r="8" spans="1:9">
      <c r="A8" s="67" t="s">
        <v>285</v>
      </c>
      <c r="B8" s="495">
        <f>+B7*B4</f>
        <v>263244937.815</v>
      </c>
      <c r="C8" t="s">
        <v>283</v>
      </c>
      <c r="D8"/>
      <c r="E8"/>
      <c r="F8"/>
      <c r="G8"/>
      <c r="H8"/>
      <c r="I8"/>
    </row>
    <row r="9" spans="1:9" ht="24" customHeight="1">
      <c r="A9" s="68"/>
      <c r="B9" s="68"/>
      <c r="C9" s="68"/>
      <c r="D9"/>
      <c r="E9"/>
      <c r="F9"/>
      <c r="G9"/>
      <c r="H9"/>
      <c r="I9"/>
    </row>
    <row r="10" spans="1:9">
      <c r="A10" s="165" t="s">
        <v>82</v>
      </c>
      <c r="B10" s="163"/>
      <c r="C10" s="163"/>
      <c r="D10" s="165" t="s">
        <v>79</v>
      </c>
      <c r="E10" s="165"/>
      <c r="F10" s="165"/>
      <c r="G10"/>
    </row>
    <row r="11" spans="1:9">
      <c r="A11"/>
      <c r="B11"/>
      <c r="C11"/>
      <c r="D11" s="166" t="s">
        <v>80</v>
      </c>
      <c r="E11"/>
      <c r="F11"/>
      <c r="G11"/>
    </row>
    <row r="12" spans="1:9">
      <c r="A12"/>
      <c r="B12"/>
      <c r="C12"/>
      <c r="D12"/>
      <c r="E12"/>
      <c r="F12"/>
      <c r="G12"/>
    </row>
    <row r="13" spans="1:9">
      <c r="A13"/>
      <c r="B13"/>
      <c r="C13"/>
      <c r="D13"/>
      <c r="E13"/>
      <c r="F13"/>
      <c r="G13"/>
    </row>
    <row r="14" spans="1:9">
      <c r="A14"/>
      <c r="B14"/>
      <c r="C14"/>
      <c r="D14" s="341" t="s">
        <v>219</v>
      </c>
      <c r="E14" s="341" t="s">
        <v>220</v>
      </c>
      <c r="F14" s="341" t="s">
        <v>221</v>
      </c>
    </row>
    <row r="15" spans="1:9" ht="12.75" customHeight="1">
      <c r="A15"/>
      <c r="B15"/>
      <c r="C15"/>
      <c r="D15" s="344">
        <v>0</v>
      </c>
      <c r="E15" s="345">
        <v>3</v>
      </c>
      <c r="F15" s="348">
        <v>60</v>
      </c>
    </row>
    <row r="16" spans="1:9" ht="24" customHeight="1">
      <c r="A16" s="68"/>
      <c r="B16" s="68"/>
      <c r="C16" s="68"/>
      <c r="D16" s="346">
        <v>3</v>
      </c>
      <c r="E16" s="346">
        <v>6</v>
      </c>
      <c r="F16" s="349">
        <v>80</v>
      </c>
      <c r="G16"/>
    </row>
    <row r="17" spans="1:7" ht="15.75">
      <c r="A17" s="167" t="s">
        <v>89</v>
      </c>
      <c r="B17" s="167" t="s">
        <v>90</v>
      </c>
      <c r="C17" s="342" t="s">
        <v>91</v>
      </c>
      <c r="D17" s="346">
        <v>6</v>
      </c>
      <c r="E17" s="346">
        <v>10</v>
      </c>
      <c r="F17" s="349">
        <v>100</v>
      </c>
      <c r="G17"/>
    </row>
    <row r="18" spans="1:7" ht="15.75">
      <c r="A18" s="186">
        <v>1853.3</v>
      </c>
      <c r="B18" s="187">
        <v>125000</v>
      </c>
      <c r="C18" s="343">
        <f>+B18*A18</f>
        <v>231662500</v>
      </c>
      <c r="D18" s="346">
        <v>10</v>
      </c>
      <c r="E18" s="347" t="s">
        <v>222</v>
      </c>
      <c r="F18" s="349">
        <v>120</v>
      </c>
      <c r="G18"/>
    </row>
    <row r="19" spans="1:7">
      <c r="A19" s="68"/>
      <c r="B19" s="68"/>
      <c r="C19" s="68"/>
      <c r="D19"/>
      <c r="E19"/>
      <c r="F19"/>
      <c r="G19"/>
    </row>
    <row r="20" spans="1:7">
      <c r="A20" s="68"/>
      <c r="B20" s="68"/>
      <c r="C20" s="68"/>
      <c r="D20"/>
      <c r="E20"/>
      <c r="F20"/>
      <c r="G20"/>
    </row>
    <row r="21" spans="1:7">
      <c r="A21" s="165" t="s">
        <v>81</v>
      </c>
      <c r="B21" s="163"/>
      <c r="C21" s="163"/>
      <c r="D21" s="165" t="s">
        <v>84</v>
      </c>
      <c r="E21" s="165"/>
      <c r="F21" s="165"/>
      <c r="G21"/>
    </row>
    <row r="22" spans="1:7">
      <c r="A22" s="166" t="s">
        <v>83</v>
      </c>
      <c r="B22"/>
      <c r="C22"/>
      <c r="D22" s="63" t="s">
        <v>85</v>
      </c>
      <c r="E22"/>
      <c r="F22"/>
      <c r="G22"/>
    </row>
    <row r="23" spans="1:7">
      <c r="A23"/>
      <c r="B23"/>
      <c r="C23"/>
      <c r="D23" s="63"/>
      <c r="E23"/>
      <c r="F23"/>
      <c r="G23"/>
    </row>
    <row r="24" spans="1:7">
      <c r="A24" s="341" t="s">
        <v>223</v>
      </c>
      <c r="B24" s="341" t="s">
        <v>224</v>
      </c>
      <c r="C24" s="341" t="s">
        <v>221</v>
      </c>
      <c r="D24" s="362" t="s">
        <v>225</v>
      </c>
      <c r="E24" s="341" t="s">
        <v>226</v>
      </c>
      <c r="F24" s="341" t="s">
        <v>221</v>
      </c>
      <c r="G24"/>
    </row>
    <row r="25" spans="1:7" ht="15.75">
      <c r="A25" s="356">
        <v>0</v>
      </c>
      <c r="B25" s="359">
        <v>0.5</v>
      </c>
      <c r="C25" s="360">
        <v>20</v>
      </c>
      <c r="D25" s="363">
        <v>1</v>
      </c>
      <c r="E25" s="345">
        <v>5</v>
      </c>
      <c r="F25" s="348">
        <v>20</v>
      </c>
    </row>
    <row r="26" spans="1:7" ht="12.75" customHeight="1">
      <c r="A26" s="357">
        <v>0.5</v>
      </c>
      <c r="B26" s="346">
        <v>0.75</v>
      </c>
      <c r="C26" s="361">
        <v>25</v>
      </c>
      <c r="D26" s="364">
        <v>6</v>
      </c>
      <c r="E26" s="346">
        <v>10</v>
      </c>
      <c r="F26" s="349">
        <v>30</v>
      </c>
    </row>
    <row r="27" spans="1:7" ht="15.75">
      <c r="A27" s="357">
        <v>0.75</v>
      </c>
      <c r="B27" s="358">
        <v>1</v>
      </c>
      <c r="C27" s="361">
        <v>30</v>
      </c>
      <c r="D27" s="364">
        <v>11</v>
      </c>
      <c r="E27" s="347" t="s">
        <v>222</v>
      </c>
      <c r="F27" s="349">
        <v>40</v>
      </c>
      <c r="G27"/>
    </row>
    <row r="28" spans="1:7" ht="15.75">
      <c r="A28" s="357">
        <v>1</v>
      </c>
      <c r="B28" s="347">
        <v>1.5</v>
      </c>
      <c r="C28" s="349">
        <v>35</v>
      </c>
      <c r="D28"/>
      <c r="E28"/>
      <c r="F28"/>
      <c r="G28"/>
    </row>
    <row r="29" spans="1:7" ht="15.75">
      <c r="A29" s="357">
        <v>1.5</v>
      </c>
      <c r="B29" s="347" t="s">
        <v>222</v>
      </c>
      <c r="C29" s="349">
        <v>40</v>
      </c>
      <c r="D29"/>
      <c r="E29"/>
      <c r="F29"/>
      <c r="G29"/>
    </row>
    <row r="30" spans="1:7" ht="12.75" customHeight="1">
      <c r="A30"/>
      <c r="B30"/>
      <c r="C30"/>
      <c r="E30" s="70"/>
      <c r="F30" s="70"/>
    </row>
    <row r="31" spans="1:7" ht="12.75" customHeight="1">
      <c r="A31" s="71" t="s">
        <v>70</v>
      </c>
      <c r="B31" s="718" t="str">
        <f>VLOOKUP(A32,Conformación!$A$5:$S$129,2,FALSE)</f>
        <v>CONSTRUCTODO INGENIEROS CONTRATISTAS LTDA</v>
      </c>
      <c r="C31" s="718"/>
      <c r="D31" s="718"/>
    </row>
    <row r="32" spans="1:7" ht="12.75" customHeight="1">
      <c r="A32" s="72">
        <v>1</v>
      </c>
      <c r="B32" s="719" t="str">
        <f>VLOOKUP(A32,Conformación!$A$5:$S$129,4,FALSE)</f>
        <v xml:space="preserve">(CONSTRUCTODO INGENIEROS CONTRATISTAS LTDA. 100% -  0% -  0%- 0%- 0%) </v>
      </c>
      <c r="C32" s="719"/>
      <c r="D32" s="719"/>
      <c r="E32" s="73"/>
      <c r="F32" s="93"/>
      <c r="G32" s="66"/>
    </row>
    <row r="33" spans="1:12" ht="12.75" customHeight="1">
      <c r="A33" s="72"/>
      <c r="B33" s="719"/>
      <c r="C33" s="719"/>
      <c r="D33" s="719"/>
      <c r="G33" s="66"/>
    </row>
    <row r="34" spans="1:12" ht="12.75" customHeight="1">
      <c r="A34" s="68"/>
      <c r="B34" s="96"/>
      <c r="C34" s="71"/>
      <c r="D34" s="66"/>
      <c r="E34" s="70"/>
      <c r="F34" s="70"/>
    </row>
    <row r="35" spans="1:12" ht="12.75" customHeight="1">
      <c r="A35" s="722" t="s">
        <v>88</v>
      </c>
      <c r="B35" s="88" t="s">
        <v>86</v>
      </c>
      <c r="C35" s="75" t="s">
        <v>87</v>
      </c>
      <c r="D35" s="75" t="s">
        <v>13</v>
      </c>
      <c r="E35" s="75" t="s">
        <v>14</v>
      </c>
      <c r="F35" s="74" t="s">
        <v>12</v>
      </c>
    </row>
    <row r="36" spans="1:12" ht="38.25">
      <c r="A36" s="723"/>
      <c r="B36" s="100" t="str">
        <f>VLOOKUP(A32,Conformación!$A$5:$S$129,5,FALSE)</f>
        <v>CONSTRUCTODO INGENIEROS CONTRATISTAS LTDA.</v>
      </c>
      <c r="C36" s="77">
        <f>VLOOKUP(A32,Conformación!$A$5:$S$129,8,FALSE)</f>
        <v>0</v>
      </c>
      <c r="D36" s="77">
        <f>VLOOKUP(A32,Conformación!$A$5:$S$129,11,FALSE)</f>
        <v>0</v>
      </c>
      <c r="E36" s="77">
        <f>VLOOKUP(A32,Conformación!$A$5:$S$129,14,FALSE)</f>
        <v>0</v>
      </c>
      <c r="F36" s="77"/>
    </row>
    <row r="37" spans="1:12">
      <c r="A37" s="724"/>
      <c r="B37" s="181">
        <f>VLOOKUP(A32,Conformación!$A$5:$S$129,7,FALSE)</f>
        <v>1</v>
      </c>
      <c r="C37" s="181">
        <f>VLOOKUP(A32,Conformación!$A$5:$S$129,10,FALSE)</f>
        <v>0</v>
      </c>
      <c r="D37" s="181">
        <f>VLOOKUP(A32,Conformación!$A$5:$S$129,13,FALSE)</f>
        <v>0</v>
      </c>
      <c r="E37" s="181">
        <f>VLOOKUP(A32,Conformación!$A$5:$S$129,16,FALSE)</f>
        <v>0</v>
      </c>
      <c r="F37" s="77"/>
      <c r="K37"/>
      <c r="L37"/>
    </row>
    <row r="38" spans="1:12" ht="27" customHeight="1">
      <c r="A38" s="168" t="s">
        <v>82</v>
      </c>
      <c r="B38" s="100">
        <f>B39</f>
        <v>0</v>
      </c>
      <c r="C38" s="77">
        <f>+C39</f>
        <v>0</v>
      </c>
      <c r="D38" s="77"/>
      <c r="E38" s="144"/>
      <c r="F38" s="77"/>
      <c r="H38" s="94"/>
      <c r="K38"/>
      <c r="L38"/>
    </row>
    <row r="39" spans="1:12" ht="27" customHeight="1">
      <c r="A39" s="76" t="s">
        <v>92</v>
      </c>
      <c r="B39" s="323"/>
      <c r="C39" s="77"/>
      <c r="D39" s="77"/>
      <c r="E39" s="144"/>
      <c r="F39" s="77"/>
      <c r="G39" s="64" t="s">
        <v>213</v>
      </c>
      <c r="H39" s="94"/>
    </row>
    <row r="40" spans="1:12" ht="27" customHeight="1">
      <c r="A40" s="188" t="s">
        <v>217</v>
      </c>
      <c r="B40" s="355" t="str">
        <f>+IF(AND(B42&gt;$D$15,B42&lt;=$E$15),$F$15,IF(AND(B42&gt;$D$16,B42&lt;=$E$16),$F$16,IF(AND(B42&gt;$D$17,B42&lt;=$E$17),$F$17,IF(B42&gt;$D$18,$F$18,"N/A"))))</f>
        <v>N/A</v>
      </c>
      <c r="C40" s="355" t="e">
        <f t="shared" ref="C40:E40" si="0">+IF(AND(C42&gt;$D$15,C42&lt;=$E$15),$F$15,IF(AND(C42&gt;$D$16,C42&lt;=$E$16),$F$16,IF(AND(C42&gt;$D$17,C42&lt;=$E$17),$F$17,IF(C42&gt;$D$18,$F$18,"N/A"))))</f>
        <v>#DIV/0!</v>
      </c>
      <c r="D40" s="355" t="e">
        <f t="shared" si="0"/>
        <v>#DIV/0!</v>
      </c>
      <c r="E40" s="355" t="e">
        <f t="shared" si="0"/>
        <v>#DIV/0!</v>
      </c>
      <c r="F40" s="189"/>
      <c r="H40" s="94"/>
    </row>
    <row r="41" spans="1:12" ht="27.75" customHeight="1">
      <c r="A41" s="76" t="s">
        <v>93</v>
      </c>
      <c r="B41" s="323"/>
      <c r="C41" s="77"/>
      <c r="D41" s="77"/>
      <c r="E41" s="144"/>
      <c r="F41" s="77"/>
      <c r="G41" s="64" t="s">
        <v>214</v>
      </c>
      <c r="H41" s="94"/>
    </row>
    <row r="42" spans="1:12" ht="27" customHeight="1">
      <c r="A42" s="76" t="s">
        <v>94</v>
      </c>
      <c r="B42" s="100">
        <f t="shared" ref="B42:E42" si="1">+(B41/($B$5*B37))</f>
        <v>0</v>
      </c>
      <c r="C42" s="100" t="e">
        <f t="shared" si="1"/>
        <v>#DIV/0!</v>
      </c>
      <c r="D42" s="100" t="e">
        <f t="shared" si="1"/>
        <v>#DIV/0!</v>
      </c>
      <c r="E42" s="100" t="e">
        <f t="shared" si="1"/>
        <v>#DIV/0!</v>
      </c>
      <c r="F42" s="77"/>
      <c r="H42" s="94"/>
    </row>
    <row r="43" spans="1:12" ht="27" customHeight="1">
      <c r="A43" s="188" t="s">
        <v>95</v>
      </c>
      <c r="B43" s="355">
        <f>+IF(AND(B44&gt;=$A$25,B44&lt;$B$25),$C$25,IF(AND(B44&gt;=$A$26,B44&lt;$B$26),$C$26,IF(AND(B44&gt;=$A$27,B44&lt;$B$27),$C$27,IF(AND(B44&gt;=$A$28,B44&lt;$B$28),$C$28,IF(B44&gt;=$A$29,$C$29,"N/A")))))</f>
        <v>20</v>
      </c>
      <c r="C43" s="355">
        <f t="shared" ref="C43:E43" si="2">+IF(AND(C44&gt;=$A$25,C44&lt;$B$25),$C$25,IF(AND(C44&gt;=$A$26,C44&lt;$B$26),$C$26,IF(AND(C44&gt;=$A$27,C44&lt;$B$27),$C$27,IF(AND(C44&gt;=$A$28,C44&lt;$B$28),$C$28,IF(C44&gt;=$A$29,$C$29,"N/A")))))</f>
        <v>20</v>
      </c>
      <c r="D43" s="355">
        <f t="shared" si="2"/>
        <v>20</v>
      </c>
      <c r="E43" s="355">
        <f t="shared" si="2"/>
        <v>20</v>
      </c>
      <c r="F43" s="189"/>
      <c r="H43" s="94"/>
    </row>
    <row r="44" spans="1:12" ht="27" customHeight="1">
      <c r="A44" s="76" t="s">
        <v>96</v>
      </c>
      <c r="B44" s="323"/>
      <c r="C44" s="77"/>
      <c r="D44" s="77"/>
      <c r="E44" s="144"/>
      <c r="F44" s="77"/>
      <c r="G44" s="64" t="s">
        <v>215</v>
      </c>
      <c r="H44" s="94"/>
    </row>
    <row r="45" spans="1:12" ht="27" customHeight="1">
      <c r="A45" s="188" t="s">
        <v>97</v>
      </c>
      <c r="B45" s="355" t="str">
        <f>+IF(AND(B46&gt;=$D$25,B46&lt;=$E$25),$F$25,IF(AND(B46&gt;=$D$26,B46&lt;=$E$26),$F$26,IF(B46&gt;=$D$27,$F$27,"N/A")))</f>
        <v>N/A</v>
      </c>
      <c r="C45" s="355" t="str">
        <f t="shared" ref="C45:E45" si="3">+IF(AND(C46&gt;=$D$25,C46&lt;=$E$25),$F$25,IF(AND(C46&gt;=$D$26,C46&lt;=$E$26),$F$26,IF(C46&gt;=$D$27,$F$27,"N/A")))</f>
        <v>N/A</v>
      </c>
      <c r="D45" s="355" t="str">
        <f t="shared" si="3"/>
        <v>N/A</v>
      </c>
      <c r="E45" s="355" t="str">
        <f t="shared" si="3"/>
        <v>N/A</v>
      </c>
      <c r="F45" s="189"/>
      <c r="H45" s="94"/>
    </row>
    <row r="46" spans="1:12" ht="27" customHeight="1">
      <c r="A46" s="170" t="s">
        <v>98</v>
      </c>
      <c r="B46" s="324"/>
      <c r="C46" s="169"/>
      <c r="D46" s="169"/>
      <c r="E46" s="171"/>
      <c r="F46" s="77"/>
      <c r="G46" s="64" t="s">
        <v>216</v>
      </c>
      <c r="H46" s="94"/>
    </row>
    <row r="47" spans="1:12" ht="27" customHeight="1">
      <c r="A47" s="168" t="s">
        <v>99</v>
      </c>
      <c r="B47" s="100" t="e">
        <f>+'FORMATO 06 Saldo contrato (SCE)'!H21</f>
        <v>#DIV/0!</v>
      </c>
      <c r="C47" s="77" t="e">
        <f>+'FORMATO 06 Saldo contrato (SCE)'!H40</f>
        <v>#DIV/0!</v>
      </c>
      <c r="D47" s="77" t="e">
        <f>+'FORMATO 06 Saldo contrato (SCE)'!H59</f>
        <v>#DIV/0!</v>
      </c>
      <c r="E47" s="77" t="e">
        <f>+'FORMATO 06 Saldo contrato (SCE)'!H78</f>
        <v>#DIV/0!</v>
      </c>
      <c r="F47" s="77"/>
      <c r="G47" s="64" t="s">
        <v>293</v>
      </c>
      <c r="H47" s="94"/>
    </row>
    <row r="48" spans="1:12" ht="12.75" customHeight="1">
      <c r="A48" s="78" t="s">
        <v>116</v>
      </c>
      <c r="B48" s="79" t="e">
        <f>+((B38*((B40+B43+B45)/100))-B47)</f>
        <v>#VALUE!</v>
      </c>
      <c r="C48" s="79" t="e">
        <f>+((C38*((C40+C43+C45)/100))-C47)</f>
        <v>#DIV/0!</v>
      </c>
      <c r="D48" s="79" t="e">
        <f>+((D38*((D40+D43+D45)/100))-D47)</f>
        <v>#DIV/0!</v>
      </c>
      <c r="E48" s="79" t="e">
        <f>+((E38*((E40+E43+E45)/100))-E47)</f>
        <v>#DIV/0!</v>
      </c>
      <c r="F48" s="70"/>
      <c r="G48" s="93"/>
    </row>
    <row r="49" spans="1:9" ht="12.75" customHeight="1">
      <c r="A49" s="80"/>
      <c r="B49" s="65"/>
      <c r="C49" s="65"/>
      <c r="E49" s="180" t="e">
        <f>SUM(B48:C48)</f>
        <v>#VALUE!</v>
      </c>
      <c r="F49" s="207" t="e">
        <f>+IF(E49&gt;=$B$5,"CUMPLE KR",IF(E49&lt;$B$5,"NO CUMPLE KR"))</f>
        <v>#VALUE!</v>
      </c>
      <c r="G49"/>
      <c r="H49"/>
      <c r="I49"/>
    </row>
    <row r="50" spans="1:9" ht="12.75" customHeight="1">
      <c r="A50" s="71"/>
      <c r="B50" s="71"/>
      <c r="C50" s="69"/>
      <c r="D50" s="66"/>
      <c r="E50" s="70"/>
      <c r="F50" s="70"/>
      <c r="G50"/>
      <c r="H50"/>
      <c r="I50"/>
    </row>
    <row r="51" spans="1:9" ht="24.75" customHeight="1">
      <c r="A51" s="541" t="s">
        <v>306</v>
      </c>
      <c r="B51" s="542" t="s">
        <v>307</v>
      </c>
      <c r="C51" s="539"/>
      <c r="D51" s="539"/>
      <c r="E51" s="540"/>
      <c r="F51" s="70"/>
      <c r="G51"/>
      <c r="H51"/>
      <c r="I51"/>
    </row>
    <row r="52" spans="1:9" ht="12.75" customHeight="1">
      <c r="A52" s="538" t="s">
        <v>308</v>
      </c>
      <c r="B52" s="539" t="s">
        <v>310</v>
      </c>
      <c r="C52" s="539"/>
      <c r="D52" s="539"/>
      <c r="E52" s="540"/>
      <c r="F52" s="70"/>
      <c r="G52" s="537"/>
      <c r="H52" s="536"/>
      <c r="I52" s="536"/>
    </row>
    <row r="53" spans="1:9" ht="12.75" customHeight="1">
      <c r="A53" s="538" t="s">
        <v>309</v>
      </c>
      <c r="B53" s="539" t="s">
        <v>310</v>
      </c>
      <c r="C53" s="539"/>
      <c r="D53" s="539"/>
      <c r="E53" s="540"/>
      <c r="F53" s="70"/>
      <c r="G53" s="537"/>
      <c r="H53" s="536"/>
      <c r="I53" s="536"/>
    </row>
    <row r="54" spans="1:9" ht="12.75" customHeight="1">
      <c r="A54" s="535"/>
      <c r="B54" s="535"/>
      <c r="C54" s="69"/>
      <c r="D54" s="66"/>
      <c r="E54" s="70"/>
      <c r="F54" s="70"/>
      <c r="G54" s="537"/>
      <c r="H54" s="536"/>
      <c r="I54" s="536"/>
    </row>
    <row r="55" spans="1:9" ht="12.75" customHeight="1">
      <c r="A55" s="159" t="s">
        <v>70</v>
      </c>
      <c r="B55" s="718">
        <f>VLOOKUP(A56,Conformación!$A$5:$S$129,2,FALSE)</f>
        <v>0</v>
      </c>
      <c r="C55" s="718"/>
      <c r="D55" s="718"/>
    </row>
    <row r="56" spans="1:9" ht="12.75" customHeight="1">
      <c r="A56" s="72">
        <v>2</v>
      </c>
      <c r="B56" s="719">
        <f>VLOOKUP(A56,Conformación!$A$5:$S$129,4,FALSE)</f>
        <v>0</v>
      </c>
      <c r="C56" s="719"/>
      <c r="D56" s="719"/>
      <c r="E56" s="73"/>
      <c r="F56" s="93"/>
      <c r="G56" s="66"/>
    </row>
    <row r="57" spans="1:9" ht="12.75" customHeight="1">
      <c r="A57" s="72"/>
      <c r="B57" s="719"/>
      <c r="C57" s="719"/>
      <c r="D57" s="719"/>
      <c r="G57" s="66"/>
    </row>
    <row r="58" spans="1:9" ht="12.75" customHeight="1">
      <c r="A58" s="68"/>
      <c r="B58" s="96"/>
      <c r="C58" s="159"/>
      <c r="D58" s="66"/>
      <c r="E58" s="70"/>
      <c r="F58" s="70"/>
    </row>
    <row r="59" spans="1:9" ht="12.75" customHeight="1">
      <c r="A59" s="722" t="s">
        <v>88</v>
      </c>
      <c r="B59" s="95" t="s">
        <v>86</v>
      </c>
      <c r="C59" s="75" t="s">
        <v>87</v>
      </c>
      <c r="D59" s="75" t="s">
        <v>13</v>
      </c>
      <c r="E59" s="75" t="s">
        <v>14</v>
      </c>
      <c r="F59" s="74" t="s">
        <v>12</v>
      </c>
    </row>
    <row r="60" spans="1:9" ht="34.5" customHeight="1">
      <c r="A60" s="723"/>
      <c r="B60" s="100">
        <f>VLOOKUP(A56,Conformación!$A$5:$S$129,5,FALSE)</f>
        <v>0</v>
      </c>
      <c r="C60" s="77">
        <f>VLOOKUP(A56,Conformación!$A$5:$S$129,8,FALSE)</f>
        <v>0</v>
      </c>
      <c r="D60" s="77">
        <f>VLOOKUP(A56,Conformación!$A$5:$S$129,11,FALSE)</f>
        <v>0</v>
      </c>
      <c r="E60" s="77">
        <f>VLOOKUP(A56,Conformación!$A$5:$S$129,14,FALSE)</f>
        <v>0</v>
      </c>
      <c r="F60" s="77"/>
    </row>
    <row r="61" spans="1:9">
      <c r="A61" s="724"/>
      <c r="B61" s="181">
        <f>VLOOKUP(A56,Conformación!$A$5:$S$129,7,FALSE)</f>
        <v>0</v>
      </c>
      <c r="C61" s="181">
        <f>VLOOKUP(A56,Conformación!$A$5:$S$129,10,FALSE)</f>
        <v>0</v>
      </c>
      <c r="D61" s="181">
        <f>VLOOKUP(A56,Conformación!$A$5:$S$129,13,FALSE)</f>
        <v>0</v>
      </c>
      <c r="E61" s="181">
        <f>VLOOKUP(A56,Conformación!$A$5:$S$129,16,FALSE)</f>
        <v>0</v>
      </c>
      <c r="F61" s="77"/>
    </row>
    <row r="62" spans="1:9" ht="27" customHeight="1">
      <c r="A62" s="168" t="s">
        <v>82</v>
      </c>
      <c r="B62" s="100">
        <f>B63</f>
        <v>0</v>
      </c>
      <c r="C62" s="100">
        <f t="shared" ref="C62:D62" si="4">C63</f>
        <v>0</v>
      </c>
      <c r="D62" s="100">
        <f t="shared" si="4"/>
        <v>0</v>
      </c>
      <c r="E62" s="144"/>
      <c r="F62" s="77"/>
      <c r="H62" s="94"/>
    </row>
    <row r="63" spans="1:9" ht="27" customHeight="1">
      <c r="A63" s="76" t="s">
        <v>92</v>
      </c>
      <c r="B63" s="323"/>
      <c r="C63" s="192"/>
      <c r="D63" s="77"/>
      <c r="E63" s="144"/>
      <c r="F63" s="77"/>
      <c r="G63" s="64" t="s">
        <v>213</v>
      </c>
      <c r="H63" s="94"/>
    </row>
    <row r="64" spans="1:9" ht="27" customHeight="1">
      <c r="A64" s="188" t="s">
        <v>217</v>
      </c>
      <c r="B64" s="355" t="e">
        <f>+IF(AND(B66&gt;$D$15,B66&lt;=$E$15),$F$15,IF(AND(B66&gt;$D$16,B66&lt;=$E$16),$F$16,IF(AND(B66&gt;$D$17,B66&lt;=$E$17),$F$17,IF(B66&gt;$D$18,$F$18,"N/A"))))</f>
        <v>#DIV/0!</v>
      </c>
      <c r="C64" s="355" t="e">
        <f t="shared" ref="C64:E64" si="5">+IF(AND(C66&gt;$D$15,C66&lt;=$E$15),$F$15,IF(AND(C66&gt;$D$16,C66&lt;=$E$16),$F$16,IF(AND(C66&gt;$D$17,C66&lt;=$E$17),$F$17,IF(C66&gt;$D$18,$F$18,"N/A"))))</f>
        <v>#DIV/0!</v>
      </c>
      <c r="D64" s="355" t="e">
        <f t="shared" si="5"/>
        <v>#DIV/0!</v>
      </c>
      <c r="E64" s="355" t="e">
        <f t="shared" si="5"/>
        <v>#DIV/0!</v>
      </c>
      <c r="F64" s="189"/>
      <c r="H64" s="94"/>
    </row>
    <row r="65" spans="1:9" ht="27" customHeight="1">
      <c r="A65" s="76" t="s">
        <v>93</v>
      </c>
      <c r="B65" s="323"/>
      <c r="C65" s="193"/>
      <c r="D65" s="193"/>
      <c r="E65" s="144"/>
      <c r="F65" s="77"/>
      <c r="G65" s="64" t="s">
        <v>214</v>
      </c>
      <c r="H65" s="94"/>
    </row>
    <row r="66" spans="1:9" ht="27" customHeight="1">
      <c r="A66" s="76" t="s">
        <v>94</v>
      </c>
      <c r="B66" s="100" t="e">
        <f>+(B65/($B$5*B61))</f>
        <v>#DIV/0!</v>
      </c>
      <c r="C66" s="100" t="e">
        <f t="shared" ref="C66" si="6">+(C65/($B$5*C61))</f>
        <v>#DIV/0!</v>
      </c>
      <c r="D66" s="100" t="e">
        <f t="shared" ref="D66" si="7">+(D65/($B$5*D61))</f>
        <v>#DIV/0!</v>
      </c>
      <c r="E66" s="100" t="e">
        <f t="shared" ref="E66" si="8">+(E65/($B$5*E61))</f>
        <v>#DIV/0!</v>
      </c>
      <c r="F66" s="77"/>
      <c r="H66" s="94"/>
    </row>
    <row r="67" spans="1:9" ht="27" customHeight="1">
      <c r="A67" s="188" t="s">
        <v>95</v>
      </c>
      <c r="B67" s="355">
        <f>+IF(AND(B68&gt;=$A$25,B68&lt;$B$25),$C$25,IF(AND(B68&gt;=$A$26,B68&lt;$B$26),$C$26,IF(AND(B68&gt;=$A$27,B68&lt;$B$27),$C$27,IF(AND(B68&gt;=$A$28,B68&lt;$B$28),$C$28,IF(B68&gt;=$A$29,$C$29,"N/A")))))</f>
        <v>20</v>
      </c>
      <c r="C67" s="355">
        <f t="shared" ref="C67" si="9">+IF(AND(C68&gt;=$A$25,C68&lt;$B$25),$C$25,IF(AND(C68&gt;=$A$26,C68&lt;$B$26),$C$26,IF(AND(C68&gt;=$A$27,C68&lt;$B$27),$C$27,IF(AND(C68&gt;=$A$28,C68&lt;$B$28),$C$28,IF(C68&gt;=$A$29,$C$29,"N/A")))))</f>
        <v>20</v>
      </c>
      <c r="D67" s="355">
        <f t="shared" ref="D67" si="10">+IF(AND(D68&gt;=$A$25,D68&lt;$B$25),$C$25,IF(AND(D68&gt;=$A$26,D68&lt;$B$26),$C$26,IF(AND(D68&gt;=$A$27,D68&lt;$B$27),$C$27,IF(AND(D68&gt;=$A$28,D68&lt;$B$28),$C$28,IF(D68&gt;=$A$29,$C$29,"N/A")))))</f>
        <v>20</v>
      </c>
      <c r="E67" s="355">
        <f t="shared" ref="E67" si="11">+IF(AND(E68&gt;=$A$25,E68&lt;$B$25),$C$25,IF(AND(E68&gt;=$A$26,E68&lt;$B$26),$C$26,IF(AND(E68&gt;=$A$27,E68&lt;$B$27),$C$27,IF(AND(E68&gt;=$A$28,E68&lt;$B$28),$C$28,IF(E68&gt;=$A$29,$C$29,"N/A")))))</f>
        <v>20</v>
      </c>
      <c r="F67" s="189"/>
      <c r="H67" s="94"/>
    </row>
    <row r="68" spans="1:9" ht="27" customHeight="1">
      <c r="A68" s="76" t="s">
        <v>96</v>
      </c>
      <c r="B68" s="323"/>
      <c r="C68" s="77"/>
      <c r="D68" s="77"/>
      <c r="E68" s="144"/>
      <c r="F68" s="77"/>
      <c r="G68" s="64" t="s">
        <v>215</v>
      </c>
      <c r="H68" s="94"/>
    </row>
    <row r="69" spans="1:9" ht="27" customHeight="1">
      <c r="A69" s="188" t="s">
        <v>97</v>
      </c>
      <c r="B69" s="355" t="str">
        <f>+IF(AND(B70&gt;=$D$25,B70&lt;=$E$25),$F$25,IF(AND(B70&gt;=$D$26,B70&lt;=$E$26),$F$26,IF(B70&gt;=$D$27,$F$27,"N/A")))</f>
        <v>N/A</v>
      </c>
      <c r="C69" s="355" t="str">
        <f t="shared" ref="C69" si="12">+IF(AND(C70&gt;=$D$25,C70&lt;=$E$25),$F$25,IF(AND(C70&gt;=$D$26,C70&lt;=$E$26),$F$26,IF(C70&gt;=$D$27,$F$27,"N/A")))</f>
        <v>N/A</v>
      </c>
      <c r="D69" s="355" t="str">
        <f t="shared" ref="D69" si="13">+IF(AND(D70&gt;=$D$25,D70&lt;=$E$25),$F$25,IF(AND(D70&gt;=$D$26,D70&lt;=$E$26),$F$26,IF(D70&gt;=$D$27,$F$27,"N/A")))</f>
        <v>N/A</v>
      </c>
      <c r="E69" s="355" t="str">
        <f t="shared" ref="E69" si="14">+IF(AND(E70&gt;=$D$25,E70&lt;=$E$25),$F$25,IF(AND(E70&gt;=$D$26,E70&lt;=$E$26),$F$26,IF(E70&gt;=$D$27,$F$27,"N/A")))</f>
        <v>N/A</v>
      </c>
      <c r="F69" s="189"/>
      <c r="H69" s="94"/>
    </row>
    <row r="70" spans="1:9" ht="27" customHeight="1">
      <c r="A70" s="170" t="s">
        <v>98</v>
      </c>
      <c r="B70" s="324"/>
      <c r="C70" s="169"/>
      <c r="D70" s="169"/>
      <c r="E70" s="171"/>
      <c r="F70" s="169"/>
      <c r="G70" s="64" t="s">
        <v>216</v>
      </c>
      <c r="H70" s="94"/>
    </row>
    <row r="71" spans="1:9" ht="27" customHeight="1">
      <c r="A71" s="168" t="s">
        <v>99</v>
      </c>
      <c r="B71" s="100" t="e">
        <f>+'FORMATO 06 Saldo contrato (SCE)'!H101</f>
        <v>#DIV/0!</v>
      </c>
      <c r="C71" s="77" t="e">
        <f>+'FORMATO 06 Saldo contrato (SCE)'!H120</f>
        <v>#DIV/0!</v>
      </c>
      <c r="D71" s="77" t="e">
        <f>+'FORMATO 06 Saldo contrato (SCE)'!H139</f>
        <v>#DIV/0!</v>
      </c>
      <c r="E71" s="77">
        <f>+'FORMATO 06 Saldo contrato (SCE)'!H336</f>
        <v>0</v>
      </c>
      <c r="F71" s="77"/>
      <c r="G71" s="64" t="s">
        <v>293</v>
      </c>
      <c r="H71" s="94"/>
    </row>
    <row r="72" spans="1:9" ht="12.75" customHeight="1">
      <c r="A72" s="78" t="s">
        <v>116</v>
      </c>
      <c r="B72" s="79" t="e">
        <f>+((B62*((B64+B67+B69)/100))-B71)</f>
        <v>#DIV/0!</v>
      </c>
      <c r="C72" s="79" t="e">
        <f>+((C62*((C64+C67+C69)/100))-C71)</f>
        <v>#DIV/0!</v>
      </c>
      <c r="D72" s="79" t="e">
        <f>+((D62*((D64+D67+D69)/100))-D71)</f>
        <v>#DIV/0!</v>
      </c>
      <c r="E72" s="79" t="e">
        <f>+((E62*((E64+E67+E69)/100))-E71)</f>
        <v>#DIV/0!</v>
      </c>
      <c r="F72" s="70"/>
      <c r="G72" s="93"/>
    </row>
    <row r="73" spans="1:9" ht="12.75" customHeight="1">
      <c r="A73" s="80"/>
      <c r="B73" s="65"/>
      <c r="C73" s="65"/>
      <c r="E73" s="180" t="e">
        <f>SUM(B72:C72)</f>
        <v>#DIV/0!</v>
      </c>
      <c r="F73" s="70" t="e">
        <f>+IF(E73&gt;=$B$5,"CUMPLE KR",IF(E73&lt;$B$5,"NO CUMPLE KR"))</f>
        <v>#DIV/0!</v>
      </c>
      <c r="G73"/>
      <c r="H73"/>
      <c r="I73"/>
    </row>
    <row r="74" spans="1:9">
      <c r="G74"/>
      <c r="H74"/>
      <c r="I74"/>
    </row>
    <row r="75" spans="1:9" ht="25.5">
      <c r="A75" s="541" t="s">
        <v>306</v>
      </c>
      <c r="B75" s="542" t="s">
        <v>307</v>
      </c>
      <c r="C75" s="539"/>
      <c r="D75" s="539"/>
      <c r="E75" s="540"/>
      <c r="G75"/>
      <c r="H75"/>
      <c r="I75"/>
    </row>
    <row r="76" spans="1:9">
      <c r="A76" s="538" t="s">
        <v>308</v>
      </c>
      <c r="B76" s="539" t="s">
        <v>310</v>
      </c>
      <c r="C76" s="539"/>
      <c r="D76" s="539"/>
      <c r="E76" s="540"/>
      <c r="G76" s="537"/>
      <c r="H76" s="536"/>
      <c r="I76" s="536"/>
    </row>
    <row r="77" spans="1:9">
      <c r="A77" s="538" t="s">
        <v>309</v>
      </c>
      <c r="B77" s="539" t="s">
        <v>310</v>
      </c>
      <c r="C77" s="539"/>
      <c r="D77" s="539"/>
      <c r="E77" s="540"/>
      <c r="G77" s="537"/>
      <c r="H77" s="536"/>
      <c r="I77" s="536"/>
    </row>
    <row r="78" spans="1:9">
      <c r="G78" s="537"/>
      <c r="H78" s="536"/>
      <c r="I78" s="536"/>
    </row>
    <row r="79" spans="1:9" ht="12.75" customHeight="1">
      <c r="A79" s="159" t="s">
        <v>70</v>
      </c>
      <c r="B79" s="718">
        <f>VLOOKUP(A80,Conformación!$A$5:$S$129,2,FALSE)</f>
        <v>0</v>
      </c>
      <c r="C79" s="718"/>
      <c r="D79" s="718"/>
    </row>
    <row r="80" spans="1:9" ht="12.75" customHeight="1">
      <c r="A80" s="72">
        <v>3</v>
      </c>
      <c r="B80" s="719">
        <f>VLOOKUP(A80,Conformación!$A$5:$S$129,4,FALSE)</f>
        <v>0</v>
      </c>
      <c r="C80" s="719"/>
      <c r="D80" s="719"/>
      <c r="E80" s="73"/>
      <c r="F80" s="93"/>
      <c r="G80" s="66"/>
    </row>
    <row r="81" spans="1:8" ht="12.75" customHeight="1">
      <c r="A81" s="72"/>
      <c r="B81" s="719"/>
      <c r="C81" s="719"/>
      <c r="D81" s="719"/>
      <c r="G81" s="66"/>
    </row>
    <row r="82" spans="1:8" ht="12.75" customHeight="1">
      <c r="A82" s="68"/>
      <c r="B82" s="96"/>
      <c r="C82" s="159"/>
      <c r="D82" s="66"/>
      <c r="E82" s="70"/>
      <c r="F82" s="70"/>
    </row>
    <row r="83" spans="1:8" ht="12.75" customHeight="1">
      <c r="A83" s="722" t="s">
        <v>88</v>
      </c>
      <c r="B83" s="95" t="s">
        <v>86</v>
      </c>
      <c r="C83" s="75" t="s">
        <v>87</v>
      </c>
      <c r="D83" s="75" t="s">
        <v>13</v>
      </c>
      <c r="E83" s="75" t="s">
        <v>14</v>
      </c>
      <c r="F83" s="74" t="s">
        <v>12</v>
      </c>
    </row>
    <row r="84" spans="1:8">
      <c r="A84" s="723"/>
      <c r="B84" s="100">
        <f>VLOOKUP(A80,Conformación!$A$5:$S$129,5,FALSE)</f>
        <v>0</v>
      </c>
      <c r="C84" s="77">
        <f>VLOOKUP(A80,Conformación!$A$5:$S$129,8,FALSE)</f>
        <v>0</v>
      </c>
      <c r="D84" s="77">
        <f>VLOOKUP(A80,Conformación!$A$5:$S$129,11,FALSE)</f>
        <v>0</v>
      </c>
      <c r="E84" s="77">
        <f>VLOOKUP(A80,Conformación!$A$5:$S$129,14,FALSE)</f>
        <v>0</v>
      </c>
      <c r="F84" s="77"/>
    </row>
    <row r="85" spans="1:8">
      <c r="A85" s="724"/>
      <c r="B85" s="181">
        <f>VLOOKUP(A80,Conformación!$A$5:$S$129,7,FALSE)</f>
        <v>0</v>
      </c>
      <c r="C85" s="181">
        <f>VLOOKUP(A80,Conformación!$A$5:$S$129,10,FALSE)</f>
        <v>0</v>
      </c>
      <c r="D85" s="181">
        <f>VLOOKUP(A80,Conformación!$A$5:$S$129,13,FALSE)</f>
        <v>0</v>
      </c>
      <c r="E85" s="181">
        <f>VLOOKUP(A80,Conformación!$A$5:$S$129,16,FALSE)</f>
        <v>0</v>
      </c>
      <c r="F85" s="77"/>
    </row>
    <row r="86" spans="1:8" ht="27" customHeight="1">
      <c r="A86" s="168" t="s">
        <v>82</v>
      </c>
      <c r="B86" s="100">
        <f>B87</f>
        <v>0</v>
      </c>
      <c r="C86" s="100">
        <f t="shared" ref="C86:E86" si="15">C87</f>
        <v>0</v>
      </c>
      <c r="D86" s="100">
        <f t="shared" si="15"/>
        <v>0</v>
      </c>
      <c r="E86" s="100">
        <f t="shared" si="15"/>
        <v>0</v>
      </c>
      <c r="F86" s="77"/>
      <c r="H86" s="94"/>
    </row>
    <row r="87" spans="1:8" ht="27" customHeight="1">
      <c r="A87" s="76" t="s">
        <v>92</v>
      </c>
      <c r="B87" s="323"/>
      <c r="C87" s="77"/>
      <c r="D87" s="77"/>
      <c r="E87" s="144"/>
      <c r="F87" s="77"/>
      <c r="G87" s="64" t="s">
        <v>213</v>
      </c>
      <c r="H87" s="94"/>
    </row>
    <row r="88" spans="1:8" ht="27" customHeight="1">
      <c r="A88" s="188" t="s">
        <v>217</v>
      </c>
      <c r="B88" s="355" t="e">
        <f>+IF(AND(B90&gt;$D$15,B90&lt;=$E$15),$F$15,IF(AND(B90&gt;$D$16,B90&lt;=$E$16),$F$16,IF(AND(B90&gt;$D$17,B90&lt;=$E$17),$F$17,IF(B90&gt;$D$18,$F$18,"N/A"))))</f>
        <v>#DIV/0!</v>
      </c>
      <c r="C88" s="355" t="e">
        <f t="shared" ref="C88:E88" si="16">+IF(AND(C90&gt;$D$15,C90&lt;=$E$15),$F$15,IF(AND(C90&gt;$D$16,C90&lt;=$E$16),$F$16,IF(AND(C90&gt;$D$17,C90&lt;=$E$17),$F$17,IF(C90&gt;$D$18,$F$18,"N/A"))))</f>
        <v>#DIV/0!</v>
      </c>
      <c r="D88" s="355" t="e">
        <f t="shared" si="16"/>
        <v>#DIV/0!</v>
      </c>
      <c r="E88" s="355" t="e">
        <f t="shared" si="16"/>
        <v>#DIV/0!</v>
      </c>
      <c r="F88" s="189"/>
      <c r="H88" s="94"/>
    </row>
    <row r="89" spans="1:8" ht="27" customHeight="1">
      <c r="A89" s="76" t="s">
        <v>93</v>
      </c>
      <c r="B89" s="323"/>
      <c r="C89" s="77"/>
      <c r="D89" s="77"/>
      <c r="E89" s="144"/>
      <c r="F89" s="77"/>
      <c r="G89" s="64" t="s">
        <v>214</v>
      </c>
      <c r="H89" s="94"/>
    </row>
    <row r="90" spans="1:8" ht="27" customHeight="1">
      <c r="A90" s="76" t="s">
        <v>94</v>
      </c>
      <c r="B90" s="100" t="e">
        <f>+(B89/($B$5*B85))</f>
        <v>#DIV/0!</v>
      </c>
      <c r="C90" s="100" t="e">
        <f t="shared" ref="C90" si="17">+(C89/($B$5*C85))</f>
        <v>#DIV/0!</v>
      </c>
      <c r="D90" s="100" t="e">
        <f>+(D89/($B$5*D85))</f>
        <v>#DIV/0!</v>
      </c>
      <c r="E90" s="100" t="e">
        <f t="shared" ref="E90" si="18">+(E89/($B$5*E85))</f>
        <v>#DIV/0!</v>
      </c>
      <c r="F90" s="77"/>
      <c r="H90" s="94"/>
    </row>
    <row r="91" spans="1:8" ht="27" customHeight="1">
      <c r="A91" s="188" t="s">
        <v>95</v>
      </c>
      <c r="B91" s="355">
        <f>+IF(AND(B92&gt;=$A$25,B92&lt;$B$25),$C$25,IF(AND(B92&gt;=$A$26,B92&lt;$B$26),$C$26,IF(AND(B92&gt;=$A$27,B92&lt;$B$27),$C$27,IF(AND(B92&gt;=$A$28,B92&lt;$B$28),$C$28,IF(B92&gt;=$A$29,$C$29,"N/A")))))</f>
        <v>20</v>
      </c>
      <c r="C91" s="355">
        <f t="shared" ref="C91" si="19">+IF(AND(C92&gt;=$A$25,C92&lt;$B$25),$C$25,IF(AND(C92&gt;=$A$26,C92&lt;$B$26),$C$26,IF(AND(C92&gt;=$A$27,C92&lt;$B$27),$C$27,IF(AND(C92&gt;=$A$28,C92&lt;$B$28),$C$28,IF(C92&gt;=$A$29,$C$29,"N/A")))))</f>
        <v>20</v>
      </c>
      <c r="D91" s="355">
        <f t="shared" ref="D91" si="20">+IF(AND(D92&gt;=$A$25,D92&lt;$B$25),$C$25,IF(AND(D92&gt;=$A$26,D92&lt;$B$26),$C$26,IF(AND(D92&gt;=$A$27,D92&lt;$B$27),$C$27,IF(AND(D92&gt;=$A$28,D92&lt;$B$28),$C$28,IF(D92&gt;=$A$29,$C$29,"N/A")))))</f>
        <v>20</v>
      </c>
      <c r="E91" s="355">
        <f t="shared" ref="E91" si="21">+IF(AND(E92&gt;=$A$25,E92&lt;$B$25),$C$25,IF(AND(E92&gt;=$A$26,E92&lt;$B$26),$C$26,IF(AND(E92&gt;=$A$27,E92&lt;$B$27),$C$27,IF(AND(E92&gt;=$A$28,E92&lt;$B$28),$C$28,IF(E92&gt;=$A$29,$C$29,"N/A")))))</f>
        <v>20</v>
      </c>
      <c r="F91" s="189"/>
      <c r="H91" s="94"/>
    </row>
    <row r="92" spans="1:8" ht="27" customHeight="1">
      <c r="A92" s="76" t="s">
        <v>96</v>
      </c>
      <c r="B92" s="323"/>
      <c r="C92" s="77"/>
      <c r="D92" s="77"/>
      <c r="E92" s="144"/>
      <c r="F92" s="77"/>
      <c r="G92" s="64" t="s">
        <v>215</v>
      </c>
      <c r="H92" s="94"/>
    </row>
    <row r="93" spans="1:8" ht="27" customHeight="1">
      <c r="A93" s="188" t="s">
        <v>97</v>
      </c>
      <c r="B93" s="355" t="str">
        <f>+IF(AND(B94&gt;=$D$25,B94&lt;=$E$25),$F$25,IF(AND(B94&gt;=$D$26,B94&lt;=$E$26),$F$26,IF(B94&gt;=$D$27,$F$27,"N/A")))</f>
        <v>N/A</v>
      </c>
      <c r="C93" s="355" t="str">
        <f t="shared" ref="C93" si="22">+IF(AND(C94&gt;=$D$25,C94&lt;=$E$25),$F$25,IF(AND(C94&gt;=$D$26,C94&lt;=$E$26),$F$26,IF(C94&gt;=$D$27,$F$27,"N/A")))</f>
        <v>N/A</v>
      </c>
      <c r="D93" s="355" t="str">
        <f t="shared" ref="D93" si="23">+IF(AND(D94&gt;=$D$25,D94&lt;=$E$25),$F$25,IF(AND(D94&gt;=$D$26,D94&lt;=$E$26),$F$26,IF(D94&gt;=$D$27,$F$27,"N/A")))</f>
        <v>N/A</v>
      </c>
      <c r="E93" s="355" t="str">
        <f t="shared" ref="E93" si="24">+IF(AND(E94&gt;=$D$25,E94&lt;=$E$25),$F$25,IF(AND(E94&gt;=$D$26,E94&lt;=$E$26),$F$26,IF(E94&gt;=$D$27,$F$27,"N/A")))</f>
        <v>N/A</v>
      </c>
      <c r="F93" s="189"/>
      <c r="H93" s="94"/>
    </row>
    <row r="94" spans="1:8" ht="27" customHeight="1">
      <c r="A94" s="170" t="s">
        <v>98</v>
      </c>
      <c r="B94" s="324"/>
      <c r="C94" s="169"/>
      <c r="D94" s="169"/>
      <c r="E94" s="171"/>
      <c r="F94" s="77"/>
      <c r="G94" s="64" t="s">
        <v>216</v>
      </c>
      <c r="H94" s="94"/>
    </row>
    <row r="95" spans="1:8" ht="27" customHeight="1">
      <c r="A95" s="168" t="s">
        <v>99</v>
      </c>
      <c r="B95" s="100" t="e">
        <f>+'FORMATO 06 Saldo contrato (SCE)'!H181</f>
        <v>#DIV/0!</v>
      </c>
      <c r="C95" s="77" t="e">
        <f>+'FORMATO 06 Saldo contrato (SCE)'!H200</f>
        <v>#DIV/0!</v>
      </c>
      <c r="D95" s="77" t="e">
        <f>+'FORMATO 06 Saldo contrato (SCE)'!H219</f>
        <v>#DIV/0!</v>
      </c>
      <c r="E95" s="77" t="e">
        <f>+'FORMATO 06 Saldo contrato (SCE)'!H360</f>
        <v>#DIV/0!</v>
      </c>
      <c r="F95" s="77"/>
      <c r="G95" s="64" t="s">
        <v>293</v>
      </c>
      <c r="H95" s="94"/>
    </row>
    <row r="96" spans="1:8" ht="12.75" customHeight="1">
      <c r="A96" s="78" t="s">
        <v>116</v>
      </c>
      <c r="B96" s="79" t="e">
        <f>+((B86*((B88+B91+B93)/100))-B95)</f>
        <v>#DIV/0!</v>
      </c>
      <c r="C96" s="79" t="e">
        <f>+((C86*((C88+C91+C93)/100))-C95)</f>
        <v>#DIV/0!</v>
      </c>
      <c r="D96" s="79" t="e">
        <f>+((D86*((D88+D91+D93)/100))-D95)</f>
        <v>#DIV/0!</v>
      </c>
      <c r="E96" s="79" t="e">
        <f>+((E86*((E88+E91+E93)/100))-E95)</f>
        <v>#DIV/0!</v>
      </c>
      <c r="F96" s="70"/>
      <c r="G96" s="93"/>
    </row>
    <row r="97" spans="1:10" ht="12.75" customHeight="1">
      <c r="A97" s="80"/>
      <c r="B97" s="65"/>
      <c r="C97" s="65"/>
      <c r="E97" s="180" t="e">
        <f>SUM(B96)</f>
        <v>#DIV/0!</v>
      </c>
      <c r="F97" s="70" t="e">
        <f>+IF(E97&gt;=$B$5,"CUMPLE KR",IF(E97&lt;$B$5,"NO CUMPLE KR"))</f>
        <v>#DIV/0!</v>
      </c>
      <c r="G97"/>
      <c r="H97"/>
      <c r="I97"/>
      <c r="J97"/>
    </row>
    <row r="98" spans="1:10">
      <c r="G98"/>
      <c r="H98"/>
      <c r="I98"/>
      <c r="J98"/>
    </row>
    <row r="99" spans="1:10" ht="25.5">
      <c r="A99" s="541" t="s">
        <v>306</v>
      </c>
      <c r="B99" s="542" t="s">
        <v>307</v>
      </c>
      <c r="C99" s="539"/>
      <c r="D99" s="539"/>
      <c r="E99" s="540"/>
      <c r="G99"/>
      <c r="H99"/>
      <c r="I99"/>
      <c r="J99"/>
    </row>
    <row r="100" spans="1:10">
      <c r="A100" s="538" t="s">
        <v>308</v>
      </c>
      <c r="B100" s="539" t="s">
        <v>310</v>
      </c>
      <c r="C100" s="539"/>
      <c r="D100" s="539"/>
      <c r="E100" s="540"/>
      <c r="G100" s="537"/>
      <c r="H100" s="543"/>
      <c r="I100" s="543"/>
    </row>
    <row r="101" spans="1:10">
      <c r="A101" s="538" t="s">
        <v>309</v>
      </c>
      <c r="B101" s="539" t="s">
        <v>310</v>
      </c>
      <c r="C101" s="539"/>
      <c r="D101" s="539"/>
      <c r="E101" s="540"/>
      <c r="G101" s="537"/>
      <c r="H101" s="543"/>
      <c r="I101" s="543"/>
    </row>
    <row r="102" spans="1:10" hidden="1">
      <c r="G102" s="537"/>
      <c r="H102" s="543"/>
      <c r="I102" s="543"/>
    </row>
    <row r="103" spans="1:10">
      <c r="G103" s="537"/>
      <c r="H103" s="543"/>
      <c r="I103" s="543"/>
    </row>
    <row r="104" spans="1:10" ht="12.75" customHeight="1">
      <c r="A104" s="159" t="s">
        <v>70</v>
      </c>
      <c r="B104" s="718">
        <f>VLOOKUP(A105,Conformación!$A$5:$S$129,2,FALSE)</f>
        <v>0</v>
      </c>
      <c r="C104" s="718"/>
      <c r="D104" s="718"/>
      <c r="G104" s="537"/>
      <c r="H104" s="543"/>
      <c r="I104" s="543"/>
    </row>
    <row r="105" spans="1:10" ht="12.75" customHeight="1">
      <c r="A105" s="72">
        <v>4</v>
      </c>
      <c r="B105" s="719">
        <f>VLOOKUP(A105,Conformación!$A$5:$S$129,4,FALSE)</f>
        <v>0</v>
      </c>
      <c r="C105" s="719"/>
      <c r="D105" s="719"/>
      <c r="E105" s="73"/>
      <c r="F105" s="93"/>
      <c r="G105" s="66"/>
    </row>
    <row r="106" spans="1:10" ht="12.75" customHeight="1">
      <c r="A106" s="72"/>
      <c r="B106" s="719"/>
      <c r="C106" s="719"/>
      <c r="D106" s="719"/>
      <c r="G106" s="66"/>
    </row>
    <row r="107" spans="1:10" ht="12.75" customHeight="1">
      <c r="A107" s="68"/>
      <c r="B107" s="96"/>
      <c r="C107" s="159"/>
      <c r="D107" s="66"/>
      <c r="E107" s="70"/>
      <c r="F107" s="70"/>
    </row>
    <row r="108" spans="1:10" ht="12.75" customHeight="1">
      <c r="A108" s="722" t="s">
        <v>88</v>
      </c>
      <c r="B108" s="95" t="s">
        <v>86</v>
      </c>
      <c r="C108" s="75" t="s">
        <v>87</v>
      </c>
      <c r="D108" s="75" t="s">
        <v>13</v>
      </c>
      <c r="E108" s="75" t="s">
        <v>14</v>
      </c>
      <c r="F108" s="74" t="s">
        <v>12</v>
      </c>
    </row>
    <row r="109" spans="1:10">
      <c r="A109" s="723"/>
      <c r="B109" s="100">
        <f>VLOOKUP(A105,Conformación!$A$5:$S$129,5,FALSE)</f>
        <v>0</v>
      </c>
      <c r="C109" s="77">
        <f>VLOOKUP(A105,Conformación!$A$5:$S$129,8,FALSE)</f>
        <v>0</v>
      </c>
      <c r="D109" s="77">
        <f>VLOOKUP(A105,Conformación!$A$5:$S$129,11,FALSE)</f>
        <v>0</v>
      </c>
      <c r="E109" s="77">
        <f>VLOOKUP(A105,Conformación!$A$5:$S$129,14,FALSE)</f>
        <v>0</v>
      </c>
      <c r="F109" s="77"/>
    </row>
    <row r="110" spans="1:10">
      <c r="A110" s="724"/>
      <c r="B110" s="181">
        <f>VLOOKUP(A105,Conformación!$A$5:$S$129,7,FALSE)</f>
        <v>0</v>
      </c>
      <c r="C110" s="181">
        <f>VLOOKUP(A105,Conformación!$A$5:$S$129,10,FALSE)</f>
        <v>0</v>
      </c>
      <c r="D110" s="181">
        <f>VLOOKUP(A105,Conformación!$A$5:$S$129,13,FALSE)</f>
        <v>0</v>
      </c>
      <c r="E110" s="181">
        <f>VLOOKUP(A105,Conformación!$A$5:$S$129,16,FALSE)</f>
        <v>0</v>
      </c>
      <c r="F110" s="77"/>
    </row>
    <row r="111" spans="1:10" ht="27" customHeight="1">
      <c r="A111" s="168" t="s">
        <v>82</v>
      </c>
      <c r="B111" s="100">
        <f>B112</f>
        <v>0</v>
      </c>
      <c r="C111" s="100">
        <f t="shared" ref="C111:D111" si="25">C112</f>
        <v>0</v>
      </c>
      <c r="D111" s="100">
        <f t="shared" si="25"/>
        <v>0</v>
      </c>
      <c r="E111" s="144"/>
      <c r="F111" s="77"/>
      <c r="H111" s="94"/>
    </row>
    <row r="112" spans="1:10" ht="27" customHeight="1">
      <c r="A112" s="76" t="s">
        <v>92</v>
      </c>
      <c r="B112" s="323"/>
      <c r="C112" s="77"/>
      <c r="D112" s="77"/>
      <c r="E112" s="144"/>
      <c r="F112" s="77"/>
      <c r="G112" s="64" t="s">
        <v>213</v>
      </c>
      <c r="H112" s="94"/>
    </row>
    <row r="113" spans="1:10" ht="27" customHeight="1">
      <c r="A113" s="188" t="s">
        <v>217</v>
      </c>
      <c r="B113" s="355" t="e">
        <f>+IF(AND(B115&gt;$D$15,B115&lt;=$E$15),$F$15,IF(AND(B115&gt;$D$16,B115&lt;=$E$16),$F$16,IF(AND(B115&gt;$D$17,B115&lt;=$E$17),$F$17,IF(B115&gt;$D$18,$F$18,"N/A"))))</f>
        <v>#DIV/0!</v>
      </c>
      <c r="C113" s="355" t="e">
        <f t="shared" ref="C113:E113" si="26">+IF(AND(C115&gt;$D$15,C115&lt;=$E$15),$F$15,IF(AND(C115&gt;$D$16,C115&lt;=$E$16),$F$16,IF(AND(C115&gt;$D$17,C115&lt;=$E$17),$F$17,IF(C115&gt;$D$18,$F$18,"N/A"))))</f>
        <v>#DIV/0!</v>
      </c>
      <c r="D113" s="355" t="e">
        <f t="shared" si="26"/>
        <v>#DIV/0!</v>
      </c>
      <c r="E113" s="355" t="e">
        <f t="shared" si="26"/>
        <v>#DIV/0!</v>
      </c>
      <c r="F113" s="189"/>
      <c r="H113" s="94"/>
    </row>
    <row r="114" spans="1:10" ht="27" customHeight="1">
      <c r="A114" s="76" t="s">
        <v>93</v>
      </c>
      <c r="B114" s="323"/>
      <c r="C114" s="77"/>
      <c r="D114" s="77"/>
      <c r="E114" s="144"/>
      <c r="F114" s="77"/>
      <c r="G114" s="64" t="s">
        <v>214</v>
      </c>
      <c r="H114" s="94"/>
    </row>
    <row r="115" spans="1:10" ht="27" customHeight="1">
      <c r="A115" s="76" t="s">
        <v>94</v>
      </c>
      <c r="B115" s="100" t="e">
        <f>+(B114/($B$5*B110))</f>
        <v>#DIV/0!</v>
      </c>
      <c r="C115" s="100" t="e">
        <f t="shared" ref="C115" si="27">+(C114/($B$5*C110))</f>
        <v>#DIV/0!</v>
      </c>
      <c r="D115" s="100" t="e">
        <f t="shared" ref="D115" si="28">+(D114/($B$5*D110))</f>
        <v>#DIV/0!</v>
      </c>
      <c r="E115" s="100" t="e">
        <f t="shared" ref="E115" si="29">+(E114/($B$5*E110))</f>
        <v>#DIV/0!</v>
      </c>
      <c r="F115" s="77"/>
      <c r="H115" s="94"/>
    </row>
    <row r="116" spans="1:10" ht="27" customHeight="1">
      <c r="A116" s="168" t="s">
        <v>95</v>
      </c>
      <c r="B116" s="355">
        <f>+IF(AND(B117&gt;=$A$25,B117&lt;$B$25),$C$25,IF(AND(B117&gt;=$A$26,B117&lt;$B$26),$C$26,IF(AND(B117&gt;=$A$27,B117&lt;$B$27),$C$27,IF(AND(B117&gt;=$A$28,B117&lt;$B$28),$C$28,IF(B117&gt;=$A$29,$C$29,"N/A")))))</f>
        <v>20</v>
      </c>
      <c r="C116" s="355">
        <f t="shared" ref="C116" si="30">+IF(AND(C117&gt;=$A$25,C117&lt;$B$25),$C$25,IF(AND(C117&gt;=$A$26,C117&lt;$B$26),$C$26,IF(AND(C117&gt;=$A$27,C117&lt;$B$27),$C$27,IF(AND(C117&gt;=$A$28,C117&lt;$B$28),$C$28,IF(C117&gt;=$A$29,$C$29,"N/A")))))</f>
        <v>20</v>
      </c>
      <c r="D116" s="355">
        <f t="shared" ref="D116" si="31">+IF(AND(D117&gt;=$A$25,D117&lt;$B$25),$C$25,IF(AND(D117&gt;=$A$26,D117&lt;$B$26),$C$26,IF(AND(D117&gt;=$A$27,D117&lt;$B$27),$C$27,IF(AND(D117&gt;=$A$28,D117&lt;$B$28),$C$28,IF(D117&gt;=$A$29,$C$29,"N/A")))))</f>
        <v>20</v>
      </c>
      <c r="E116" s="355">
        <f t="shared" ref="E116" si="32">+IF(AND(E117&gt;=$A$25,E117&lt;$B$25),$C$25,IF(AND(E117&gt;=$A$26,E117&lt;$B$26),$C$26,IF(AND(E117&gt;=$A$27,E117&lt;$B$27),$C$27,IF(AND(E117&gt;=$A$28,E117&lt;$B$28),$C$28,IF(E117&gt;=$A$29,$C$29,"N/A")))))</f>
        <v>20</v>
      </c>
      <c r="F116" s="189"/>
      <c r="H116" s="94"/>
    </row>
    <row r="117" spans="1:10" ht="27" customHeight="1">
      <c r="A117" s="76" t="s">
        <v>96</v>
      </c>
      <c r="B117" s="323"/>
      <c r="C117" s="77"/>
      <c r="D117" s="77"/>
      <c r="E117" s="144"/>
      <c r="F117" s="77"/>
      <c r="G117" s="64" t="s">
        <v>215</v>
      </c>
      <c r="H117" s="94"/>
    </row>
    <row r="118" spans="1:10" ht="27" customHeight="1">
      <c r="A118" s="168" t="s">
        <v>97</v>
      </c>
      <c r="B118" s="355" t="str">
        <f>+IF(AND(B119&gt;=$D$25,B119&lt;=$E$25),$F$25,IF(AND(B119&gt;=$D$26,B119&lt;=$E$26),$F$26,IF(B119&gt;=$D$27,$F$27,"N/A")))</f>
        <v>N/A</v>
      </c>
      <c r="C118" s="355" t="str">
        <f t="shared" ref="C118" si="33">+IF(AND(C119&gt;=$D$25,C119&lt;=$E$25),$F$25,IF(AND(C119&gt;=$D$26,C119&lt;=$E$26),$F$26,IF(C119&gt;=$D$27,$F$27,"N/A")))</f>
        <v>N/A</v>
      </c>
      <c r="D118" s="355" t="str">
        <f t="shared" ref="D118" si="34">+IF(AND(D119&gt;=$D$25,D119&lt;=$E$25),$F$25,IF(AND(D119&gt;=$D$26,D119&lt;=$E$26),$F$26,IF(D119&gt;=$D$27,$F$27,"N/A")))</f>
        <v>N/A</v>
      </c>
      <c r="E118" s="355" t="str">
        <f t="shared" ref="E118" si="35">+IF(AND(E119&gt;=$D$25,E119&lt;=$E$25),$F$25,IF(AND(E119&gt;=$D$26,E119&lt;=$E$26),$F$26,IF(E119&gt;=$D$27,$F$27,"N/A")))</f>
        <v>N/A</v>
      </c>
      <c r="F118" s="189"/>
      <c r="H118" s="94"/>
    </row>
    <row r="119" spans="1:10" ht="27" customHeight="1">
      <c r="A119" s="170" t="s">
        <v>98</v>
      </c>
      <c r="B119" s="324"/>
      <c r="C119" s="169"/>
      <c r="D119" s="169"/>
      <c r="E119" s="171"/>
      <c r="F119" s="77"/>
      <c r="G119" s="64" t="s">
        <v>216</v>
      </c>
      <c r="H119" s="94"/>
    </row>
    <row r="120" spans="1:10" ht="27" customHeight="1">
      <c r="A120" s="168" t="s">
        <v>99</v>
      </c>
      <c r="B120" s="100" t="e">
        <f>+'FORMATO 06 Saldo contrato (SCE)'!H261</f>
        <v>#DIV/0!</v>
      </c>
      <c r="C120" s="77" t="e">
        <f>+'FORMATO 06 Saldo contrato (SCE)'!H280</f>
        <v>#DIV/0!</v>
      </c>
      <c r="D120" s="77" t="e">
        <f>+'FORMATO 06 Saldo contrato (SCE)'!H299</f>
        <v>#DIV/0!</v>
      </c>
      <c r="E120" s="77">
        <f>+'FORMATO 06 Saldo contrato (SCE)'!H383</f>
        <v>0</v>
      </c>
      <c r="F120" s="169"/>
      <c r="G120" s="64" t="s">
        <v>293</v>
      </c>
      <c r="H120" s="94"/>
    </row>
    <row r="121" spans="1:10" ht="12.75" customHeight="1">
      <c r="A121" s="78" t="s">
        <v>116</v>
      </c>
      <c r="B121" s="79" t="e">
        <f>+((B111*((B113+B116+B118)/100))-B120)</f>
        <v>#DIV/0!</v>
      </c>
      <c r="C121" s="79" t="e">
        <f>+((C111*((C113+C116+C118)/100))-C120)</f>
        <v>#DIV/0!</v>
      </c>
      <c r="D121" s="79" t="e">
        <f>+((D111*((D113+D116+D118)/100))-D120)</f>
        <v>#DIV/0!</v>
      </c>
      <c r="E121" s="79" t="e">
        <f>+((E111*((E113+E116+E118)/100))-E120)</f>
        <v>#DIV/0!</v>
      </c>
      <c r="F121" s="207"/>
      <c r="G121" s="93"/>
    </row>
    <row r="122" spans="1:10" ht="12.75" customHeight="1">
      <c r="E122" s="180" t="e">
        <f>SUM(B121:C121)</f>
        <v>#DIV/0!</v>
      </c>
      <c r="F122" s="207" t="e">
        <f>+IF(E122&gt;=$B$6,"CUMPLE KR",IF(E122&lt;$B$6,"NO CUMPLE KR"))</f>
        <v>#DIV/0!</v>
      </c>
      <c r="G122"/>
      <c r="H122"/>
      <c r="I122"/>
      <c r="J122" s="544"/>
    </row>
    <row r="123" spans="1:10">
      <c r="F123" s="496"/>
      <c r="G123"/>
      <c r="H123"/>
      <c r="I123"/>
      <c r="J123" s="544"/>
    </row>
    <row r="124" spans="1:10" ht="25.5">
      <c r="A124" s="541" t="s">
        <v>306</v>
      </c>
      <c r="B124" s="542" t="s">
        <v>307</v>
      </c>
      <c r="C124" s="539"/>
      <c r="D124" s="539"/>
      <c r="E124" s="540"/>
      <c r="F124" s="496"/>
      <c r="G124"/>
      <c r="H124"/>
      <c r="I124"/>
      <c r="J124" s="544"/>
    </row>
    <row r="125" spans="1:10">
      <c r="A125" s="538" t="s">
        <v>308</v>
      </c>
      <c r="B125" s="539" t="s">
        <v>310</v>
      </c>
      <c r="C125" s="539"/>
      <c r="D125" s="539"/>
      <c r="E125" s="540"/>
      <c r="F125" s="496"/>
      <c r="G125" s="537"/>
      <c r="H125" s="543"/>
      <c r="I125" s="543"/>
    </row>
    <row r="126" spans="1:10">
      <c r="A126" s="538" t="s">
        <v>309</v>
      </c>
      <c r="B126" s="539" t="s">
        <v>310</v>
      </c>
      <c r="C126" s="539"/>
      <c r="D126" s="539"/>
      <c r="E126" s="540"/>
      <c r="F126" s="496"/>
      <c r="G126" s="537"/>
      <c r="H126" s="543"/>
      <c r="I126" s="543"/>
    </row>
    <row r="127" spans="1:10">
      <c r="F127" s="496"/>
      <c r="G127" s="537"/>
      <c r="H127" s="543"/>
      <c r="I127" s="543"/>
    </row>
    <row r="128" spans="1:10" hidden="1">
      <c r="F128" s="496"/>
      <c r="G128" s="537"/>
      <c r="H128" s="543"/>
      <c r="I128" s="543"/>
    </row>
    <row r="129" spans="1:9" hidden="1">
      <c r="F129" s="496"/>
      <c r="G129" s="537"/>
      <c r="H129" s="543"/>
      <c r="I129" s="543"/>
    </row>
    <row r="130" spans="1:9" hidden="1">
      <c r="F130" s="496"/>
      <c r="G130" s="537"/>
      <c r="H130" s="543"/>
      <c r="I130" s="543"/>
    </row>
    <row r="131" spans="1:9" hidden="1">
      <c r="F131" s="496"/>
      <c r="G131" s="537"/>
      <c r="H131" s="543"/>
      <c r="I131" s="543"/>
    </row>
    <row r="132" spans="1:9" ht="12.75" customHeight="1">
      <c r="A132" s="159" t="s">
        <v>70</v>
      </c>
      <c r="B132" s="718">
        <f>VLOOKUP(A133,Conformación!$A$5:$S$129,2,FALSE)</f>
        <v>0</v>
      </c>
      <c r="C132" s="718"/>
      <c r="D132" s="718"/>
      <c r="G132" s="537"/>
      <c r="H132" s="543"/>
      <c r="I132" s="543"/>
    </row>
    <row r="133" spans="1:9" ht="12.75" customHeight="1">
      <c r="A133" s="72">
        <v>5</v>
      </c>
      <c r="B133" s="719">
        <f>VLOOKUP(A133,Conformación!$A$5:$S$129,4,FALSE)</f>
        <v>0</v>
      </c>
      <c r="C133" s="719"/>
      <c r="D133" s="719"/>
      <c r="E133" s="73"/>
      <c r="F133" s="93"/>
      <c r="G133" s="66"/>
    </row>
    <row r="134" spans="1:9" ht="12.75" customHeight="1">
      <c r="A134" s="72"/>
      <c r="B134" s="719"/>
      <c r="C134" s="719"/>
      <c r="D134" s="719"/>
      <c r="G134" s="66"/>
    </row>
    <row r="135" spans="1:9" ht="12.75" customHeight="1">
      <c r="A135" s="68"/>
      <c r="B135" s="96"/>
      <c r="C135" s="159"/>
      <c r="D135" s="66"/>
      <c r="E135" s="70"/>
      <c r="F135" s="70"/>
    </row>
    <row r="136" spans="1:9" ht="12.75" customHeight="1">
      <c r="A136" s="722" t="s">
        <v>88</v>
      </c>
      <c r="B136" s="95" t="s">
        <v>86</v>
      </c>
      <c r="C136" s="75" t="s">
        <v>87</v>
      </c>
      <c r="D136" s="75" t="s">
        <v>13</v>
      </c>
      <c r="E136" s="75" t="s">
        <v>14</v>
      </c>
      <c r="F136" s="74" t="s">
        <v>12</v>
      </c>
    </row>
    <row r="137" spans="1:9">
      <c r="A137" s="723"/>
      <c r="B137" s="100">
        <f>VLOOKUP(A133,Conformación!$A$5:$S$129,5,FALSE)</f>
        <v>0</v>
      </c>
      <c r="C137" s="77">
        <f>VLOOKUP(A133,Conformación!$A$5:$S$129,8,FALSE)</f>
        <v>0</v>
      </c>
      <c r="D137" s="77">
        <f>VLOOKUP(A133,Conformación!$A$5:$S$129,11,FALSE)</f>
        <v>0</v>
      </c>
      <c r="E137" s="77">
        <f>VLOOKUP(A133,Conformación!$A$5:$S$129,14,FALSE)</f>
        <v>0</v>
      </c>
      <c r="F137" s="77"/>
    </row>
    <row r="138" spans="1:9">
      <c r="A138" s="724"/>
      <c r="B138" s="181">
        <f>VLOOKUP(A133,Conformación!$A$5:$S$129,7,FALSE)</f>
        <v>0</v>
      </c>
      <c r="C138" s="181">
        <f>VLOOKUP(A133,Conformación!$A$5:$S$129,10,FALSE)</f>
        <v>0</v>
      </c>
      <c r="D138" s="181">
        <f>VLOOKUP(A133,Conformación!$A$5:$S$129,13,FALSE)</f>
        <v>0</v>
      </c>
      <c r="E138" s="181">
        <f>VLOOKUP(A133,Conformación!$A$5:$S$129,16,FALSE)</f>
        <v>0</v>
      </c>
      <c r="F138" s="77"/>
    </row>
    <row r="139" spans="1:9" ht="27" customHeight="1">
      <c r="A139" s="168" t="s">
        <v>82</v>
      </c>
      <c r="B139" s="100">
        <f>B140</f>
        <v>0</v>
      </c>
      <c r="C139" s="77">
        <f>+C140</f>
        <v>0</v>
      </c>
      <c r="D139" s="77">
        <f>+D140</f>
        <v>0</v>
      </c>
      <c r="E139" s="144"/>
      <c r="F139" s="77"/>
      <c r="H139" s="94"/>
    </row>
    <row r="140" spans="1:9" ht="27" customHeight="1">
      <c r="A140" s="76" t="s">
        <v>92</v>
      </c>
      <c r="B140" s="323"/>
      <c r="C140" s="77"/>
      <c r="D140" s="77"/>
      <c r="E140" s="144"/>
      <c r="F140" s="77"/>
      <c r="G140" s="64" t="s">
        <v>213</v>
      </c>
      <c r="H140" s="94"/>
    </row>
    <row r="141" spans="1:9" ht="27" customHeight="1">
      <c r="A141" s="188" t="s">
        <v>217</v>
      </c>
      <c r="B141" s="355" t="e">
        <f>+IF(AND(B143&gt;$D$15,B143&lt;=$E$15),$F$15,IF(AND(B143&gt;$D$16,B143&lt;=$E$16),$F$16,IF(AND(B143&gt;$D$17,B143&lt;=$E$17),$F$17,IF(B143&gt;$D$18,$F$18,"N/A"))))</f>
        <v>#DIV/0!</v>
      </c>
      <c r="C141" s="355" t="e">
        <f t="shared" ref="C141:E141" si="36">+IF(AND(C143&gt;$D$15,C143&lt;=$E$15),$F$15,IF(AND(C143&gt;$D$16,C143&lt;=$E$16),$F$16,IF(AND(C143&gt;$D$17,C143&lt;=$E$17),$F$17,IF(C143&gt;$D$18,$F$18,"N/A"))))</f>
        <v>#DIV/0!</v>
      </c>
      <c r="D141" s="355" t="e">
        <f t="shared" si="36"/>
        <v>#DIV/0!</v>
      </c>
      <c r="E141" s="355" t="e">
        <f t="shared" si="36"/>
        <v>#DIV/0!</v>
      </c>
      <c r="F141" s="189"/>
      <c r="H141" s="94"/>
    </row>
    <row r="142" spans="1:9" ht="27" customHeight="1">
      <c r="A142" s="76" t="s">
        <v>93</v>
      </c>
      <c r="B142" s="323"/>
      <c r="C142" s="77"/>
      <c r="D142" s="77"/>
      <c r="E142" s="144"/>
      <c r="F142" s="77"/>
      <c r="G142" s="64" t="s">
        <v>214</v>
      </c>
      <c r="H142" s="94"/>
    </row>
    <row r="143" spans="1:9" ht="27" customHeight="1">
      <c r="A143" s="76" t="s">
        <v>94</v>
      </c>
      <c r="B143" s="100" t="e">
        <f>+(B142/($B$5*B138))</f>
        <v>#DIV/0!</v>
      </c>
      <c r="C143" s="100" t="e">
        <f t="shared" ref="C143" si="37">+(C142/($B$5*C138))</f>
        <v>#DIV/0!</v>
      </c>
      <c r="D143" s="100" t="e">
        <f t="shared" ref="D143" si="38">+(D142/($B$5*D138))</f>
        <v>#DIV/0!</v>
      </c>
      <c r="E143" s="100" t="e">
        <f t="shared" ref="E143" si="39">+(E142/($B$5*E138))</f>
        <v>#DIV/0!</v>
      </c>
      <c r="F143" s="77"/>
      <c r="H143" s="94"/>
    </row>
    <row r="144" spans="1:9" ht="27" customHeight="1">
      <c r="A144" s="188" t="s">
        <v>95</v>
      </c>
      <c r="B144" s="355">
        <f>+IF(AND(B145&gt;=$A$25,B145&lt;$B$25),$C$25,IF(AND(B145&gt;=$A$26,B145&lt;$B$26),$C$26,IF(AND(B145&gt;=$A$27,B145&lt;$B$27),$C$27,IF(AND(B145&gt;=$A$28,B145&lt;$B$28),$C$28,IF(B145&gt;=$A$29,$C$29,"N/A")))))</f>
        <v>20</v>
      </c>
      <c r="C144" s="355">
        <f t="shared" ref="C144" si="40">+IF(AND(C145&gt;=$A$25,C145&lt;$B$25),$C$25,IF(AND(C145&gt;=$A$26,C145&lt;$B$26),$C$26,IF(AND(C145&gt;=$A$27,C145&lt;$B$27),$C$27,IF(AND(C145&gt;=$A$28,C145&lt;$B$28),$C$28,IF(C145&gt;=$A$29,$C$29,"N/A")))))</f>
        <v>20</v>
      </c>
      <c r="D144" s="355">
        <f t="shared" ref="D144" si="41">+IF(AND(D145&gt;=$A$25,D145&lt;$B$25),$C$25,IF(AND(D145&gt;=$A$26,D145&lt;$B$26),$C$26,IF(AND(D145&gt;=$A$27,D145&lt;$B$27),$C$27,IF(AND(D145&gt;=$A$28,D145&lt;$B$28),$C$28,IF(D145&gt;=$A$29,$C$29,"N/A")))))</f>
        <v>20</v>
      </c>
      <c r="E144" s="355">
        <f t="shared" ref="E144" si="42">+IF(AND(E145&gt;=$A$25,E145&lt;$B$25),$C$25,IF(AND(E145&gt;=$A$26,E145&lt;$B$26),$C$26,IF(AND(E145&gt;=$A$27,E145&lt;$B$27),$C$27,IF(AND(E145&gt;=$A$28,E145&lt;$B$28),$C$28,IF(E145&gt;=$A$29,$C$29,"N/A")))))</f>
        <v>20</v>
      </c>
      <c r="F144" s="189"/>
      <c r="H144" s="94"/>
    </row>
    <row r="145" spans="1:9" ht="27" customHeight="1">
      <c r="A145" s="76" t="s">
        <v>96</v>
      </c>
      <c r="B145" s="323"/>
      <c r="C145" s="77"/>
      <c r="D145" s="77"/>
      <c r="E145" s="144"/>
      <c r="F145" s="77"/>
      <c r="G145" s="64" t="s">
        <v>215</v>
      </c>
      <c r="H145" s="94"/>
    </row>
    <row r="146" spans="1:9" ht="27" customHeight="1">
      <c r="A146" s="188" t="s">
        <v>97</v>
      </c>
      <c r="B146" s="355" t="str">
        <f>+IF(AND(B147&gt;=$D$25,B147&lt;=$E$25),$F$25,IF(AND(B147&gt;=$D$26,B147&lt;=$E$26),$F$26,IF(B147&gt;=$D$27,$F$27,"N/A")))</f>
        <v>N/A</v>
      </c>
      <c r="C146" s="355" t="str">
        <f t="shared" ref="C146" si="43">+IF(AND(C147&gt;=$D$25,C147&lt;=$E$25),$F$25,IF(AND(C147&gt;=$D$26,C147&lt;=$E$26),$F$26,IF(C147&gt;=$D$27,$F$27,"N/A")))</f>
        <v>N/A</v>
      </c>
      <c r="D146" s="355" t="str">
        <f t="shared" ref="D146" si="44">+IF(AND(D147&gt;=$D$25,D147&lt;=$E$25),$F$25,IF(AND(D147&gt;=$D$26,D147&lt;=$E$26),$F$26,IF(D147&gt;=$D$27,$F$27,"N/A")))</f>
        <v>N/A</v>
      </c>
      <c r="E146" s="355" t="str">
        <f t="shared" ref="E146" si="45">+IF(AND(E147&gt;=$D$25,E147&lt;=$E$25),$F$25,IF(AND(E147&gt;=$D$26,E147&lt;=$E$26),$F$26,IF(E147&gt;=$D$27,$F$27,"N/A")))</f>
        <v>N/A</v>
      </c>
      <c r="F146" s="189"/>
      <c r="H146" s="94"/>
    </row>
    <row r="147" spans="1:9" ht="27" customHeight="1">
      <c r="A147" s="170" t="s">
        <v>98</v>
      </c>
      <c r="B147" s="324"/>
      <c r="C147" s="169"/>
      <c r="D147" s="169"/>
      <c r="E147" s="171"/>
      <c r="F147" s="169"/>
      <c r="G147" s="64" t="s">
        <v>216</v>
      </c>
      <c r="H147" s="94"/>
    </row>
    <row r="148" spans="1:9" ht="27" customHeight="1">
      <c r="A148" s="168" t="s">
        <v>99</v>
      </c>
      <c r="B148" s="100" t="e">
        <f>+'FORMATO 06 Saldo contrato (SCE)'!H341</f>
        <v>#DIV/0!</v>
      </c>
      <c r="C148" s="77">
        <f>+'FORMATO 06 Saldo contrato (SCE)'!H368</f>
        <v>0</v>
      </c>
      <c r="D148" s="77">
        <f>+'FORMATO 06 Saldo contrato (SCE)'!H387</f>
        <v>0</v>
      </c>
      <c r="E148" s="77">
        <f>+'FORMATO 06 Saldo contrato (SCE)'!H406</f>
        <v>0</v>
      </c>
      <c r="F148" s="77"/>
      <c r="G148" s="64" t="s">
        <v>293</v>
      </c>
      <c r="H148" s="94"/>
    </row>
    <row r="149" spans="1:9" ht="12.75" customHeight="1">
      <c r="A149" s="78" t="s">
        <v>116</v>
      </c>
      <c r="B149" s="79" t="e">
        <f>+((B139*((B141+B144+B146)/100))-B148)</f>
        <v>#DIV/0!</v>
      </c>
      <c r="C149" s="79" t="e">
        <f>+((C139*((C141+C144+C146)/100))-C148)</f>
        <v>#DIV/0!</v>
      </c>
      <c r="D149" s="79" t="e">
        <f>+((D139*((D141+D144+D146)/100))-D148)</f>
        <v>#DIV/0!</v>
      </c>
      <c r="E149" s="79" t="e">
        <f>+((E139*((E141+E144+E146)/100))-E148)</f>
        <v>#DIV/0!</v>
      </c>
      <c r="F149" s="70"/>
      <c r="G149" s="93"/>
    </row>
    <row r="150" spans="1:9">
      <c r="E150" s="180" t="e">
        <f>SUM(B149:E149)</f>
        <v>#DIV/0!</v>
      </c>
      <c r="F150" s="70" t="e">
        <f>+IF(E150&gt;=$B$6,"CUMPLE KR",IF(E150&lt;$B$6,"NO CUMPLE KR"))</f>
        <v>#DIV/0!</v>
      </c>
      <c r="G150"/>
      <c r="H150"/>
      <c r="I150"/>
    </row>
    <row r="151" spans="1:9">
      <c r="G151"/>
      <c r="H151"/>
      <c r="I151"/>
    </row>
    <row r="152" spans="1:9" ht="25.5">
      <c r="A152" s="541" t="s">
        <v>306</v>
      </c>
      <c r="B152" s="542" t="s">
        <v>307</v>
      </c>
      <c r="C152" s="539"/>
      <c r="D152" s="539"/>
      <c r="E152" s="540"/>
      <c r="G152"/>
      <c r="H152"/>
      <c r="I152"/>
    </row>
    <row r="153" spans="1:9">
      <c r="A153" s="538" t="s">
        <v>308</v>
      </c>
      <c r="B153" s="539" t="s">
        <v>310</v>
      </c>
      <c r="C153" s="539"/>
      <c r="D153" s="539"/>
      <c r="E153" s="540"/>
    </row>
    <row r="154" spans="1:9">
      <c r="A154" s="538" t="s">
        <v>309</v>
      </c>
      <c r="B154" s="539" t="s">
        <v>310</v>
      </c>
      <c r="C154" s="539"/>
      <c r="D154" s="539"/>
      <c r="E154" s="540"/>
    </row>
  </sheetData>
  <mergeCells count="17">
    <mergeCell ref="B105:D106"/>
    <mergeCell ref="A108:A110"/>
    <mergeCell ref="B132:D132"/>
    <mergeCell ref="B133:D134"/>
    <mergeCell ref="A136:A138"/>
    <mergeCell ref="A59:A61"/>
    <mergeCell ref="B79:D79"/>
    <mergeCell ref="B80:D81"/>
    <mergeCell ref="A83:A85"/>
    <mergeCell ref="B104:D104"/>
    <mergeCell ref="B55:D55"/>
    <mergeCell ref="B56:D57"/>
    <mergeCell ref="B32:D33"/>
    <mergeCell ref="B31:D31"/>
    <mergeCell ref="A1:F1"/>
    <mergeCell ref="A2:F2"/>
    <mergeCell ref="A35:A37"/>
  </mergeCells>
  <phoneticPr fontId="0" type="noConversion"/>
  <printOptions horizontalCentered="1"/>
  <pageMargins left="0.39370078740157483" right="0.39370078740157483" top="0.39370078740157483" bottom="0.59055118110236227" header="0.19685039370078741" footer="0.39370078740157483"/>
  <pageSetup scale="53" fitToHeight="2" orientation="portrait" horizontalDpi="4294967295" verticalDpi="4294967295" r:id="rId1"/>
  <headerFooter alignWithMargins="0">
    <oddHeader>&amp;C&amp;"Verdana,Normal"&amp;8&amp;P de &amp;N</oddHeader>
    <oddFooter>&amp;L&amp;"Verdana,Normal"&amp;8Arq. Walter Raúl Parada Barajas &amp;C&amp;F&amp;R&amp;A</oddFooter>
  </headerFooter>
  <colBreaks count="1" manualBreakCount="1">
    <brk id="6" max="1048575" man="1"/>
  </colBreaks>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5" tint="0.39997558519241921"/>
    <pageSetUpPr fitToPage="1"/>
  </sheetPr>
  <dimension ref="A1:AE34"/>
  <sheetViews>
    <sheetView tabSelected="1" topLeftCell="W2" workbookViewId="0">
      <selection activeCell="X32" sqref="X32"/>
    </sheetView>
  </sheetViews>
  <sheetFormatPr baseColWidth="10" defaultColWidth="10.85546875" defaultRowHeight="15"/>
  <cols>
    <col min="1" max="1" width="5.85546875" style="83" customWidth="1"/>
    <col min="2" max="2" width="30.5703125" style="83" customWidth="1"/>
    <col min="3" max="3" width="23.140625" style="83" customWidth="1"/>
    <col min="4" max="4" width="28.140625" style="83" customWidth="1"/>
    <col min="5" max="5" width="19.42578125" style="83" customWidth="1"/>
    <col min="6" max="6" width="18.85546875" style="83" customWidth="1"/>
    <col min="7" max="7" width="8.7109375" style="85" customWidth="1"/>
    <col min="8" max="9" width="19.42578125" style="83" hidden="1" customWidth="1"/>
    <col min="10" max="10" width="8.42578125" style="85" hidden="1" customWidth="1"/>
    <col min="11" max="12" width="19.42578125" style="83" hidden="1" customWidth="1"/>
    <col min="13" max="13" width="8.140625" style="85" hidden="1" customWidth="1"/>
    <col min="14" max="15" width="19.42578125" style="83" hidden="1" customWidth="1"/>
    <col min="16" max="16" width="8" style="85" hidden="1" customWidth="1"/>
    <col min="17" max="18" width="19.42578125" style="83" hidden="1" customWidth="1"/>
    <col min="19" max="19" width="7.85546875" style="85" hidden="1" customWidth="1"/>
    <col min="20" max="20" width="19.42578125" style="83" customWidth="1"/>
    <col min="21" max="21" width="9" style="83" bestFit="1" customWidth="1"/>
    <col min="22" max="22" width="19.42578125" style="83" customWidth="1"/>
    <col min="23" max="23" width="25.85546875" style="83" customWidth="1"/>
    <col min="24" max="24" width="19.42578125" style="83" customWidth="1"/>
    <col min="25" max="25" width="12.140625" style="82" bestFit="1" customWidth="1"/>
    <col min="26" max="31" width="11" style="82" customWidth="1"/>
    <col min="32" max="246" width="11" style="83" customWidth="1"/>
    <col min="247" max="16384" width="10.85546875" style="83"/>
  </cols>
  <sheetData>
    <row r="1" spans="1:25" s="83" customFormat="1" ht="222" customHeight="1">
      <c r="A1" s="725" t="str">
        <f>+'K-Kr Constructor'!A1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725"/>
      <c r="C1" s="725"/>
      <c r="D1" s="725"/>
      <c r="E1" s="725"/>
      <c r="F1" s="725"/>
      <c r="G1" s="725"/>
      <c r="H1" s="725"/>
      <c r="I1" s="725"/>
      <c r="J1" s="725"/>
      <c r="K1" s="725"/>
      <c r="L1" s="725"/>
      <c r="M1" s="725"/>
      <c r="N1" s="725"/>
      <c r="O1" s="725"/>
      <c r="P1" s="725"/>
      <c r="Q1" s="725"/>
      <c r="R1" s="725"/>
      <c r="S1" s="725"/>
      <c r="T1" s="725"/>
      <c r="U1" s="725"/>
      <c r="V1" s="725"/>
      <c r="W1" s="725"/>
      <c r="X1" s="725"/>
      <c r="Y1" s="725"/>
    </row>
    <row r="4" spans="1:25" s="83" customFormat="1" ht="30">
      <c r="A4" s="330" t="s">
        <v>7</v>
      </c>
      <c r="B4" s="330" t="s">
        <v>31</v>
      </c>
      <c r="C4" s="330" t="s">
        <v>10</v>
      </c>
      <c r="D4" s="508" t="s">
        <v>24</v>
      </c>
      <c r="E4" s="512" t="s">
        <v>86</v>
      </c>
      <c r="F4" s="505" t="s">
        <v>294</v>
      </c>
      <c r="G4" s="513" t="s">
        <v>17</v>
      </c>
      <c r="H4" s="510" t="s">
        <v>87</v>
      </c>
      <c r="I4" s="505" t="s">
        <v>295</v>
      </c>
      <c r="J4" s="516" t="s">
        <v>18</v>
      </c>
      <c r="K4" s="512" t="s">
        <v>13</v>
      </c>
      <c r="L4" s="505" t="s">
        <v>296</v>
      </c>
      <c r="M4" s="519" t="s">
        <v>19</v>
      </c>
      <c r="N4" s="510" t="s">
        <v>14</v>
      </c>
      <c r="O4" s="505" t="s">
        <v>297</v>
      </c>
      <c r="P4" s="516" t="s">
        <v>20</v>
      </c>
      <c r="Q4" s="512" t="s">
        <v>15</v>
      </c>
      <c r="R4" s="505" t="s">
        <v>298</v>
      </c>
      <c r="S4" s="519" t="s">
        <v>21</v>
      </c>
      <c r="T4" s="510" t="s">
        <v>3</v>
      </c>
      <c r="U4" s="330" t="s">
        <v>16</v>
      </c>
      <c r="V4" s="330" t="s">
        <v>2</v>
      </c>
      <c r="W4" s="330" t="s">
        <v>0</v>
      </c>
      <c r="X4" s="330" t="s">
        <v>1</v>
      </c>
      <c r="Y4" s="330" t="s">
        <v>32</v>
      </c>
    </row>
    <row r="5" spans="1:25" s="84" customFormat="1" ht="57">
      <c r="A5" s="331">
        <v>1</v>
      </c>
      <c r="B5" s="332" t="s">
        <v>860</v>
      </c>
      <c r="C5" s="332" t="s">
        <v>861</v>
      </c>
      <c r="D5" s="509" t="str">
        <f t="shared" ref="D5" si="0">"("&amp;E5&amp;" "&amp;TEXT(G5,"##0%")&amp;" - "&amp;H5&amp;" "&amp;TEXT(J5,"##0%")&amp;" - "&amp;K5&amp;" "&amp;TEXT(M5,"##0%")&amp;"-"&amp;N5&amp;" "&amp;TEXT(P5,"##0%")&amp;"-"&amp;Q5&amp;" "&amp;TEXT(S5,"##0%")&amp;") "</f>
        <v xml:space="preserve">(CONSTRUCTODO INGENIEROS CONTRATISTAS LTDA. 100% -  0% -  0%- 0%- 0%) </v>
      </c>
      <c r="E5" s="514" t="s">
        <v>862</v>
      </c>
      <c r="F5" s="507" t="s">
        <v>863</v>
      </c>
      <c r="G5" s="515">
        <v>1</v>
      </c>
      <c r="H5" s="511"/>
      <c r="I5" s="507"/>
      <c r="J5" s="506"/>
      <c r="K5" s="514"/>
      <c r="L5" s="507" t="s">
        <v>299</v>
      </c>
      <c r="M5" s="515"/>
      <c r="N5" s="517"/>
      <c r="O5" s="507" t="s">
        <v>299</v>
      </c>
      <c r="P5" s="506"/>
      <c r="Q5" s="521"/>
      <c r="R5" s="507" t="s">
        <v>299</v>
      </c>
      <c r="S5" s="515"/>
      <c r="T5" s="517">
        <v>3124573673</v>
      </c>
      <c r="U5" s="333">
        <v>7589566</v>
      </c>
      <c r="V5" s="333" t="s">
        <v>864</v>
      </c>
      <c r="W5" s="573" t="s">
        <v>865</v>
      </c>
      <c r="X5" s="333" t="s">
        <v>866</v>
      </c>
      <c r="Y5" s="334" t="s">
        <v>183</v>
      </c>
    </row>
    <row r="6" spans="1:25" s="84" customFormat="1" hidden="1">
      <c r="A6" s="331">
        <v>2</v>
      </c>
      <c r="B6" s="332"/>
      <c r="C6" s="332"/>
      <c r="D6" s="509"/>
      <c r="E6" s="514"/>
      <c r="F6" s="507"/>
      <c r="G6" s="515"/>
      <c r="H6" s="511"/>
      <c r="I6" s="507"/>
      <c r="J6" s="506"/>
      <c r="K6" s="520"/>
      <c r="L6" s="507"/>
      <c r="M6" s="515"/>
      <c r="N6" s="518"/>
      <c r="O6" s="507"/>
      <c r="P6" s="506"/>
      <c r="Q6" s="521"/>
      <c r="R6" s="507"/>
      <c r="S6" s="515"/>
      <c r="T6" s="517"/>
      <c r="U6" s="333"/>
      <c r="V6" s="333"/>
      <c r="W6" s="573"/>
      <c r="X6" s="333"/>
      <c r="Y6" s="334"/>
    </row>
    <row r="7" spans="1:25" s="83" customFormat="1" hidden="1">
      <c r="A7" s="331">
        <v>3</v>
      </c>
      <c r="B7" s="332"/>
      <c r="C7" s="332"/>
      <c r="D7" s="509"/>
      <c r="E7" s="514"/>
      <c r="F7" s="507"/>
      <c r="G7" s="515"/>
      <c r="H7" s="511"/>
      <c r="I7" s="507"/>
      <c r="J7" s="506"/>
      <c r="K7" s="520"/>
      <c r="L7" s="507"/>
      <c r="M7" s="515"/>
      <c r="N7" s="518"/>
      <c r="O7" s="507"/>
      <c r="P7" s="506"/>
      <c r="Q7" s="521"/>
      <c r="R7" s="507"/>
      <c r="S7" s="515"/>
      <c r="T7" s="517"/>
      <c r="U7" s="333"/>
      <c r="V7" s="333"/>
      <c r="W7" s="573"/>
      <c r="X7" s="333"/>
      <c r="Y7" s="334"/>
    </row>
    <row r="8" spans="1:25" s="83" customFormat="1" hidden="1">
      <c r="A8" s="331">
        <v>4</v>
      </c>
      <c r="B8" s="332"/>
      <c r="C8" s="332"/>
      <c r="D8" s="509"/>
      <c r="E8" s="514"/>
      <c r="F8" s="507"/>
      <c r="G8" s="515"/>
      <c r="H8" s="511"/>
      <c r="I8" s="507"/>
      <c r="J8" s="506"/>
      <c r="K8" s="514"/>
      <c r="L8" s="507"/>
      <c r="M8" s="515"/>
      <c r="N8" s="517"/>
      <c r="O8" s="507"/>
      <c r="P8" s="506"/>
      <c r="Q8" s="521"/>
      <c r="R8" s="507"/>
      <c r="S8" s="515"/>
      <c r="T8" s="517"/>
      <c r="U8" s="333"/>
      <c r="V8" s="333"/>
      <c r="W8" s="573"/>
      <c r="X8" s="333"/>
      <c r="Y8" s="334"/>
    </row>
    <row r="9" spans="1:25" s="84" customFormat="1" hidden="1">
      <c r="A9" s="331">
        <v>5</v>
      </c>
      <c r="B9" s="332"/>
      <c r="C9" s="332"/>
      <c r="D9" s="509"/>
      <c r="E9" s="514"/>
      <c r="F9" s="507"/>
      <c r="G9" s="515"/>
      <c r="H9" s="511"/>
      <c r="I9" s="507"/>
      <c r="J9" s="506"/>
      <c r="K9" s="514"/>
      <c r="L9" s="507"/>
      <c r="M9" s="515"/>
      <c r="N9" s="517"/>
      <c r="O9" s="507"/>
      <c r="P9" s="506"/>
      <c r="Q9" s="521"/>
      <c r="R9" s="507"/>
      <c r="S9" s="515"/>
      <c r="T9" s="517"/>
      <c r="U9" s="335"/>
      <c r="V9" s="333"/>
      <c r="W9" s="573"/>
      <c r="X9" s="333"/>
      <c r="Y9" s="334"/>
    </row>
    <row r="10" spans="1:25" s="84" customFormat="1" hidden="1">
      <c r="A10" s="331">
        <v>6</v>
      </c>
      <c r="B10" s="332"/>
      <c r="C10" s="332"/>
      <c r="D10" s="509"/>
      <c r="E10" s="514"/>
      <c r="F10" s="507"/>
      <c r="G10" s="515"/>
      <c r="H10" s="511"/>
      <c r="I10" s="507"/>
      <c r="J10" s="506"/>
      <c r="K10" s="514"/>
      <c r="L10" s="507"/>
      <c r="M10" s="515"/>
      <c r="N10" s="517"/>
      <c r="O10" s="507"/>
      <c r="P10" s="506"/>
      <c r="Q10" s="521"/>
      <c r="R10" s="507"/>
      <c r="S10" s="515"/>
      <c r="T10" s="517"/>
      <c r="U10" s="335"/>
      <c r="V10" s="333"/>
      <c r="W10" s="573"/>
      <c r="X10" s="333"/>
      <c r="Y10" s="334"/>
    </row>
    <row r="11" spans="1:25" s="84" customFormat="1" hidden="1">
      <c r="A11" s="331">
        <v>7</v>
      </c>
      <c r="B11" s="332"/>
      <c r="C11" s="332"/>
      <c r="D11" s="509"/>
      <c r="E11" s="514"/>
      <c r="F11" s="507"/>
      <c r="G11" s="515"/>
      <c r="H11" s="511"/>
      <c r="I11" s="507"/>
      <c r="J11" s="506"/>
      <c r="K11" s="514"/>
      <c r="L11" s="507"/>
      <c r="M11" s="515"/>
      <c r="N11" s="517"/>
      <c r="O11" s="507"/>
      <c r="P11" s="506"/>
      <c r="Q11" s="521"/>
      <c r="R11" s="507"/>
      <c r="S11" s="515"/>
      <c r="T11" s="517"/>
      <c r="U11" s="333"/>
      <c r="V11" s="333"/>
      <c r="W11" s="573"/>
      <c r="X11" s="333"/>
      <c r="Y11" s="334"/>
    </row>
    <row r="12" spans="1:25" s="84" customFormat="1" hidden="1">
      <c r="A12" s="331">
        <v>8</v>
      </c>
      <c r="B12" s="332"/>
      <c r="C12" s="332"/>
      <c r="D12" s="509"/>
      <c r="E12" s="514"/>
      <c r="F12" s="507"/>
      <c r="G12" s="515"/>
      <c r="H12" s="511"/>
      <c r="I12" s="507"/>
      <c r="J12" s="506"/>
      <c r="K12" s="520"/>
      <c r="L12" s="507"/>
      <c r="M12" s="515"/>
      <c r="N12" s="518"/>
      <c r="O12" s="507"/>
      <c r="P12" s="506"/>
      <c r="Q12" s="521"/>
      <c r="R12" s="507"/>
      <c r="S12" s="515"/>
      <c r="T12" s="517"/>
      <c r="U12" s="333"/>
      <c r="V12" s="333"/>
      <c r="W12" s="573"/>
      <c r="X12" s="333"/>
      <c r="Y12" s="334"/>
    </row>
    <row r="13" spans="1:25" s="83" customFormat="1" hidden="1">
      <c r="A13" s="331">
        <v>9</v>
      </c>
      <c r="B13" s="332"/>
      <c r="C13" s="332"/>
      <c r="D13" s="509"/>
      <c r="E13" s="514"/>
      <c r="F13" s="507"/>
      <c r="G13" s="515"/>
      <c r="H13" s="511"/>
      <c r="I13" s="507"/>
      <c r="J13" s="506"/>
      <c r="K13" s="520"/>
      <c r="L13" s="507"/>
      <c r="M13" s="515"/>
      <c r="N13" s="518"/>
      <c r="O13" s="507"/>
      <c r="P13" s="506"/>
      <c r="Q13" s="521"/>
      <c r="R13" s="507"/>
      <c r="S13" s="515"/>
      <c r="T13" s="517"/>
      <c r="U13" s="333"/>
      <c r="V13" s="333"/>
      <c r="W13" s="573"/>
      <c r="X13" s="333"/>
      <c r="Y13" s="334"/>
    </row>
    <row r="14" spans="1:25" s="83" customFormat="1" hidden="1">
      <c r="A14" s="331">
        <v>10</v>
      </c>
      <c r="B14" s="332"/>
      <c r="C14" s="332"/>
      <c r="D14" s="509"/>
      <c r="E14" s="514"/>
      <c r="F14" s="507"/>
      <c r="G14" s="515"/>
      <c r="H14" s="511"/>
      <c r="I14" s="507"/>
      <c r="J14" s="506"/>
      <c r="K14" s="514"/>
      <c r="L14" s="507"/>
      <c r="M14" s="515"/>
      <c r="N14" s="517"/>
      <c r="O14" s="507"/>
      <c r="P14" s="506"/>
      <c r="Q14" s="521"/>
      <c r="R14" s="507"/>
      <c r="S14" s="515"/>
      <c r="T14" s="517"/>
      <c r="U14" s="333"/>
      <c r="V14" s="333"/>
      <c r="W14" s="573"/>
      <c r="X14" s="333"/>
      <c r="Y14" s="334"/>
    </row>
    <row r="15" spans="1:25" s="84" customFormat="1" hidden="1">
      <c r="A15" s="331">
        <v>11</v>
      </c>
      <c r="B15" s="332"/>
      <c r="C15" s="332"/>
      <c r="D15" s="509"/>
      <c r="E15" s="514"/>
      <c r="F15" s="507"/>
      <c r="G15" s="515"/>
      <c r="H15" s="511"/>
      <c r="I15" s="507"/>
      <c r="J15" s="506"/>
      <c r="K15" s="514"/>
      <c r="L15" s="507"/>
      <c r="M15" s="515"/>
      <c r="N15" s="517"/>
      <c r="O15" s="507"/>
      <c r="P15" s="506"/>
      <c r="Q15" s="521"/>
      <c r="R15" s="507"/>
      <c r="S15" s="515"/>
      <c r="T15" s="517"/>
      <c r="U15" s="335"/>
      <c r="V15" s="333"/>
      <c r="W15" s="573"/>
      <c r="X15" s="333"/>
      <c r="Y15" s="334"/>
    </row>
    <row r="16" spans="1:25" s="84" customFormat="1" hidden="1">
      <c r="A16" s="331">
        <v>12</v>
      </c>
      <c r="B16" s="332"/>
      <c r="C16" s="332"/>
      <c r="D16" s="509"/>
      <c r="E16" s="514"/>
      <c r="F16" s="507"/>
      <c r="G16" s="515"/>
      <c r="H16" s="511"/>
      <c r="I16" s="507"/>
      <c r="J16" s="506"/>
      <c r="K16" s="514"/>
      <c r="L16" s="507"/>
      <c r="M16" s="515"/>
      <c r="N16" s="517"/>
      <c r="O16" s="507"/>
      <c r="P16" s="506"/>
      <c r="Q16" s="521"/>
      <c r="R16" s="507"/>
      <c r="S16" s="515"/>
      <c r="T16" s="517"/>
      <c r="U16" s="335"/>
      <c r="V16" s="333"/>
      <c r="W16" s="573"/>
      <c r="X16" s="333"/>
      <c r="Y16" s="334"/>
    </row>
    <row r="17" spans="1:25" s="84" customFormat="1" hidden="1">
      <c r="A17" s="331">
        <v>13</v>
      </c>
      <c r="B17" s="332"/>
      <c r="C17" s="332"/>
      <c r="D17" s="509"/>
      <c r="E17" s="514"/>
      <c r="F17" s="507"/>
      <c r="G17" s="515"/>
      <c r="H17" s="511"/>
      <c r="I17" s="507"/>
      <c r="J17" s="506"/>
      <c r="K17" s="514"/>
      <c r="L17" s="507"/>
      <c r="M17" s="515"/>
      <c r="N17" s="517"/>
      <c r="O17" s="507"/>
      <c r="P17" s="506"/>
      <c r="Q17" s="521"/>
      <c r="R17" s="507"/>
      <c r="S17" s="515"/>
      <c r="T17" s="517"/>
      <c r="U17" s="333"/>
      <c r="V17" s="333"/>
      <c r="W17" s="573"/>
      <c r="X17" s="333"/>
      <c r="Y17" s="334"/>
    </row>
    <row r="18" spans="1:25" s="84" customFormat="1" ht="81.75" hidden="1" customHeight="1">
      <c r="A18" s="331">
        <v>14</v>
      </c>
      <c r="B18" s="332"/>
      <c r="C18" s="332"/>
      <c r="D18" s="509"/>
      <c r="E18" s="514"/>
      <c r="F18" s="507"/>
      <c r="G18" s="515"/>
      <c r="H18" s="511"/>
      <c r="I18" s="507"/>
      <c r="J18" s="506"/>
      <c r="K18" s="520"/>
      <c r="L18" s="507"/>
      <c r="M18" s="515"/>
      <c r="N18" s="518"/>
      <c r="O18" s="507"/>
      <c r="P18" s="506"/>
      <c r="Q18" s="521"/>
      <c r="R18" s="507"/>
      <c r="S18" s="515"/>
      <c r="T18" s="517"/>
      <c r="U18" s="333"/>
      <c r="V18" s="333"/>
      <c r="W18" s="573"/>
      <c r="X18" s="333"/>
      <c r="Y18" s="334"/>
    </row>
    <row r="19" spans="1:25" s="83" customFormat="1" hidden="1">
      <c r="A19" s="331">
        <v>15</v>
      </c>
      <c r="B19" s="332"/>
      <c r="C19" s="332"/>
      <c r="D19" s="509"/>
      <c r="E19" s="514"/>
      <c r="F19" s="507"/>
      <c r="G19" s="515"/>
      <c r="H19" s="511"/>
      <c r="I19" s="507"/>
      <c r="J19" s="506"/>
      <c r="K19" s="520"/>
      <c r="L19" s="507"/>
      <c r="M19" s="515"/>
      <c r="N19" s="518"/>
      <c r="O19" s="507"/>
      <c r="P19" s="506"/>
      <c r="Q19" s="521"/>
      <c r="R19" s="507"/>
      <c r="S19" s="515"/>
      <c r="T19" s="517"/>
      <c r="U19" s="333"/>
      <c r="V19" s="333"/>
      <c r="W19" s="573"/>
      <c r="X19" s="333"/>
      <c r="Y19" s="334"/>
    </row>
    <row r="20" spans="1:25" s="83" customFormat="1" hidden="1">
      <c r="A20" s="331">
        <v>16</v>
      </c>
      <c r="B20" s="332"/>
      <c r="C20" s="332"/>
      <c r="D20" s="509"/>
      <c r="E20" s="514"/>
      <c r="F20" s="507"/>
      <c r="G20" s="515"/>
      <c r="H20" s="511"/>
      <c r="I20" s="507"/>
      <c r="J20" s="506"/>
      <c r="K20" s="514"/>
      <c r="L20" s="507"/>
      <c r="M20" s="515"/>
      <c r="N20" s="517"/>
      <c r="O20" s="507"/>
      <c r="P20" s="506"/>
      <c r="Q20" s="521"/>
      <c r="R20" s="507"/>
      <c r="S20" s="515"/>
      <c r="T20" s="517"/>
      <c r="U20" s="333"/>
      <c r="V20" s="333"/>
      <c r="W20" s="573"/>
      <c r="X20" s="333"/>
      <c r="Y20" s="334"/>
    </row>
    <row r="21" spans="1:25" s="84" customFormat="1" hidden="1">
      <c r="A21" s="331">
        <v>17</v>
      </c>
      <c r="B21" s="332"/>
      <c r="C21" s="332"/>
      <c r="D21" s="509"/>
      <c r="E21" s="514"/>
      <c r="F21" s="507"/>
      <c r="G21" s="515"/>
      <c r="H21" s="511"/>
      <c r="I21" s="507"/>
      <c r="J21" s="506"/>
      <c r="K21" s="514"/>
      <c r="L21" s="507"/>
      <c r="M21" s="515"/>
      <c r="N21" s="517"/>
      <c r="O21" s="507"/>
      <c r="P21" s="506"/>
      <c r="Q21" s="521"/>
      <c r="R21" s="507"/>
      <c r="S21" s="515"/>
      <c r="T21" s="517"/>
      <c r="U21" s="335"/>
      <c r="V21" s="333"/>
      <c r="W21" s="573"/>
      <c r="X21" s="333"/>
      <c r="Y21" s="334"/>
    </row>
    <row r="22" spans="1:25" s="84" customFormat="1" hidden="1">
      <c r="A22" s="331">
        <v>18</v>
      </c>
      <c r="B22" s="332"/>
      <c r="C22" s="332"/>
      <c r="D22" s="509"/>
      <c r="E22" s="514"/>
      <c r="F22" s="507"/>
      <c r="G22" s="515"/>
      <c r="H22" s="511"/>
      <c r="I22" s="507"/>
      <c r="J22" s="506"/>
      <c r="K22" s="514"/>
      <c r="L22" s="507"/>
      <c r="M22" s="515"/>
      <c r="N22" s="517"/>
      <c r="O22" s="507"/>
      <c r="P22" s="506"/>
      <c r="Q22" s="521"/>
      <c r="R22" s="507"/>
      <c r="S22" s="515"/>
      <c r="T22" s="517"/>
      <c r="U22" s="335"/>
      <c r="V22" s="333"/>
      <c r="W22" s="573"/>
      <c r="X22" s="333"/>
      <c r="Y22" s="334"/>
    </row>
    <row r="23" spans="1:25" s="84" customFormat="1" hidden="1">
      <c r="A23" s="331">
        <v>19</v>
      </c>
      <c r="B23" s="332"/>
      <c r="C23" s="332"/>
      <c r="D23" s="509"/>
      <c r="E23" s="514"/>
      <c r="F23" s="507"/>
      <c r="G23" s="515"/>
      <c r="H23" s="511"/>
      <c r="I23" s="507"/>
      <c r="J23" s="506"/>
      <c r="K23" s="514"/>
      <c r="L23" s="507"/>
      <c r="M23" s="515"/>
      <c r="N23" s="517"/>
      <c r="O23" s="507"/>
      <c r="P23" s="506"/>
      <c r="Q23" s="521"/>
      <c r="R23" s="507"/>
      <c r="S23" s="515"/>
      <c r="T23" s="517"/>
      <c r="U23" s="333"/>
      <c r="V23" s="333"/>
      <c r="W23" s="573"/>
      <c r="X23" s="333"/>
      <c r="Y23" s="334"/>
    </row>
    <row r="24" spans="1:25" s="84" customFormat="1" hidden="1">
      <c r="A24" s="331">
        <v>20</v>
      </c>
      <c r="B24" s="332"/>
      <c r="C24" s="332"/>
      <c r="D24" s="509"/>
      <c r="E24" s="514"/>
      <c r="F24" s="507"/>
      <c r="G24" s="515"/>
      <c r="H24" s="507"/>
      <c r="I24" s="507"/>
      <c r="J24" s="506"/>
      <c r="K24" s="520"/>
      <c r="L24" s="507"/>
      <c r="M24" s="515"/>
      <c r="N24" s="518"/>
      <c r="O24" s="507"/>
      <c r="P24" s="506"/>
      <c r="Q24" s="521"/>
      <c r="R24" s="507"/>
      <c r="S24" s="515"/>
      <c r="T24" s="517"/>
      <c r="U24" s="333"/>
      <c r="V24" s="333"/>
      <c r="W24" s="573"/>
      <c r="X24" s="333"/>
      <c r="Y24" s="334"/>
    </row>
    <row r="25" spans="1:25" s="83" customFormat="1" hidden="1">
      <c r="A25" s="331">
        <v>21</v>
      </c>
      <c r="B25" s="332"/>
      <c r="C25" s="332"/>
      <c r="D25" s="509"/>
      <c r="E25" s="514"/>
      <c r="F25" s="507"/>
      <c r="G25" s="515"/>
      <c r="H25" s="511"/>
      <c r="I25" s="507"/>
      <c r="J25" s="506"/>
      <c r="K25" s="520"/>
      <c r="L25" s="507"/>
      <c r="M25" s="515"/>
      <c r="N25" s="518"/>
      <c r="O25" s="507"/>
      <c r="P25" s="506"/>
      <c r="Q25" s="521"/>
      <c r="R25" s="507"/>
      <c r="S25" s="515"/>
      <c r="T25" s="517"/>
      <c r="U25" s="333"/>
      <c r="V25" s="333"/>
      <c r="W25" s="573"/>
      <c r="X25" s="333"/>
      <c r="Y25" s="334"/>
    </row>
    <row r="26" spans="1:25" s="83" customFormat="1" hidden="1">
      <c r="A26" s="331">
        <v>22</v>
      </c>
      <c r="B26" s="332"/>
      <c r="C26" s="332"/>
      <c r="D26" s="509"/>
      <c r="E26" s="514"/>
      <c r="F26" s="507"/>
      <c r="G26" s="515"/>
      <c r="H26" s="511"/>
      <c r="I26" s="507"/>
      <c r="J26" s="506"/>
      <c r="K26" s="514"/>
      <c r="L26" s="507"/>
      <c r="M26" s="515"/>
      <c r="N26" s="517"/>
      <c r="O26" s="507"/>
      <c r="P26" s="506"/>
      <c r="Q26" s="521"/>
      <c r="R26" s="507"/>
      <c r="S26" s="515"/>
      <c r="T26" s="517"/>
      <c r="U26" s="333"/>
      <c r="V26" s="333"/>
      <c r="W26" s="573"/>
      <c r="X26" s="333"/>
      <c r="Y26" s="334"/>
    </row>
    <row r="27" spans="1:25" s="84" customFormat="1" hidden="1">
      <c r="A27" s="331">
        <v>23</v>
      </c>
      <c r="B27" s="332"/>
      <c r="C27" s="332"/>
      <c r="D27" s="509"/>
      <c r="E27" s="514"/>
      <c r="F27" s="507"/>
      <c r="G27" s="515"/>
      <c r="H27" s="511"/>
      <c r="I27" s="507"/>
      <c r="J27" s="506"/>
      <c r="K27" s="514"/>
      <c r="L27" s="507"/>
      <c r="M27" s="515"/>
      <c r="N27" s="517"/>
      <c r="O27" s="507"/>
      <c r="P27" s="506"/>
      <c r="Q27" s="521"/>
      <c r="R27" s="507"/>
      <c r="S27" s="515"/>
      <c r="T27" s="517"/>
      <c r="U27" s="335"/>
      <c r="V27" s="333"/>
      <c r="W27" s="573"/>
      <c r="X27" s="333"/>
      <c r="Y27" s="334"/>
    </row>
    <row r="28" spans="1:25" s="84" customFormat="1" hidden="1">
      <c r="A28" s="331">
        <v>24</v>
      </c>
      <c r="B28" s="332"/>
      <c r="C28" s="332"/>
      <c r="D28" s="509"/>
      <c r="E28" s="514"/>
      <c r="F28" s="507"/>
      <c r="G28" s="515"/>
      <c r="H28" s="511"/>
      <c r="I28" s="507"/>
      <c r="J28" s="506"/>
      <c r="K28" s="514"/>
      <c r="L28" s="507"/>
      <c r="M28" s="515"/>
      <c r="N28" s="517"/>
      <c r="O28" s="507"/>
      <c r="P28" s="506"/>
      <c r="Q28" s="521"/>
      <c r="R28" s="507"/>
      <c r="S28" s="515"/>
      <c r="T28" s="517"/>
      <c r="U28" s="335"/>
      <c r="V28" s="333"/>
      <c r="W28" s="573"/>
      <c r="X28" s="333"/>
      <c r="Y28" s="334"/>
    </row>
    <row r="29" spans="1:25" s="84" customFormat="1" hidden="1">
      <c r="A29" s="331">
        <v>25</v>
      </c>
      <c r="B29" s="332"/>
      <c r="C29" s="332"/>
      <c r="D29" s="509"/>
      <c r="E29" s="514"/>
      <c r="F29" s="507"/>
      <c r="G29" s="515"/>
      <c r="H29" s="511"/>
      <c r="I29" s="507"/>
      <c r="J29" s="506"/>
      <c r="K29" s="514"/>
      <c r="L29" s="507"/>
      <c r="M29" s="515"/>
      <c r="N29" s="517"/>
      <c r="O29" s="507"/>
      <c r="P29" s="506"/>
      <c r="Q29" s="521"/>
      <c r="R29" s="507"/>
      <c r="S29" s="515"/>
      <c r="T29" s="517"/>
      <c r="U29" s="335"/>
      <c r="V29" s="333"/>
      <c r="W29" s="573"/>
      <c r="X29" s="333"/>
      <c r="Y29" s="334"/>
    </row>
    <row r="34" spans="5:5" s="83" customFormat="1" ht="30">
      <c r="E34" s="83" t="s">
        <v>846</v>
      </c>
    </row>
  </sheetData>
  <sheetProtection password="CE32" sheet="1" objects="1" scenarios="1" selectLockedCells="1" selectUnlockedCells="1"/>
  <mergeCells count="1">
    <mergeCell ref="A1:Y1"/>
  </mergeCells>
  <phoneticPr fontId="0" type="noConversion"/>
  <hyperlinks>
    <hyperlink ref="W5" r:id="rId1"/>
  </hyperlinks>
  <printOptions horizontalCentered="1"/>
  <pageMargins left="0.39370078740157483" right="0.39370078740157483" top="0.39370078740157483" bottom="0.59055118110236227" header="0.19685039370078741" footer="0.39370078740157483"/>
  <pageSetup scale="31" orientation="landscape" r:id="rId2"/>
  <headerFooter alignWithMargins="0">
    <oddHeader>&amp;C&amp;"Verdana,Normal"&amp;8&amp;P de &amp;N</oddHeader>
    <oddFooter>&amp;L&amp;"Verdana,Normal"&amp;8Arq. Walter Raúl Parada Barajas &amp;C&amp;F&amp;R&amp;A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J400"/>
  <sheetViews>
    <sheetView workbookViewId="0">
      <selection sqref="A1:H1"/>
    </sheetView>
  </sheetViews>
  <sheetFormatPr baseColWidth="10" defaultRowHeight="12.75"/>
  <cols>
    <col min="1" max="1" width="39.7109375" customWidth="1"/>
    <col min="2" max="2" width="21.7109375" customWidth="1"/>
    <col min="3" max="3" width="19" bestFit="1" customWidth="1"/>
    <col min="4" max="4" width="17.42578125" customWidth="1"/>
    <col min="5" max="5" width="17.28515625" customWidth="1"/>
    <col min="6" max="6" width="18.7109375" customWidth="1"/>
    <col min="7" max="7" width="18" bestFit="1" customWidth="1"/>
    <col min="8" max="8" width="19" bestFit="1" customWidth="1"/>
    <col min="9" max="12" width="17" bestFit="1" customWidth="1"/>
  </cols>
  <sheetData>
    <row r="1" spans="1:9" ht="111" customHeight="1">
      <c r="A1" s="728"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729"/>
      <c r="C1" s="729"/>
      <c r="D1" s="729"/>
      <c r="E1" s="729"/>
      <c r="F1" s="729"/>
      <c r="G1" s="729"/>
      <c r="H1" s="729"/>
    </row>
    <row r="3" spans="1:9">
      <c r="A3" s="194" t="s">
        <v>70</v>
      </c>
      <c r="B3" s="726" t="str">
        <f>VLOOKUP(A4,Conformación!$A$5:$S$129,2,FALSE)</f>
        <v>CONSTRUCTODO INGENIEROS CONTRATISTAS LTDA</v>
      </c>
      <c r="C3" s="726"/>
      <c r="D3" s="726"/>
      <c r="E3" s="195"/>
      <c r="F3" s="195"/>
      <c r="G3" s="196"/>
      <c r="H3" s="196"/>
    </row>
    <row r="4" spans="1:9">
      <c r="A4" s="197">
        <v>1</v>
      </c>
      <c r="B4" s="727" t="str">
        <f>VLOOKUP(A4,Conformación!$A$5:$S$129,4,FALSE)</f>
        <v xml:space="preserve">(CONSTRUCTODO INGENIEROS CONTRATISTAS LTDA. 100% -  0% -  0%- 0%- 0%) </v>
      </c>
      <c r="C4" s="727"/>
      <c r="D4" s="727"/>
      <c r="E4" s="198"/>
      <c r="F4" s="199"/>
      <c r="G4" s="196"/>
      <c r="H4" s="196"/>
    </row>
    <row r="5" spans="1:9">
      <c r="A5" s="197"/>
      <c r="B5" s="727"/>
      <c r="C5" s="727"/>
      <c r="D5" s="727"/>
      <c r="E5" s="195"/>
      <c r="F5" s="195"/>
      <c r="G5" s="196"/>
      <c r="H5" s="196"/>
    </row>
    <row r="6" spans="1:9">
      <c r="A6" s="730" t="s">
        <v>86</v>
      </c>
      <c r="B6" s="731"/>
      <c r="C6" s="731"/>
      <c r="D6" s="731"/>
      <c r="E6" s="731"/>
      <c r="F6" s="731"/>
      <c r="G6" s="731"/>
      <c r="H6" s="731"/>
    </row>
    <row r="7" spans="1:9">
      <c r="A7" s="732" t="str">
        <f>VLOOKUP(A4,Conformación!$A$5:$S$129,5,FALSE)</f>
        <v>CONSTRUCTODO INGENIEROS CONTRATISTAS LTDA.</v>
      </c>
      <c r="B7" s="733"/>
      <c r="C7" s="733"/>
      <c r="D7" s="733"/>
      <c r="E7" s="733"/>
      <c r="F7" s="733"/>
      <c r="G7" s="733"/>
      <c r="H7" s="733"/>
    </row>
    <row r="8" spans="1:9">
      <c r="A8" s="734">
        <f>VLOOKUP(A4,Conformación!$A$5:$S$129,7,FALSE)</f>
        <v>1</v>
      </c>
      <c r="B8" s="735"/>
      <c r="C8" s="735"/>
      <c r="D8" s="735"/>
      <c r="E8" s="735"/>
      <c r="F8" s="735"/>
      <c r="G8" s="735"/>
      <c r="H8" s="735"/>
    </row>
    <row r="9" spans="1:9">
      <c r="A9" s="172" t="s">
        <v>71</v>
      </c>
      <c r="B9" s="173" t="s">
        <v>105</v>
      </c>
      <c r="C9" s="173" t="s">
        <v>106</v>
      </c>
      <c r="D9" s="173" t="s">
        <v>107</v>
      </c>
      <c r="E9" s="173" t="s">
        <v>108</v>
      </c>
      <c r="F9" s="173" t="s">
        <v>109</v>
      </c>
      <c r="G9" s="173" t="s">
        <v>110</v>
      </c>
      <c r="H9" s="173" t="s">
        <v>111</v>
      </c>
    </row>
    <row r="10" spans="1:9">
      <c r="A10" s="174" t="s">
        <v>228</v>
      </c>
      <c r="B10" s="205"/>
      <c r="C10" s="175"/>
      <c r="D10" s="175"/>
      <c r="E10" s="175"/>
      <c r="F10" s="175"/>
      <c r="G10" s="175"/>
      <c r="H10" s="175"/>
    </row>
    <row r="11" spans="1:9">
      <c r="A11" s="365" t="s">
        <v>229</v>
      </c>
      <c r="B11" s="367">
        <f>+B10*30</f>
        <v>0</v>
      </c>
      <c r="C11" s="367">
        <f t="shared" ref="C11:H11" si="0">+C10*30</f>
        <v>0</v>
      </c>
      <c r="D11" s="367">
        <f t="shared" si="0"/>
        <v>0</v>
      </c>
      <c r="E11" s="367">
        <f t="shared" si="0"/>
        <v>0</v>
      </c>
      <c r="F11" s="367">
        <f t="shared" si="0"/>
        <v>0</v>
      </c>
      <c r="G11" s="367">
        <f t="shared" si="0"/>
        <v>0</v>
      </c>
      <c r="H11" s="367">
        <f t="shared" si="0"/>
        <v>0</v>
      </c>
    </row>
    <row r="12" spans="1:9">
      <c r="A12" s="174" t="s">
        <v>100</v>
      </c>
      <c r="B12" s="200"/>
      <c r="C12" s="200"/>
      <c r="D12" s="200"/>
      <c r="E12" s="200"/>
      <c r="F12" s="200"/>
      <c r="G12" s="200"/>
      <c r="H12" s="200"/>
    </row>
    <row r="13" spans="1:9">
      <c r="A13" s="174" t="s">
        <v>101</v>
      </c>
      <c r="B13" s="184">
        <v>0</v>
      </c>
      <c r="C13" s="184">
        <v>0</v>
      </c>
      <c r="D13" s="184">
        <v>0</v>
      </c>
      <c r="E13" s="184">
        <v>0</v>
      </c>
      <c r="F13" s="184">
        <v>0</v>
      </c>
      <c r="G13" s="184">
        <v>0</v>
      </c>
      <c r="H13" s="184">
        <v>0</v>
      </c>
      <c r="I13" s="63" t="s">
        <v>290</v>
      </c>
    </row>
    <row r="14" spans="1:9">
      <c r="A14" s="365" t="s">
        <v>227</v>
      </c>
      <c r="B14" s="366">
        <v>0</v>
      </c>
      <c r="C14" s="366">
        <v>0</v>
      </c>
      <c r="D14" s="184">
        <v>0</v>
      </c>
      <c r="E14" s="184">
        <v>0</v>
      </c>
      <c r="F14" s="184">
        <v>0</v>
      </c>
      <c r="G14" s="184">
        <v>0</v>
      </c>
      <c r="H14" s="184">
        <v>0</v>
      </c>
    </row>
    <row r="15" spans="1:9">
      <c r="A15" s="176" t="s">
        <v>102</v>
      </c>
      <c r="B15" s="183">
        <v>0</v>
      </c>
      <c r="C15" s="183">
        <v>0</v>
      </c>
      <c r="D15" s="183">
        <v>0</v>
      </c>
      <c r="E15" s="183">
        <v>0</v>
      </c>
      <c r="F15" s="183">
        <v>0</v>
      </c>
      <c r="G15" s="183">
        <v>0</v>
      </c>
      <c r="H15" s="183">
        <v>0</v>
      </c>
    </row>
    <row r="16" spans="1:9" ht="25.5">
      <c r="A16" s="177" t="s">
        <v>103</v>
      </c>
      <c r="B16" s="336">
        <v>0</v>
      </c>
      <c r="C16" s="336">
        <v>0</v>
      </c>
      <c r="D16" s="336">
        <v>0</v>
      </c>
      <c r="E16" s="336">
        <v>0</v>
      </c>
      <c r="F16" s="336">
        <v>0</v>
      </c>
      <c r="G16" s="336">
        <v>0</v>
      </c>
      <c r="H16" s="336">
        <v>0</v>
      </c>
      <c r="I16" s="34" t="s">
        <v>291</v>
      </c>
    </row>
    <row r="17" spans="1:10">
      <c r="A17" s="176" t="s">
        <v>104</v>
      </c>
      <c r="B17" s="175">
        <f>IF(B14=0,DAYS360(B13,B16),DAYS360(B13,B14))</f>
        <v>0</v>
      </c>
      <c r="C17" s="175">
        <f t="shared" ref="C17:H17" si="1">IF(C14=0,DAYS360(C13,C16),DAYS360(C13,C14))</f>
        <v>0</v>
      </c>
      <c r="D17" s="175">
        <f t="shared" si="1"/>
        <v>0</v>
      </c>
      <c r="E17" s="175">
        <f t="shared" si="1"/>
        <v>0</v>
      </c>
      <c r="F17" s="175">
        <f t="shared" si="1"/>
        <v>0</v>
      </c>
      <c r="G17" s="175">
        <f t="shared" si="1"/>
        <v>0</v>
      </c>
      <c r="H17" s="175">
        <f t="shared" si="1"/>
        <v>0</v>
      </c>
    </row>
    <row r="18" spans="1:10">
      <c r="A18" s="177" t="s">
        <v>112</v>
      </c>
      <c r="B18" s="175">
        <f>+(B10*30)-B17</f>
        <v>0</v>
      </c>
      <c r="C18" s="175">
        <f t="shared" ref="C18:H18" si="2">+(C10*30)-C17</f>
        <v>0</v>
      </c>
      <c r="D18" s="175">
        <f t="shared" si="2"/>
        <v>0</v>
      </c>
      <c r="E18" s="175">
        <f t="shared" si="2"/>
        <v>0</v>
      </c>
      <c r="F18" s="175">
        <f t="shared" si="2"/>
        <v>0</v>
      </c>
      <c r="G18" s="175">
        <f t="shared" si="2"/>
        <v>0</v>
      </c>
      <c r="H18" s="175">
        <f t="shared" si="2"/>
        <v>0</v>
      </c>
      <c r="I18" s="532"/>
      <c r="J18" s="63" t="s">
        <v>305</v>
      </c>
    </row>
    <row r="19" spans="1:10">
      <c r="A19" s="178" t="s">
        <v>114</v>
      </c>
      <c r="B19" s="368" t="e">
        <f t="shared" ref="B19:H19" si="3">+(B12/(B10*30))</f>
        <v>#DIV/0!</v>
      </c>
      <c r="C19" s="368" t="e">
        <f t="shared" si="3"/>
        <v>#DIV/0!</v>
      </c>
      <c r="D19" s="368" t="e">
        <f t="shared" si="3"/>
        <v>#DIV/0!</v>
      </c>
      <c r="E19" s="368" t="e">
        <f t="shared" si="3"/>
        <v>#DIV/0!</v>
      </c>
      <c r="F19" s="368" t="e">
        <f t="shared" si="3"/>
        <v>#DIV/0!</v>
      </c>
      <c r="G19" s="368" t="e">
        <f t="shared" si="3"/>
        <v>#DIV/0!</v>
      </c>
      <c r="H19" s="368" t="e">
        <f t="shared" si="3"/>
        <v>#DIV/0!</v>
      </c>
    </row>
    <row r="20" spans="1:10">
      <c r="A20" s="179" t="s">
        <v>113</v>
      </c>
      <c r="B20" s="200" t="e">
        <f t="shared" ref="B20" si="4">+B19*B18*B15</f>
        <v>#DIV/0!</v>
      </c>
      <c r="C20" s="200" t="e">
        <f t="shared" ref="C20" si="5">+C19*C18*C15</f>
        <v>#DIV/0!</v>
      </c>
      <c r="D20" s="200" t="e">
        <f t="shared" ref="D20" si="6">+D19*D18*D15</f>
        <v>#DIV/0!</v>
      </c>
      <c r="E20" s="200" t="e">
        <f t="shared" ref="E20" si="7">+E19*E18*E15</f>
        <v>#DIV/0!</v>
      </c>
      <c r="F20" s="200" t="e">
        <f t="shared" ref="F20" si="8">+F19*F18*F15</f>
        <v>#DIV/0!</v>
      </c>
      <c r="G20" s="200" t="e">
        <f t="shared" ref="G20" si="9">+G19*G18*G15</f>
        <v>#DIV/0!</v>
      </c>
      <c r="H20" s="200" t="e">
        <f t="shared" ref="H20" si="10">+H19*H18*H15</f>
        <v>#DIV/0!</v>
      </c>
      <c r="I20" s="499"/>
      <c r="J20" s="63" t="s">
        <v>288</v>
      </c>
    </row>
    <row r="21" spans="1:10">
      <c r="A21" s="736" t="s">
        <v>115</v>
      </c>
      <c r="B21" s="736"/>
      <c r="C21" s="736"/>
      <c r="D21" s="736"/>
      <c r="E21" s="736"/>
      <c r="F21" s="736"/>
      <c r="G21" s="736"/>
      <c r="H21" s="203" t="e">
        <f>SUM(B20:H20)</f>
        <v>#DIV/0!</v>
      </c>
      <c r="J21" s="534" t="s">
        <v>287</v>
      </c>
    </row>
    <row r="23" spans="1:10">
      <c r="A23" s="533" t="s">
        <v>289</v>
      </c>
      <c r="B23" s="532"/>
      <c r="C23" s="532"/>
      <c r="D23" s="532"/>
    </row>
    <row r="25" spans="1:10">
      <c r="A25" s="730" t="s">
        <v>87</v>
      </c>
      <c r="B25" s="731"/>
      <c r="C25" s="731"/>
      <c r="D25" s="731"/>
      <c r="E25" s="731"/>
      <c r="F25" s="731"/>
      <c r="G25" s="731"/>
      <c r="H25" s="731"/>
    </row>
    <row r="26" spans="1:10">
      <c r="A26" s="732">
        <f>VLOOKUP(A4,Conformación!$A$5:$S$129,8,FALSE)</f>
        <v>0</v>
      </c>
      <c r="B26" s="733"/>
      <c r="C26" s="733"/>
      <c r="D26" s="733"/>
      <c r="E26" s="733"/>
      <c r="F26" s="733"/>
      <c r="G26" s="733"/>
      <c r="H26" s="733"/>
    </row>
    <row r="27" spans="1:10">
      <c r="A27" s="734">
        <f>VLOOKUP(A4,Conformación!$A$5:$S$129,10,FALSE)</f>
        <v>0</v>
      </c>
      <c r="B27" s="735"/>
      <c r="C27" s="735"/>
      <c r="D27" s="735"/>
      <c r="E27" s="735"/>
      <c r="F27" s="735"/>
      <c r="G27" s="735"/>
      <c r="H27" s="735"/>
    </row>
    <row r="28" spans="1:10">
      <c r="A28" s="172" t="s">
        <v>71</v>
      </c>
      <c r="B28" s="173" t="s">
        <v>105</v>
      </c>
      <c r="C28" s="173" t="s">
        <v>106</v>
      </c>
      <c r="D28" s="173" t="s">
        <v>107</v>
      </c>
      <c r="E28" s="173" t="s">
        <v>108</v>
      </c>
      <c r="F28" s="173" t="s">
        <v>109</v>
      </c>
      <c r="G28" s="173" t="s">
        <v>110</v>
      </c>
      <c r="H28" s="173" t="s">
        <v>111</v>
      </c>
    </row>
    <row r="29" spans="1:10">
      <c r="A29" s="174" t="s">
        <v>228</v>
      </c>
      <c r="B29" s="205"/>
      <c r="C29" s="175"/>
      <c r="D29" s="175"/>
      <c r="E29" s="175"/>
      <c r="F29" s="175"/>
      <c r="G29" s="175"/>
      <c r="H29" s="175"/>
    </row>
    <row r="30" spans="1:10">
      <c r="A30" s="365" t="s">
        <v>229</v>
      </c>
      <c r="B30" s="367">
        <f>+B29*30</f>
        <v>0</v>
      </c>
      <c r="C30" s="367">
        <f t="shared" ref="C30" si="11">+C29*30</f>
        <v>0</v>
      </c>
      <c r="D30" s="367">
        <f t="shared" ref="D30" si="12">+D29*30</f>
        <v>0</v>
      </c>
      <c r="E30" s="367">
        <f t="shared" ref="E30" si="13">+E29*30</f>
        <v>0</v>
      </c>
      <c r="F30" s="367">
        <f t="shared" ref="F30" si="14">+F29*30</f>
        <v>0</v>
      </c>
      <c r="G30" s="367">
        <f t="shared" ref="G30" si="15">+G29*30</f>
        <v>0</v>
      </c>
      <c r="H30" s="367">
        <f t="shared" ref="H30" si="16">+H29*30</f>
        <v>0</v>
      </c>
    </row>
    <row r="31" spans="1:10">
      <c r="A31" s="174" t="s">
        <v>100</v>
      </c>
      <c r="B31" s="200"/>
      <c r="C31" s="200"/>
      <c r="D31" s="200"/>
      <c r="E31" s="200"/>
      <c r="F31" s="200"/>
      <c r="G31" s="200"/>
      <c r="H31" s="200"/>
    </row>
    <row r="32" spans="1:10">
      <c r="A32" s="174" t="s">
        <v>101</v>
      </c>
      <c r="B32" s="184">
        <v>0</v>
      </c>
      <c r="C32" s="184">
        <v>0</v>
      </c>
      <c r="D32" s="184">
        <v>0</v>
      </c>
      <c r="E32" s="184">
        <v>0</v>
      </c>
      <c r="F32" s="184">
        <v>0</v>
      </c>
      <c r="G32" s="184">
        <v>0</v>
      </c>
      <c r="H32" s="184">
        <v>0</v>
      </c>
      <c r="I32" t="str">
        <f>+$I$13</f>
        <v>si el contrato NO ha iniciado, se deja la fecha del cierre del proceso</v>
      </c>
    </row>
    <row r="33" spans="1:10">
      <c r="A33" s="365" t="s">
        <v>227</v>
      </c>
      <c r="B33" s="366">
        <v>0</v>
      </c>
      <c r="C33" s="366">
        <v>0</v>
      </c>
      <c r="D33" s="184">
        <v>0</v>
      </c>
      <c r="E33" s="184">
        <v>0</v>
      </c>
      <c r="F33" s="184">
        <v>0</v>
      </c>
      <c r="G33" s="184">
        <v>0</v>
      </c>
      <c r="H33" s="184">
        <v>0</v>
      </c>
    </row>
    <row r="34" spans="1:10">
      <c r="A34" s="176" t="s">
        <v>102</v>
      </c>
      <c r="B34" s="183">
        <v>0</v>
      </c>
      <c r="C34" s="183">
        <v>0</v>
      </c>
      <c r="D34" s="183">
        <v>0</v>
      </c>
      <c r="E34" s="183">
        <v>0</v>
      </c>
      <c r="F34" s="183">
        <v>0</v>
      </c>
      <c r="G34" s="183">
        <v>0</v>
      </c>
      <c r="H34" s="183">
        <v>0</v>
      </c>
    </row>
    <row r="35" spans="1:10" ht="25.5">
      <c r="A35" s="177" t="s">
        <v>103</v>
      </c>
      <c r="B35" s="336">
        <v>0</v>
      </c>
      <c r="C35" s="336">
        <v>0</v>
      </c>
      <c r="D35" s="336">
        <v>0</v>
      </c>
      <c r="E35" s="336">
        <v>0</v>
      </c>
      <c r="F35" s="336">
        <v>0</v>
      </c>
      <c r="G35" s="336">
        <v>0</v>
      </c>
      <c r="H35" s="336">
        <v>0</v>
      </c>
      <c r="I35" s="34" t="str">
        <f>+$I$16</f>
        <v>FECHA DEL CIERRE DEL PROCESO</v>
      </c>
    </row>
    <row r="36" spans="1:10">
      <c r="A36" s="176" t="s">
        <v>104</v>
      </c>
      <c r="B36" s="175">
        <f>IF(B33=0,DAYS360(B32,B35),DAYS360(B32,B33))</f>
        <v>0</v>
      </c>
      <c r="C36" s="175">
        <f t="shared" ref="C36" si="17">IF(C33=0,DAYS360(C32,C35),DAYS360(C32,C33))</f>
        <v>0</v>
      </c>
      <c r="D36" s="175">
        <f t="shared" ref="D36" si="18">IF(D33=0,DAYS360(D32,D35),DAYS360(D32,D33))</f>
        <v>0</v>
      </c>
      <c r="E36" s="175">
        <f t="shared" ref="E36" si="19">IF(E33=0,DAYS360(E32,E35),DAYS360(E32,E33))</f>
        <v>0</v>
      </c>
      <c r="F36" s="175">
        <f t="shared" ref="F36" si="20">IF(F33=0,DAYS360(F32,F35),DAYS360(F32,F33))</f>
        <v>0</v>
      </c>
      <c r="G36" s="175">
        <f t="shared" ref="G36" si="21">IF(G33=0,DAYS360(G32,G35),DAYS360(G32,G33))</f>
        <v>0</v>
      </c>
      <c r="H36" s="175">
        <f t="shared" ref="H36" si="22">IF(H33=0,DAYS360(H32,H35),DAYS360(H32,H33))</f>
        <v>0</v>
      </c>
    </row>
    <row r="37" spans="1:10">
      <c r="A37" s="177" t="s">
        <v>112</v>
      </c>
      <c r="B37" s="175">
        <f>+(B29*30)-B36</f>
        <v>0</v>
      </c>
      <c r="C37" s="175">
        <f t="shared" ref="C37" si="23">+(C29*30)-C36</f>
        <v>0</v>
      </c>
      <c r="D37" s="175">
        <f t="shared" ref="D37" si="24">+(D29*30)-D36</f>
        <v>0</v>
      </c>
      <c r="E37" s="175">
        <f t="shared" ref="E37" si="25">+(E29*30)-E36</f>
        <v>0</v>
      </c>
      <c r="F37" s="175">
        <f t="shared" ref="F37" si="26">+(F29*30)-F36</f>
        <v>0</v>
      </c>
      <c r="G37" s="175">
        <f t="shared" ref="G37" si="27">+(G29*30)-G36</f>
        <v>0</v>
      </c>
      <c r="H37" s="175">
        <f t="shared" ref="H37" si="28">+(H29*30)-H36</f>
        <v>0</v>
      </c>
      <c r="I37" s="532"/>
      <c r="J37" s="63" t="s">
        <v>305</v>
      </c>
    </row>
    <row r="38" spans="1:10">
      <c r="A38" s="178" t="s">
        <v>114</v>
      </c>
      <c r="B38" s="368" t="e">
        <f t="shared" ref="B38:H38" si="29">+(B31/(B29*30))</f>
        <v>#DIV/0!</v>
      </c>
      <c r="C38" s="368" t="e">
        <f t="shared" si="29"/>
        <v>#DIV/0!</v>
      </c>
      <c r="D38" s="368" t="e">
        <f t="shared" si="29"/>
        <v>#DIV/0!</v>
      </c>
      <c r="E38" s="368" t="e">
        <f t="shared" si="29"/>
        <v>#DIV/0!</v>
      </c>
      <c r="F38" s="368" t="e">
        <f t="shared" si="29"/>
        <v>#DIV/0!</v>
      </c>
      <c r="G38" s="368" t="e">
        <f t="shared" si="29"/>
        <v>#DIV/0!</v>
      </c>
      <c r="H38" s="368" t="e">
        <f t="shared" si="29"/>
        <v>#DIV/0!</v>
      </c>
    </row>
    <row r="39" spans="1:10">
      <c r="A39" s="179" t="s">
        <v>113</v>
      </c>
      <c r="B39" s="200" t="e">
        <f t="shared" ref="B39" si="30">+B38*B37*B34</f>
        <v>#DIV/0!</v>
      </c>
      <c r="C39" s="200" t="e">
        <f t="shared" ref="C39" si="31">+C38*C37*C34</f>
        <v>#DIV/0!</v>
      </c>
      <c r="D39" s="200" t="e">
        <f t="shared" ref="D39" si="32">+D38*D37*D34</f>
        <v>#DIV/0!</v>
      </c>
      <c r="E39" s="200" t="e">
        <f t="shared" ref="E39" si="33">+E38*E37*E34</f>
        <v>#DIV/0!</v>
      </c>
      <c r="F39" s="200" t="e">
        <f t="shared" ref="F39" si="34">+F38*F37*F34</f>
        <v>#DIV/0!</v>
      </c>
      <c r="G39" s="200" t="e">
        <f t="shared" ref="G39" si="35">+G38*G37*G34</f>
        <v>#DIV/0!</v>
      </c>
      <c r="H39" s="200" t="e">
        <f t="shared" ref="H39" si="36">+H38*H37*H34</f>
        <v>#DIV/0!</v>
      </c>
      <c r="I39" s="499"/>
      <c r="J39" s="63" t="s">
        <v>288</v>
      </c>
    </row>
    <row r="40" spans="1:10">
      <c r="A40" s="736" t="s">
        <v>115</v>
      </c>
      <c r="B40" s="736"/>
      <c r="C40" s="736"/>
      <c r="D40" s="736"/>
      <c r="E40" s="736"/>
      <c r="F40" s="736"/>
      <c r="G40" s="736"/>
      <c r="H40" s="203" t="e">
        <f>SUM(B39:H39)</f>
        <v>#DIV/0!</v>
      </c>
      <c r="J40" s="63" t="s">
        <v>287</v>
      </c>
    </row>
    <row r="42" spans="1:10">
      <c r="A42" s="533" t="s">
        <v>289</v>
      </c>
      <c r="B42" s="532"/>
      <c r="C42" s="532"/>
      <c r="D42" s="532"/>
    </row>
    <row r="43" spans="1:10">
      <c r="A43" s="63"/>
    </row>
    <row r="44" spans="1:10">
      <c r="A44" s="730" t="s">
        <v>13</v>
      </c>
      <c r="B44" s="731"/>
      <c r="C44" s="731"/>
      <c r="D44" s="731"/>
      <c r="E44" s="731"/>
      <c r="F44" s="731"/>
      <c r="G44" s="731"/>
      <c r="H44" s="731"/>
    </row>
    <row r="45" spans="1:10">
      <c r="A45" s="732">
        <f>VLOOKUP(A4,Conformación!$A$5:$S$129,11,FALSE)</f>
        <v>0</v>
      </c>
      <c r="B45" s="733"/>
      <c r="C45" s="733"/>
      <c r="D45" s="733"/>
      <c r="E45" s="733"/>
      <c r="F45" s="733"/>
      <c r="G45" s="733"/>
      <c r="H45" s="733"/>
    </row>
    <row r="46" spans="1:10">
      <c r="A46" s="734">
        <f>VLOOKUP(A4,Conformación!$A$5:$S$129,13,FALSE)</f>
        <v>0</v>
      </c>
      <c r="B46" s="735"/>
      <c r="C46" s="735"/>
      <c r="D46" s="735"/>
      <c r="E46" s="735"/>
      <c r="F46" s="735"/>
      <c r="G46" s="735"/>
      <c r="H46" s="735"/>
    </row>
    <row r="47" spans="1:10">
      <c r="A47" s="172" t="s">
        <v>71</v>
      </c>
      <c r="B47" s="173" t="s">
        <v>105</v>
      </c>
      <c r="C47" s="173" t="s">
        <v>106</v>
      </c>
      <c r="D47" s="173" t="s">
        <v>107</v>
      </c>
      <c r="E47" s="173" t="s">
        <v>108</v>
      </c>
      <c r="F47" s="173" t="s">
        <v>109</v>
      </c>
      <c r="G47" s="173" t="s">
        <v>110</v>
      </c>
      <c r="H47" s="173" t="s">
        <v>111</v>
      </c>
    </row>
    <row r="48" spans="1:10">
      <c r="A48" s="174" t="s">
        <v>228</v>
      </c>
      <c r="B48" s="205"/>
      <c r="C48" s="175"/>
      <c r="D48" s="175"/>
      <c r="E48" s="175"/>
      <c r="F48" s="175"/>
      <c r="G48" s="175"/>
      <c r="H48" s="175"/>
    </row>
    <row r="49" spans="1:10">
      <c r="A49" s="365" t="s">
        <v>229</v>
      </c>
      <c r="B49" s="367">
        <f>+B48*30</f>
        <v>0</v>
      </c>
      <c r="C49" s="367">
        <f t="shared" ref="C49" si="37">+C48*30</f>
        <v>0</v>
      </c>
      <c r="D49" s="367">
        <f t="shared" ref="D49" si="38">+D48*30</f>
        <v>0</v>
      </c>
      <c r="E49" s="367">
        <f t="shared" ref="E49" si="39">+E48*30</f>
        <v>0</v>
      </c>
      <c r="F49" s="367">
        <f t="shared" ref="F49" si="40">+F48*30</f>
        <v>0</v>
      </c>
      <c r="G49" s="367">
        <f t="shared" ref="G49" si="41">+G48*30</f>
        <v>0</v>
      </c>
      <c r="H49" s="367">
        <f t="shared" ref="H49" si="42">+H48*30</f>
        <v>0</v>
      </c>
    </row>
    <row r="50" spans="1:10">
      <c r="A50" s="174" t="s">
        <v>100</v>
      </c>
      <c r="B50" s="200"/>
      <c r="C50" s="200"/>
      <c r="D50" s="200"/>
      <c r="E50" s="200"/>
      <c r="F50" s="200"/>
      <c r="G50" s="200"/>
      <c r="H50" s="200"/>
    </row>
    <row r="51" spans="1:10">
      <c r="A51" s="174" t="s">
        <v>101</v>
      </c>
      <c r="B51" s="184">
        <v>0</v>
      </c>
      <c r="C51" s="184">
        <v>0</v>
      </c>
      <c r="D51" s="184">
        <v>0</v>
      </c>
      <c r="E51" s="184">
        <v>0</v>
      </c>
      <c r="F51" s="184">
        <v>0</v>
      </c>
      <c r="G51" s="184">
        <v>0</v>
      </c>
      <c r="H51" s="184">
        <v>0</v>
      </c>
      <c r="I51" t="str">
        <f>+$I$13</f>
        <v>si el contrato NO ha iniciado, se deja la fecha del cierre del proceso</v>
      </c>
    </row>
    <row r="52" spans="1:10">
      <c r="A52" s="365" t="s">
        <v>227</v>
      </c>
      <c r="B52" s="366">
        <v>0</v>
      </c>
      <c r="C52" s="366">
        <v>0</v>
      </c>
      <c r="D52" s="184">
        <v>0</v>
      </c>
      <c r="E52" s="184">
        <v>0</v>
      </c>
      <c r="F52" s="184">
        <v>0</v>
      </c>
      <c r="G52" s="184">
        <v>0</v>
      </c>
      <c r="H52" s="184">
        <v>0</v>
      </c>
    </row>
    <row r="53" spans="1:10">
      <c r="A53" s="176" t="s">
        <v>102</v>
      </c>
      <c r="B53" s="183">
        <v>0</v>
      </c>
      <c r="C53" s="183">
        <v>0</v>
      </c>
      <c r="D53" s="183">
        <v>0</v>
      </c>
      <c r="E53" s="183">
        <v>0</v>
      </c>
      <c r="F53" s="183">
        <v>0</v>
      </c>
      <c r="G53" s="183">
        <v>0</v>
      </c>
      <c r="H53" s="183">
        <v>0</v>
      </c>
    </row>
    <row r="54" spans="1:10" ht="25.5">
      <c r="A54" s="177" t="s">
        <v>103</v>
      </c>
      <c r="B54" s="336">
        <v>0</v>
      </c>
      <c r="C54" s="336">
        <v>0</v>
      </c>
      <c r="D54" s="336">
        <v>0</v>
      </c>
      <c r="E54" s="336">
        <v>0</v>
      </c>
      <c r="F54" s="336">
        <v>0</v>
      </c>
      <c r="G54" s="336">
        <v>0</v>
      </c>
      <c r="H54" s="336">
        <v>0</v>
      </c>
      <c r="I54" s="34" t="str">
        <f>+$I$16</f>
        <v>FECHA DEL CIERRE DEL PROCESO</v>
      </c>
    </row>
    <row r="55" spans="1:10">
      <c r="A55" s="176" t="s">
        <v>104</v>
      </c>
      <c r="B55" s="175">
        <f>IF(B52=0,DAYS360(B51,B54),DAYS360(B51,B52))</f>
        <v>0</v>
      </c>
      <c r="C55" s="175">
        <f t="shared" ref="C55" si="43">IF(C52=0,DAYS360(C51,C54),DAYS360(C51,C52))</f>
        <v>0</v>
      </c>
      <c r="D55" s="175">
        <f t="shared" ref="D55" si="44">IF(D52=0,DAYS360(D51,D54),DAYS360(D51,D52))</f>
        <v>0</v>
      </c>
      <c r="E55" s="175">
        <f t="shared" ref="E55" si="45">IF(E52=0,DAYS360(E51,E54),DAYS360(E51,E52))</f>
        <v>0</v>
      </c>
      <c r="F55" s="175">
        <f t="shared" ref="F55" si="46">IF(F52=0,DAYS360(F51,F54),DAYS360(F51,F52))</f>
        <v>0</v>
      </c>
      <c r="G55" s="175">
        <f t="shared" ref="G55" si="47">IF(G52=0,DAYS360(G51,G54),DAYS360(G51,G52))</f>
        <v>0</v>
      </c>
      <c r="H55" s="175">
        <f t="shared" ref="H55" si="48">IF(H52=0,DAYS360(H51,H54),DAYS360(H51,H52))</f>
        <v>0</v>
      </c>
    </row>
    <row r="56" spans="1:10">
      <c r="A56" s="177" t="s">
        <v>112</v>
      </c>
      <c r="B56" s="175">
        <f>+(B48*30)-B55</f>
        <v>0</v>
      </c>
      <c r="C56" s="175">
        <f t="shared" ref="C56" si="49">+(C48*30)-C55</f>
        <v>0</v>
      </c>
      <c r="D56" s="175">
        <f t="shared" ref="D56" si="50">+(D48*30)-D55</f>
        <v>0</v>
      </c>
      <c r="E56" s="175">
        <f t="shared" ref="E56" si="51">+(E48*30)-E55</f>
        <v>0</v>
      </c>
      <c r="F56" s="175">
        <f t="shared" ref="F56" si="52">+(F48*30)-F55</f>
        <v>0</v>
      </c>
      <c r="G56" s="175">
        <f t="shared" ref="G56" si="53">+(G48*30)-G55</f>
        <v>0</v>
      </c>
      <c r="H56" s="175">
        <f t="shared" ref="H56" si="54">+(H48*30)-H55</f>
        <v>0</v>
      </c>
      <c r="I56" s="532"/>
      <c r="J56" s="63" t="s">
        <v>305</v>
      </c>
    </row>
    <row r="57" spans="1:10">
      <c r="A57" s="178" t="s">
        <v>114</v>
      </c>
      <c r="B57" s="368" t="e">
        <f t="shared" ref="B57:H57" si="55">+(B50/(B48*30))</f>
        <v>#DIV/0!</v>
      </c>
      <c r="C57" s="368" t="e">
        <f t="shared" si="55"/>
        <v>#DIV/0!</v>
      </c>
      <c r="D57" s="368" t="e">
        <f t="shared" si="55"/>
        <v>#DIV/0!</v>
      </c>
      <c r="E57" s="368" t="e">
        <f t="shared" si="55"/>
        <v>#DIV/0!</v>
      </c>
      <c r="F57" s="368" t="e">
        <f t="shared" si="55"/>
        <v>#DIV/0!</v>
      </c>
      <c r="G57" s="368" t="e">
        <f t="shared" si="55"/>
        <v>#DIV/0!</v>
      </c>
      <c r="H57" s="368" t="e">
        <f t="shared" si="55"/>
        <v>#DIV/0!</v>
      </c>
    </row>
    <row r="58" spans="1:10">
      <c r="A58" s="179" t="s">
        <v>113</v>
      </c>
      <c r="B58" s="200" t="e">
        <f t="shared" ref="B58" si="56">+B57*B56*B53</f>
        <v>#DIV/0!</v>
      </c>
      <c r="C58" s="200" t="e">
        <f t="shared" ref="C58" si="57">+C57*C56*C53</f>
        <v>#DIV/0!</v>
      </c>
      <c r="D58" s="200" t="e">
        <f t="shared" ref="D58" si="58">+D57*D56*D53</f>
        <v>#DIV/0!</v>
      </c>
      <c r="E58" s="200" t="e">
        <f t="shared" ref="E58" si="59">+E57*E56*E53</f>
        <v>#DIV/0!</v>
      </c>
      <c r="F58" s="200" t="e">
        <f t="shared" ref="F58" si="60">+F57*F56*F53</f>
        <v>#DIV/0!</v>
      </c>
      <c r="G58" s="200" t="e">
        <f t="shared" ref="G58" si="61">+G57*G56*G53</f>
        <v>#DIV/0!</v>
      </c>
      <c r="H58" s="200" t="e">
        <f t="shared" ref="H58" si="62">+H57*H56*H53</f>
        <v>#DIV/0!</v>
      </c>
      <c r="I58" s="499"/>
      <c r="J58" s="63" t="s">
        <v>288</v>
      </c>
    </row>
    <row r="59" spans="1:10">
      <c r="A59" s="736" t="s">
        <v>115</v>
      </c>
      <c r="B59" s="736"/>
      <c r="C59" s="736"/>
      <c r="D59" s="736"/>
      <c r="E59" s="736"/>
      <c r="F59" s="736"/>
      <c r="G59" s="736"/>
      <c r="H59" s="203" t="e">
        <f>SUM(B58:H58)</f>
        <v>#DIV/0!</v>
      </c>
      <c r="J59" s="63" t="s">
        <v>287</v>
      </c>
    </row>
    <row r="61" spans="1:10">
      <c r="A61" s="533" t="s">
        <v>289</v>
      </c>
      <c r="B61" s="532"/>
      <c r="C61" s="532"/>
      <c r="D61" s="532"/>
    </row>
    <row r="63" spans="1:10">
      <c r="A63" s="730" t="s">
        <v>14</v>
      </c>
      <c r="B63" s="731"/>
      <c r="C63" s="731"/>
      <c r="D63" s="731"/>
      <c r="E63" s="731"/>
      <c r="F63" s="731"/>
      <c r="G63" s="731"/>
      <c r="H63" s="731"/>
    </row>
    <row r="64" spans="1:10">
      <c r="A64" s="732">
        <f>VLOOKUP(A4,Conformación!$A$5:$S$129,14,FALSE)</f>
        <v>0</v>
      </c>
      <c r="B64" s="733"/>
      <c r="C64" s="733"/>
      <c r="D64" s="733"/>
      <c r="E64" s="733"/>
      <c r="F64" s="733"/>
      <c r="G64" s="733"/>
      <c r="H64" s="733"/>
    </row>
    <row r="65" spans="1:10">
      <c r="A65" s="734">
        <f>VLOOKUP(A4,Conformación!$A$5:$S$129,16,FALSE)</f>
        <v>0</v>
      </c>
      <c r="B65" s="735"/>
      <c r="C65" s="735"/>
      <c r="D65" s="735"/>
      <c r="E65" s="735"/>
      <c r="F65" s="735"/>
      <c r="G65" s="735"/>
      <c r="H65" s="735"/>
    </row>
    <row r="66" spans="1:10">
      <c r="A66" s="172" t="s">
        <v>71</v>
      </c>
      <c r="B66" s="173" t="s">
        <v>105</v>
      </c>
      <c r="C66" s="173" t="s">
        <v>106</v>
      </c>
      <c r="D66" s="173" t="s">
        <v>107</v>
      </c>
      <c r="E66" s="173" t="s">
        <v>108</v>
      </c>
      <c r="F66" s="173" t="s">
        <v>109</v>
      </c>
      <c r="G66" s="173" t="s">
        <v>110</v>
      </c>
      <c r="H66" s="173" t="s">
        <v>111</v>
      </c>
    </row>
    <row r="67" spans="1:10">
      <c r="A67" s="174" t="s">
        <v>228</v>
      </c>
      <c r="B67" s="205"/>
      <c r="C67" s="175"/>
      <c r="D67" s="175"/>
      <c r="E67" s="175"/>
      <c r="F67" s="175"/>
      <c r="G67" s="175"/>
      <c r="H67" s="175"/>
    </row>
    <row r="68" spans="1:10">
      <c r="A68" s="365" t="s">
        <v>229</v>
      </c>
      <c r="B68" s="367">
        <f>+B67*30</f>
        <v>0</v>
      </c>
      <c r="C68" s="367">
        <f t="shared" ref="C68" si="63">+C67*30</f>
        <v>0</v>
      </c>
      <c r="D68" s="367">
        <f t="shared" ref="D68" si="64">+D67*30</f>
        <v>0</v>
      </c>
      <c r="E68" s="367">
        <f t="shared" ref="E68" si="65">+E67*30</f>
        <v>0</v>
      </c>
      <c r="F68" s="367">
        <f t="shared" ref="F68" si="66">+F67*30</f>
        <v>0</v>
      </c>
      <c r="G68" s="367">
        <f t="shared" ref="G68" si="67">+G67*30</f>
        <v>0</v>
      </c>
      <c r="H68" s="367">
        <f t="shared" ref="H68" si="68">+H67*30</f>
        <v>0</v>
      </c>
    </row>
    <row r="69" spans="1:10">
      <c r="A69" s="174" t="s">
        <v>100</v>
      </c>
      <c r="B69" s="200"/>
      <c r="C69" s="200"/>
      <c r="D69" s="200"/>
      <c r="E69" s="200"/>
      <c r="F69" s="200"/>
      <c r="G69" s="200"/>
      <c r="H69" s="200"/>
    </row>
    <row r="70" spans="1:10">
      <c r="A70" s="174" t="s">
        <v>101</v>
      </c>
      <c r="B70" s="184">
        <v>0</v>
      </c>
      <c r="C70" s="184">
        <v>0</v>
      </c>
      <c r="D70" s="184">
        <v>0</v>
      </c>
      <c r="E70" s="184">
        <v>0</v>
      </c>
      <c r="F70" s="184">
        <v>0</v>
      </c>
      <c r="G70" s="184">
        <v>0</v>
      </c>
      <c r="H70" s="184">
        <v>0</v>
      </c>
      <c r="I70" t="str">
        <f>+$I$13</f>
        <v>si el contrato NO ha iniciado, se deja la fecha del cierre del proceso</v>
      </c>
    </row>
    <row r="71" spans="1:10">
      <c r="A71" s="365" t="s">
        <v>227</v>
      </c>
      <c r="B71" s="366">
        <v>0</v>
      </c>
      <c r="C71" s="366">
        <v>0</v>
      </c>
      <c r="D71" s="184">
        <v>0</v>
      </c>
      <c r="E71" s="184">
        <v>0</v>
      </c>
      <c r="F71" s="184">
        <v>0</v>
      </c>
      <c r="G71" s="184">
        <v>0</v>
      </c>
      <c r="H71" s="184">
        <v>0</v>
      </c>
    </row>
    <row r="72" spans="1:10">
      <c r="A72" s="176" t="s">
        <v>102</v>
      </c>
      <c r="B72" s="183">
        <v>0</v>
      </c>
      <c r="C72" s="183">
        <v>0</v>
      </c>
      <c r="D72" s="183">
        <v>0</v>
      </c>
      <c r="E72" s="183">
        <v>0</v>
      </c>
      <c r="F72" s="183">
        <v>0</v>
      </c>
      <c r="G72" s="183">
        <v>0</v>
      </c>
      <c r="H72" s="183">
        <v>0</v>
      </c>
    </row>
    <row r="73" spans="1:10" ht="25.5">
      <c r="A73" s="177" t="s">
        <v>103</v>
      </c>
      <c r="B73" s="336">
        <v>0</v>
      </c>
      <c r="C73" s="336">
        <v>0</v>
      </c>
      <c r="D73" s="336">
        <v>0</v>
      </c>
      <c r="E73" s="336">
        <v>0</v>
      </c>
      <c r="F73" s="336">
        <v>0</v>
      </c>
      <c r="G73" s="336">
        <v>0</v>
      </c>
      <c r="H73" s="336">
        <v>0</v>
      </c>
      <c r="I73" s="34" t="str">
        <f>+$I$16</f>
        <v>FECHA DEL CIERRE DEL PROCESO</v>
      </c>
    </row>
    <row r="74" spans="1:10">
      <c r="A74" s="176" t="s">
        <v>104</v>
      </c>
      <c r="B74" s="175">
        <f>IF(B71=0,DAYS360(B70,B73),DAYS360(B70,B71))</f>
        <v>0</v>
      </c>
      <c r="C74" s="175">
        <f t="shared" ref="C74" si="69">IF(C71=0,DAYS360(C70,C73),DAYS360(C70,C71))</f>
        <v>0</v>
      </c>
      <c r="D74" s="175">
        <f t="shared" ref="D74" si="70">IF(D71=0,DAYS360(D70,D73),DAYS360(D70,D71))</f>
        <v>0</v>
      </c>
      <c r="E74" s="175">
        <f t="shared" ref="E74" si="71">IF(E71=0,DAYS360(E70,E73),DAYS360(E70,E71))</f>
        <v>0</v>
      </c>
      <c r="F74" s="175">
        <f t="shared" ref="F74" si="72">IF(F71=0,DAYS360(F70,F73),DAYS360(F70,F71))</f>
        <v>0</v>
      </c>
      <c r="G74" s="175">
        <f t="shared" ref="G74" si="73">IF(G71=0,DAYS360(G70,G73),DAYS360(G70,G71))</f>
        <v>0</v>
      </c>
      <c r="H74" s="175">
        <f t="shared" ref="H74" si="74">IF(H71=0,DAYS360(H70,H73),DAYS360(H70,H71))</f>
        <v>0</v>
      </c>
    </row>
    <row r="75" spans="1:10">
      <c r="A75" s="177" t="s">
        <v>112</v>
      </c>
      <c r="B75" s="175">
        <f>+(B67*30)-B74</f>
        <v>0</v>
      </c>
      <c r="C75" s="175">
        <f t="shared" ref="C75" si="75">+(C67*30)-C74</f>
        <v>0</v>
      </c>
      <c r="D75" s="175">
        <f t="shared" ref="D75" si="76">+(D67*30)-D74</f>
        <v>0</v>
      </c>
      <c r="E75" s="175">
        <f t="shared" ref="E75" si="77">+(E67*30)-E74</f>
        <v>0</v>
      </c>
      <c r="F75" s="175">
        <f t="shared" ref="F75" si="78">+(F67*30)-F74</f>
        <v>0</v>
      </c>
      <c r="G75" s="175">
        <f t="shared" ref="G75" si="79">+(G67*30)-G74</f>
        <v>0</v>
      </c>
      <c r="H75" s="175">
        <f t="shared" ref="H75" si="80">+(H67*30)-H74</f>
        <v>0</v>
      </c>
      <c r="I75" s="532"/>
      <c r="J75" s="63" t="s">
        <v>305</v>
      </c>
    </row>
    <row r="76" spans="1:10">
      <c r="A76" s="178" t="s">
        <v>114</v>
      </c>
      <c r="B76" s="368" t="e">
        <f t="shared" ref="B76:H76" si="81">+(B69/(B67*30))</f>
        <v>#DIV/0!</v>
      </c>
      <c r="C76" s="368" t="e">
        <f t="shared" si="81"/>
        <v>#DIV/0!</v>
      </c>
      <c r="D76" s="368" t="e">
        <f t="shared" si="81"/>
        <v>#DIV/0!</v>
      </c>
      <c r="E76" s="368" t="e">
        <f t="shared" si="81"/>
        <v>#DIV/0!</v>
      </c>
      <c r="F76" s="368" t="e">
        <f t="shared" si="81"/>
        <v>#DIV/0!</v>
      </c>
      <c r="G76" s="368" t="e">
        <f t="shared" si="81"/>
        <v>#DIV/0!</v>
      </c>
      <c r="H76" s="368" t="e">
        <f t="shared" si="81"/>
        <v>#DIV/0!</v>
      </c>
    </row>
    <row r="77" spans="1:10">
      <c r="A77" s="179" t="s">
        <v>113</v>
      </c>
      <c r="B77" s="200" t="e">
        <f t="shared" ref="B77" si="82">+B76*B75*B72</f>
        <v>#DIV/0!</v>
      </c>
      <c r="C77" s="200" t="e">
        <f t="shared" ref="C77" si="83">+C76*C75*C72</f>
        <v>#DIV/0!</v>
      </c>
      <c r="D77" s="200" t="e">
        <f t="shared" ref="D77" si="84">+D76*D75*D72</f>
        <v>#DIV/0!</v>
      </c>
      <c r="E77" s="200" t="e">
        <f t="shared" ref="E77" si="85">+E76*E75*E72</f>
        <v>#DIV/0!</v>
      </c>
      <c r="F77" s="200" t="e">
        <f t="shared" ref="F77" si="86">+F76*F75*F72</f>
        <v>#DIV/0!</v>
      </c>
      <c r="G77" s="200" t="e">
        <f t="shared" ref="G77" si="87">+G76*G75*G72</f>
        <v>#DIV/0!</v>
      </c>
      <c r="H77" s="200" t="e">
        <f t="shared" ref="H77" si="88">+H76*H75*H72</f>
        <v>#DIV/0!</v>
      </c>
      <c r="I77" s="499"/>
      <c r="J77" s="63" t="s">
        <v>288</v>
      </c>
    </row>
    <row r="78" spans="1:10">
      <c r="A78" s="736" t="s">
        <v>115</v>
      </c>
      <c r="B78" s="736"/>
      <c r="C78" s="736"/>
      <c r="D78" s="736"/>
      <c r="E78" s="736"/>
      <c r="F78" s="736"/>
      <c r="G78" s="736"/>
      <c r="H78" s="203" t="e">
        <f>SUM(B77:H77)</f>
        <v>#DIV/0!</v>
      </c>
      <c r="J78" s="63" t="s">
        <v>287</v>
      </c>
    </row>
    <row r="80" spans="1:10">
      <c r="A80" s="533" t="s">
        <v>289</v>
      </c>
      <c r="B80" s="532"/>
      <c r="C80" s="532"/>
      <c r="D80" s="532"/>
    </row>
    <row r="83" spans="1:9">
      <c r="A83" s="194" t="s">
        <v>70</v>
      </c>
      <c r="B83" s="726">
        <f>VLOOKUP(A84,Conformación!$A$5:$S$129,2,FALSE)</f>
        <v>0</v>
      </c>
      <c r="C83" s="726"/>
      <c r="D83" s="726"/>
      <c r="E83" s="195"/>
      <c r="F83" s="195"/>
      <c r="G83" s="196"/>
      <c r="H83" s="196"/>
    </row>
    <row r="84" spans="1:9">
      <c r="A84" s="197">
        <v>2</v>
      </c>
      <c r="B84" s="727">
        <f>VLOOKUP(A84,Conformación!$A$5:$S$129,4,FALSE)</f>
        <v>0</v>
      </c>
      <c r="C84" s="727"/>
      <c r="D84" s="727"/>
      <c r="E84" s="198"/>
      <c r="F84" s="199"/>
      <c r="G84" s="196"/>
      <c r="H84" s="196"/>
    </row>
    <row r="85" spans="1:9">
      <c r="A85" s="197"/>
      <c r="B85" s="727"/>
      <c r="C85" s="727"/>
      <c r="D85" s="727"/>
      <c r="E85" s="195"/>
      <c r="F85" s="195"/>
      <c r="G85" s="196"/>
      <c r="H85" s="196"/>
    </row>
    <row r="86" spans="1:9">
      <c r="A86" s="730" t="s">
        <v>86</v>
      </c>
      <c r="B86" s="731"/>
      <c r="C86" s="731"/>
      <c r="D86" s="731"/>
      <c r="E86" s="731"/>
      <c r="F86" s="731"/>
      <c r="G86" s="731"/>
      <c r="H86" s="731"/>
    </row>
    <row r="87" spans="1:9">
      <c r="A87" s="732">
        <f>VLOOKUP(A84,Conformación!$A$5:$S$129,5,FALSE)</f>
        <v>0</v>
      </c>
      <c r="B87" s="733"/>
      <c r="C87" s="733"/>
      <c r="D87" s="733"/>
      <c r="E87" s="733"/>
      <c r="F87" s="733"/>
      <c r="G87" s="733"/>
      <c r="H87" s="733"/>
    </row>
    <row r="88" spans="1:9">
      <c r="A88" s="734">
        <f>VLOOKUP(A84,Conformación!$A$5:$S$129,7,FALSE)</f>
        <v>0</v>
      </c>
      <c r="B88" s="735"/>
      <c r="C88" s="735"/>
      <c r="D88" s="735"/>
      <c r="E88" s="735"/>
      <c r="F88" s="735"/>
      <c r="G88" s="735"/>
      <c r="H88" s="735"/>
    </row>
    <row r="89" spans="1:9">
      <c r="A89" s="172" t="s">
        <v>71</v>
      </c>
      <c r="B89" s="173" t="s">
        <v>105</v>
      </c>
      <c r="C89" s="173" t="s">
        <v>106</v>
      </c>
      <c r="D89" s="173" t="s">
        <v>107</v>
      </c>
      <c r="E89" s="173" t="s">
        <v>108</v>
      </c>
      <c r="F89" s="173" t="s">
        <v>109</v>
      </c>
      <c r="G89" s="173" t="s">
        <v>110</v>
      </c>
      <c r="H89" s="173" t="s">
        <v>111</v>
      </c>
    </row>
    <row r="90" spans="1:9">
      <c r="A90" s="174" t="s">
        <v>228</v>
      </c>
      <c r="B90" s="205"/>
      <c r="C90" s="175"/>
      <c r="D90" s="175"/>
      <c r="E90" s="175"/>
      <c r="F90" s="175"/>
      <c r="G90" s="175"/>
      <c r="H90" s="175"/>
    </row>
    <row r="91" spans="1:9">
      <c r="A91" s="365" t="s">
        <v>229</v>
      </c>
      <c r="B91" s="367">
        <f>+B90*30</f>
        <v>0</v>
      </c>
      <c r="C91" s="367">
        <f t="shared" ref="C91" si="89">+C90*30</f>
        <v>0</v>
      </c>
      <c r="D91" s="367">
        <f t="shared" ref="D91" si="90">+D90*30</f>
        <v>0</v>
      </c>
      <c r="E91" s="367">
        <f t="shared" ref="E91" si="91">+E90*30</f>
        <v>0</v>
      </c>
      <c r="F91" s="367">
        <f t="shared" ref="F91" si="92">+F90*30</f>
        <v>0</v>
      </c>
      <c r="G91" s="367">
        <f t="shared" ref="G91" si="93">+G90*30</f>
        <v>0</v>
      </c>
      <c r="H91" s="367">
        <f t="shared" ref="H91" si="94">+H90*30</f>
        <v>0</v>
      </c>
    </row>
    <row r="92" spans="1:9">
      <c r="A92" s="174" t="s">
        <v>100</v>
      </c>
      <c r="B92" s="200"/>
      <c r="C92" s="200"/>
      <c r="D92" s="200"/>
      <c r="E92" s="200"/>
      <c r="F92" s="200"/>
      <c r="G92" s="200"/>
      <c r="H92" s="200"/>
    </row>
    <row r="93" spans="1:9">
      <c r="A93" s="174" t="s">
        <v>101</v>
      </c>
      <c r="B93" s="184">
        <v>0</v>
      </c>
      <c r="C93" s="184">
        <v>0</v>
      </c>
      <c r="D93" s="184">
        <v>0</v>
      </c>
      <c r="E93" s="184">
        <v>0</v>
      </c>
      <c r="F93" s="184">
        <v>0</v>
      </c>
      <c r="G93" s="184">
        <v>0</v>
      </c>
      <c r="H93" s="184">
        <v>0</v>
      </c>
      <c r="I93" t="str">
        <f>+$I$13</f>
        <v>si el contrato NO ha iniciado, se deja la fecha del cierre del proceso</v>
      </c>
    </row>
    <row r="94" spans="1:9">
      <c r="A94" s="365" t="s">
        <v>227</v>
      </c>
      <c r="B94" s="366">
        <v>0</v>
      </c>
      <c r="C94" s="366">
        <v>0</v>
      </c>
      <c r="D94" s="184">
        <v>0</v>
      </c>
      <c r="E94" s="184">
        <v>0</v>
      </c>
      <c r="F94" s="184">
        <v>0</v>
      </c>
      <c r="G94" s="184">
        <v>0</v>
      </c>
      <c r="H94" s="184">
        <v>0</v>
      </c>
    </row>
    <row r="95" spans="1:9">
      <c r="A95" s="176" t="s">
        <v>102</v>
      </c>
      <c r="B95" s="183">
        <v>0</v>
      </c>
      <c r="C95" s="183">
        <v>0</v>
      </c>
      <c r="D95" s="183">
        <v>0</v>
      </c>
      <c r="E95" s="183">
        <v>0</v>
      </c>
      <c r="F95" s="183">
        <v>0</v>
      </c>
      <c r="G95" s="183">
        <v>0</v>
      </c>
      <c r="H95" s="183">
        <v>0</v>
      </c>
    </row>
    <row r="96" spans="1:9" ht="25.5">
      <c r="A96" s="177" t="s">
        <v>103</v>
      </c>
      <c r="B96" s="336">
        <v>0</v>
      </c>
      <c r="C96" s="336">
        <v>0</v>
      </c>
      <c r="D96" s="336">
        <v>0</v>
      </c>
      <c r="E96" s="336">
        <v>0</v>
      </c>
      <c r="F96" s="336">
        <v>0</v>
      </c>
      <c r="G96" s="336">
        <v>0</v>
      </c>
      <c r="H96" s="336">
        <v>0</v>
      </c>
      <c r="I96" s="34" t="str">
        <f>+$I$16</f>
        <v>FECHA DEL CIERRE DEL PROCESO</v>
      </c>
    </row>
    <row r="97" spans="1:10">
      <c r="A97" s="176" t="s">
        <v>104</v>
      </c>
      <c r="B97" s="175">
        <f>IF(B94=0,DAYS360(B93,B96),DAYS360(B93,B94))</f>
        <v>0</v>
      </c>
      <c r="C97" s="175">
        <f t="shared" ref="C97" si="95">IF(C94=0,DAYS360(C93,C96),DAYS360(C93,C94))</f>
        <v>0</v>
      </c>
      <c r="D97" s="175">
        <f t="shared" ref="D97" si="96">IF(D94=0,DAYS360(D93,D96),DAYS360(D93,D94))</f>
        <v>0</v>
      </c>
      <c r="E97" s="175">
        <f t="shared" ref="E97" si="97">IF(E94=0,DAYS360(E93,E96),DAYS360(E93,E94))</f>
        <v>0</v>
      </c>
      <c r="F97" s="175">
        <f t="shared" ref="F97" si="98">IF(F94=0,DAYS360(F93,F96),DAYS360(F93,F94))</f>
        <v>0</v>
      </c>
      <c r="G97" s="175">
        <f t="shared" ref="G97" si="99">IF(G94=0,DAYS360(G93,G96),DAYS360(G93,G94))</f>
        <v>0</v>
      </c>
      <c r="H97" s="175">
        <f t="shared" ref="H97" si="100">IF(H94=0,DAYS360(H93,H96),DAYS360(H93,H94))</f>
        <v>0</v>
      </c>
    </row>
    <row r="98" spans="1:10">
      <c r="A98" s="177" t="s">
        <v>112</v>
      </c>
      <c r="B98" s="175">
        <f>+(B90*30)-B97</f>
        <v>0</v>
      </c>
      <c r="C98" s="175">
        <f t="shared" ref="C98" si="101">+(C90*30)-C97</f>
        <v>0</v>
      </c>
      <c r="D98" s="175">
        <f t="shared" ref="D98" si="102">+(D90*30)-D97</f>
        <v>0</v>
      </c>
      <c r="E98" s="175">
        <f t="shared" ref="E98" si="103">+(E90*30)-E97</f>
        <v>0</v>
      </c>
      <c r="F98" s="175">
        <f t="shared" ref="F98" si="104">+(F90*30)-F97</f>
        <v>0</v>
      </c>
      <c r="G98" s="175">
        <f t="shared" ref="G98" si="105">+(G90*30)-G97</f>
        <v>0</v>
      </c>
      <c r="H98" s="175">
        <f t="shared" ref="H98" si="106">+(H90*30)-H97</f>
        <v>0</v>
      </c>
      <c r="I98" s="532"/>
      <c r="J98" s="63" t="s">
        <v>305</v>
      </c>
    </row>
    <row r="99" spans="1:10">
      <c r="A99" s="178" t="s">
        <v>114</v>
      </c>
      <c r="B99" s="368" t="e">
        <f t="shared" ref="B99:H99" si="107">+(B92/(B90*30))</f>
        <v>#DIV/0!</v>
      </c>
      <c r="C99" s="368" t="e">
        <f t="shared" si="107"/>
        <v>#DIV/0!</v>
      </c>
      <c r="D99" s="368" t="e">
        <f t="shared" si="107"/>
        <v>#DIV/0!</v>
      </c>
      <c r="E99" s="368" t="e">
        <f t="shared" si="107"/>
        <v>#DIV/0!</v>
      </c>
      <c r="F99" s="368" t="e">
        <f t="shared" si="107"/>
        <v>#DIV/0!</v>
      </c>
      <c r="G99" s="368" t="e">
        <f t="shared" si="107"/>
        <v>#DIV/0!</v>
      </c>
      <c r="H99" s="368" t="e">
        <f t="shared" si="107"/>
        <v>#DIV/0!</v>
      </c>
    </row>
    <row r="100" spans="1:10">
      <c r="A100" s="179" t="s">
        <v>113</v>
      </c>
      <c r="B100" s="200" t="e">
        <f t="shared" ref="B100" si="108">+B99*B98*B95</f>
        <v>#DIV/0!</v>
      </c>
      <c r="C100" s="200" t="e">
        <f t="shared" ref="C100" si="109">+C99*C98*C95</f>
        <v>#DIV/0!</v>
      </c>
      <c r="D100" s="200" t="e">
        <f t="shared" ref="D100" si="110">+D99*D98*D95</f>
        <v>#DIV/0!</v>
      </c>
      <c r="E100" s="200" t="e">
        <f t="shared" ref="E100" si="111">+E99*E98*E95</f>
        <v>#DIV/0!</v>
      </c>
      <c r="F100" s="200" t="e">
        <f t="shared" ref="F100" si="112">+F99*F98*F95</f>
        <v>#DIV/0!</v>
      </c>
      <c r="G100" s="200" t="e">
        <f t="shared" ref="G100" si="113">+G99*G98*G95</f>
        <v>#DIV/0!</v>
      </c>
      <c r="H100" s="200" t="e">
        <f t="shared" ref="H100" si="114">+H99*H98*H95</f>
        <v>#DIV/0!</v>
      </c>
      <c r="I100" s="499"/>
      <c r="J100" s="63" t="s">
        <v>288</v>
      </c>
    </row>
    <row r="101" spans="1:10">
      <c r="A101" s="736" t="s">
        <v>115</v>
      </c>
      <c r="B101" s="736"/>
      <c r="C101" s="736"/>
      <c r="D101" s="736"/>
      <c r="E101" s="736"/>
      <c r="F101" s="736"/>
      <c r="G101" s="736"/>
      <c r="H101" s="203" t="e">
        <f>SUM(B100:H100)</f>
        <v>#DIV/0!</v>
      </c>
      <c r="J101" s="63" t="s">
        <v>287</v>
      </c>
    </row>
    <row r="103" spans="1:10">
      <c r="A103" s="533" t="s">
        <v>289</v>
      </c>
      <c r="B103" s="532"/>
      <c r="C103" s="532"/>
      <c r="D103" s="532"/>
    </row>
    <row r="105" spans="1:10">
      <c r="A105" s="730" t="s">
        <v>87</v>
      </c>
      <c r="B105" s="731"/>
      <c r="C105" s="731"/>
      <c r="D105" s="731"/>
      <c r="E105" s="731"/>
      <c r="F105" s="731"/>
      <c r="G105" s="731"/>
      <c r="H105" s="731"/>
    </row>
    <row r="106" spans="1:10">
      <c r="A106" s="732">
        <f>VLOOKUP(A84,Conformación!$A$5:$S$129,8,FALSE)</f>
        <v>0</v>
      </c>
      <c r="B106" s="733"/>
      <c r="C106" s="733"/>
      <c r="D106" s="733"/>
      <c r="E106" s="733"/>
      <c r="F106" s="733"/>
      <c r="G106" s="733"/>
      <c r="H106" s="733"/>
    </row>
    <row r="107" spans="1:10">
      <c r="A107" s="734">
        <f>VLOOKUP(A84,Conformación!$A$5:$S$129,10,FALSE)</f>
        <v>0</v>
      </c>
      <c r="B107" s="735"/>
      <c r="C107" s="735"/>
      <c r="D107" s="735"/>
      <c r="E107" s="735"/>
      <c r="F107" s="735"/>
      <c r="G107" s="735"/>
      <c r="H107" s="735"/>
    </row>
    <row r="108" spans="1:10">
      <c r="A108" s="172" t="s">
        <v>71</v>
      </c>
      <c r="B108" s="173" t="s">
        <v>105</v>
      </c>
      <c r="C108" s="173" t="s">
        <v>106</v>
      </c>
      <c r="D108" s="173" t="s">
        <v>107</v>
      </c>
      <c r="E108" s="173" t="s">
        <v>108</v>
      </c>
      <c r="F108" s="173" t="s">
        <v>109</v>
      </c>
      <c r="G108" s="173" t="s">
        <v>110</v>
      </c>
      <c r="H108" s="173" t="s">
        <v>111</v>
      </c>
    </row>
    <row r="109" spans="1:10">
      <c r="A109" s="174" t="s">
        <v>228</v>
      </c>
      <c r="B109" s="205"/>
      <c r="C109" s="175"/>
      <c r="D109" s="175"/>
      <c r="E109" s="175"/>
      <c r="F109" s="175"/>
      <c r="G109" s="175"/>
      <c r="H109" s="175"/>
    </row>
    <row r="110" spans="1:10">
      <c r="A110" s="365" t="s">
        <v>229</v>
      </c>
      <c r="B110" s="367">
        <f>+B109*30</f>
        <v>0</v>
      </c>
      <c r="C110" s="367">
        <f t="shared" ref="C110" si="115">+C109*30</f>
        <v>0</v>
      </c>
      <c r="D110" s="367">
        <f t="shared" ref="D110" si="116">+D109*30</f>
        <v>0</v>
      </c>
      <c r="E110" s="367">
        <f t="shared" ref="E110" si="117">+E109*30</f>
        <v>0</v>
      </c>
      <c r="F110" s="367">
        <f t="shared" ref="F110" si="118">+F109*30</f>
        <v>0</v>
      </c>
      <c r="G110" s="367">
        <f t="shared" ref="G110" si="119">+G109*30</f>
        <v>0</v>
      </c>
      <c r="H110" s="367">
        <f t="shared" ref="H110" si="120">+H109*30</f>
        <v>0</v>
      </c>
    </row>
    <row r="111" spans="1:10">
      <c r="A111" s="174" t="s">
        <v>100</v>
      </c>
      <c r="B111" s="200"/>
      <c r="C111" s="200"/>
      <c r="D111" s="200"/>
      <c r="E111" s="200"/>
      <c r="F111" s="200"/>
      <c r="G111" s="200"/>
      <c r="H111" s="200"/>
    </row>
    <row r="112" spans="1:10">
      <c r="A112" s="174" t="s">
        <v>101</v>
      </c>
      <c r="B112" s="184">
        <v>0</v>
      </c>
      <c r="C112" s="184">
        <v>0</v>
      </c>
      <c r="D112" s="184">
        <v>0</v>
      </c>
      <c r="E112" s="184">
        <v>0</v>
      </c>
      <c r="F112" s="184">
        <v>0</v>
      </c>
      <c r="G112" s="184">
        <v>0</v>
      </c>
      <c r="H112" s="184">
        <v>0</v>
      </c>
      <c r="I112" t="str">
        <f>+$I$13</f>
        <v>si el contrato NO ha iniciado, se deja la fecha del cierre del proceso</v>
      </c>
    </row>
    <row r="113" spans="1:10">
      <c r="A113" s="365" t="s">
        <v>227</v>
      </c>
      <c r="B113" s="366">
        <v>0</v>
      </c>
      <c r="C113" s="366">
        <v>0</v>
      </c>
      <c r="D113" s="184">
        <v>0</v>
      </c>
      <c r="E113" s="184">
        <v>0</v>
      </c>
      <c r="F113" s="184">
        <v>0</v>
      </c>
      <c r="G113" s="184">
        <v>0</v>
      </c>
      <c r="H113" s="184">
        <v>0</v>
      </c>
    </row>
    <row r="114" spans="1:10">
      <c r="A114" s="176" t="s">
        <v>102</v>
      </c>
      <c r="B114" s="183">
        <v>0</v>
      </c>
      <c r="C114" s="183">
        <v>0</v>
      </c>
      <c r="D114" s="183">
        <v>0</v>
      </c>
      <c r="E114" s="183">
        <v>0</v>
      </c>
      <c r="F114" s="183">
        <v>0</v>
      </c>
      <c r="G114" s="183">
        <v>0</v>
      </c>
      <c r="H114" s="183">
        <v>0</v>
      </c>
    </row>
    <row r="115" spans="1:10" ht="25.5">
      <c r="A115" s="177" t="s">
        <v>103</v>
      </c>
      <c r="B115" s="336">
        <v>0</v>
      </c>
      <c r="C115" s="336">
        <v>0</v>
      </c>
      <c r="D115" s="336">
        <v>0</v>
      </c>
      <c r="E115" s="336">
        <v>0</v>
      </c>
      <c r="F115" s="336">
        <v>0</v>
      </c>
      <c r="G115" s="336">
        <v>0</v>
      </c>
      <c r="H115" s="336">
        <v>0</v>
      </c>
      <c r="I115" s="34" t="str">
        <f>+$I$16</f>
        <v>FECHA DEL CIERRE DEL PROCESO</v>
      </c>
    </row>
    <row r="116" spans="1:10">
      <c r="A116" s="176" t="s">
        <v>104</v>
      </c>
      <c r="B116" s="175">
        <f>IF(B113=0,DAYS360(B112,B115),DAYS360(B112,B113))</f>
        <v>0</v>
      </c>
      <c r="C116" s="175">
        <f t="shared" ref="C116" si="121">IF(C113=0,DAYS360(C112,C115),DAYS360(C112,C113))</f>
        <v>0</v>
      </c>
      <c r="D116" s="175">
        <f t="shared" ref="D116" si="122">IF(D113=0,DAYS360(D112,D115),DAYS360(D112,D113))</f>
        <v>0</v>
      </c>
      <c r="E116" s="175">
        <f t="shared" ref="E116" si="123">IF(E113=0,DAYS360(E112,E115),DAYS360(E112,E113))</f>
        <v>0</v>
      </c>
      <c r="F116" s="175">
        <f t="shared" ref="F116" si="124">IF(F113=0,DAYS360(F112,F115),DAYS360(F112,F113))</f>
        <v>0</v>
      </c>
      <c r="G116" s="175">
        <f t="shared" ref="G116" si="125">IF(G113=0,DAYS360(G112,G115),DAYS360(G112,G113))</f>
        <v>0</v>
      </c>
      <c r="H116" s="175">
        <f t="shared" ref="H116" si="126">IF(H113=0,DAYS360(H112,H115),DAYS360(H112,H113))</f>
        <v>0</v>
      </c>
    </row>
    <row r="117" spans="1:10">
      <c r="A117" s="177" t="s">
        <v>112</v>
      </c>
      <c r="B117" s="175">
        <f>+(B109*30)-B116</f>
        <v>0</v>
      </c>
      <c r="C117" s="175">
        <f t="shared" ref="C117" si="127">+(C109*30)-C116</f>
        <v>0</v>
      </c>
      <c r="D117" s="175">
        <f t="shared" ref="D117" si="128">+(D109*30)-D116</f>
        <v>0</v>
      </c>
      <c r="E117" s="175">
        <f t="shared" ref="E117" si="129">+(E109*30)-E116</f>
        <v>0</v>
      </c>
      <c r="F117" s="175">
        <f t="shared" ref="F117" si="130">+(F109*30)-F116</f>
        <v>0</v>
      </c>
      <c r="G117" s="175">
        <f t="shared" ref="G117" si="131">+(G109*30)-G116</f>
        <v>0</v>
      </c>
      <c r="H117" s="175">
        <f t="shared" ref="H117" si="132">+(H109*30)-H116</f>
        <v>0</v>
      </c>
      <c r="I117" s="532"/>
      <c r="J117" s="63" t="s">
        <v>305</v>
      </c>
    </row>
    <row r="118" spans="1:10">
      <c r="A118" s="178" t="s">
        <v>114</v>
      </c>
      <c r="B118" s="368" t="e">
        <f t="shared" ref="B118:H118" si="133">+(B111/(B109*30))</f>
        <v>#DIV/0!</v>
      </c>
      <c r="C118" s="368" t="e">
        <f t="shared" si="133"/>
        <v>#DIV/0!</v>
      </c>
      <c r="D118" s="368" t="e">
        <f t="shared" si="133"/>
        <v>#DIV/0!</v>
      </c>
      <c r="E118" s="368" t="e">
        <f t="shared" si="133"/>
        <v>#DIV/0!</v>
      </c>
      <c r="F118" s="368" t="e">
        <f t="shared" si="133"/>
        <v>#DIV/0!</v>
      </c>
      <c r="G118" s="368" t="e">
        <f t="shared" si="133"/>
        <v>#DIV/0!</v>
      </c>
      <c r="H118" s="368" t="e">
        <f t="shared" si="133"/>
        <v>#DIV/0!</v>
      </c>
    </row>
    <row r="119" spans="1:10">
      <c r="A119" s="179" t="s">
        <v>113</v>
      </c>
      <c r="B119" s="200" t="e">
        <f t="shared" ref="B119" si="134">+B118*B117*B114</f>
        <v>#DIV/0!</v>
      </c>
      <c r="C119" s="200" t="e">
        <f t="shared" ref="C119" si="135">+C118*C117*C114</f>
        <v>#DIV/0!</v>
      </c>
      <c r="D119" s="200" t="e">
        <f t="shared" ref="D119" si="136">+D118*D117*D114</f>
        <v>#DIV/0!</v>
      </c>
      <c r="E119" s="200" t="e">
        <f t="shared" ref="E119" si="137">+E118*E117*E114</f>
        <v>#DIV/0!</v>
      </c>
      <c r="F119" s="200" t="e">
        <f t="shared" ref="F119" si="138">+F118*F117*F114</f>
        <v>#DIV/0!</v>
      </c>
      <c r="G119" s="200" t="e">
        <f t="shared" ref="G119" si="139">+G118*G117*G114</f>
        <v>#DIV/0!</v>
      </c>
      <c r="H119" s="200" t="e">
        <f t="shared" ref="H119" si="140">+H118*H117*H114</f>
        <v>#DIV/0!</v>
      </c>
      <c r="I119" s="499"/>
      <c r="J119" s="63" t="s">
        <v>288</v>
      </c>
    </row>
    <row r="120" spans="1:10">
      <c r="A120" s="736" t="s">
        <v>115</v>
      </c>
      <c r="B120" s="736"/>
      <c r="C120" s="736"/>
      <c r="D120" s="736"/>
      <c r="E120" s="736"/>
      <c r="F120" s="736"/>
      <c r="G120" s="736"/>
      <c r="H120" s="203" t="e">
        <f>SUM(B119:H119)</f>
        <v>#DIV/0!</v>
      </c>
      <c r="J120" s="63" t="s">
        <v>287</v>
      </c>
    </row>
    <row r="122" spans="1:10">
      <c r="A122" s="533" t="s">
        <v>289</v>
      </c>
      <c r="B122" s="532"/>
      <c r="C122" s="532"/>
      <c r="D122" s="532"/>
    </row>
    <row r="124" spans="1:10">
      <c r="A124" s="730" t="s">
        <v>13</v>
      </c>
      <c r="B124" s="731"/>
      <c r="C124" s="731"/>
      <c r="D124" s="731"/>
      <c r="E124" s="731"/>
      <c r="F124" s="731"/>
      <c r="G124" s="731"/>
      <c r="H124" s="731"/>
    </row>
    <row r="125" spans="1:10">
      <c r="A125" s="732">
        <f>VLOOKUP(A84,Conformación!$A$5:$S$129,11,FALSE)</f>
        <v>0</v>
      </c>
      <c r="B125" s="733"/>
      <c r="C125" s="733"/>
      <c r="D125" s="733"/>
      <c r="E125" s="733"/>
      <c r="F125" s="733"/>
      <c r="G125" s="733"/>
      <c r="H125" s="733"/>
    </row>
    <row r="126" spans="1:10">
      <c r="A126" s="734">
        <f>VLOOKUP(A84,Conformación!$A$5:$S$129,13,FALSE)</f>
        <v>0</v>
      </c>
      <c r="B126" s="735"/>
      <c r="C126" s="735"/>
      <c r="D126" s="735"/>
      <c r="E126" s="735"/>
      <c r="F126" s="735"/>
      <c r="G126" s="735"/>
      <c r="H126" s="735"/>
    </row>
    <row r="127" spans="1:10">
      <c r="A127" s="172" t="s">
        <v>71</v>
      </c>
      <c r="B127" s="173" t="s">
        <v>105</v>
      </c>
      <c r="C127" s="173" t="s">
        <v>106</v>
      </c>
      <c r="D127" s="173" t="s">
        <v>107</v>
      </c>
      <c r="E127" s="173" t="s">
        <v>108</v>
      </c>
      <c r="F127" s="173" t="s">
        <v>109</v>
      </c>
      <c r="G127" s="173" t="s">
        <v>110</v>
      </c>
      <c r="H127" s="173" t="s">
        <v>111</v>
      </c>
    </row>
    <row r="128" spans="1:10">
      <c r="A128" s="174" t="s">
        <v>228</v>
      </c>
      <c r="B128" s="205"/>
      <c r="C128" s="175"/>
      <c r="D128" s="175"/>
      <c r="E128" s="175"/>
      <c r="F128" s="175"/>
      <c r="G128" s="175"/>
      <c r="H128" s="175"/>
    </row>
    <row r="129" spans="1:10">
      <c r="A129" s="365" t="s">
        <v>229</v>
      </c>
      <c r="B129" s="367">
        <f>+B128*30</f>
        <v>0</v>
      </c>
      <c r="C129" s="367">
        <f t="shared" ref="C129" si="141">+C128*30</f>
        <v>0</v>
      </c>
      <c r="D129" s="367">
        <f t="shared" ref="D129" si="142">+D128*30</f>
        <v>0</v>
      </c>
      <c r="E129" s="367">
        <f t="shared" ref="E129" si="143">+E128*30</f>
        <v>0</v>
      </c>
      <c r="F129" s="367">
        <f t="shared" ref="F129" si="144">+F128*30</f>
        <v>0</v>
      </c>
      <c r="G129" s="367">
        <f t="shared" ref="G129" si="145">+G128*30</f>
        <v>0</v>
      </c>
      <c r="H129" s="367">
        <f t="shared" ref="H129" si="146">+H128*30</f>
        <v>0</v>
      </c>
    </row>
    <row r="130" spans="1:10">
      <c r="A130" s="174" t="s">
        <v>100</v>
      </c>
      <c r="B130" s="200"/>
      <c r="C130" s="200"/>
      <c r="D130" s="200"/>
      <c r="E130" s="200"/>
      <c r="F130" s="200"/>
      <c r="G130" s="200"/>
      <c r="H130" s="200"/>
    </row>
    <row r="131" spans="1:10">
      <c r="A131" s="174" t="s">
        <v>101</v>
      </c>
      <c r="B131" s="184">
        <v>0</v>
      </c>
      <c r="C131" s="184">
        <v>0</v>
      </c>
      <c r="D131" s="184">
        <v>0</v>
      </c>
      <c r="E131" s="184">
        <v>0</v>
      </c>
      <c r="F131" s="184">
        <v>0</v>
      </c>
      <c r="G131" s="184">
        <v>0</v>
      </c>
      <c r="H131" s="184">
        <v>0</v>
      </c>
      <c r="I131" t="str">
        <f>+$I$13</f>
        <v>si el contrato NO ha iniciado, se deja la fecha del cierre del proceso</v>
      </c>
    </row>
    <row r="132" spans="1:10">
      <c r="A132" s="365" t="s">
        <v>227</v>
      </c>
      <c r="B132" s="366">
        <v>0</v>
      </c>
      <c r="C132" s="366">
        <v>0</v>
      </c>
      <c r="D132" s="184">
        <v>0</v>
      </c>
      <c r="E132" s="184">
        <v>0</v>
      </c>
      <c r="F132" s="184">
        <v>0</v>
      </c>
      <c r="G132" s="184">
        <v>0</v>
      </c>
      <c r="H132" s="184">
        <v>0</v>
      </c>
    </row>
    <row r="133" spans="1:10">
      <c r="A133" s="176" t="s">
        <v>102</v>
      </c>
      <c r="B133" s="183">
        <v>0</v>
      </c>
      <c r="C133" s="183">
        <v>0</v>
      </c>
      <c r="D133" s="183">
        <v>0</v>
      </c>
      <c r="E133" s="183">
        <v>0</v>
      </c>
      <c r="F133" s="183">
        <v>0</v>
      </c>
      <c r="G133" s="183">
        <v>0</v>
      </c>
      <c r="H133" s="183">
        <v>0</v>
      </c>
    </row>
    <row r="134" spans="1:10" ht="25.5">
      <c r="A134" s="177" t="s">
        <v>103</v>
      </c>
      <c r="B134" s="336">
        <v>0</v>
      </c>
      <c r="C134" s="336">
        <v>0</v>
      </c>
      <c r="D134" s="336">
        <v>0</v>
      </c>
      <c r="E134" s="336">
        <v>0</v>
      </c>
      <c r="F134" s="336">
        <v>0</v>
      </c>
      <c r="G134" s="336">
        <v>0</v>
      </c>
      <c r="H134" s="336">
        <v>0</v>
      </c>
      <c r="I134" s="34" t="str">
        <f>+$I$16</f>
        <v>FECHA DEL CIERRE DEL PROCESO</v>
      </c>
    </row>
    <row r="135" spans="1:10">
      <c r="A135" s="176" t="s">
        <v>104</v>
      </c>
      <c r="B135" s="175">
        <f>IF(B132=0,DAYS360(B131,B134),DAYS360(B131,B132))</f>
        <v>0</v>
      </c>
      <c r="C135" s="175">
        <f t="shared" ref="C135" si="147">IF(C132=0,DAYS360(C131,C134),DAYS360(C131,C132))</f>
        <v>0</v>
      </c>
      <c r="D135" s="175">
        <f t="shared" ref="D135" si="148">IF(D132=0,DAYS360(D131,D134),DAYS360(D131,D132))</f>
        <v>0</v>
      </c>
      <c r="E135" s="175">
        <f t="shared" ref="E135" si="149">IF(E132=0,DAYS360(E131,E134),DAYS360(E131,E132))</f>
        <v>0</v>
      </c>
      <c r="F135" s="175">
        <f t="shared" ref="F135" si="150">IF(F132=0,DAYS360(F131,F134),DAYS360(F131,F132))</f>
        <v>0</v>
      </c>
      <c r="G135" s="175">
        <f t="shared" ref="G135" si="151">IF(G132=0,DAYS360(G131,G134),DAYS360(G131,G132))</f>
        <v>0</v>
      </c>
      <c r="H135" s="175">
        <f t="shared" ref="H135" si="152">IF(H132=0,DAYS360(H131,H134),DAYS360(H131,H132))</f>
        <v>0</v>
      </c>
    </row>
    <row r="136" spans="1:10">
      <c r="A136" s="177" t="s">
        <v>112</v>
      </c>
      <c r="B136" s="175">
        <f>+(B128*30)-B135</f>
        <v>0</v>
      </c>
      <c r="C136" s="175">
        <f t="shared" ref="C136" si="153">+(C128*30)-C135</f>
        <v>0</v>
      </c>
      <c r="D136" s="175">
        <f t="shared" ref="D136" si="154">+(D128*30)-D135</f>
        <v>0</v>
      </c>
      <c r="E136" s="175">
        <f t="shared" ref="E136" si="155">+(E128*30)-E135</f>
        <v>0</v>
      </c>
      <c r="F136" s="175">
        <f t="shared" ref="F136" si="156">+(F128*30)-F135</f>
        <v>0</v>
      </c>
      <c r="G136" s="175">
        <f t="shared" ref="G136" si="157">+(G128*30)-G135</f>
        <v>0</v>
      </c>
      <c r="H136" s="175">
        <f t="shared" ref="H136" si="158">+(H128*30)-H135</f>
        <v>0</v>
      </c>
      <c r="I136" s="532"/>
      <c r="J136" s="63" t="s">
        <v>305</v>
      </c>
    </row>
    <row r="137" spans="1:10">
      <c r="A137" s="178" t="s">
        <v>114</v>
      </c>
      <c r="B137" s="368" t="e">
        <f t="shared" ref="B137:H137" si="159">+(B130/(B128*30))</f>
        <v>#DIV/0!</v>
      </c>
      <c r="C137" s="368" t="e">
        <f t="shared" si="159"/>
        <v>#DIV/0!</v>
      </c>
      <c r="D137" s="368" t="e">
        <f t="shared" si="159"/>
        <v>#DIV/0!</v>
      </c>
      <c r="E137" s="368" t="e">
        <f t="shared" si="159"/>
        <v>#DIV/0!</v>
      </c>
      <c r="F137" s="368" t="e">
        <f t="shared" si="159"/>
        <v>#DIV/0!</v>
      </c>
      <c r="G137" s="368" t="e">
        <f t="shared" si="159"/>
        <v>#DIV/0!</v>
      </c>
      <c r="H137" s="368" t="e">
        <f t="shared" si="159"/>
        <v>#DIV/0!</v>
      </c>
    </row>
    <row r="138" spans="1:10">
      <c r="A138" s="179" t="s">
        <v>113</v>
      </c>
      <c r="B138" s="200" t="e">
        <f t="shared" ref="B138" si="160">+B137*B136*B133</f>
        <v>#DIV/0!</v>
      </c>
      <c r="C138" s="200" t="e">
        <f t="shared" ref="C138" si="161">+C137*C136*C133</f>
        <v>#DIV/0!</v>
      </c>
      <c r="D138" s="200" t="e">
        <f t="shared" ref="D138" si="162">+D137*D136*D133</f>
        <v>#DIV/0!</v>
      </c>
      <c r="E138" s="200" t="e">
        <f t="shared" ref="E138" si="163">+E137*E136*E133</f>
        <v>#DIV/0!</v>
      </c>
      <c r="F138" s="200" t="e">
        <f t="shared" ref="F138" si="164">+F137*F136*F133</f>
        <v>#DIV/0!</v>
      </c>
      <c r="G138" s="200" t="e">
        <f t="shared" ref="G138" si="165">+G137*G136*G133</f>
        <v>#DIV/0!</v>
      </c>
      <c r="H138" s="200" t="e">
        <f t="shared" ref="H138" si="166">+H137*H136*H133</f>
        <v>#DIV/0!</v>
      </c>
      <c r="I138" s="499"/>
      <c r="J138" s="63" t="s">
        <v>288</v>
      </c>
    </row>
    <row r="139" spans="1:10">
      <c r="A139" s="736" t="s">
        <v>115</v>
      </c>
      <c r="B139" s="736"/>
      <c r="C139" s="736"/>
      <c r="D139" s="736"/>
      <c r="E139" s="736"/>
      <c r="F139" s="736"/>
      <c r="G139" s="736"/>
      <c r="H139" s="203" t="e">
        <f>SUM(B138:H138)</f>
        <v>#DIV/0!</v>
      </c>
      <c r="J139" s="63" t="s">
        <v>287</v>
      </c>
    </row>
    <row r="141" spans="1:10">
      <c r="A141" s="533" t="s">
        <v>289</v>
      </c>
      <c r="B141" s="532"/>
      <c r="C141" s="532"/>
      <c r="D141" s="532"/>
    </row>
    <row r="143" spans="1:10">
      <c r="A143" s="730" t="s">
        <v>14</v>
      </c>
      <c r="B143" s="731"/>
      <c r="C143" s="731"/>
      <c r="D143" s="731"/>
      <c r="E143" s="731"/>
      <c r="F143" s="731"/>
      <c r="G143" s="731"/>
      <c r="H143" s="731"/>
    </row>
    <row r="144" spans="1:10">
      <c r="A144" s="732">
        <f>VLOOKUP(A84,Conformación!$A$5:$S$129,14,FALSE)</f>
        <v>0</v>
      </c>
      <c r="B144" s="733"/>
      <c r="C144" s="733"/>
      <c r="D144" s="733"/>
      <c r="E144" s="733"/>
      <c r="F144" s="733"/>
      <c r="G144" s="733"/>
      <c r="H144" s="733"/>
    </row>
    <row r="145" spans="1:10">
      <c r="A145" s="734">
        <f>VLOOKUP(A84,Conformación!$A$5:$S$129,16,FALSE)</f>
        <v>0</v>
      </c>
      <c r="B145" s="735"/>
      <c r="C145" s="735"/>
      <c r="D145" s="735"/>
      <c r="E145" s="735"/>
      <c r="F145" s="735"/>
      <c r="G145" s="735"/>
      <c r="H145" s="735"/>
    </row>
    <row r="146" spans="1:10">
      <c r="A146" s="172" t="s">
        <v>71</v>
      </c>
      <c r="B146" s="173" t="s">
        <v>105</v>
      </c>
      <c r="C146" s="173" t="s">
        <v>106</v>
      </c>
      <c r="D146" s="173" t="s">
        <v>107</v>
      </c>
      <c r="E146" s="173" t="s">
        <v>108</v>
      </c>
      <c r="F146" s="173" t="s">
        <v>109</v>
      </c>
      <c r="G146" s="173" t="s">
        <v>110</v>
      </c>
      <c r="H146" s="173" t="s">
        <v>111</v>
      </c>
    </row>
    <row r="147" spans="1:10">
      <c r="A147" s="174" t="s">
        <v>228</v>
      </c>
      <c r="B147" s="205"/>
      <c r="C147" s="175"/>
      <c r="D147" s="175"/>
      <c r="E147" s="175"/>
      <c r="F147" s="175"/>
      <c r="G147" s="175"/>
      <c r="H147" s="175"/>
    </row>
    <row r="148" spans="1:10">
      <c r="A148" s="365" t="s">
        <v>229</v>
      </c>
      <c r="B148" s="367">
        <f>+B147*30</f>
        <v>0</v>
      </c>
      <c r="C148" s="367">
        <f t="shared" ref="C148" si="167">+C147*30</f>
        <v>0</v>
      </c>
      <c r="D148" s="367">
        <f t="shared" ref="D148" si="168">+D147*30</f>
        <v>0</v>
      </c>
      <c r="E148" s="367">
        <f t="shared" ref="E148" si="169">+E147*30</f>
        <v>0</v>
      </c>
      <c r="F148" s="367">
        <f t="shared" ref="F148" si="170">+F147*30</f>
        <v>0</v>
      </c>
      <c r="G148" s="367">
        <f t="shared" ref="G148" si="171">+G147*30</f>
        <v>0</v>
      </c>
      <c r="H148" s="367">
        <f t="shared" ref="H148" si="172">+H147*30</f>
        <v>0</v>
      </c>
    </row>
    <row r="149" spans="1:10">
      <c r="A149" s="174" t="s">
        <v>100</v>
      </c>
      <c r="B149" s="200"/>
      <c r="C149" s="200"/>
      <c r="D149" s="200"/>
      <c r="E149" s="200"/>
      <c r="F149" s="200"/>
      <c r="G149" s="200"/>
      <c r="H149" s="200"/>
    </row>
    <row r="150" spans="1:10">
      <c r="A150" s="174" t="s">
        <v>101</v>
      </c>
      <c r="B150" s="184">
        <v>0</v>
      </c>
      <c r="C150" s="184">
        <v>0</v>
      </c>
      <c r="D150" s="184">
        <v>0</v>
      </c>
      <c r="E150" s="184">
        <v>0</v>
      </c>
      <c r="F150" s="184">
        <v>0</v>
      </c>
      <c r="G150" s="184">
        <v>0</v>
      </c>
      <c r="H150" s="184">
        <v>0</v>
      </c>
      <c r="I150" t="str">
        <f>+$I$13</f>
        <v>si el contrato NO ha iniciado, se deja la fecha del cierre del proceso</v>
      </c>
    </row>
    <row r="151" spans="1:10">
      <c r="A151" s="365" t="s">
        <v>227</v>
      </c>
      <c r="B151" s="366">
        <v>0</v>
      </c>
      <c r="C151" s="366">
        <v>0</v>
      </c>
      <c r="D151" s="184">
        <v>0</v>
      </c>
      <c r="E151" s="184">
        <v>0</v>
      </c>
      <c r="F151" s="184">
        <v>0</v>
      </c>
      <c r="G151" s="184">
        <v>0</v>
      </c>
      <c r="H151" s="184">
        <v>0</v>
      </c>
    </row>
    <row r="152" spans="1:10">
      <c r="A152" s="176" t="s">
        <v>102</v>
      </c>
      <c r="B152" s="183">
        <v>0</v>
      </c>
      <c r="C152" s="183">
        <v>0</v>
      </c>
      <c r="D152" s="183">
        <v>0</v>
      </c>
      <c r="E152" s="183">
        <v>0</v>
      </c>
      <c r="F152" s="183">
        <v>0</v>
      </c>
      <c r="G152" s="183">
        <v>0</v>
      </c>
      <c r="H152" s="183">
        <v>0</v>
      </c>
    </row>
    <row r="153" spans="1:10" ht="25.5">
      <c r="A153" s="177" t="s">
        <v>103</v>
      </c>
      <c r="B153" s="336">
        <v>0</v>
      </c>
      <c r="C153" s="336">
        <v>0</v>
      </c>
      <c r="D153" s="336">
        <v>0</v>
      </c>
      <c r="E153" s="336">
        <v>0</v>
      </c>
      <c r="F153" s="336">
        <v>0</v>
      </c>
      <c r="G153" s="336">
        <v>0</v>
      </c>
      <c r="H153" s="336">
        <v>0</v>
      </c>
      <c r="I153" s="34" t="str">
        <f>+$I$16</f>
        <v>FECHA DEL CIERRE DEL PROCESO</v>
      </c>
    </row>
    <row r="154" spans="1:10">
      <c r="A154" s="176" t="s">
        <v>104</v>
      </c>
      <c r="B154" s="175">
        <f>IF(B151=0,DAYS360(B150,B153),DAYS360(B150,B151))</f>
        <v>0</v>
      </c>
      <c r="C154" s="175">
        <f t="shared" ref="C154" si="173">IF(C151=0,DAYS360(C150,C153),DAYS360(C150,C151))</f>
        <v>0</v>
      </c>
      <c r="D154" s="175">
        <f t="shared" ref="D154" si="174">IF(D151=0,DAYS360(D150,D153),DAYS360(D150,D151))</f>
        <v>0</v>
      </c>
      <c r="E154" s="175">
        <f t="shared" ref="E154" si="175">IF(E151=0,DAYS360(E150,E153),DAYS360(E150,E151))</f>
        <v>0</v>
      </c>
      <c r="F154" s="175">
        <f t="shared" ref="F154" si="176">IF(F151=0,DAYS360(F150,F153),DAYS360(F150,F151))</f>
        <v>0</v>
      </c>
      <c r="G154" s="175">
        <f t="shared" ref="G154" si="177">IF(G151=0,DAYS360(G150,G153),DAYS360(G150,G151))</f>
        <v>0</v>
      </c>
      <c r="H154" s="175">
        <f t="shared" ref="H154" si="178">IF(H151=0,DAYS360(H150,H153),DAYS360(H150,H151))</f>
        <v>0</v>
      </c>
    </row>
    <row r="155" spans="1:10">
      <c r="A155" s="177" t="s">
        <v>112</v>
      </c>
      <c r="B155" s="175">
        <f>+(B147*30)-B154</f>
        <v>0</v>
      </c>
      <c r="C155" s="175">
        <f t="shared" ref="C155" si="179">+(C147*30)-C154</f>
        <v>0</v>
      </c>
      <c r="D155" s="175">
        <f t="shared" ref="D155" si="180">+(D147*30)-D154</f>
        <v>0</v>
      </c>
      <c r="E155" s="175">
        <f t="shared" ref="E155" si="181">+(E147*30)-E154</f>
        <v>0</v>
      </c>
      <c r="F155" s="175">
        <f t="shared" ref="F155" si="182">+(F147*30)-F154</f>
        <v>0</v>
      </c>
      <c r="G155" s="175">
        <f t="shared" ref="G155" si="183">+(G147*30)-G154</f>
        <v>0</v>
      </c>
      <c r="H155" s="175">
        <f t="shared" ref="H155" si="184">+(H147*30)-H154</f>
        <v>0</v>
      </c>
      <c r="I155" s="532"/>
      <c r="J155" s="63" t="s">
        <v>305</v>
      </c>
    </row>
    <row r="156" spans="1:10">
      <c r="A156" s="178" t="s">
        <v>114</v>
      </c>
      <c r="B156" s="368" t="e">
        <f t="shared" ref="B156:H156" si="185">+(B149/(B147*30))</f>
        <v>#DIV/0!</v>
      </c>
      <c r="C156" s="368" t="e">
        <f t="shared" si="185"/>
        <v>#DIV/0!</v>
      </c>
      <c r="D156" s="368" t="e">
        <f t="shared" si="185"/>
        <v>#DIV/0!</v>
      </c>
      <c r="E156" s="368" t="e">
        <f t="shared" si="185"/>
        <v>#DIV/0!</v>
      </c>
      <c r="F156" s="368" t="e">
        <f t="shared" si="185"/>
        <v>#DIV/0!</v>
      </c>
      <c r="G156" s="368" t="e">
        <f t="shared" si="185"/>
        <v>#DIV/0!</v>
      </c>
      <c r="H156" s="368" t="e">
        <f t="shared" si="185"/>
        <v>#DIV/0!</v>
      </c>
    </row>
    <row r="157" spans="1:10">
      <c r="A157" s="179" t="s">
        <v>113</v>
      </c>
      <c r="B157" s="200" t="e">
        <f t="shared" ref="B157" si="186">+B156*B155*B152</f>
        <v>#DIV/0!</v>
      </c>
      <c r="C157" s="200" t="e">
        <f t="shared" ref="C157" si="187">+C156*C155*C152</f>
        <v>#DIV/0!</v>
      </c>
      <c r="D157" s="200" t="e">
        <f t="shared" ref="D157" si="188">+D156*D155*D152</f>
        <v>#DIV/0!</v>
      </c>
      <c r="E157" s="200" t="e">
        <f t="shared" ref="E157" si="189">+E156*E155*E152</f>
        <v>#DIV/0!</v>
      </c>
      <c r="F157" s="200" t="e">
        <f t="shared" ref="F157" si="190">+F156*F155*F152</f>
        <v>#DIV/0!</v>
      </c>
      <c r="G157" s="200" t="e">
        <f t="shared" ref="G157" si="191">+G156*G155*G152</f>
        <v>#DIV/0!</v>
      </c>
      <c r="H157" s="200" t="e">
        <f t="shared" ref="H157" si="192">+H156*H155*H152</f>
        <v>#DIV/0!</v>
      </c>
      <c r="I157" s="499"/>
      <c r="J157" s="63" t="s">
        <v>288</v>
      </c>
    </row>
    <row r="158" spans="1:10">
      <c r="A158" s="736" t="s">
        <v>115</v>
      </c>
      <c r="B158" s="736"/>
      <c r="C158" s="736"/>
      <c r="D158" s="736"/>
      <c r="E158" s="736"/>
      <c r="F158" s="736"/>
      <c r="G158" s="736"/>
      <c r="H158" s="203" t="e">
        <f>SUM(B157:H157)</f>
        <v>#DIV/0!</v>
      </c>
      <c r="J158" s="63" t="s">
        <v>287</v>
      </c>
    </row>
    <row r="160" spans="1:10">
      <c r="A160" s="533" t="s">
        <v>289</v>
      </c>
      <c r="B160" s="532"/>
      <c r="C160" s="532"/>
      <c r="D160" s="532"/>
    </row>
    <row r="163" spans="1:9">
      <c r="A163" s="194" t="s">
        <v>70</v>
      </c>
      <c r="B163" s="726">
        <f>VLOOKUP(A164,Conformación!$A$5:$S$129,2,FALSE)</f>
        <v>0</v>
      </c>
      <c r="C163" s="726"/>
      <c r="D163" s="726"/>
      <c r="E163" s="195"/>
      <c r="F163" s="195"/>
      <c r="G163" s="196"/>
      <c r="H163" s="196"/>
    </row>
    <row r="164" spans="1:9">
      <c r="A164" s="197">
        <v>3</v>
      </c>
      <c r="B164" s="727">
        <f>VLOOKUP(A164,Conformación!$A$5:$S$129,4,FALSE)</f>
        <v>0</v>
      </c>
      <c r="C164" s="727"/>
      <c r="D164" s="727"/>
      <c r="E164" s="198"/>
      <c r="F164" s="199"/>
      <c r="G164" s="196"/>
      <c r="H164" s="196"/>
    </row>
    <row r="165" spans="1:9">
      <c r="A165" s="197"/>
      <c r="B165" s="727"/>
      <c r="C165" s="727"/>
      <c r="D165" s="727"/>
      <c r="E165" s="195"/>
      <c r="F165" s="195"/>
      <c r="G165" s="196"/>
      <c r="H165" s="196"/>
    </row>
    <row r="166" spans="1:9">
      <c r="A166" s="730" t="s">
        <v>86</v>
      </c>
      <c r="B166" s="731"/>
      <c r="C166" s="731"/>
      <c r="D166" s="731"/>
      <c r="E166" s="731"/>
      <c r="F166" s="731"/>
      <c r="G166" s="731"/>
      <c r="H166" s="731"/>
    </row>
    <row r="167" spans="1:9">
      <c r="A167" s="732">
        <f>VLOOKUP(A164,Conformación!$A$5:$S$129,5,FALSE)</f>
        <v>0</v>
      </c>
      <c r="B167" s="733"/>
      <c r="C167" s="733"/>
      <c r="D167" s="733"/>
      <c r="E167" s="733"/>
      <c r="F167" s="733"/>
      <c r="G167" s="733"/>
      <c r="H167" s="733"/>
    </row>
    <row r="168" spans="1:9">
      <c r="A168" s="734">
        <f>VLOOKUP(A164,Conformación!$A$5:$S$129,7,FALSE)</f>
        <v>0</v>
      </c>
      <c r="B168" s="735"/>
      <c r="C168" s="735"/>
      <c r="D168" s="735"/>
      <c r="E168" s="735"/>
      <c r="F168" s="735"/>
      <c r="G168" s="735"/>
      <c r="H168" s="735"/>
    </row>
    <row r="169" spans="1:9">
      <c r="A169" s="172" t="s">
        <v>71</v>
      </c>
      <c r="B169" s="173" t="s">
        <v>105</v>
      </c>
      <c r="C169" s="173" t="s">
        <v>106</v>
      </c>
      <c r="D169" s="173" t="s">
        <v>107</v>
      </c>
      <c r="E169" s="173" t="s">
        <v>108</v>
      </c>
      <c r="F169" s="173" t="s">
        <v>109</v>
      </c>
      <c r="G169" s="173" t="s">
        <v>110</v>
      </c>
      <c r="H169" s="173" t="s">
        <v>111</v>
      </c>
    </row>
    <row r="170" spans="1:9">
      <c r="A170" s="174" t="s">
        <v>228</v>
      </c>
      <c r="B170" s="205"/>
      <c r="C170" s="175"/>
      <c r="D170" s="175"/>
      <c r="E170" s="175"/>
      <c r="F170" s="175"/>
      <c r="G170" s="175"/>
      <c r="H170" s="175"/>
    </row>
    <row r="171" spans="1:9">
      <c r="A171" s="365" t="s">
        <v>229</v>
      </c>
      <c r="B171" s="367">
        <f>+B170*30</f>
        <v>0</v>
      </c>
      <c r="C171" s="367">
        <f t="shared" ref="C171" si="193">+C170*30</f>
        <v>0</v>
      </c>
      <c r="D171" s="367">
        <f t="shared" ref="D171" si="194">+D170*30</f>
        <v>0</v>
      </c>
      <c r="E171" s="367">
        <f t="shared" ref="E171" si="195">+E170*30</f>
        <v>0</v>
      </c>
      <c r="F171" s="367">
        <f t="shared" ref="F171" si="196">+F170*30</f>
        <v>0</v>
      </c>
      <c r="G171" s="367">
        <f t="shared" ref="G171" si="197">+G170*30</f>
        <v>0</v>
      </c>
      <c r="H171" s="367">
        <f t="shared" ref="H171" si="198">+H170*30</f>
        <v>0</v>
      </c>
    </row>
    <row r="172" spans="1:9">
      <c r="A172" s="174" t="s">
        <v>100</v>
      </c>
      <c r="B172" s="200"/>
      <c r="C172" s="200"/>
      <c r="D172" s="200"/>
      <c r="E172" s="200"/>
      <c r="F172" s="200"/>
      <c r="G172" s="200"/>
      <c r="H172" s="200"/>
    </row>
    <row r="173" spans="1:9">
      <c r="A173" s="174" t="s">
        <v>101</v>
      </c>
      <c r="B173" s="184">
        <v>0</v>
      </c>
      <c r="C173" s="184">
        <v>0</v>
      </c>
      <c r="D173" s="184">
        <v>0</v>
      </c>
      <c r="E173" s="184">
        <v>0</v>
      </c>
      <c r="F173" s="184">
        <v>0</v>
      </c>
      <c r="G173" s="184">
        <v>0</v>
      </c>
      <c r="H173" s="184">
        <v>0</v>
      </c>
      <c r="I173" t="str">
        <f>+$I$13</f>
        <v>si el contrato NO ha iniciado, se deja la fecha del cierre del proceso</v>
      </c>
    </row>
    <row r="174" spans="1:9">
      <c r="A174" s="365" t="s">
        <v>227</v>
      </c>
      <c r="B174" s="366">
        <v>0</v>
      </c>
      <c r="C174" s="366">
        <v>0</v>
      </c>
      <c r="D174" s="184">
        <v>0</v>
      </c>
      <c r="E174" s="184">
        <v>0</v>
      </c>
      <c r="F174" s="184">
        <v>0</v>
      </c>
      <c r="G174" s="184">
        <v>0</v>
      </c>
      <c r="H174" s="184">
        <v>0</v>
      </c>
    </row>
    <row r="175" spans="1:9">
      <c r="A175" s="176" t="s">
        <v>102</v>
      </c>
      <c r="B175" s="183">
        <v>0</v>
      </c>
      <c r="C175" s="183">
        <v>0</v>
      </c>
      <c r="D175" s="183">
        <v>0</v>
      </c>
      <c r="E175" s="183">
        <v>0</v>
      </c>
      <c r="F175" s="183">
        <v>0</v>
      </c>
      <c r="G175" s="183">
        <v>0</v>
      </c>
      <c r="H175" s="183">
        <v>0</v>
      </c>
    </row>
    <row r="176" spans="1:9" ht="25.5">
      <c r="A176" s="177" t="s">
        <v>103</v>
      </c>
      <c r="B176" s="336">
        <v>0</v>
      </c>
      <c r="C176" s="336">
        <v>0</v>
      </c>
      <c r="D176" s="336">
        <v>0</v>
      </c>
      <c r="E176" s="336">
        <v>0</v>
      </c>
      <c r="F176" s="336">
        <v>0</v>
      </c>
      <c r="G176" s="336">
        <v>0</v>
      </c>
      <c r="H176" s="336">
        <v>0</v>
      </c>
      <c r="I176" s="34" t="str">
        <f>+$I$16</f>
        <v>FECHA DEL CIERRE DEL PROCESO</v>
      </c>
    </row>
    <row r="177" spans="1:10">
      <c r="A177" s="176" t="s">
        <v>104</v>
      </c>
      <c r="B177" s="175">
        <f>IF(B174=0,DAYS360(B173,B176),DAYS360(B173,B174))</f>
        <v>0</v>
      </c>
      <c r="C177" s="175">
        <f t="shared" ref="C177" si="199">IF(C174=0,DAYS360(C173,C176),DAYS360(C173,C174))</f>
        <v>0</v>
      </c>
      <c r="D177" s="175">
        <f t="shared" ref="D177" si="200">IF(D174=0,DAYS360(D173,D176),DAYS360(D173,D174))</f>
        <v>0</v>
      </c>
      <c r="E177" s="175">
        <f t="shared" ref="E177" si="201">IF(E174=0,DAYS360(E173,E176),DAYS360(E173,E174))</f>
        <v>0</v>
      </c>
      <c r="F177" s="175">
        <f t="shared" ref="F177" si="202">IF(F174=0,DAYS360(F173,F176),DAYS360(F173,F174))</f>
        <v>0</v>
      </c>
      <c r="G177" s="175">
        <f t="shared" ref="G177" si="203">IF(G174=0,DAYS360(G173,G176),DAYS360(G173,G174))</f>
        <v>0</v>
      </c>
      <c r="H177" s="175">
        <f t="shared" ref="H177" si="204">IF(H174=0,DAYS360(H173,H176),DAYS360(H173,H174))</f>
        <v>0</v>
      </c>
    </row>
    <row r="178" spans="1:10">
      <c r="A178" s="177" t="s">
        <v>112</v>
      </c>
      <c r="B178" s="175">
        <f>+(B170*30)-B177</f>
        <v>0</v>
      </c>
      <c r="C178" s="175">
        <f t="shared" ref="C178" si="205">+(C170*30)-C177</f>
        <v>0</v>
      </c>
      <c r="D178" s="175">
        <f t="shared" ref="D178" si="206">+(D170*30)-D177</f>
        <v>0</v>
      </c>
      <c r="E178" s="175">
        <f t="shared" ref="E178" si="207">+(E170*30)-E177</f>
        <v>0</v>
      </c>
      <c r="F178" s="175">
        <f t="shared" ref="F178" si="208">+(F170*30)-F177</f>
        <v>0</v>
      </c>
      <c r="G178" s="175">
        <f t="shared" ref="G178" si="209">+(G170*30)-G177</f>
        <v>0</v>
      </c>
      <c r="H178" s="175">
        <f t="shared" ref="H178" si="210">+(H170*30)-H177</f>
        <v>0</v>
      </c>
      <c r="I178" s="532"/>
      <c r="J178" s="63" t="s">
        <v>305</v>
      </c>
    </row>
    <row r="179" spans="1:10">
      <c r="A179" s="178" t="s">
        <v>114</v>
      </c>
      <c r="B179" s="368" t="e">
        <f t="shared" ref="B179:H179" si="211">+(B172/(B170*30))</f>
        <v>#DIV/0!</v>
      </c>
      <c r="C179" s="368" t="e">
        <f t="shared" si="211"/>
        <v>#DIV/0!</v>
      </c>
      <c r="D179" s="368" t="e">
        <f t="shared" si="211"/>
        <v>#DIV/0!</v>
      </c>
      <c r="E179" s="368" t="e">
        <f t="shared" si="211"/>
        <v>#DIV/0!</v>
      </c>
      <c r="F179" s="368" t="e">
        <f t="shared" si="211"/>
        <v>#DIV/0!</v>
      </c>
      <c r="G179" s="368" t="e">
        <f t="shared" si="211"/>
        <v>#DIV/0!</v>
      </c>
      <c r="H179" s="368" t="e">
        <f t="shared" si="211"/>
        <v>#DIV/0!</v>
      </c>
    </row>
    <row r="180" spans="1:10">
      <c r="A180" s="179" t="s">
        <v>113</v>
      </c>
      <c r="B180" s="200" t="e">
        <f t="shared" ref="B180" si="212">+B179*B178*B175</f>
        <v>#DIV/0!</v>
      </c>
      <c r="C180" s="200" t="e">
        <f t="shared" ref="C180" si="213">+C179*C178*C175</f>
        <v>#DIV/0!</v>
      </c>
      <c r="D180" s="200" t="e">
        <f t="shared" ref="D180" si="214">+D179*D178*D175</f>
        <v>#DIV/0!</v>
      </c>
      <c r="E180" s="200" t="e">
        <f t="shared" ref="E180" si="215">+E179*E178*E175</f>
        <v>#DIV/0!</v>
      </c>
      <c r="F180" s="200" t="e">
        <f t="shared" ref="F180" si="216">+F179*F178*F175</f>
        <v>#DIV/0!</v>
      </c>
      <c r="G180" s="200" t="e">
        <f t="shared" ref="G180" si="217">+G179*G178*G175</f>
        <v>#DIV/0!</v>
      </c>
      <c r="H180" s="200" t="e">
        <f t="shared" ref="H180" si="218">+H179*H178*H175</f>
        <v>#DIV/0!</v>
      </c>
      <c r="I180" s="499"/>
      <c r="J180" s="63" t="s">
        <v>288</v>
      </c>
    </row>
    <row r="181" spans="1:10">
      <c r="A181" s="736" t="s">
        <v>115</v>
      </c>
      <c r="B181" s="736"/>
      <c r="C181" s="736"/>
      <c r="D181" s="736"/>
      <c r="E181" s="736"/>
      <c r="F181" s="736"/>
      <c r="G181" s="736"/>
      <c r="H181" s="203" t="e">
        <f>SUM(B180:H180)</f>
        <v>#DIV/0!</v>
      </c>
      <c r="J181" s="63" t="s">
        <v>287</v>
      </c>
    </row>
    <row r="183" spans="1:10">
      <c r="A183" s="533" t="s">
        <v>289</v>
      </c>
      <c r="B183" s="532"/>
      <c r="C183" s="532"/>
      <c r="D183" s="532"/>
    </row>
    <row r="185" spans="1:10">
      <c r="A185" s="730" t="s">
        <v>87</v>
      </c>
      <c r="B185" s="731"/>
      <c r="C185" s="731"/>
      <c r="D185" s="731"/>
      <c r="E185" s="731"/>
      <c r="F185" s="731"/>
      <c r="G185" s="731"/>
      <c r="H185" s="731"/>
    </row>
    <row r="186" spans="1:10">
      <c r="A186" s="732">
        <f>VLOOKUP(A164,Conformación!$A$5:$S$129,8,FALSE)</f>
        <v>0</v>
      </c>
      <c r="B186" s="733"/>
      <c r="C186" s="733"/>
      <c r="D186" s="733"/>
      <c r="E186" s="733"/>
      <c r="F186" s="733"/>
      <c r="G186" s="733"/>
      <c r="H186" s="733"/>
    </row>
    <row r="187" spans="1:10">
      <c r="A187" s="734">
        <f>VLOOKUP(A164,Conformación!$A$5:$S$129,10,FALSE)</f>
        <v>0</v>
      </c>
      <c r="B187" s="735"/>
      <c r="C187" s="735"/>
      <c r="D187" s="735"/>
      <c r="E187" s="735"/>
      <c r="F187" s="735"/>
      <c r="G187" s="735"/>
      <c r="H187" s="735"/>
    </row>
    <row r="188" spans="1:10">
      <c r="A188" s="172" t="s">
        <v>71</v>
      </c>
      <c r="B188" s="173" t="s">
        <v>105</v>
      </c>
      <c r="C188" s="173" t="s">
        <v>106</v>
      </c>
      <c r="D188" s="173" t="s">
        <v>107</v>
      </c>
      <c r="E188" s="173" t="s">
        <v>108</v>
      </c>
      <c r="F188" s="173" t="s">
        <v>109</v>
      </c>
      <c r="G188" s="173" t="s">
        <v>110</v>
      </c>
      <c r="H188" s="173" t="s">
        <v>111</v>
      </c>
    </row>
    <row r="189" spans="1:10">
      <c r="A189" s="174" t="s">
        <v>228</v>
      </c>
      <c r="B189" s="205"/>
      <c r="C189" s="175"/>
      <c r="D189" s="175"/>
      <c r="E189" s="175"/>
      <c r="F189" s="175"/>
      <c r="G189" s="175"/>
      <c r="H189" s="175"/>
    </row>
    <row r="190" spans="1:10">
      <c r="A190" s="365" t="s">
        <v>229</v>
      </c>
      <c r="B190" s="367">
        <f>+B189*30</f>
        <v>0</v>
      </c>
      <c r="C190" s="367">
        <f t="shared" ref="C190" si="219">+C189*30</f>
        <v>0</v>
      </c>
      <c r="D190" s="367">
        <f t="shared" ref="D190" si="220">+D189*30</f>
        <v>0</v>
      </c>
      <c r="E190" s="367">
        <f t="shared" ref="E190" si="221">+E189*30</f>
        <v>0</v>
      </c>
      <c r="F190" s="367">
        <f t="shared" ref="F190" si="222">+F189*30</f>
        <v>0</v>
      </c>
      <c r="G190" s="367">
        <f t="shared" ref="G190" si="223">+G189*30</f>
        <v>0</v>
      </c>
      <c r="H190" s="367">
        <f t="shared" ref="H190" si="224">+H189*30</f>
        <v>0</v>
      </c>
    </row>
    <row r="191" spans="1:10">
      <c r="A191" s="174" t="s">
        <v>100</v>
      </c>
      <c r="B191" s="200"/>
      <c r="C191" s="200"/>
      <c r="D191" s="200"/>
      <c r="E191" s="200"/>
      <c r="F191" s="200"/>
      <c r="G191" s="200"/>
      <c r="H191" s="200"/>
    </row>
    <row r="192" spans="1:10">
      <c r="A192" s="174" t="s">
        <v>101</v>
      </c>
      <c r="B192" s="184">
        <v>0</v>
      </c>
      <c r="C192" s="184">
        <v>0</v>
      </c>
      <c r="D192" s="184">
        <v>0</v>
      </c>
      <c r="E192" s="184">
        <v>0</v>
      </c>
      <c r="F192" s="184">
        <v>0</v>
      </c>
      <c r="G192" s="184">
        <v>0</v>
      </c>
      <c r="H192" s="184">
        <v>0</v>
      </c>
      <c r="I192" t="str">
        <f>+$I$13</f>
        <v>si el contrato NO ha iniciado, se deja la fecha del cierre del proceso</v>
      </c>
    </row>
    <row r="193" spans="1:10">
      <c r="A193" s="365" t="s">
        <v>227</v>
      </c>
      <c r="B193" s="366">
        <v>0</v>
      </c>
      <c r="C193" s="366">
        <v>0</v>
      </c>
      <c r="D193" s="184">
        <v>0</v>
      </c>
      <c r="E193" s="184">
        <v>0</v>
      </c>
      <c r="F193" s="184">
        <v>0</v>
      </c>
      <c r="G193" s="184">
        <v>0</v>
      </c>
      <c r="H193" s="184">
        <v>0</v>
      </c>
    </row>
    <row r="194" spans="1:10">
      <c r="A194" s="176" t="s">
        <v>102</v>
      </c>
      <c r="B194" s="183">
        <v>0</v>
      </c>
      <c r="C194" s="183">
        <v>0</v>
      </c>
      <c r="D194" s="183">
        <v>0</v>
      </c>
      <c r="E194" s="183">
        <v>0</v>
      </c>
      <c r="F194" s="183">
        <v>0</v>
      </c>
      <c r="G194" s="183">
        <v>0</v>
      </c>
      <c r="H194" s="183">
        <v>0</v>
      </c>
    </row>
    <row r="195" spans="1:10" ht="25.5">
      <c r="A195" s="177" t="s">
        <v>103</v>
      </c>
      <c r="B195" s="336">
        <v>0</v>
      </c>
      <c r="C195" s="336">
        <v>0</v>
      </c>
      <c r="D195" s="336">
        <v>0</v>
      </c>
      <c r="E195" s="336">
        <v>0</v>
      </c>
      <c r="F195" s="336">
        <v>0</v>
      </c>
      <c r="G195" s="336">
        <v>0</v>
      </c>
      <c r="H195" s="336">
        <v>0</v>
      </c>
      <c r="I195" s="34" t="str">
        <f>+$I$16</f>
        <v>FECHA DEL CIERRE DEL PROCESO</v>
      </c>
    </row>
    <row r="196" spans="1:10">
      <c r="A196" s="176" t="s">
        <v>104</v>
      </c>
      <c r="B196" s="175">
        <f>IF(B193=0,DAYS360(B192,B195),DAYS360(B192,B193))</f>
        <v>0</v>
      </c>
      <c r="C196" s="175">
        <f t="shared" ref="C196" si="225">IF(C193=0,DAYS360(C192,C195),DAYS360(C192,C193))</f>
        <v>0</v>
      </c>
      <c r="D196" s="175">
        <f t="shared" ref="D196" si="226">IF(D193=0,DAYS360(D192,D195),DAYS360(D192,D193))</f>
        <v>0</v>
      </c>
      <c r="E196" s="175">
        <f t="shared" ref="E196" si="227">IF(E193=0,DAYS360(E192,E195),DAYS360(E192,E193))</f>
        <v>0</v>
      </c>
      <c r="F196" s="175">
        <f t="shared" ref="F196" si="228">IF(F193=0,DAYS360(F192,F195),DAYS360(F192,F193))</f>
        <v>0</v>
      </c>
      <c r="G196" s="175">
        <f t="shared" ref="G196" si="229">IF(G193=0,DAYS360(G192,G195),DAYS360(G192,G193))</f>
        <v>0</v>
      </c>
      <c r="H196" s="175">
        <f t="shared" ref="H196" si="230">IF(H193=0,DAYS360(H192,H195),DAYS360(H192,H193))</f>
        <v>0</v>
      </c>
    </row>
    <row r="197" spans="1:10">
      <c r="A197" s="177" t="s">
        <v>112</v>
      </c>
      <c r="B197" s="175">
        <f>+(B189*30)-B196</f>
        <v>0</v>
      </c>
      <c r="C197" s="175">
        <f t="shared" ref="C197" si="231">+(C189*30)-C196</f>
        <v>0</v>
      </c>
      <c r="D197" s="175">
        <f t="shared" ref="D197" si="232">+(D189*30)-D196</f>
        <v>0</v>
      </c>
      <c r="E197" s="175">
        <f t="shared" ref="E197" si="233">+(E189*30)-E196</f>
        <v>0</v>
      </c>
      <c r="F197" s="175">
        <f t="shared" ref="F197" si="234">+(F189*30)-F196</f>
        <v>0</v>
      </c>
      <c r="G197" s="175">
        <f t="shared" ref="G197" si="235">+(G189*30)-G196</f>
        <v>0</v>
      </c>
      <c r="H197" s="175">
        <f t="shared" ref="H197" si="236">+(H189*30)-H196</f>
        <v>0</v>
      </c>
      <c r="I197" s="532"/>
      <c r="J197" s="63" t="s">
        <v>305</v>
      </c>
    </row>
    <row r="198" spans="1:10">
      <c r="A198" s="178" t="s">
        <v>114</v>
      </c>
      <c r="B198" s="368" t="e">
        <f t="shared" ref="B198:H198" si="237">+(B191/(B189*30))</f>
        <v>#DIV/0!</v>
      </c>
      <c r="C198" s="368" t="e">
        <f t="shared" si="237"/>
        <v>#DIV/0!</v>
      </c>
      <c r="D198" s="368" t="e">
        <f t="shared" si="237"/>
        <v>#DIV/0!</v>
      </c>
      <c r="E198" s="368" t="e">
        <f t="shared" si="237"/>
        <v>#DIV/0!</v>
      </c>
      <c r="F198" s="368" t="e">
        <f t="shared" si="237"/>
        <v>#DIV/0!</v>
      </c>
      <c r="G198" s="368" t="e">
        <f t="shared" si="237"/>
        <v>#DIV/0!</v>
      </c>
      <c r="H198" s="368" t="e">
        <f t="shared" si="237"/>
        <v>#DIV/0!</v>
      </c>
    </row>
    <row r="199" spans="1:10">
      <c r="A199" s="179" t="s">
        <v>113</v>
      </c>
      <c r="B199" s="200" t="e">
        <f t="shared" ref="B199" si="238">+B198*B197*B194</f>
        <v>#DIV/0!</v>
      </c>
      <c r="C199" s="200" t="e">
        <f t="shared" ref="C199" si="239">+C198*C197*C194</f>
        <v>#DIV/0!</v>
      </c>
      <c r="D199" s="200" t="e">
        <f t="shared" ref="D199" si="240">+D198*D197*D194</f>
        <v>#DIV/0!</v>
      </c>
      <c r="E199" s="200" t="e">
        <f t="shared" ref="E199" si="241">+E198*E197*E194</f>
        <v>#DIV/0!</v>
      </c>
      <c r="F199" s="200" t="e">
        <f t="shared" ref="F199" si="242">+F198*F197*F194</f>
        <v>#DIV/0!</v>
      </c>
      <c r="G199" s="200" t="e">
        <f t="shared" ref="G199" si="243">+G198*G197*G194</f>
        <v>#DIV/0!</v>
      </c>
      <c r="H199" s="200" t="e">
        <f t="shared" ref="H199" si="244">+H198*H197*H194</f>
        <v>#DIV/0!</v>
      </c>
      <c r="I199" s="499"/>
      <c r="J199" s="63" t="s">
        <v>288</v>
      </c>
    </row>
    <row r="200" spans="1:10">
      <c r="A200" s="736" t="s">
        <v>115</v>
      </c>
      <c r="B200" s="736"/>
      <c r="C200" s="736"/>
      <c r="D200" s="736"/>
      <c r="E200" s="736"/>
      <c r="F200" s="736"/>
      <c r="G200" s="736"/>
      <c r="H200" s="203" t="e">
        <f>SUM(B199:H199)</f>
        <v>#DIV/0!</v>
      </c>
      <c r="J200" s="63" t="s">
        <v>287</v>
      </c>
    </row>
    <row r="202" spans="1:10">
      <c r="A202" s="533" t="s">
        <v>289</v>
      </c>
      <c r="B202" s="532"/>
      <c r="C202" s="532"/>
      <c r="D202" s="532"/>
    </row>
    <row r="204" spans="1:10">
      <c r="A204" s="730" t="s">
        <v>13</v>
      </c>
      <c r="B204" s="731"/>
      <c r="C204" s="731"/>
      <c r="D204" s="731"/>
      <c r="E204" s="731"/>
      <c r="F204" s="731"/>
      <c r="G204" s="731"/>
      <c r="H204" s="731"/>
    </row>
    <row r="205" spans="1:10">
      <c r="A205" s="732">
        <f>VLOOKUP(A164,Conformación!$A$5:$S$129,11,FALSE)</f>
        <v>0</v>
      </c>
      <c r="B205" s="733"/>
      <c r="C205" s="733"/>
      <c r="D205" s="733"/>
      <c r="E205" s="733"/>
      <c r="F205" s="733"/>
      <c r="G205" s="733"/>
      <c r="H205" s="733"/>
    </row>
    <row r="206" spans="1:10">
      <c r="A206" s="734">
        <f>VLOOKUP(A164,Conformación!$A$5:$S$129,13,FALSE)</f>
        <v>0</v>
      </c>
      <c r="B206" s="735"/>
      <c r="C206" s="735"/>
      <c r="D206" s="735"/>
      <c r="E206" s="735"/>
      <c r="F206" s="735"/>
      <c r="G206" s="735"/>
      <c r="H206" s="735"/>
    </row>
    <row r="207" spans="1:10">
      <c r="A207" s="172" t="s">
        <v>71</v>
      </c>
      <c r="B207" s="173" t="s">
        <v>105</v>
      </c>
      <c r="C207" s="173" t="s">
        <v>106</v>
      </c>
      <c r="D207" s="173" t="s">
        <v>107</v>
      </c>
      <c r="E207" s="173" t="s">
        <v>108</v>
      </c>
      <c r="F207" s="173" t="s">
        <v>109</v>
      </c>
      <c r="G207" s="173" t="s">
        <v>110</v>
      </c>
      <c r="H207" s="173" t="s">
        <v>111</v>
      </c>
    </row>
    <row r="208" spans="1:10">
      <c r="A208" s="174" t="s">
        <v>228</v>
      </c>
      <c r="B208" s="205"/>
      <c r="C208" s="175"/>
      <c r="D208" s="175"/>
      <c r="E208" s="175"/>
      <c r="F208" s="175"/>
      <c r="G208" s="175"/>
      <c r="H208" s="175"/>
    </row>
    <row r="209" spans="1:10">
      <c r="A209" s="365" t="s">
        <v>229</v>
      </c>
      <c r="B209" s="367">
        <f>+B208*30</f>
        <v>0</v>
      </c>
      <c r="C209" s="367">
        <f t="shared" ref="C209" si="245">+C208*30</f>
        <v>0</v>
      </c>
      <c r="D209" s="367">
        <f t="shared" ref="D209" si="246">+D208*30</f>
        <v>0</v>
      </c>
      <c r="E209" s="367">
        <f t="shared" ref="E209" si="247">+E208*30</f>
        <v>0</v>
      </c>
      <c r="F209" s="367">
        <f t="shared" ref="F209" si="248">+F208*30</f>
        <v>0</v>
      </c>
      <c r="G209" s="367">
        <f t="shared" ref="G209" si="249">+G208*30</f>
        <v>0</v>
      </c>
      <c r="H209" s="367">
        <f t="shared" ref="H209" si="250">+H208*30</f>
        <v>0</v>
      </c>
    </row>
    <row r="210" spans="1:10">
      <c r="A210" s="174" t="s">
        <v>100</v>
      </c>
      <c r="B210" s="200"/>
      <c r="C210" s="200"/>
      <c r="D210" s="200"/>
      <c r="E210" s="200"/>
      <c r="F210" s="200"/>
      <c r="G210" s="200"/>
      <c r="H210" s="200"/>
    </row>
    <row r="211" spans="1:10">
      <c r="A211" s="174" t="s">
        <v>101</v>
      </c>
      <c r="B211" s="184">
        <v>0</v>
      </c>
      <c r="C211" s="184">
        <v>0</v>
      </c>
      <c r="D211" s="184">
        <v>0</v>
      </c>
      <c r="E211" s="184">
        <v>0</v>
      </c>
      <c r="F211" s="184">
        <v>0</v>
      </c>
      <c r="G211" s="184">
        <v>0</v>
      </c>
      <c r="H211" s="184">
        <v>0</v>
      </c>
      <c r="I211" t="str">
        <f>+$I$13</f>
        <v>si el contrato NO ha iniciado, se deja la fecha del cierre del proceso</v>
      </c>
    </row>
    <row r="212" spans="1:10">
      <c r="A212" s="365" t="s">
        <v>227</v>
      </c>
      <c r="B212" s="366">
        <v>0</v>
      </c>
      <c r="C212" s="366">
        <v>0</v>
      </c>
      <c r="D212" s="184">
        <v>0</v>
      </c>
      <c r="E212" s="184">
        <v>0</v>
      </c>
      <c r="F212" s="184">
        <v>0</v>
      </c>
      <c r="G212" s="184">
        <v>0</v>
      </c>
      <c r="H212" s="184">
        <v>0</v>
      </c>
    </row>
    <row r="213" spans="1:10">
      <c r="A213" s="176" t="s">
        <v>102</v>
      </c>
      <c r="B213" s="183">
        <v>0</v>
      </c>
      <c r="C213" s="183">
        <v>0</v>
      </c>
      <c r="D213" s="183">
        <v>0</v>
      </c>
      <c r="E213" s="183">
        <v>0</v>
      </c>
      <c r="F213" s="183">
        <v>0</v>
      </c>
      <c r="G213" s="183">
        <v>0</v>
      </c>
      <c r="H213" s="183">
        <v>0</v>
      </c>
    </row>
    <row r="214" spans="1:10" ht="25.5">
      <c r="A214" s="177" t="s">
        <v>103</v>
      </c>
      <c r="B214" s="336">
        <v>0</v>
      </c>
      <c r="C214" s="336">
        <v>0</v>
      </c>
      <c r="D214" s="336">
        <v>0</v>
      </c>
      <c r="E214" s="336">
        <v>0</v>
      </c>
      <c r="F214" s="336">
        <v>0</v>
      </c>
      <c r="G214" s="336">
        <v>0</v>
      </c>
      <c r="H214" s="336">
        <v>0</v>
      </c>
      <c r="I214" s="34" t="str">
        <f>+$I$16</f>
        <v>FECHA DEL CIERRE DEL PROCESO</v>
      </c>
    </row>
    <row r="215" spans="1:10">
      <c r="A215" s="176" t="s">
        <v>104</v>
      </c>
      <c r="B215" s="175">
        <f>IF(B212=0,DAYS360(B211,B214),DAYS360(B211,B212))</f>
        <v>0</v>
      </c>
      <c r="C215" s="175">
        <f t="shared" ref="C215" si="251">IF(C212=0,DAYS360(C211,C214),DAYS360(C211,C212))</f>
        <v>0</v>
      </c>
      <c r="D215" s="175">
        <f t="shared" ref="D215" si="252">IF(D212=0,DAYS360(D211,D214),DAYS360(D211,D212))</f>
        <v>0</v>
      </c>
      <c r="E215" s="175">
        <f t="shared" ref="E215" si="253">IF(E212=0,DAYS360(E211,E214),DAYS360(E211,E212))</f>
        <v>0</v>
      </c>
      <c r="F215" s="175">
        <f t="shared" ref="F215" si="254">IF(F212=0,DAYS360(F211,F214),DAYS360(F211,F212))</f>
        <v>0</v>
      </c>
      <c r="G215" s="175">
        <f t="shared" ref="G215" si="255">IF(G212=0,DAYS360(G211,G214),DAYS360(G211,G212))</f>
        <v>0</v>
      </c>
      <c r="H215" s="175">
        <f t="shared" ref="H215" si="256">IF(H212=0,DAYS360(H211,H214),DAYS360(H211,H212))</f>
        <v>0</v>
      </c>
    </row>
    <row r="216" spans="1:10">
      <c r="A216" s="177" t="s">
        <v>112</v>
      </c>
      <c r="B216" s="175">
        <f>+(B208*30)-B215</f>
        <v>0</v>
      </c>
      <c r="C216" s="175">
        <f t="shared" ref="C216" si="257">+(C208*30)-C215</f>
        <v>0</v>
      </c>
      <c r="D216" s="175">
        <f t="shared" ref="D216" si="258">+(D208*30)-D215</f>
        <v>0</v>
      </c>
      <c r="E216" s="175">
        <f t="shared" ref="E216" si="259">+(E208*30)-E215</f>
        <v>0</v>
      </c>
      <c r="F216" s="175">
        <f t="shared" ref="F216" si="260">+(F208*30)-F215</f>
        <v>0</v>
      </c>
      <c r="G216" s="175">
        <f t="shared" ref="G216" si="261">+(G208*30)-G215</f>
        <v>0</v>
      </c>
      <c r="H216" s="175">
        <f t="shared" ref="H216" si="262">+(H208*30)-H215</f>
        <v>0</v>
      </c>
      <c r="I216" s="532"/>
      <c r="J216" s="63" t="s">
        <v>305</v>
      </c>
    </row>
    <row r="217" spans="1:10">
      <c r="A217" s="178" t="s">
        <v>114</v>
      </c>
      <c r="B217" s="368" t="e">
        <f t="shared" ref="B217:H217" si="263">+(B210/(B208*30))</f>
        <v>#DIV/0!</v>
      </c>
      <c r="C217" s="368" t="e">
        <f t="shared" si="263"/>
        <v>#DIV/0!</v>
      </c>
      <c r="D217" s="368" t="e">
        <f t="shared" si="263"/>
        <v>#DIV/0!</v>
      </c>
      <c r="E217" s="368" t="e">
        <f t="shared" si="263"/>
        <v>#DIV/0!</v>
      </c>
      <c r="F217" s="368" t="e">
        <f t="shared" si="263"/>
        <v>#DIV/0!</v>
      </c>
      <c r="G217" s="368" t="e">
        <f t="shared" si="263"/>
        <v>#DIV/0!</v>
      </c>
      <c r="H217" s="368" t="e">
        <f t="shared" si="263"/>
        <v>#DIV/0!</v>
      </c>
    </row>
    <row r="218" spans="1:10">
      <c r="A218" s="179" t="s">
        <v>113</v>
      </c>
      <c r="B218" s="200" t="e">
        <f t="shared" ref="B218" si="264">+B217*B216*B213</f>
        <v>#DIV/0!</v>
      </c>
      <c r="C218" s="200" t="e">
        <f t="shared" ref="C218" si="265">+C217*C216*C213</f>
        <v>#DIV/0!</v>
      </c>
      <c r="D218" s="200" t="e">
        <f t="shared" ref="D218" si="266">+D217*D216*D213</f>
        <v>#DIV/0!</v>
      </c>
      <c r="E218" s="200" t="e">
        <f t="shared" ref="E218" si="267">+E217*E216*E213</f>
        <v>#DIV/0!</v>
      </c>
      <c r="F218" s="200" t="e">
        <f t="shared" ref="F218" si="268">+F217*F216*F213</f>
        <v>#DIV/0!</v>
      </c>
      <c r="G218" s="200" t="e">
        <f t="shared" ref="G218" si="269">+G217*G216*G213</f>
        <v>#DIV/0!</v>
      </c>
      <c r="H218" s="200" t="e">
        <f t="shared" ref="H218" si="270">+H217*H216*H213</f>
        <v>#DIV/0!</v>
      </c>
      <c r="I218" s="499"/>
      <c r="J218" s="63" t="s">
        <v>288</v>
      </c>
    </row>
    <row r="219" spans="1:10">
      <c r="A219" s="736" t="s">
        <v>115</v>
      </c>
      <c r="B219" s="736"/>
      <c r="C219" s="736"/>
      <c r="D219" s="736"/>
      <c r="E219" s="736"/>
      <c r="F219" s="736"/>
      <c r="G219" s="736"/>
      <c r="H219" s="203" t="e">
        <f>SUM(B218:H218)</f>
        <v>#DIV/0!</v>
      </c>
      <c r="J219" s="63" t="s">
        <v>287</v>
      </c>
    </row>
    <row r="221" spans="1:10">
      <c r="A221" s="533" t="s">
        <v>289</v>
      </c>
      <c r="B221" s="532"/>
      <c r="C221" s="532"/>
      <c r="D221" s="532"/>
    </row>
    <row r="223" spans="1:10">
      <c r="A223" s="730" t="s">
        <v>14</v>
      </c>
      <c r="B223" s="731"/>
      <c r="C223" s="731"/>
      <c r="D223" s="731"/>
      <c r="E223" s="731"/>
      <c r="F223" s="731"/>
      <c r="G223" s="731"/>
      <c r="H223" s="731"/>
    </row>
    <row r="224" spans="1:10">
      <c r="A224" s="732">
        <f>VLOOKUP(A164,Conformación!$A$5:$S$129,14,FALSE)</f>
        <v>0</v>
      </c>
      <c r="B224" s="733"/>
      <c r="C224" s="733"/>
      <c r="D224" s="733"/>
      <c r="E224" s="733"/>
      <c r="F224" s="733"/>
      <c r="G224" s="733"/>
      <c r="H224" s="733"/>
    </row>
    <row r="225" spans="1:10">
      <c r="A225" s="734">
        <f>VLOOKUP(A164,Conformación!$A$5:$S$129,16,FALSE)</f>
        <v>0</v>
      </c>
      <c r="B225" s="735"/>
      <c r="C225" s="735"/>
      <c r="D225" s="735"/>
      <c r="E225" s="735"/>
      <c r="F225" s="735"/>
      <c r="G225" s="735"/>
      <c r="H225" s="735"/>
    </row>
    <row r="226" spans="1:10">
      <c r="A226" s="172" t="s">
        <v>71</v>
      </c>
      <c r="B226" s="173" t="s">
        <v>105</v>
      </c>
      <c r="C226" s="173" t="s">
        <v>106</v>
      </c>
      <c r="D226" s="173" t="s">
        <v>107</v>
      </c>
      <c r="E226" s="173" t="s">
        <v>108</v>
      </c>
      <c r="F226" s="173" t="s">
        <v>109</v>
      </c>
      <c r="G226" s="173" t="s">
        <v>110</v>
      </c>
      <c r="H226" s="173" t="s">
        <v>111</v>
      </c>
    </row>
    <row r="227" spans="1:10">
      <c r="A227" s="174" t="s">
        <v>228</v>
      </c>
      <c r="B227" s="205"/>
      <c r="C227" s="175"/>
      <c r="D227" s="175"/>
      <c r="E227" s="175"/>
      <c r="F227" s="175"/>
      <c r="G227" s="175"/>
      <c r="H227" s="175"/>
    </row>
    <row r="228" spans="1:10">
      <c r="A228" s="365" t="s">
        <v>229</v>
      </c>
      <c r="B228" s="367">
        <f>+B227*30</f>
        <v>0</v>
      </c>
      <c r="C228" s="367">
        <f t="shared" ref="C228" si="271">+C227*30</f>
        <v>0</v>
      </c>
      <c r="D228" s="367">
        <f t="shared" ref="D228" si="272">+D227*30</f>
        <v>0</v>
      </c>
      <c r="E228" s="367">
        <f t="shared" ref="E228" si="273">+E227*30</f>
        <v>0</v>
      </c>
      <c r="F228" s="367">
        <f t="shared" ref="F228" si="274">+F227*30</f>
        <v>0</v>
      </c>
      <c r="G228" s="367">
        <f t="shared" ref="G228" si="275">+G227*30</f>
        <v>0</v>
      </c>
      <c r="H228" s="367">
        <f t="shared" ref="H228" si="276">+H227*30</f>
        <v>0</v>
      </c>
    </row>
    <row r="229" spans="1:10">
      <c r="A229" s="174" t="s">
        <v>100</v>
      </c>
      <c r="B229" s="200"/>
      <c r="C229" s="200"/>
      <c r="D229" s="200"/>
      <c r="E229" s="200"/>
      <c r="F229" s="200"/>
      <c r="G229" s="200"/>
      <c r="H229" s="200"/>
    </row>
    <row r="230" spans="1:10">
      <c r="A230" s="174" t="s">
        <v>101</v>
      </c>
      <c r="B230" s="184">
        <v>0</v>
      </c>
      <c r="C230" s="184">
        <v>0</v>
      </c>
      <c r="D230" s="184">
        <v>0</v>
      </c>
      <c r="E230" s="184">
        <v>0</v>
      </c>
      <c r="F230" s="184">
        <v>0</v>
      </c>
      <c r="G230" s="184">
        <v>0</v>
      </c>
      <c r="H230" s="184">
        <v>0</v>
      </c>
      <c r="I230" t="str">
        <f>+$I$13</f>
        <v>si el contrato NO ha iniciado, se deja la fecha del cierre del proceso</v>
      </c>
    </row>
    <row r="231" spans="1:10">
      <c r="A231" s="365" t="s">
        <v>227</v>
      </c>
      <c r="B231" s="366">
        <v>0</v>
      </c>
      <c r="C231" s="366">
        <v>0</v>
      </c>
      <c r="D231" s="184">
        <v>0</v>
      </c>
      <c r="E231" s="184">
        <v>0</v>
      </c>
      <c r="F231" s="184">
        <v>0</v>
      </c>
      <c r="G231" s="184">
        <v>0</v>
      </c>
      <c r="H231" s="184">
        <v>0</v>
      </c>
    </row>
    <row r="232" spans="1:10">
      <c r="A232" s="176" t="s">
        <v>102</v>
      </c>
      <c r="B232" s="183">
        <v>0</v>
      </c>
      <c r="C232" s="183">
        <v>0</v>
      </c>
      <c r="D232" s="183">
        <v>0</v>
      </c>
      <c r="E232" s="183">
        <v>0</v>
      </c>
      <c r="F232" s="183">
        <v>0</v>
      </c>
      <c r="G232" s="183">
        <v>0</v>
      </c>
      <c r="H232" s="183">
        <v>0</v>
      </c>
    </row>
    <row r="233" spans="1:10" ht="25.5">
      <c r="A233" s="177" t="s">
        <v>103</v>
      </c>
      <c r="B233" s="336">
        <v>0</v>
      </c>
      <c r="C233" s="336">
        <v>0</v>
      </c>
      <c r="D233" s="336">
        <v>0</v>
      </c>
      <c r="E233" s="336">
        <v>0</v>
      </c>
      <c r="F233" s="336">
        <v>0</v>
      </c>
      <c r="G233" s="336">
        <v>0</v>
      </c>
      <c r="H233" s="336">
        <v>0</v>
      </c>
      <c r="I233" s="34" t="str">
        <f>+$I$16</f>
        <v>FECHA DEL CIERRE DEL PROCESO</v>
      </c>
    </row>
    <row r="234" spans="1:10">
      <c r="A234" s="176" t="s">
        <v>104</v>
      </c>
      <c r="B234" s="175">
        <f>IF(B231=0,DAYS360(B230,B233),DAYS360(B230,B231))</f>
        <v>0</v>
      </c>
      <c r="C234" s="175">
        <f t="shared" ref="C234" si="277">IF(C231=0,DAYS360(C230,C233),DAYS360(C230,C231))</f>
        <v>0</v>
      </c>
      <c r="D234" s="175">
        <f t="shared" ref="D234" si="278">IF(D231=0,DAYS360(D230,D233),DAYS360(D230,D231))</f>
        <v>0</v>
      </c>
      <c r="E234" s="175">
        <f t="shared" ref="E234" si="279">IF(E231=0,DAYS360(E230,E233),DAYS360(E230,E231))</f>
        <v>0</v>
      </c>
      <c r="F234" s="175">
        <f t="shared" ref="F234" si="280">IF(F231=0,DAYS360(F230,F233),DAYS360(F230,F231))</f>
        <v>0</v>
      </c>
      <c r="G234" s="175">
        <f t="shared" ref="G234" si="281">IF(G231=0,DAYS360(G230,G233),DAYS360(G230,G231))</f>
        <v>0</v>
      </c>
      <c r="H234" s="175">
        <f t="shared" ref="H234" si="282">IF(H231=0,DAYS360(H230,H233),DAYS360(H230,H231))</f>
        <v>0</v>
      </c>
    </row>
    <row r="235" spans="1:10">
      <c r="A235" s="177" t="s">
        <v>112</v>
      </c>
      <c r="B235" s="175">
        <f>+(B227*30)-B234</f>
        <v>0</v>
      </c>
      <c r="C235" s="175">
        <f t="shared" ref="C235" si="283">+(C227*30)-C234</f>
        <v>0</v>
      </c>
      <c r="D235" s="175">
        <f t="shared" ref="D235" si="284">+(D227*30)-D234</f>
        <v>0</v>
      </c>
      <c r="E235" s="175">
        <f t="shared" ref="E235" si="285">+(E227*30)-E234</f>
        <v>0</v>
      </c>
      <c r="F235" s="175">
        <f t="shared" ref="F235" si="286">+(F227*30)-F234</f>
        <v>0</v>
      </c>
      <c r="G235" s="175">
        <f t="shared" ref="G235" si="287">+(G227*30)-G234</f>
        <v>0</v>
      </c>
      <c r="H235" s="175">
        <f t="shared" ref="H235" si="288">+(H227*30)-H234</f>
        <v>0</v>
      </c>
      <c r="I235" s="532"/>
      <c r="J235" s="63" t="s">
        <v>305</v>
      </c>
    </row>
    <row r="236" spans="1:10">
      <c r="A236" s="178" t="s">
        <v>114</v>
      </c>
      <c r="B236" s="368" t="e">
        <f t="shared" ref="B236:H236" si="289">+(B229/(B227*30))</f>
        <v>#DIV/0!</v>
      </c>
      <c r="C236" s="368" t="e">
        <f t="shared" si="289"/>
        <v>#DIV/0!</v>
      </c>
      <c r="D236" s="368" t="e">
        <f t="shared" si="289"/>
        <v>#DIV/0!</v>
      </c>
      <c r="E236" s="368" t="e">
        <f t="shared" si="289"/>
        <v>#DIV/0!</v>
      </c>
      <c r="F236" s="368" t="e">
        <f t="shared" si="289"/>
        <v>#DIV/0!</v>
      </c>
      <c r="G236" s="368" t="e">
        <f t="shared" si="289"/>
        <v>#DIV/0!</v>
      </c>
      <c r="H236" s="368" t="e">
        <f t="shared" si="289"/>
        <v>#DIV/0!</v>
      </c>
    </row>
    <row r="237" spans="1:10">
      <c r="A237" s="179" t="s">
        <v>113</v>
      </c>
      <c r="B237" s="200" t="e">
        <f t="shared" ref="B237" si="290">+B236*B235*B232</f>
        <v>#DIV/0!</v>
      </c>
      <c r="C237" s="200" t="e">
        <f t="shared" ref="C237" si="291">+C236*C235*C232</f>
        <v>#DIV/0!</v>
      </c>
      <c r="D237" s="200" t="e">
        <f t="shared" ref="D237" si="292">+D236*D235*D232</f>
        <v>#DIV/0!</v>
      </c>
      <c r="E237" s="200" t="e">
        <f t="shared" ref="E237" si="293">+E236*E235*E232</f>
        <v>#DIV/0!</v>
      </c>
      <c r="F237" s="200" t="e">
        <f t="shared" ref="F237" si="294">+F236*F235*F232</f>
        <v>#DIV/0!</v>
      </c>
      <c r="G237" s="200" t="e">
        <f t="shared" ref="G237" si="295">+G236*G235*G232</f>
        <v>#DIV/0!</v>
      </c>
      <c r="H237" s="200" t="e">
        <f t="shared" ref="H237" si="296">+H236*H235*H232</f>
        <v>#DIV/0!</v>
      </c>
      <c r="I237" s="499"/>
      <c r="J237" s="63" t="s">
        <v>288</v>
      </c>
    </row>
    <row r="238" spans="1:10">
      <c r="A238" s="736" t="s">
        <v>115</v>
      </c>
      <c r="B238" s="736"/>
      <c r="C238" s="736"/>
      <c r="D238" s="736"/>
      <c r="E238" s="736"/>
      <c r="F238" s="736"/>
      <c r="G238" s="736"/>
      <c r="H238" s="203" t="e">
        <f>SUM(B237:H237)</f>
        <v>#DIV/0!</v>
      </c>
      <c r="J238" s="63" t="s">
        <v>287</v>
      </c>
    </row>
    <row r="240" spans="1:10">
      <c r="A240" s="533" t="s">
        <v>289</v>
      </c>
      <c r="B240" s="532"/>
      <c r="C240" s="532"/>
      <c r="D240" s="532"/>
    </row>
    <row r="243" spans="1:9">
      <c r="A243" s="194" t="s">
        <v>70</v>
      </c>
      <c r="B243" s="726">
        <f>VLOOKUP(A244,Conformación!$A$5:$S$129,2,FALSE)</f>
        <v>0</v>
      </c>
      <c r="C243" s="726"/>
      <c r="D243" s="726"/>
      <c r="E243" s="195"/>
      <c r="F243" s="195"/>
      <c r="G243" s="196"/>
      <c r="H243" s="196"/>
    </row>
    <row r="244" spans="1:9">
      <c r="A244" s="197">
        <v>4</v>
      </c>
      <c r="B244" s="727">
        <f>VLOOKUP(A244,Conformación!$A$5:$S$129,4,FALSE)</f>
        <v>0</v>
      </c>
      <c r="C244" s="727"/>
      <c r="D244" s="727"/>
      <c r="E244" s="198"/>
      <c r="F244" s="199"/>
      <c r="G244" s="196"/>
      <c r="H244" s="196"/>
    </row>
    <row r="245" spans="1:9">
      <c r="A245" s="197"/>
      <c r="B245" s="727"/>
      <c r="C245" s="727"/>
      <c r="D245" s="727"/>
      <c r="E245" s="195"/>
      <c r="F245" s="195"/>
      <c r="G245" s="196"/>
      <c r="H245" s="196"/>
    </row>
    <row r="246" spans="1:9">
      <c r="A246" s="730" t="s">
        <v>86</v>
      </c>
      <c r="B246" s="731"/>
      <c r="C246" s="731"/>
      <c r="D246" s="731"/>
      <c r="E246" s="731"/>
      <c r="F246" s="731"/>
      <c r="G246" s="731"/>
      <c r="H246" s="731"/>
    </row>
    <row r="247" spans="1:9">
      <c r="A247" s="732">
        <f>VLOOKUP(A244,Conformación!$A$5:$S$129,5,FALSE)</f>
        <v>0</v>
      </c>
      <c r="B247" s="733"/>
      <c r="C247" s="733"/>
      <c r="D247" s="733"/>
      <c r="E247" s="733"/>
      <c r="F247" s="733"/>
      <c r="G247" s="733"/>
      <c r="H247" s="733"/>
    </row>
    <row r="248" spans="1:9">
      <c r="A248" s="734">
        <f>VLOOKUP(A244,Conformación!$A$5:$S$129,7,FALSE)</f>
        <v>0</v>
      </c>
      <c r="B248" s="735"/>
      <c r="C248" s="735"/>
      <c r="D248" s="735"/>
      <c r="E248" s="735"/>
      <c r="F248" s="735"/>
      <c r="G248" s="735"/>
      <c r="H248" s="735"/>
    </row>
    <row r="249" spans="1:9">
      <c r="A249" s="172" t="s">
        <v>71</v>
      </c>
      <c r="B249" s="173" t="s">
        <v>105</v>
      </c>
      <c r="C249" s="173" t="s">
        <v>106</v>
      </c>
      <c r="D249" s="173" t="s">
        <v>107</v>
      </c>
      <c r="E249" s="173" t="s">
        <v>108</v>
      </c>
      <c r="F249" s="173" t="s">
        <v>109</v>
      </c>
      <c r="G249" s="173" t="s">
        <v>110</v>
      </c>
      <c r="H249" s="173" t="s">
        <v>111</v>
      </c>
    </row>
    <row r="250" spans="1:9">
      <c r="A250" s="174" t="s">
        <v>228</v>
      </c>
      <c r="B250" s="205"/>
      <c r="C250" s="175"/>
      <c r="D250" s="175"/>
      <c r="E250" s="175"/>
      <c r="F250" s="175"/>
      <c r="G250" s="175"/>
      <c r="H250" s="175"/>
    </row>
    <row r="251" spans="1:9">
      <c r="A251" s="365" t="s">
        <v>229</v>
      </c>
      <c r="B251" s="367">
        <f>+B250*30</f>
        <v>0</v>
      </c>
      <c r="C251" s="367">
        <f t="shared" ref="C251" si="297">+C250*30</f>
        <v>0</v>
      </c>
      <c r="D251" s="367">
        <f t="shared" ref="D251" si="298">+D250*30</f>
        <v>0</v>
      </c>
      <c r="E251" s="367">
        <f t="shared" ref="E251" si="299">+E250*30</f>
        <v>0</v>
      </c>
      <c r="F251" s="367">
        <f t="shared" ref="F251" si="300">+F250*30</f>
        <v>0</v>
      </c>
      <c r="G251" s="367">
        <f t="shared" ref="G251" si="301">+G250*30</f>
        <v>0</v>
      </c>
      <c r="H251" s="367">
        <f t="shared" ref="H251" si="302">+H250*30</f>
        <v>0</v>
      </c>
    </row>
    <row r="252" spans="1:9">
      <c r="A252" s="174" t="s">
        <v>100</v>
      </c>
      <c r="B252" s="200"/>
      <c r="C252" s="200"/>
      <c r="D252" s="200"/>
      <c r="E252" s="200"/>
      <c r="F252" s="200"/>
      <c r="G252" s="200"/>
      <c r="H252" s="200"/>
    </row>
    <row r="253" spans="1:9">
      <c r="A253" s="174" t="s">
        <v>101</v>
      </c>
      <c r="B253" s="184">
        <v>0</v>
      </c>
      <c r="C253" s="184">
        <v>0</v>
      </c>
      <c r="D253" s="184">
        <v>0</v>
      </c>
      <c r="E253" s="184">
        <v>0</v>
      </c>
      <c r="F253" s="184">
        <v>0</v>
      </c>
      <c r="G253" s="184">
        <v>0</v>
      </c>
      <c r="H253" s="184">
        <v>0</v>
      </c>
      <c r="I253" t="str">
        <f>+$I$13</f>
        <v>si el contrato NO ha iniciado, se deja la fecha del cierre del proceso</v>
      </c>
    </row>
    <row r="254" spans="1:9">
      <c r="A254" s="365" t="s">
        <v>227</v>
      </c>
      <c r="B254" s="366">
        <v>0</v>
      </c>
      <c r="C254" s="366">
        <v>0</v>
      </c>
      <c r="D254" s="184">
        <v>0</v>
      </c>
      <c r="E254" s="184">
        <v>0</v>
      </c>
      <c r="F254" s="184">
        <v>0</v>
      </c>
      <c r="G254" s="184">
        <v>0</v>
      </c>
      <c r="H254" s="184">
        <v>0</v>
      </c>
    </row>
    <row r="255" spans="1:9">
      <c r="A255" s="176" t="s">
        <v>102</v>
      </c>
      <c r="B255" s="183">
        <v>0</v>
      </c>
      <c r="C255" s="183">
        <v>0</v>
      </c>
      <c r="D255" s="183">
        <v>0</v>
      </c>
      <c r="E255" s="183">
        <v>0</v>
      </c>
      <c r="F255" s="183">
        <v>0</v>
      </c>
      <c r="G255" s="183">
        <v>0</v>
      </c>
      <c r="H255" s="183">
        <v>0</v>
      </c>
    </row>
    <row r="256" spans="1:9" ht="25.5">
      <c r="A256" s="177" t="s">
        <v>103</v>
      </c>
      <c r="B256" s="336">
        <v>0</v>
      </c>
      <c r="C256" s="336">
        <v>0</v>
      </c>
      <c r="D256" s="336">
        <v>0</v>
      </c>
      <c r="E256" s="336">
        <v>0</v>
      </c>
      <c r="F256" s="336">
        <v>0</v>
      </c>
      <c r="G256" s="336">
        <v>0</v>
      </c>
      <c r="H256" s="336">
        <v>0</v>
      </c>
      <c r="I256" s="34" t="str">
        <f>+$I$16</f>
        <v>FECHA DEL CIERRE DEL PROCESO</v>
      </c>
    </row>
    <row r="257" spans="1:10">
      <c r="A257" s="176" t="s">
        <v>104</v>
      </c>
      <c r="B257" s="175">
        <f>IF(B254=0,DAYS360(B253,B256),DAYS360(B253,B254))</f>
        <v>0</v>
      </c>
      <c r="C257" s="175">
        <f t="shared" ref="C257" si="303">IF(C254=0,DAYS360(C253,C256),DAYS360(C253,C254))</f>
        <v>0</v>
      </c>
      <c r="D257" s="175">
        <f t="shared" ref="D257" si="304">IF(D254=0,DAYS360(D253,D256),DAYS360(D253,D254))</f>
        <v>0</v>
      </c>
      <c r="E257" s="175">
        <f t="shared" ref="E257" si="305">IF(E254=0,DAYS360(E253,E256),DAYS360(E253,E254))</f>
        <v>0</v>
      </c>
      <c r="F257" s="175">
        <f t="shared" ref="F257" si="306">IF(F254=0,DAYS360(F253,F256),DAYS360(F253,F254))</f>
        <v>0</v>
      </c>
      <c r="G257" s="175">
        <f t="shared" ref="G257" si="307">IF(G254=0,DAYS360(G253,G256),DAYS360(G253,G254))</f>
        <v>0</v>
      </c>
      <c r="H257" s="175">
        <f t="shared" ref="H257" si="308">IF(H254=0,DAYS360(H253,H256),DAYS360(H253,H254))</f>
        <v>0</v>
      </c>
    </row>
    <row r="258" spans="1:10">
      <c r="A258" s="177" t="s">
        <v>112</v>
      </c>
      <c r="B258" s="175">
        <f>+(B250*30)-B257</f>
        <v>0</v>
      </c>
      <c r="C258" s="175">
        <f t="shared" ref="C258" si="309">+(C250*30)-C257</f>
        <v>0</v>
      </c>
      <c r="D258" s="175">
        <f t="shared" ref="D258" si="310">+(D250*30)-D257</f>
        <v>0</v>
      </c>
      <c r="E258" s="175">
        <f t="shared" ref="E258" si="311">+(E250*30)-E257</f>
        <v>0</v>
      </c>
      <c r="F258" s="175">
        <f t="shared" ref="F258" si="312">+(F250*30)-F257</f>
        <v>0</v>
      </c>
      <c r="G258" s="175">
        <f t="shared" ref="G258" si="313">+(G250*30)-G257</f>
        <v>0</v>
      </c>
      <c r="H258" s="175">
        <f t="shared" ref="H258" si="314">+(H250*30)-H257</f>
        <v>0</v>
      </c>
      <c r="I258" s="532"/>
      <c r="J258" s="63" t="s">
        <v>305</v>
      </c>
    </row>
    <row r="259" spans="1:10">
      <c r="A259" s="178" t="s">
        <v>114</v>
      </c>
      <c r="B259" s="368" t="e">
        <f t="shared" ref="B259:H259" si="315">+(B252/(B250*30))</f>
        <v>#DIV/0!</v>
      </c>
      <c r="C259" s="368" t="e">
        <f t="shared" si="315"/>
        <v>#DIV/0!</v>
      </c>
      <c r="D259" s="368" t="e">
        <f t="shared" si="315"/>
        <v>#DIV/0!</v>
      </c>
      <c r="E259" s="368" t="e">
        <f t="shared" si="315"/>
        <v>#DIV/0!</v>
      </c>
      <c r="F259" s="368" t="e">
        <f t="shared" si="315"/>
        <v>#DIV/0!</v>
      </c>
      <c r="G259" s="368" t="e">
        <f t="shared" si="315"/>
        <v>#DIV/0!</v>
      </c>
      <c r="H259" s="368" t="e">
        <f t="shared" si="315"/>
        <v>#DIV/0!</v>
      </c>
    </row>
    <row r="260" spans="1:10">
      <c r="A260" s="179" t="s">
        <v>113</v>
      </c>
      <c r="B260" s="200" t="e">
        <f t="shared" ref="B260" si="316">+B259*B258*B255</f>
        <v>#DIV/0!</v>
      </c>
      <c r="C260" s="200" t="e">
        <f t="shared" ref="C260" si="317">+C259*C258*C255</f>
        <v>#DIV/0!</v>
      </c>
      <c r="D260" s="200" t="e">
        <f t="shared" ref="D260" si="318">+D259*D258*D255</f>
        <v>#DIV/0!</v>
      </c>
      <c r="E260" s="200" t="e">
        <f t="shared" ref="E260" si="319">+E259*E258*E255</f>
        <v>#DIV/0!</v>
      </c>
      <c r="F260" s="200" t="e">
        <f t="shared" ref="F260" si="320">+F259*F258*F255</f>
        <v>#DIV/0!</v>
      </c>
      <c r="G260" s="200" t="e">
        <f t="shared" ref="G260" si="321">+G259*G258*G255</f>
        <v>#DIV/0!</v>
      </c>
      <c r="H260" s="200" t="e">
        <f t="shared" ref="H260" si="322">+H259*H258*H255</f>
        <v>#DIV/0!</v>
      </c>
      <c r="I260" s="499"/>
      <c r="J260" s="63" t="s">
        <v>288</v>
      </c>
    </row>
    <row r="261" spans="1:10">
      <c r="A261" s="736" t="s">
        <v>115</v>
      </c>
      <c r="B261" s="736"/>
      <c r="C261" s="736"/>
      <c r="D261" s="736"/>
      <c r="E261" s="736"/>
      <c r="F261" s="736"/>
      <c r="G261" s="736"/>
      <c r="H261" s="203" t="e">
        <f>SUM(B260:H260)</f>
        <v>#DIV/0!</v>
      </c>
      <c r="J261" s="63" t="s">
        <v>287</v>
      </c>
    </row>
    <row r="263" spans="1:10">
      <c r="A263" s="533" t="s">
        <v>289</v>
      </c>
      <c r="B263" s="532"/>
      <c r="C263" s="532"/>
      <c r="D263" s="532"/>
    </row>
    <row r="265" spans="1:10">
      <c r="A265" s="730" t="s">
        <v>87</v>
      </c>
      <c r="B265" s="731"/>
      <c r="C265" s="731"/>
      <c r="D265" s="731"/>
      <c r="E265" s="731"/>
      <c r="F265" s="731"/>
      <c r="G265" s="731"/>
      <c r="H265" s="731"/>
    </row>
    <row r="266" spans="1:10">
      <c r="A266" s="732">
        <f>VLOOKUP(A244,Conformación!$A$5:$S$129,8,FALSE)</f>
        <v>0</v>
      </c>
      <c r="B266" s="733"/>
      <c r="C266" s="733"/>
      <c r="D266" s="733"/>
      <c r="E266" s="733"/>
      <c r="F266" s="733"/>
      <c r="G266" s="733"/>
      <c r="H266" s="733"/>
    </row>
    <row r="267" spans="1:10">
      <c r="A267" s="734">
        <f>VLOOKUP(A244,Conformación!$A$5:$S$129,10,FALSE)</f>
        <v>0</v>
      </c>
      <c r="B267" s="735"/>
      <c r="C267" s="735"/>
      <c r="D267" s="735"/>
      <c r="E267" s="735"/>
      <c r="F267" s="735"/>
      <c r="G267" s="735"/>
      <c r="H267" s="735"/>
    </row>
    <row r="268" spans="1:10">
      <c r="A268" s="172" t="s">
        <v>71</v>
      </c>
      <c r="B268" s="173" t="s">
        <v>105</v>
      </c>
      <c r="C268" s="173" t="s">
        <v>106</v>
      </c>
      <c r="D268" s="173" t="s">
        <v>107</v>
      </c>
      <c r="E268" s="173" t="s">
        <v>108</v>
      </c>
      <c r="F268" s="173" t="s">
        <v>109</v>
      </c>
      <c r="G268" s="173" t="s">
        <v>110</v>
      </c>
      <c r="H268" s="173" t="s">
        <v>111</v>
      </c>
    </row>
    <row r="269" spans="1:10">
      <c r="A269" s="174" t="s">
        <v>228</v>
      </c>
      <c r="B269" s="205"/>
      <c r="C269" s="175"/>
      <c r="D269" s="175"/>
      <c r="E269" s="175"/>
      <c r="F269" s="175"/>
      <c r="G269" s="175"/>
      <c r="H269" s="175"/>
    </row>
    <row r="270" spans="1:10">
      <c r="A270" s="365" t="s">
        <v>229</v>
      </c>
      <c r="B270" s="367">
        <f>+B269*30</f>
        <v>0</v>
      </c>
      <c r="C270" s="367">
        <f t="shared" ref="C270" si="323">+C269*30</f>
        <v>0</v>
      </c>
      <c r="D270" s="367">
        <f t="shared" ref="D270" si="324">+D269*30</f>
        <v>0</v>
      </c>
      <c r="E270" s="367">
        <f t="shared" ref="E270" si="325">+E269*30</f>
        <v>0</v>
      </c>
      <c r="F270" s="367">
        <f t="shared" ref="F270" si="326">+F269*30</f>
        <v>0</v>
      </c>
      <c r="G270" s="367">
        <f t="shared" ref="G270" si="327">+G269*30</f>
        <v>0</v>
      </c>
      <c r="H270" s="367">
        <f t="shared" ref="H270" si="328">+H269*30</f>
        <v>0</v>
      </c>
    </row>
    <row r="271" spans="1:10">
      <c r="A271" s="174" t="s">
        <v>100</v>
      </c>
      <c r="B271" s="200"/>
      <c r="C271" s="200"/>
      <c r="D271" s="200"/>
      <c r="E271" s="200"/>
      <c r="F271" s="200"/>
      <c r="G271" s="200"/>
      <c r="H271" s="200"/>
    </row>
    <row r="272" spans="1:10">
      <c r="A272" s="174" t="s">
        <v>101</v>
      </c>
      <c r="B272" s="184">
        <v>0</v>
      </c>
      <c r="C272" s="184">
        <v>0</v>
      </c>
      <c r="D272" s="184">
        <v>0</v>
      </c>
      <c r="E272" s="184">
        <v>0</v>
      </c>
      <c r="F272" s="184">
        <v>0</v>
      </c>
      <c r="G272" s="184">
        <v>0</v>
      </c>
      <c r="H272" s="184">
        <v>0</v>
      </c>
      <c r="I272" t="str">
        <f>+$I$13</f>
        <v>si el contrato NO ha iniciado, se deja la fecha del cierre del proceso</v>
      </c>
    </row>
    <row r="273" spans="1:10">
      <c r="A273" s="365" t="s">
        <v>227</v>
      </c>
      <c r="B273" s="366">
        <v>0</v>
      </c>
      <c r="C273" s="366">
        <v>0</v>
      </c>
      <c r="D273" s="184">
        <v>0</v>
      </c>
      <c r="E273" s="184">
        <v>0</v>
      </c>
      <c r="F273" s="184">
        <v>0</v>
      </c>
      <c r="G273" s="184">
        <v>0</v>
      </c>
      <c r="H273" s="184">
        <v>0</v>
      </c>
    </row>
    <row r="274" spans="1:10">
      <c r="A274" s="176" t="s">
        <v>102</v>
      </c>
      <c r="B274" s="183">
        <v>0</v>
      </c>
      <c r="C274" s="183">
        <v>0</v>
      </c>
      <c r="D274" s="183">
        <v>0</v>
      </c>
      <c r="E274" s="183">
        <v>0</v>
      </c>
      <c r="F274" s="183">
        <v>0</v>
      </c>
      <c r="G274" s="183">
        <v>0</v>
      </c>
      <c r="H274" s="183">
        <v>0</v>
      </c>
    </row>
    <row r="275" spans="1:10" ht="25.5">
      <c r="A275" s="177" t="s">
        <v>103</v>
      </c>
      <c r="B275" s="336">
        <v>0</v>
      </c>
      <c r="C275" s="336">
        <v>0</v>
      </c>
      <c r="D275" s="336">
        <v>0</v>
      </c>
      <c r="E275" s="336">
        <v>0</v>
      </c>
      <c r="F275" s="336">
        <v>0</v>
      </c>
      <c r="G275" s="336">
        <v>0</v>
      </c>
      <c r="H275" s="336">
        <v>0</v>
      </c>
      <c r="I275" s="34" t="str">
        <f>+$I$16</f>
        <v>FECHA DEL CIERRE DEL PROCESO</v>
      </c>
    </row>
    <row r="276" spans="1:10">
      <c r="A276" s="176" t="s">
        <v>104</v>
      </c>
      <c r="B276" s="175">
        <f>IF(B273=0,DAYS360(B272,B275),DAYS360(B272,B273))</f>
        <v>0</v>
      </c>
      <c r="C276" s="175">
        <f t="shared" ref="C276" si="329">IF(C273=0,DAYS360(C272,C275),DAYS360(C272,C273))</f>
        <v>0</v>
      </c>
      <c r="D276" s="175">
        <f t="shared" ref="D276" si="330">IF(D273=0,DAYS360(D272,D275),DAYS360(D272,D273))</f>
        <v>0</v>
      </c>
      <c r="E276" s="175">
        <f t="shared" ref="E276" si="331">IF(E273=0,DAYS360(E272,E275),DAYS360(E272,E273))</f>
        <v>0</v>
      </c>
      <c r="F276" s="175">
        <f t="shared" ref="F276" si="332">IF(F273=0,DAYS360(F272,F275),DAYS360(F272,F273))</f>
        <v>0</v>
      </c>
      <c r="G276" s="175">
        <f t="shared" ref="G276" si="333">IF(G273=0,DAYS360(G272,G275),DAYS360(G272,G273))</f>
        <v>0</v>
      </c>
      <c r="H276" s="175">
        <f t="shared" ref="H276" si="334">IF(H273=0,DAYS360(H272,H275),DAYS360(H272,H273))</f>
        <v>0</v>
      </c>
    </row>
    <row r="277" spans="1:10">
      <c r="A277" s="177" t="s">
        <v>112</v>
      </c>
      <c r="B277" s="175">
        <f>+(B269*30)-B276</f>
        <v>0</v>
      </c>
      <c r="C277" s="175">
        <f t="shared" ref="C277" si="335">+(C269*30)-C276</f>
        <v>0</v>
      </c>
      <c r="D277" s="175">
        <f t="shared" ref="D277" si="336">+(D269*30)-D276</f>
        <v>0</v>
      </c>
      <c r="E277" s="175">
        <f t="shared" ref="E277" si="337">+(E269*30)-E276</f>
        <v>0</v>
      </c>
      <c r="F277" s="175">
        <f t="shared" ref="F277" si="338">+(F269*30)-F276</f>
        <v>0</v>
      </c>
      <c r="G277" s="175">
        <f t="shared" ref="G277" si="339">+(G269*30)-G276</f>
        <v>0</v>
      </c>
      <c r="H277" s="175">
        <f t="shared" ref="H277" si="340">+(H269*30)-H276</f>
        <v>0</v>
      </c>
      <c r="I277" s="532"/>
      <c r="J277" s="63" t="s">
        <v>305</v>
      </c>
    </row>
    <row r="278" spans="1:10">
      <c r="A278" s="178" t="s">
        <v>114</v>
      </c>
      <c r="B278" s="368" t="e">
        <f t="shared" ref="B278:H278" si="341">+(B271/(B269*30))</f>
        <v>#DIV/0!</v>
      </c>
      <c r="C278" s="368" t="e">
        <f t="shared" si="341"/>
        <v>#DIV/0!</v>
      </c>
      <c r="D278" s="368" t="e">
        <f t="shared" si="341"/>
        <v>#DIV/0!</v>
      </c>
      <c r="E278" s="368" t="e">
        <f t="shared" si="341"/>
        <v>#DIV/0!</v>
      </c>
      <c r="F278" s="368" t="e">
        <f t="shared" si="341"/>
        <v>#DIV/0!</v>
      </c>
      <c r="G278" s="368" t="e">
        <f t="shared" si="341"/>
        <v>#DIV/0!</v>
      </c>
      <c r="H278" s="368" t="e">
        <f t="shared" si="341"/>
        <v>#DIV/0!</v>
      </c>
    </row>
    <row r="279" spans="1:10">
      <c r="A279" s="179" t="s">
        <v>113</v>
      </c>
      <c r="B279" s="200" t="e">
        <f t="shared" ref="B279" si="342">+B278*B277*B274</f>
        <v>#DIV/0!</v>
      </c>
      <c r="C279" s="200" t="e">
        <f t="shared" ref="C279" si="343">+C278*C277*C274</f>
        <v>#DIV/0!</v>
      </c>
      <c r="D279" s="200" t="e">
        <f t="shared" ref="D279" si="344">+D278*D277*D274</f>
        <v>#DIV/0!</v>
      </c>
      <c r="E279" s="200" t="e">
        <f t="shared" ref="E279" si="345">+E278*E277*E274</f>
        <v>#DIV/0!</v>
      </c>
      <c r="F279" s="200" t="e">
        <f t="shared" ref="F279" si="346">+F278*F277*F274</f>
        <v>#DIV/0!</v>
      </c>
      <c r="G279" s="200" t="e">
        <f t="shared" ref="G279" si="347">+G278*G277*G274</f>
        <v>#DIV/0!</v>
      </c>
      <c r="H279" s="200" t="e">
        <f t="shared" ref="H279" si="348">+H278*H277*H274</f>
        <v>#DIV/0!</v>
      </c>
      <c r="I279" s="499"/>
      <c r="J279" s="63" t="s">
        <v>288</v>
      </c>
    </row>
    <row r="280" spans="1:10">
      <c r="A280" s="736" t="s">
        <v>115</v>
      </c>
      <c r="B280" s="736"/>
      <c r="C280" s="736"/>
      <c r="D280" s="736"/>
      <c r="E280" s="736"/>
      <c r="F280" s="736"/>
      <c r="G280" s="736"/>
      <c r="H280" s="203" t="e">
        <f>SUM(B279:H279)</f>
        <v>#DIV/0!</v>
      </c>
      <c r="J280" s="63" t="s">
        <v>287</v>
      </c>
    </row>
    <row r="282" spans="1:10">
      <c r="A282" s="533" t="s">
        <v>289</v>
      </c>
      <c r="B282" s="532"/>
      <c r="C282" s="532"/>
      <c r="D282" s="532"/>
    </row>
    <row r="284" spans="1:10">
      <c r="A284" s="730" t="s">
        <v>13</v>
      </c>
      <c r="B284" s="731"/>
      <c r="C284" s="731"/>
      <c r="D284" s="731"/>
      <c r="E284" s="731"/>
      <c r="F284" s="731"/>
      <c r="G284" s="731"/>
      <c r="H284" s="731"/>
    </row>
    <row r="285" spans="1:10">
      <c r="A285" s="732">
        <f>VLOOKUP(A244,Conformación!$A$5:$S$129,11,FALSE)</f>
        <v>0</v>
      </c>
      <c r="B285" s="733"/>
      <c r="C285" s="733"/>
      <c r="D285" s="733"/>
      <c r="E285" s="733"/>
      <c r="F285" s="733"/>
      <c r="G285" s="733"/>
      <c r="H285" s="733"/>
    </row>
    <row r="286" spans="1:10">
      <c r="A286" s="734">
        <f>VLOOKUP(A244,Conformación!$A$5:$S$129,13,FALSE)</f>
        <v>0</v>
      </c>
      <c r="B286" s="735"/>
      <c r="C286" s="735"/>
      <c r="D286" s="735"/>
      <c r="E286" s="735"/>
      <c r="F286" s="735"/>
      <c r="G286" s="735"/>
      <c r="H286" s="735"/>
    </row>
    <row r="287" spans="1:10">
      <c r="A287" s="172" t="s">
        <v>71</v>
      </c>
      <c r="B287" s="173" t="s">
        <v>105</v>
      </c>
      <c r="C287" s="173" t="s">
        <v>106</v>
      </c>
      <c r="D287" s="173" t="s">
        <v>107</v>
      </c>
      <c r="E287" s="173" t="s">
        <v>108</v>
      </c>
      <c r="F287" s="173" t="s">
        <v>109</v>
      </c>
      <c r="G287" s="173" t="s">
        <v>110</v>
      </c>
      <c r="H287" s="173" t="s">
        <v>111</v>
      </c>
    </row>
    <row r="288" spans="1:10">
      <c r="A288" s="174" t="s">
        <v>228</v>
      </c>
      <c r="B288" s="205"/>
      <c r="C288" s="175"/>
      <c r="D288" s="175"/>
      <c r="E288" s="175"/>
      <c r="F288" s="175"/>
      <c r="G288" s="175"/>
      <c r="H288" s="175"/>
    </row>
    <row r="289" spans="1:10">
      <c r="A289" s="365" t="s">
        <v>229</v>
      </c>
      <c r="B289" s="367">
        <f>+B288*30</f>
        <v>0</v>
      </c>
      <c r="C289" s="367">
        <f t="shared" ref="C289" si="349">+C288*30</f>
        <v>0</v>
      </c>
      <c r="D289" s="367">
        <f t="shared" ref="D289" si="350">+D288*30</f>
        <v>0</v>
      </c>
      <c r="E289" s="367">
        <f t="shared" ref="E289" si="351">+E288*30</f>
        <v>0</v>
      </c>
      <c r="F289" s="367">
        <f t="shared" ref="F289" si="352">+F288*30</f>
        <v>0</v>
      </c>
      <c r="G289" s="367">
        <f t="shared" ref="G289" si="353">+G288*30</f>
        <v>0</v>
      </c>
      <c r="H289" s="367">
        <f t="shared" ref="H289" si="354">+H288*30</f>
        <v>0</v>
      </c>
    </row>
    <row r="290" spans="1:10">
      <c r="A290" s="174" t="s">
        <v>100</v>
      </c>
      <c r="B290" s="200"/>
      <c r="C290" s="200"/>
      <c r="D290" s="200"/>
      <c r="E290" s="200"/>
      <c r="F290" s="200"/>
      <c r="G290" s="200"/>
      <c r="H290" s="200"/>
    </row>
    <row r="291" spans="1:10">
      <c r="A291" s="174" t="s">
        <v>101</v>
      </c>
      <c r="B291" s="184">
        <v>0</v>
      </c>
      <c r="C291" s="184">
        <v>0</v>
      </c>
      <c r="D291" s="184">
        <v>0</v>
      </c>
      <c r="E291" s="184">
        <v>0</v>
      </c>
      <c r="F291" s="184">
        <v>0</v>
      </c>
      <c r="G291" s="184">
        <v>0</v>
      </c>
      <c r="H291" s="184">
        <v>0</v>
      </c>
      <c r="I291" t="str">
        <f>+$I$13</f>
        <v>si el contrato NO ha iniciado, se deja la fecha del cierre del proceso</v>
      </c>
    </row>
    <row r="292" spans="1:10">
      <c r="A292" s="365" t="s">
        <v>227</v>
      </c>
      <c r="B292" s="366">
        <v>0</v>
      </c>
      <c r="C292" s="366">
        <v>0</v>
      </c>
      <c r="D292" s="184">
        <v>0</v>
      </c>
      <c r="E292" s="184">
        <v>0</v>
      </c>
      <c r="F292" s="184">
        <v>0</v>
      </c>
      <c r="G292" s="184">
        <v>0</v>
      </c>
      <c r="H292" s="184">
        <v>0</v>
      </c>
    </row>
    <row r="293" spans="1:10">
      <c r="A293" s="176" t="s">
        <v>102</v>
      </c>
      <c r="B293" s="183">
        <v>0</v>
      </c>
      <c r="C293" s="183">
        <v>0</v>
      </c>
      <c r="D293" s="183">
        <v>0</v>
      </c>
      <c r="E293" s="183">
        <v>0</v>
      </c>
      <c r="F293" s="183">
        <v>0</v>
      </c>
      <c r="G293" s="183">
        <v>0</v>
      </c>
      <c r="H293" s="183">
        <v>0</v>
      </c>
    </row>
    <row r="294" spans="1:10" ht="25.5">
      <c r="A294" s="177" t="s">
        <v>103</v>
      </c>
      <c r="B294" s="336">
        <v>0</v>
      </c>
      <c r="C294" s="336">
        <v>0</v>
      </c>
      <c r="D294" s="336">
        <v>0</v>
      </c>
      <c r="E294" s="336">
        <v>0</v>
      </c>
      <c r="F294" s="336">
        <v>0</v>
      </c>
      <c r="G294" s="336">
        <v>0</v>
      </c>
      <c r="H294" s="336">
        <v>0</v>
      </c>
      <c r="I294" s="34" t="str">
        <f>+$I$16</f>
        <v>FECHA DEL CIERRE DEL PROCESO</v>
      </c>
    </row>
    <row r="295" spans="1:10">
      <c r="A295" s="176" t="s">
        <v>104</v>
      </c>
      <c r="B295" s="175">
        <f>IF(B292=0,DAYS360(B291,B294),DAYS360(B291,B292))</f>
        <v>0</v>
      </c>
      <c r="C295" s="175">
        <f t="shared" ref="C295" si="355">IF(C292=0,DAYS360(C291,C294),DAYS360(C291,C292))</f>
        <v>0</v>
      </c>
      <c r="D295" s="175">
        <f t="shared" ref="D295" si="356">IF(D292=0,DAYS360(D291,D294),DAYS360(D291,D292))</f>
        <v>0</v>
      </c>
      <c r="E295" s="175">
        <f t="shared" ref="E295" si="357">IF(E292=0,DAYS360(E291,E294),DAYS360(E291,E292))</f>
        <v>0</v>
      </c>
      <c r="F295" s="175">
        <f t="shared" ref="F295" si="358">IF(F292=0,DAYS360(F291,F294),DAYS360(F291,F292))</f>
        <v>0</v>
      </c>
      <c r="G295" s="175">
        <f t="shared" ref="G295" si="359">IF(G292=0,DAYS360(G291,G294),DAYS360(G291,G292))</f>
        <v>0</v>
      </c>
      <c r="H295" s="175">
        <f t="shared" ref="H295" si="360">IF(H292=0,DAYS360(H291,H294),DAYS360(H291,H292))</f>
        <v>0</v>
      </c>
    </row>
    <row r="296" spans="1:10">
      <c r="A296" s="177" t="s">
        <v>112</v>
      </c>
      <c r="B296" s="175">
        <f>+(B288*30)-B295</f>
        <v>0</v>
      </c>
      <c r="C296" s="175">
        <f t="shared" ref="C296" si="361">+(C288*30)-C295</f>
        <v>0</v>
      </c>
      <c r="D296" s="175">
        <f t="shared" ref="D296" si="362">+(D288*30)-D295</f>
        <v>0</v>
      </c>
      <c r="E296" s="175">
        <f t="shared" ref="E296" si="363">+(E288*30)-E295</f>
        <v>0</v>
      </c>
      <c r="F296" s="175">
        <f t="shared" ref="F296" si="364">+(F288*30)-F295</f>
        <v>0</v>
      </c>
      <c r="G296" s="175">
        <f t="shared" ref="G296" si="365">+(G288*30)-G295</f>
        <v>0</v>
      </c>
      <c r="H296" s="175">
        <f t="shared" ref="H296" si="366">+(H288*30)-H295</f>
        <v>0</v>
      </c>
      <c r="I296" s="532"/>
      <c r="J296" s="63" t="s">
        <v>305</v>
      </c>
    </row>
    <row r="297" spans="1:10">
      <c r="A297" s="178" t="s">
        <v>114</v>
      </c>
      <c r="B297" s="368" t="e">
        <f t="shared" ref="B297:H297" si="367">+(B290/(B288*30))</f>
        <v>#DIV/0!</v>
      </c>
      <c r="C297" s="368" t="e">
        <f t="shared" si="367"/>
        <v>#DIV/0!</v>
      </c>
      <c r="D297" s="368" t="e">
        <f t="shared" si="367"/>
        <v>#DIV/0!</v>
      </c>
      <c r="E297" s="368" t="e">
        <f t="shared" si="367"/>
        <v>#DIV/0!</v>
      </c>
      <c r="F297" s="368" t="e">
        <f t="shared" si="367"/>
        <v>#DIV/0!</v>
      </c>
      <c r="G297" s="368" t="e">
        <f t="shared" si="367"/>
        <v>#DIV/0!</v>
      </c>
      <c r="H297" s="368" t="e">
        <f t="shared" si="367"/>
        <v>#DIV/0!</v>
      </c>
    </row>
    <row r="298" spans="1:10">
      <c r="A298" s="179" t="s">
        <v>113</v>
      </c>
      <c r="B298" s="200" t="e">
        <f t="shared" ref="B298" si="368">+B297*B296*B293</f>
        <v>#DIV/0!</v>
      </c>
      <c r="C298" s="200" t="e">
        <f t="shared" ref="C298" si="369">+C297*C296*C293</f>
        <v>#DIV/0!</v>
      </c>
      <c r="D298" s="200" t="e">
        <f t="shared" ref="D298" si="370">+D297*D296*D293</f>
        <v>#DIV/0!</v>
      </c>
      <c r="E298" s="200" t="e">
        <f t="shared" ref="E298" si="371">+E297*E296*E293</f>
        <v>#DIV/0!</v>
      </c>
      <c r="F298" s="200" t="e">
        <f t="shared" ref="F298" si="372">+F297*F296*F293</f>
        <v>#DIV/0!</v>
      </c>
      <c r="G298" s="200" t="e">
        <f t="shared" ref="G298" si="373">+G297*G296*G293</f>
        <v>#DIV/0!</v>
      </c>
      <c r="H298" s="200" t="e">
        <f t="shared" ref="H298" si="374">+H297*H296*H293</f>
        <v>#DIV/0!</v>
      </c>
      <c r="I298" s="499"/>
      <c r="J298" s="63" t="s">
        <v>288</v>
      </c>
    </row>
    <row r="299" spans="1:10">
      <c r="A299" s="736" t="s">
        <v>115</v>
      </c>
      <c r="B299" s="736"/>
      <c r="C299" s="736"/>
      <c r="D299" s="736"/>
      <c r="E299" s="736"/>
      <c r="F299" s="736"/>
      <c r="G299" s="736"/>
      <c r="H299" s="203" t="e">
        <f>SUM(B298:H298)</f>
        <v>#DIV/0!</v>
      </c>
      <c r="J299" s="63" t="s">
        <v>287</v>
      </c>
    </row>
    <row r="301" spans="1:10">
      <c r="A301" s="533" t="s">
        <v>289</v>
      </c>
      <c r="B301" s="532"/>
      <c r="C301" s="532"/>
      <c r="D301" s="532"/>
    </row>
    <row r="303" spans="1:10">
      <c r="A303" s="730" t="s">
        <v>14</v>
      </c>
      <c r="B303" s="731"/>
      <c r="C303" s="731"/>
      <c r="D303" s="731"/>
      <c r="E303" s="731"/>
      <c r="F303" s="731"/>
      <c r="G303" s="731"/>
      <c r="H303" s="731"/>
    </row>
    <row r="304" spans="1:10">
      <c r="A304" s="732">
        <f>VLOOKUP(A244,Conformación!$A$5:$S$129,14,FALSE)</f>
        <v>0</v>
      </c>
      <c r="B304" s="733"/>
      <c r="C304" s="733"/>
      <c r="D304" s="733"/>
      <c r="E304" s="733"/>
      <c r="F304" s="733"/>
      <c r="G304" s="733"/>
      <c r="H304" s="733"/>
    </row>
    <row r="305" spans="1:10">
      <c r="A305" s="734">
        <f>VLOOKUP(A244,Conformación!$A$5:$S$129,16,FALSE)</f>
        <v>0</v>
      </c>
      <c r="B305" s="735"/>
      <c r="C305" s="735"/>
      <c r="D305" s="735"/>
      <c r="E305" s="735"/>
      <c r="F305" s="735"/>
      <c r="G305" s="735"/>
      <c r="H305" s="735"/>
    </row>
    <row r="306" spans="1:10">
      <c r="A306" s="172" t="s">
        <v>71</v>
      </c>
      <c r="B306" s="173" t="s">
        <v>105</v>
      </c>
      <c r="C306" s="173" t="s">
        <v>106</v>
      </c>
      <c r="D306" s="173" t="s">
        <v>107</v>
      </c>
      <c r="E306" s="173" t="s">
        <v>108</v>
      </c>
      <c r="F306" s="173" t="s">
        <v>109</v>
      </c>
      <c r="G306" s="173" t="s">
        <v>110</v>
      </c>
      <c r="H306" s="173" t="s">
        <v>111</v>
      </c>
    </row>
    <row r="307" spans="1:10">
      <c r="A307" s="174" t="s">
        <v>228</v>
      </c>
      <c r="B307" s="205"/>
      <c r="C307" s="175"/>
      <c r="D307" s="175"/>
      <c r="E307" s="175"/>
      <c r="F307" s="175"/>
      <c r="G307" s="175"/>
      <c r="H307" s="175"/>
    </row>
    <row r="308" spans="1:10">
      <c r="A308" s="365" t="s">
        <v>229</v>
      </c>
      <c r="B308" s="367">
        <f>+B307*30</f>
        <v>0</v>
      </c>
      <c r="C308" s="367">
        <f t="shared" ref="C308" si="375">+C307*30</f>
        <v>0</v>
      </c>
      <c r="D308" s="367">
        <f t="shared" ref="D308" si="376">+D307*30</f>
        <v>0</v>
      </c>
      <c r="E308" s="367">
        <f t="shared" ref="E308" si="377">+E307*30</f>
        <v>0</v>
      </c>
      <c r="F308" s="367">
        <f t="shared" ref="F308" si="378">+F307*30</f>
        <v>0</v>
      </c>
      <c r="G308" s="367">
        <f t="shared" ref="G308" si="379">+G307*30</f>
        <v>0</v>
      </c>
      <c r="H308" s="367">
        <f t="shared" ref="H308" si="380">+H307*30</f>
        <v>0</v>
      </c>
    </row>
    <row r="309" spans="1:10">
      <c r="A309" s="174" t="s">
        <v>100</v>
      </c>
      <c r="B309" s="200"/>
      <c r="C309" s="200"/>
      <c r="D309" s="200"/>
      <c r="E309" s="200"/>
      <c r="F309" s="200"/>
      <c r="G309" s="200"/>
      <c r="H309" s="200"/>
    </row>
    <row r="310" spans="1:10">
      <c r="A310" s="174" t="s">
        <v>101</v>
      </c>
      <c r="B310" s="184">
        <v>0</v>
      </c>
      <c r="C310" s="184">
        <v>0</v>
      </c>
      <c r="D310" s="184">
        <v>0</v>
      </c>
      <c r="E310" s="184">
        <v>0</v>
      </c>
      <c r="F310" s="184">
        <v>0</v>
      </c>
      <c r="G310" s="184">
        <v>0</v>
      </c>
      <c r="H310" s="184">
        <v>0</v>
      </c>
      <c r="I310" t="str">
        <f>+$I$13</f>
        <v>si el contrato NO ha iniciado, se deja la fecha del cierre del proceso</v>
      </c>
    </row>
    <row r="311" spans="1:10">
      <c r="A311" s="365" t="s">
        <v>227</v>
      </c>
      <c r="B311" s="366">
        <v>0</v>
      </c>
      <c r="C311" s="366">
        <v>0</v>
      </c>
      <c r="D311" s="184">
        <v>0</v>
      </c>
      <c r="E311" s="184">
        <v>0</v>
      </c>
      <c r="F311" s="184">
        <v>0</v>
      </c>
      <c r="G311" s="184">
        <v>0</v>
      </c>
      <c r="H311" s="184">
        <v>0</v>
      </c>
    </row>
    <row r="312" spans="1:10">
      <c r="A312" s="176" t="s">
        <v>102</v>
      </c>
      <c r="B312" s="183">
        <v>0</v>
      </c>
      <c r="C312" s="183">
        <v>0</v>
      </c>
      <c r="D312" s="183">
        <v>0</v>
      </c>
      <c r="E312" s="183">
        <v>0</v>
      </c>
      <c r="F312" s="183">
        <v>0</v>
      </c>
      <c r="G312" s="183">
        <v>0</v>
      </c>
      <c r="H312" s="183">
        <v>0</v>
      </c>
    </row>
    <row r="313" spans="1:10" ht="25.5">
      <c r="A313" s="177" t="s">
        <v>103</v>
      </c>
      <c r="B313" s="336">
        <v>0</v>
      </c>
      <c r="C313" s="336">
        <v>0</v>
      </c>
      <c r="D313" s="336">
        <v>0</v>
      </c>
      <c r="E313" s="336">
        <v>0</v>
      </c>
      <c r="F313" s="336">
        <v>0</v>
      </c>
      <c r="G313" s="336">
        <v>0</v>
      </c>
      <c r="H313" s="336">
        <v>0</v>
      </c>
      <c r="I313" s="34" t="str">
        <f>+$I$16</f>
        <v>FECHA DEL CIERRE DEL PROCESO</v>
      </c>
    </row>
    <row r="314" spans="1:10">
      <c r="A314" s="176" t="s">
        <v>104</v>
      </c>
      <c r="B314" s="175">
        <f>IF(B311=0,DAYS360(B310,B313),DAYS360(B310,B311))</f>
        <v>0</v>
      </c>
      <c r="C314" s="175">
        <f t="shared" ref="C314" si="381">IF(C311=0,DAYS360(C310,C313),DAYS360(C310,C311))</f>
        <v>0</v>
      </c>
      <c r="D314" s="175">
        <f t="shared" ref="D314" si="382">IF(D311=0,DAYS360(D310,D313),DAYS360(D310,D311))</f>
        <v>0</v>
      </c>
      <c r="E314" s="175">
        <f t="shared" ref="E314" si="383">IF(E311=0,DAYS360(E310,E313),DAYS360(E310,E311))</f>
        <v>0</v>
      </c>
      <c r="F314" s="175">
        <f t="shared" ref="F314" si="384">IF(F311=0,DAYS360(F310,F313),DAYS360(F310,F311))</f>
        <v>0</v>
      </c>
      <c r="G314" s="175">
        <f t="shared" ref="G314" si="385">IF(G311=0,DAYS360(G310,G313),DAYS360(G310,G311))</f>
        <v>0</v>
      </c>
      <c r="H314" s="175">
        <f t="shared" ref="H314" si="386">IF(H311=0,DAYS360(H310,H313),DAYS360(H310,H311))</f>
        <v>0</v>
      </c>
    </row>
    <row r="315" spans="1:10">
      <c r="A315" s="177" t="s">
        <v>112</v>
      </c>
      <c r="B315" s="175">
        <f>+(B307*30)-B314</f>
        <v>0</v>
      </c>
      <c r="C315" s="175">
        <f t="shared" ref="C315" si="387">+(C307*30)-C314</f>
        <v>0</v>
      </c>
      <c r="D315" s="175">
        <f t="shared" ref="D315" si="388">+(D307*30)-D314</f>
        <v>0</v>
      </c>
      <c r="E315" s="175">
        <f t="shared" ref="E315" si="389">+(E307*30)-E314</f>
        <v>0</v>
      </c>
      <c r="F315" s="175">
        <f t="shared" ref="F315" si="390">+(F307*30)-F314</f>
        <v>0</v>
      </c>
      <c r="G315" s="175">
        <f t="shared" ref="G315" si="391">+(G307*30)-G314</f>
        <v>0</v>
      </c>
      <c r="H315" s="175">
        <f t="shared" ref="H315" si="392">+(H307*30)-H314</f>
        <v>0</v>
      </c>
      <c r="I315" s="532"/>
      <c r="J315" s="63" t="s">
        <v>305</v>
      </c>
    </row>
    <row r="316" spans="1:10">
      <c r="A316" s="178" t="s">
        <v>114</v>
      </c>
      <c r="B316" s="368" t="e">
        <f t="shared" ref="B316:H316" si="393">+(B309/(B307*30))</f>
        <v>#DIV/0!</v>
      </c>
      <c r="C316" s="368" t="e">
        <f t="shared" si="393"/>
        <v>#DIV/0!</v>
      </c>
      <c r="D316" s="368" t="e">
        <f t="shared" si="393"/>
        <v>#DIV/0!</v>
      </c>
      <c r="E316" s="368" t="e">
        <f t="shared" si="393"/>
        <v>#DIV/0!</v>
      </c>
      <c r="F316" s="368" t="e">
        <f t="shared" si="393"/>
        <v>#DIV/0!</v>
      </c>
      <c r="G316" s="368" t="e">
        <f t="shared" si="393"/>
        <v>#DIV/0!</v>
      </c>
      <c r="H316" s="368" t="e">
        <f t="shared" si="393"/>
        <v>#DIV/0!</v>
      </c>
    </row>
    <row r="317" spans="1:10">
      <c r="A317" s="179" t="s">
        <v>113</v>
      </c>
      <c r="B317" s="200" t="e">
        <f t="shared" ref="B317" si="394">+B316*B315*B312</f>
        <v>#DIV/0!</v>
      </c>
      <c r="C317" s="200" t="e">
        <f t="shared" ref="C317" si="395">+C316*C315*C312</f>
        <v>#DIV/0!</v>
      </c>
      <c r="D317" s="200" t="e">
        <f t="shared" ref="D317" si="396">+D316*D315*D312</f>
        <v>#DIV/0!</v>
      </c>
      <c r="E317" s="200" t="e">
        <f t="shared" ref="E317" si="397">+E316*E315*E312</f>
        <v>#DIV/0!</v>
      </c>
      <c r="F317" s="200" t="e">
        <f t="shared" ref="F317" si="398">+F316*F315*F312</f>
        <v>#DIV/0!</v>
      </c>
      <c r="G317" s="200" t="e">
        <f t="shared" ref="G317" si="399">+G316*G315*G312</f>
        <v>#DIV/0!</v>
      </c>
      <c r="H317" s="200" t="e">
        <f t="shared" ref="H317" si="400">+H316*H315*H312</f>
        <v>#DIV/0!</v>
      </c>
      <c r="I317" s="499"/>
      <c r="J317" s="63" t="s">
        <v>288</v>
      </c>
    </row>
    <row r="318" spans="1:10">
      <c r="A318" s="736" t="s">
        <v>115</v>
      </c>
      <c r="B318" s="736"/>
      <c r="C318" s="736"/>
      <c r="D318" s="736"/>
      <c r="E318" s="736"/>
      <c r="F318" s="736"/>
      <c r="G318" s="736"/>
      <c r="H318" s="203" t="e">
        <f>SUM(B317:H317)</f>
        <v>#DIV/0!</v>
      </c>
      <c r="J318" s="63" t="s">
        <v>287</v>
      </c>
    </row>
    <row r="320" spans="1:10">
      <c r="A320" s="533" t="s">
        <v>289</v>
      </c>
      <c r="B320" s="532"/>
      <c r="C320" s="532"/>
      <c r="D320" s="532"/>
    </row>
    <row r="323" spans="1:9">
      <c r="A323" s="194" t="s">
        <v>70</v>
      </c>
      <c r="B323" s="726">
        <f>VLOOKUP(A324,Conformación!$A$5:$S$129,2,FALSE)</f>
        <v>0</v>
      </c>
      <c r="C323" s="726"/>
      <c r="D323" s="726"/>
      <c r="E323" s="195"/>
      <c r="F323" s="195"/>
      <c r="G323" s="196"/>
      <c r="H323" s="196"/>
    </row>
    <row r="324" spans="1:9">
      <c r="A324" s="197">
        <v>5</v>
      </c>
      <c r="B324" s="727">
        <f>VLOOKUP(A324,Conformación!$A$5:$S$129,4,FALSE)</f>
        <v>0</v>
      </c>
      <c r="C324" s="727"/>
      <c r="D324" s="727"/>
      <c r="E324" s="198"/>
      <c r="F324" s="199"/>
      <c r="G324" s="196"/>
      <c r="H324" s="196"/>
    </row>
    <row r="325" spans="1:9">
      <c r="A325" s="197"/>
      <c r="B325" s="727"/>
      <c r="C325" s="727"/>
      <c r="D325" s="727"/>
      <c r="E325" s="195"/>
      <c r="F325" s="195"/>
      <c r="G325" s="196"/>
      <c r="H325" s="196"/>
    </row>
    <row r="326" spans="1:9">
      <c r="A326" s="730" t="s">
        <v>86</v>
      </c>
      <c r="B326" s="731"/>
      <c r="C326" s="731"/>
      <c r="D326" s="731"/>
      <c r="E326" s="731"/>
      <c r="F326" s="731"/>
      <c r="G326" s="731"/>
      <c r="H326" s="731"/>
    </row>
    <row r="327" spans="1:9">
      <c r="A327" s="732">
        <f>VLOOKUP(A324,Conformación!$A$5:$S$129,5,FALSE)</f>
        <v>0</v>
      </c>
      <c r="B327" s="733"/>
      <c r="C327" s="733"/>
      <c r="D327" s="733"/>
      <c r="E327" s="733"/>
      <c r="F327" s="733"/>
      <c r="G327" s="733"/>
      <c r="H327" s="733"/>
    </row>
    <row r="328" spans="1:9">
      <c r="A328" s="734">
        <f>VLOOKUP(A324,Conformación!$A$5:$S$129,7,FALSE)</f>
        <v>0</v>
      </c>
      <c r="B328" s="735"/>
      <c r="C328" s="735"/>
      <c r="D328" s="735"/>
      <c r="E328" s="735"/>
      <c r="F328" s="735"/>
      <c r="G328" s="735"/>
      <c r="H328" s="735"/>
    </row>
    <row r="329" spans="1:9">
      <c r="A329" s="172" t="s">
        <v>71</v>
      </c>
      <c r="B329" s="190" t="s">
        <v>105</v>
      </c>
      <c r="C329" s="190" t="s">
        <v>106</v>
      </c>
      <c r="D329" s="190" t="s">
        <v>107</v>
      </c>
      <c r="E329" s="190" t="s">
        <v>108</v>
      </c>
      <c r="F329" s="190" t="s">
        <v>109</v>
      </c>
      <c r="G329" s="190" t="s">
        <v>110</v>
      </c>
      <c r="H329" s="190" t="s">
        <v>111</v>
      </c>
    </row>
    <row r="330" spans="1:9">
      <c r="A330" s="174" t="s">
        <v>228</v>
      </c>
      <c r="B330" s="205"/>
      <c r="C330" s="175"/>
      <c r="D330" s="175"/>
      <c r="E330" s="175"/>
      <c r="F330" s="175"/>
      <c r="G330" s="175"/>
      <c r="H330" s="175"/>
    </row>
    <row r="331" spans="1:9">
      <c r="A331" s="365" t="s">
        <v>229</v>
      </c>
      <c r="B331" s="367">
        <f>+B330*30</f>
        <v>0</v>
      </c>
      <c r="C331" s="367">
        <f t="shared" ref="C331" si="401">+C330*30</f>
        <v>0</v>
      </c>
      <c r="D331" s="367">
        <f t="shared" ref="D331" si="402">+D330*30</f>
        <v>0</v>
      </c>
      <c r="E331" s="367">
        <f t="shared" ref="E331" si="403">+E330*30</f>
        <v>0</v>
      </c>
      <c r="F331" s="367">
        <f t="shared" ref="F331" si="404">+F330*30</f>
        <v>0</v>
      </c>
      <c r="G331" s="367">
        <f t="shared" ref="G331" si="405">+G330*30</f>
        <v>0</v>
      </c>
      <c r="H331" s="367">
        <f t="shared" ref="H331" si="406">+H330*30</f>
        <v>0</v>
      </c>
    </row>
    <row r="332" spans="1:9">
      <c r="A332" s="174" t="s">
        <v>100</v>
      </c>
      <c r="B332" s="200"/>
      <c r="C332" s="200"/>
      <c r="D332" s="200"/>
      <c r="E332" s="200"/>
      <c r="F332" s="200"/>
      <c r="G332" s="200"/>
      <c r="H332" s="200"/>
    </row>
    <row r="333" spans="1:9">
      <c r="A333" s="174" t="s">
        <v>101</v>
      </c>
      <c r="B333" s="184">
        <v>0</v>
      </c>
      <c r="C333" s="184">
        <v>0</v>
      </c>
      <c r="D333" s="184">
        <v>0</v>
      </c>
      <c r="E333" s="184">
        <v>0</v>
      </c>
      <c r="F333" s="184">
        <v>0</v>
      </c>
      <c r="G333" s="184">
        <v>0</v>
      </c>
      <c r="H333" s="184">
        <v>0</v>
      </c>
      <c r="I333" t="str">
        <f>+$I$13</f>
        <v>si el contrato NO ha iniciado, se deja la fecha del cierre del proceso</v>
      </c>
    </row>
    <row r="334" spans="1:9">
      <c r="A334" s="365" t="s">
        <v>227</v>
      </c>
      <c r="B334" s="366">
        <v>0</v>
      </c>
      <c r="C334" s="366">
        <v>0</v>
      </c>
      <c r="D334" s="184">
        <v>0</v>
      </c>
      <c r="E334" s="184">
        <v>0</v>
      </c>
      <c r="F334" s="184">
        <v>0</v>
      </c>
      <c r="G334" s="184">
        <v>0</v>
      </c>
      <c r="H334" s="184">
        <v>0</v>
      </c>
    </row>
    <row r="335" spans="1:9">
      <c r="A335" s="176" t="s">
        <v>102</v>
      </c>
      <c r="B335" s="183">
        <v>0</v>
      </c>
      <c r="C335" s="183">
        <v>0</v>
      </c>
      <c r="D335" s="183">
        <v>0</v>
      </c>
      <c r="E335" s="183">
        <v>0</v>
      </c>
      <c r="F335" s="183">
        <v>0</v>
      </c>
      <c r="G335" s="183">
        <v>0</v>
      </c>
      <c r="H335" s="183">
        <v>0</v>
      </c>
    </row>
    <row r="336" spans="1:9" ht="25.5">
      <c r="A336" s="177" t="s">
        <v>103</v>
      </c>
      <c r="B336" s="336">
        <v>0</v>
      </c>
      <c r="C336" s="336">
        <v>0</v>
      </c>
      <c r="D336" s="336">
        <v>0</v>
      </c>
      <c r="E336" s="336">
        <v>0</v>
      </c>
      <c r="F336" s="336">
        <v>0</v>
      </c>
      <c r="G336" s="336">
        <v>0</v>
      </c>
      <c r="H336" s="336">
        <v>0</v>
      </c>
      <c r="I336" s="34" t="str">
        <f>+$I$16</f>
        <v>FECHA DEL CIERRE DEL PROCESO</v>
      </c>
    </row>
    <row r="337" spans="1:10">
      <c r="A337" s="176" t="s">
        <v>104</v>
      </c>
      <c r="B337" s="175">
        <f>IF(B334=0,DAYS360(B333,B336),DAYS360(B333,B334))</f>
        <v>0</v>
      </c>
      <c r="C337" s="175">
        <f t="shared" ref="C337" si="407">IF(C334=0,DAYS360(C333,C336),DAYS360(C333,C334))</f>
        <v>0</v>
      </c>
      <c r="D337" s="175">
        <f t="shared" ref="D337" si="408">IF(D334=0,DAYS360(D333,D336),DAYS360(D333,D334))</f>
        <v>0</v>
      </c>
      <c r="E337" s="175">
        <f t="shared" ref="E337" si="409">IF(E334=0,DAYS360(E333,E336),DAYS360(E333,E334))</f>
        <v>0</v>
      </c>
      <c r="F337" s="175">
        <f t="shared" ref="F337" si="410">IF(F334=0,DAYS360(F333,F336),DAYS360(F333,F334))</f>
        <v>0</v>
      </c>
      <c r="G337" s="175">
        <f t="shared" ref="G337" si="411">IF(G334=0,DAYS360(G333,G336),DAYS360(G333,G334))</f>
        <v>0</v>
      </c>
      <c r="H337" s="175">
        <f t="shared" ref="H337" si="412">IF(H334=0,DAYS360(H333,H336),DAYS360(H333,H334))</f>
        <v>0</v>
      </c>
    </row>
    <row r="338" spans="1:10">
      <c r="A338" s="177" t="s">
        <v>112</v>
      </c>
      <c r="B338" s="175">
        <f>+(B330*30)-B337</f>
        <v>0</v>
      </c>
      <c r="C338" s="175">
        <f t="shared" ref="C338" si="413">+(C330*30)-C337</f>
        <v>0</v>
      </c>
      <c r="D338" s="175">
        <f t="shared" ref="D338" si="414">+(D330*30)-D337</f>
        <v>0</v>
      </c>
      <c r="E338" s="175">
        <f t="shared" ref="E338" si="415">+(E330*30)-E337</f>
        <v>0</v>
      </c>
      <c r="F338" s="175">
        <f t="shared" ref="F338" si="416">+(F330*30)-F337</f>
        <v>0</v>
      </c>
      <c r="G338" s="175">
        <f t="shared" ref="G338" si="417">+(G330*30)-G337</f>
        <v>0</v>
      </c>
      <c r="H338" s="175">
        <f t="shared" ref="H338" si="418">+(H330*30)-H337</f>
        <v>0</v>
      </c>
      <c r="I338" s="532"/>
      <c r="J338" s="63" t="s">
        <v>305</v>
      </c>
    </row>
    <row r="339" spans="1:10">
      <c r="A339" s="178" t="s">
        <v>114</v>
      </c>
      <c r="B339" s="368" t="e">
        <f t="shared" ref="B339:H339" si="419">+(B332/(B330*30))</f>
        <v>#DIV/0!</v>
      </c>
      <c r="C339" s="368" t="e">
        <f t="shared" si="419"/>
        <v>#DIV/0!</v>
      </c>
      <c r="D339" s="368" t="e">
        <f t="shared" si="419"/>
        <v>#DIV/0!</v>
      </c>
      <c r="E339" s="368" t="e">
        <f t="shared" si="419"/>
        <v>#DIV/0!</v>
      </c>
      <c r="F339" s="368" t="e">
        <f t="shared" si="419"/>
        <v>#DIV/0!</v>
      </c>
      <c r="G339" s="368" t="e">
        <f t="shared" si="419"/>
        <v>#DIV/0!</v>
      </c>
      <c r="H339" s="368" t="e">
        <f t="shared" si="419"/>
        <v>#DIV/0!</v>
      </c>
    </row>
    <row r="340" spans="1:10">
      <c r="A340" s="179" t="s">
        <v>113</v>
      </c>
      <c r="B340" s="200" t="e">
        <f t="shared" ref="B340" si="420">+B339*B338*B335</f>
        <v>#DIV/0!</v>
      </c>
      <c r="C340" s="200" t="e">
        <f t="shared" ref="C340" si="421">+C339*C338*C335</f>
        <v>#DIV/0!</v>
      </c>
      <c r="D340" s="200" t="e">
        <f t="shared" ref="D340" si="422">+D339*D338*D335</f>
        <v>#DIV/0!</v>
      </c>
      <c r="E340" s="200" t="e">
        <f t="shared" ref="E340" si="423">+E339*E338*E335</f>
        <v>#DIV/0!</v>
      </c>
      <c r="F340" s="200" t="e">
        <f t="shared" ref="F340" si="424">+F339*F338*F335</f>
        <v>#DIV/0!</v>
      </c>
      <c r="G340" s="200" t="e">
        <f t="shared" ref="G340" si="425">+G339*G338*G335</f>
        <v>#DIV/0!</v>
      </c>
      <c r="H340" s="200" t="e">
        <f t="shared" ref="H340" si="426">+H339*H338*H335</f>
        <v>#DIV/0!</v>
      </c>
      <c r="I340" s="499"/>
      <c r="J340" s="63" t="s">
        <v>288</v>
      </c>
    </row>
    <row r="341" spans="1:10">
      <c r="A341" s="736" t="s">
        <v>115</v>
      </c>
      <c r="B341" s="736"/>
      <c r="C341" s="736"/>
      <c r="D341" s="736"/>
      <c r="E341" s="736"/>
      <c r="F341" s="736"/>
      <c r="G341" s="736"/>
      <c r="H341" s="203" t="e">
        <f>SUM(B340:H340)</f>
        <v>#DIV/0!</v>
      </c>
      <c r="J341" s="63" t="s">
        <v>287</v>
      </c>
    </row>
    <row r="343" spans="1:10">
      <c r="A343" s="533" t="s">
        <v>289</v>
      </c>
      <c r="B343" s="532"/>
      <c r="C343" s="532"/>
      <c r="D343" s="532"/>
    </row>
    <row r="345" spans="1:10">
      <c r="A345" s="730" t="s">
        <v>87</v>
      </c>
      <c r="B345" s="731"/>
      <c r="C345" s="731"/>
      <c r="D345" s="731"/>
      <c r="E345" s="731"/>
      <c r="F345" s="731"/>
      <c r="G345" s="731"/>
      <c r="H345" s="731"/>
    </row>
    <row r="346" spans="1:10">
      <c r="A346" s="732">
        <f>VLOOKUP(A324,Conformación!$A$5:$S$129,8,FALSE)</f>
        <v>0</v>
      </c>
      <c r="B346" s="733"/>
      <c r="C346" s="733"/>
      <c r="D346" s="733"/>
      <c r="E346" s="733"/>
      <c r="F346" s="733"/>
      <c r="G346" s="733"/>
      <c r="H346" s="733"/>
    </row>
    <row r="347" spans="1:10">
      <c r="A347" s="734">
        <f>VLOOKUP(A324,Conformación!$A$5:$S$129,10,FALSE)</f>
        <v>0</v>
      </c>
      <c r="B347" s="735"/>
      <c r="C347" s="735"/>
      <c r="D347" s="735"/>
      <c r="E347" s="735"/>
      <c r="F347" s="735"/>
      <c r="G347" s="735"/>
      <c r="H347" s="735"/>
    </row>
    <row r="348" spans="1:10">
      <c r="A348" s="172" t="s">
        <v>71</v>
      </c>
      <c r="B348" s="190" t="s">
        <v>105</v>
      </c>
      <c r="C348" s="190" t="s">
        <v>106</v>
      </c>
      <c r="D348" s="190" t="s">
        <v>107</v>
      </c>
      <c r="E348" s="190" t="s">
        <v>108</v>
      </c>
      <c r="F348" s="190" t="s">
        <v>109</v>
      </c>
      <c r="G348" s="190" t="s">
        <v>110</v>
      </c>
      <c r="H348" s="190" t="s">
        <v>111</v>
      </c>
    </row>
    <row r="349" spans="1:10">
      <c r="A349" s="174" t="s">
        <v>228</v>
      </c>
      <c r="B349" s="205"/>
      <c r="C349" s="175"/>
      <c r="D349" s="175"/>
      <c r="E349" s="175"/>
      <c r="F349" s="175"/>
      <c r="G349" s="175"/>
      <c r="H349" s="175"/>
    </row>
    <row r="350" spans="1:10">
      <c r="A350" s="365" t="s">
        <v>229</v>
      </c>
      <c r="B350" s="367">
        <f>+B349*30</f>
        <v>0</v>
      </c>
      <c r="C350" s="367">
        <f t="shared" ref="C350" si="427">+C349*30</f>
        <v>0</v>
      </c>
      <c r="D350" s="367">
        <f t="shared" ref="D350" si="428">+D349*30</f>
        <v>0</v>
      </c>
      <c r="E350" s="367">
        <f t="shared" ref="E350" si="429">+E349*30</f>
        <v>0</v>
      </c>
      <c r="F350" s="367">
        <f t="shared" ref="F350" si="430">+F349*30</f>
        <v>0</v>
      </c>
      <c r="G350" s="367">
        <f t="shared" ref="G350" si="431">+G349*30</f>
        <v>0</v>
      </c>
      <c r="H350" s="367">
        <f t="shared" ref="H350" si="432">+H349*30</f>
        <v>0</v>
      </c>
    </row>
    <row r="351" spans="1:10">
      <c r="A351" s="174" t="s">
        <v>100</v>
      </c>
      <c r="B351" s="200"/>
      <c r="C351" s="200"/>
      <c r="D351" s="200"/>
      <c r="E351" s="200"/>
      <c r="F351" s="200"/>
      <c r="G351" s="200"/>
      <c r="H351" s="200"/>
    </row>
    <row r="352" spans="1:10">
      <c r="A352" s="174" t="s">
        <v>101</v>
      </c>
      <c r="B352" s="184">
        <v>0</v>
      </c>
      <c r="C352" s="184">
        <v>0</v>
      </c>
      <c r="D352" s="184">
        <v>0</v>
      </c>
      <c r="E352" s="184">
        <v>0</v>
      </c>
      <c r="F352" s="184">
        <v>0</v>
      </c>
      <c r="G352" s="184">
        <v>0</v>
      </c>
      <c r="H352" s="184">
        <v>0</v>
      </c>
      <c r="I352" t="str">
        <f>+$I$13</f>
        <v>si el contrato NO ha iniciado, se deja la fecha del cierre del proceso</v>
      </c>
    </row>
    <row r="353" spans="1:10">
      <c r="A353" s="365" t="s">
        <v>227</v>
      </c>
      <c r="B353" s="366">
        <v>0</v>
      </c>
      <c r="C353" s="366">
        <v>0</v>
      </c>
      <c r="D353" s="184">
        <v>0</v>
      </c>
      <c r="E353" s="184">
        <v>0</v>
      </c>
      <c r="F353" s="184">
        <v>0</v>
      </c>
      <c r="G353" s="184">
        <v>0</v>
      </c>
      <c r="H353" s="184">
        <v>0</v>
      </c>
    </row>
    <row r="354" spans="1:10">
      <c r="A354" s="176" t="s">
        <v>102</v>
      </c>
      <c r="B354" s="183">
        <v>0</v>
      </c>
      <c r="C354" s="183">
        <v>0</v>
      </c>
      <c r="D354" s="183">
        <v>0</v>
      </c>
      <c r="E354" s="183">
        <v>0</v>
      </c>
      <c r="F354" s="183">
        <v>0</v>
      </c>
      <c r="G354" s="183">
        <v>0</v>
      </c>
      <c r="H354" s="183">
        <v>0</v>
      </c>
    </row>
    <row r="355" spans="1:10" ht="25.5">
      <c r="A355" s="177" t="s">
        <v>103</v>
      </c>
      <c r="B355" s="336">
        <v>0</v>
      </c>
      <c r="C355" s="336">
        <v>0</v>
      </c>
      <c r="D355" s="336">
        <v>0</v>
      </c>
      <c r="E355" s="336">
        <v>0</v>
      </c>
      <c r="F355" s="336">
        <v>0</v>
      </c>
      <c r="G355" s="336">
        <v>0</v>
      </c>
      <c r="H355" s="336">
        <v>0</v>
      </c>
      <c r="I355" s="34" t="str">
        <f>+$I$16</f>
        <v>FECHA DEL CIERRE DEL PROCESO</v>
      </c>
    </row>
    <row r="356" spans="1:10">
      <c r="A356" s="176" t="s">
        <v>104</v>
      </c>
      <c r="B356" s="175">
        <f>IF(B353=0,DAYS360(B352,B355),DAYS360(B352,B353))</f>
        <v>0</v>
      </c>
      <c r="C356" s="175">
        <f t="shared" ref="C356" si="433">IF(C353=0,DAYS360(C352,C355),DAYS360(C352,C353))</f>
        <v>0</v>
      </c>
      <c r="D356" s="175">
        <f t="shared" ref="D356" si="434">IF(D353=0,DAYS360(D352,D355),DAYS360(D352,D353))</f>
        <v>0</v>
      </c>
      <c r="E356" s="175">
        <f t="shared" ref="E356" si="435">IF(E353=0,DAYS360(E352,E355),DAYS360(E352,E353))</f>
        <v>0</v>
      </c>
      <c r="F356" s="175">
        <f t="shared" ref="F356" si="436">IF(F353=0,DAYS360(F352,F355),DAYS360(F352,F353))</f>
        <v>0</v>
      </c>
      <c r="G356" s="175">
        <f t="shared" ref="G356" si="437">IF(G353=0,DAYS360(G352,G355),DAYS360(G352,G353))</f>
        <v>0</v>
      </c>
      <c r="H356" s="175">
        <f t="shared" ref="H356" si="438">IF(H353=0,DAYS360(H352,H355),DAYS360(H352,H353))</f>
        <v>0</v>
      </c>
    </row>
    <row r="357" spans="1:10">
      <c r="A357" s="177" t="s">
        <v>112</v>
      </c>
      <c r="B357" s="175">
        <f>+(B349*30)-B356</f>
        <v>0</v>
      </c>
      <c r="C357" s="175">
        <f t="shared" ref="C357" si="439">+(C349*30)-C356</f>
        <v>0</v>
      </c>
      <c r="D357" s="175">
        <f t="shared" ref="D357" si="440">+(D349*30)-D356</f>
        <v>0</v>
      </c>
      <c r="E357" s="175">
        <f t="shared" ref="E357" si="441">+(E349*30)-E356</f>
        <v>0</v>
      </c>
      <c r="F357" s="175">
        <f t="shared" ref="F357" si="442">+(F349*30)-F356</f>
        <v>0</v>
      </c>
      <c r="G357" s="175">
        <f t="shared" ref="G357" si="443">+(G349*30)-G356</f>
        <v>0</v>
      </c>
      <c r="H357" s="175">
        <f t="shared" ref="H357" si="444">+(H349*30)-H356</f>
        <v>0</v>
      </c>
      <c r="I357" s="532"/>
      <c r="J357" s="63" t="s">
        <v>305</v>
      </c>
    </row>
    <row r="358" spans="1:10">
      <c r="A358" s="178" t="s">
        <v>114</v>
      </c>
      <c r="B358" s="368" t="e">
        <f t="shared" ref="B358:H358" si="445">+(B351/(B349*30))</f>
        <v>#DIV/0!</v>
      </c>
      <c r="C358" s="368" t="e">
        <f t="shared" si="445"/>
        <v>#DIV/0!</v>
      </c>
      <c r="D358" s="368" t="e">
        <f t="shared" si="445"/>
        <v>#DIV/0!</v>
      </c>
      <c r="E358" s="368" t="e">
        <f t="shared" si="445"/>
        <v>#DIV/0!</v>
      </c>
      <c r="F358" s="368" t="e">
        <f t="shared" si="445"/>
        <v>#DIV/0!</v>
      </c>
      <c r="G358" s="368" t="e">
        <f t="shared" si="445"/>
        <v>#DIV/0!</v>
      </c>
      <c r="H358" s="368" t="e">
        <f t="shared" si="445"/>
        <v>#DIV/0!</v>
      </c>
    </row>
    <row r="359" spans="1:10">
      <c r="A359" s="179" t="s">
        <v>113</v>
      </c>
      <c r="B359" s="200" t="e">
        <f t="shared" ref="B359" si="446">+B358*B357*B354</f>
        <v>#DIV/0!</v>
      </c>
      <c r="C359" s="200" t="e">
        <f t="shared" ref="C359" si="447">+C358*C357*C354</f>
        <v>#DIV/0!</v>
      </c>
      <c r="D359" s="200" t="e">
        <f t="shared" ref="D359" si="448">+D358*D357*D354</f>
        <v>#DIV/0!</v>
      </c>
      <c r="E359" s="200" t="e">
        <f t="shared" ref="E359" si="449">+E358*E357*E354</f>
        <v>#DIV/0!</v>
      </c>
      <c r="F359" s="200" t="e">
        <f t="shared" ref="F359" si="450">+F358*F357*F354</f>
        <v>#DIV/0!</v>
      </c>
      <c r="G359" s="200" t="e">
        <f t="shared" ref="G359" si="451">+G358*G357*G354</f>
        <v>#DIV/0!</v>
      </c>
      <c r="H359" s="200" t="e">
        <f t="shared" ref="H359" si="452">+H358*H357*H354</f>
        <v>#DIV/0!</v>
      </c>
      <c r="I359" s="499"/>
      <c r="J359" s="63" t="s">
        <v>288</v>
      </c>
    </row>
    <row r="360" spans="1:10">
      <c r="A360" s="736" t="s">
        <v>115</v>
      </c>
      <c r="B360" s="736"/>
      <c r="C360" s="736"/>
      <c r="D360" s="736"/>
      <c r="E360" s="736"/>
      <c r="F360" s="736"/>
      <c r="G360" s="736"/>
      <c r="H360" s="203" t="e">
        <f>SUM(B359:H359)</f>
        <v>#DIV/0!</v>
      </c>
      <c r="J360" s="63" t="s">
        <v>287</v>
      </c>
    </row>
    <row r="362" spans="1:10">
      <c r="A362" s="533" t="s">
        <v>289</v>
      </c>
      <c r="B362" s="532"/>
      <c r="C362" s="532"/>
      <c r="D362" s="532"/>
    </row>
    <row r="364" spans="1:10">
      <c r="A364" s="730" t="s">
        <v>13</v>
      </c>
      <c r="B364" s="731"/>
      <c r="C364" s="731"/>
      <c r="D364" s="731"/>
      <c r="E364" s="731"/>
      <c r="F364" s="731"/>
      <c r="G364" s="731"/>
      <c r="H364" s="731"/>
    </row>
    <row r="365" spans="1:10">
      <c r="A365" s="732">
        <f>VLOOKUP(A324,Conformación!$A$5:$S$129,11,FALSE)</f>
        <v>0</v>
      </c>
      <c r="B365" s="733"/>
      <c r="C365" s="733"/>
      <c r="D365" s="733"/>
      <c r="E365" s="733"/>
      <c r="F365" s="733"/>
      <c r="G365" s="733"/>
      <c r="H365" s="733"/>
    </row>
    <row r="366" spans="1:10">
      <c r="A366" s="734">
        <f>VLOOKUP(A324,Conformación!$A$5:$S$129,13,FALSE)</f>
        <v>0</v>
      </c>
      <c r="B366" s="735"/>
      <c r="C366" s="735"/>
      <c r="D366" s="735"/>
      <c r="E366" s="735"/>
      <c r="F366" s="735"/>
      <c r="G366" s="735"/>
      <c r="H366" s="735"/>
    </row>
    <row r="367" spans="1:10">
      <c r="A367" s="172" t="s">
        <v>71</v>
      </c>
      <c r="B367" s="190" t="s">
        <v>105</v>
      </c>
      <c r="C367" s="190" t="s">
        <v>106</v>
      </c>
      <c r="D367" s="190" t="s">
        <v>107</v>
      </c>
      <c r="E367" s="190" t="s">
        <v>108</v>
      </c>
      <c r="F367" s="190" t="s">
        <v>109</v>
      </c>
      <c r="G367" s="190" t="s">
        <v>110</v>
      </c>
      <c r="H367" s="190" t="s">
        <v>111</v>
      </c>
    </row>
    <row r="368" spans="1:10">
      <c r="A368" s="174" t="s">
        <v>228</v>
      </c>
      <c r="B368" s="205"/>
      <c r="C368" s="175"/>
      <c r="D368" s="175"/>
      <c r="E368" s="175"/>
      <c r="F368" s="175"/>
      <c r="G368" s="175"/>
      <c r="H368" s="175"/>
    </row>
    <row r="369" spans="1:10">
      <c r="A369" s="365" t="s">
        <v>229</v>
      </c>
      <c r="B369" s="367">
        <f>+B368*30</f>
        <v>0</v>
      </c>
      <c r="C369" s="367">
        <f t="shared" ref="C369" si="453">+C368*30</f>
        <v>0</v>
      </c>
      <c r="D369" s="367">
        <f t="shared" ref="D369" si="454">+D368*30</f>
        <v>0</v>
      </c>
      <c r="E369" s="367">
        <f t="shared" ref="E369" si="455">+E368*30</f>
        <v>0</v>
      </c>
      <c r="F369" s="367">
        <f t="shared" ref="F369" si="456">+F368*30</f>
        <v>0</v>
      </c>
      <c r="G369" s="367">
        <f t="shared" ref="G369" si="457">+G368*30</f>
        <v>0</v>
      </c>
      <c r="H369" s="367">
        <f t="shared" ref="H369" si="458">+H368*30</f>
        <v>0</v>
      </c>
    </row>
    <row r="370" spans="1:10">
      <c r="A370" s="174" t="s">
        <v>100</v>
      </c>
      <c r="B370" s="200"/>
      <c r="C370" s="200"/>
      <c r="D370" s="200"/>
      <c r="E370" s="200"/>
      <c r="F370" s="200"/>
      <c r="G370" s="200"/>
      <c r="H370" s="200"/>
    </row>
    <row r="371" spans="1:10">
      <c r="A371" s="174" t="s">
        <v>101</v>
      </c>
      <c r="B371" s="184">
        <v>0</v>
      </c>
      <c r="C371" s="184">
        <v>0</v>
      </c>
      <c r="D371" s="184">
        <v>0</v>
      </c>
      <c r="E371" s="184">
        <v>0</v>
      </c>
      <c r="F371" s="184">
        <v>0</v>
      </c>
      <c r="G371" s="184">
        <v>0</v>
      </c>
      <c r="H371" s="184">
        <v>0</v>
      </c>
      <c r="I371" t="str">
        <f>+$I$13</f>
        <v>si el contrato NO ha iniciado, se deja la fecha del cierre del proceso</v>
      </c>
    </row>
    <row r="372" spans="1:10">
      <c r="A372" s="365" t="s">
        <v>227</v>
      </c>
      <c r="B372" s="366">
        <v>0</v>
      </c>
      <c r="C372" s="366">
        <v>0</v>
      </c>
      <c r="D372" s="184">
        <v>0</v>
      </c>
      <c r="E372" s="184">
        <v>0</v>
      </c>
      <c r="F372" s="184">
        <v>0</v>
      </c>
      <c r="G372" s="184">
        <v>0</v>
      </c>
      <c r="H372" s="184">
        <v>0</v>
      </c>
    </row>
    <row r="373" spans="1:10">
      <c r="A373" s="176" t="s">
        <v>102</v>
      </c>
      <c r="B373" s="183">
        <v>0</v>
      </c>
      <c r="C373" s="183">
        <v>0</v>
      </c>
      <c r="D373" s="183">
        <v>0</v>
      </c>
      <c r="E373" s="183">
        <v>0</v>
      </c>
      <c r="F373" s="183">
        <v>0</v>
      </c>
      <c r="G373" s="183">
        <v>0</v>
      </c>
      <c r="H373" s="183">
        <v>0</v>
      </c>
    </row>
    <row r="374" spans="1:10" ht="25.5">
      <c r="A374" s="177" t="s">
        <v>103</v>
      </c>
      <c r="B374" s="336">
        <v>0</v>
      </c>
      <c r="C374" s="336">
        <v>0</v>
      </c>
      <c r="D374" s="336">
        <v>0</v>
      </c>
      <c r="E374" s="336">
        <v>0</v>
      </c>
      <c r="F374" s="336">
        <v>0</v>
      </c>
      <c r="G374" s="336">
        <v>0</v>
      </c>
      <c r="H374" s="336">
        <v>0</v>
      </c>
      <c r="I374" s="34" t="str">
        <f>+$I$16</f>
        <v>FECHA DEL CIERRE DEL PROCESO</v>
      </c>
    </row>
    <row r="375" spans="1:10">
      <c r="A375" s="176" t="s">
        <v>104</v>
      </c>
      <c r="B375" s="175">
        <f>IF(B372=0,DAYS360(B371,B374),DAYS360(B371,B372))</f>
        <v>0</v>
      </c>
      <c r="C375" s="175">
        <f t="shared" ref="C375" si="459">IF(C372=0,DAYS360(C371,C374),DAYS360(C371,C372))</f>
        <v>0</v>
      </c>
      <c r="D375" s="175">
        <f t="shared" ref="D375" si="460">IF(D372=0,DAYS360(D371,D374),DAYS360(D371,D372))</f>
        <v>0</v>
      </c>
      <c r="E375" s="175">
        <f t="shared" ref="E375" si="461">IF(E372=0,DAYS360(E371,E374),DAYS360(E371,E372))</f>
        <v>0</v>
      </c>
      <c r="F375" s="175">
        <f t="shared" ref="F375" si="462">IF(F372=0,DAYS360(F371,F374),DAYS360(F371,F372))</f>
        <v>0</v>
      </c>
      <c r="G375" s="175">
        <f t="shared" ref="G375" si="463">IF(G372=0,DAYS360(G371,G374),DAYS360(G371,G372))</f>
        <v>0</v>
      </c>
      <c r="H375" s="175">
        <f t="shared" ref="H375" si="464">IF(H372=0,DAYS360(H371,H374),DAYS360(H371,H372))</f>
        <v>0</v>
      </c>
    </row>
    <row r="376" spans="1:10">
      <c r="A376" s="177" t="s">
        <v>112</v>
      </c>
      <c r="B376" s="175">
        <f>+(B368*30)-B375</f>
        <v>0</v>
      </c>
      <c r="C376" s="175">
        <f t="shared" ref="C376" si="465">+(C368*30)-C375</f>
        <v>0</v>
      </c>
      <c r="D376" s="175">
        <f t="shared" ref="D376" si="466">+(D368*30)-D375</f>
        <v>0</v>
      </c>
      <c r="E376" s="175">
        <f t="shared" ref="E376" si="467">+(E368*30)-E375</f>
        <v>0</v>
      </c>
      <c r="F376" s="175">
        <f t="shared" ref="F376" si="468">+(F368*30)-F375</f>
        <v>0</v>
      </c>
      <c r="G376" s="175">
        <f t="shared" ref="G376" si="469">+(G368*30)-G375</f>
        <v>0</v>
      </c>
      <c r="H376" s="175">
        <f t="shared" ref="H376" si="470">+(H368*30)-H375</f>
        <v>0</v>
      </c>
      <c r="I376" s="532"/>
      <c r="J376" s="63" t="s">
        <v>305</v>
      </c>
    </row>
    <row r="377" spans="1:10">
      <c r="A377" s="178" t="s">
        <v>114</v>
      </c>
      <c r="B377" s="368" t="e">
        <f t="shared" ref="B377:H377" si="471">+(B370/(B368*30))</f>
        <v>#DIV/0!</v>
      </c>
      <c r="C377" s="368" t="e">
        <f t="shared" si="471"/>
        <v>#DIV/0!</v>
      </c>
      <c r="D377" s="368" t="e">
        <f t="shared" si="471"/>
        <v>#DIV/0!</v>
      </c>
      <c r="E377" s="368" t="e">
        <f t="shared" si="471"/>
        <v>#DIV/0!</v>
      </c>
      <c r="F377" s="368" t="e">
        <f t="shared" si="471"/>
        <v>#DIV/0!</v>
      </c>
      <c r="G377" s="368" t="e">
        <f t="shared" si="471"/>
        <v>#DIV/0!</v>
      </c>
      <c r="H377" s="368" t="e">
        <f t="shared" si="471"/>
        <v>#DIV/0!</v>
      </c>
    </row>
    <row r="378" spans="1:10">
      <c r="A378" s="179" t="s">
        <v>113</v>
      </c>
      <c r="B378" s="200" t="e">
        <f t="shared" ref="B378" si="472">+B377*B376*B373</f>
        <v>#DIV/0!</v>
      </c>
      <c r="C378" s="200" t="e">
        <f t="shared" ref="C378" si="473">+C377*C376*C373</f>
        <v>#DIV/0!</v>
      </c>
      <c r="D378" s="200" t="e">
        <f t="shared" ref="D378" si="474">+D377*D376*D373</f>
        <v>#DIV/0!</v>
      </c>
      <c r="E378" s="200" t="e">
        <f t="shared" ref="E378" si="475">+E377*E376*E373</f>
        <v>#DIV/0!</v>
      </c>
      <c r="F378" s="200" t="e">
        <f t="shared" ref="F378" si="476">+F377*F376*F373</f>
        <v>#DIV/0!</v>
      </c>
      <c r="G378" s="200" t="e">
        <f t="shared" ref="G378" si="477">+G377*G376*G373</f>
        <v>#DIV/0!</v>
      </c>
      <c r="H378" s="200" t="e">
        <f t="shared" ref="H378" si="478">+H377*H376*H373</f>
        <v>#DIV/0!</v>
      </c>
      <c r="I378" s="499"/>
      <c r="J378" s="63" t="s">
        <v>288</v>
      </c>
    </row>
    <row r="379" spans="1:10">
      <c r="A379" s="736" t="s">
        <v>115</v>
      </c>
      <c r="B379" s="736"/>
      <c r="C379" s="736"/>
      <c r="D379" s="736"/>
      <c r="E379" s="736"/>
      <c r="F379" s="736"/>
      <c r="G379" s="736"/>
      <c r="H379" s="203" t="e">
        <f>SUM(B378:H378)</f>
        <v>#DIV/0!</v>
      </c>
      <c r="J379" s="63" t="s">
        <v>287</v>
      </c>
    </row>
    <row r="381" spans="1:10">
      <c r="A381" s="533" t="s">
        <v>289</v>
      </c>
      <c r="B381" s="532"/>
      <c r="C381" s="532"/>
      <c r="D381" s="532"/>
    </row>
    <row r="383" spans="1:10">
      <c r="A383" s="730" t="s">
        <v>14</v>
      </c>
      <c r="B383" s="731"/>
      <c r="C383" s="731"/>
      <c r="D383" s="731"/>
      <c r="E383" s="731"/>
      <c r="F383" s="731"/>
      <c r="G383" s="731"/>
      <c r="H383" s="731"/>
    </row>
    <row r="384" spans="1:10">
      <c r="A384" s="732">
        <f>VLOOKUP(A324,Conformación!$A$5:$S$129,14,FALSE)</f>
        <v>0</v>
      </c>
      <c r="B384" s="733"/>
      <c r="C384" s="733"/>
      <c r="D384" s="733"/>
      <c r="E384" s="733"/>
      <c r="F384" s="733"/>
      <c r="G384" s="733"/>
      <c r="H384" s="733"/>
    </row>
    <row r="385" spans="1:10">
      <c r="A385" s="734">
        <f>VLOOKUP(A324,Conformación!$A$5:$S$129,16,FALSE)</f>
        <v>0</v>
      </c>
      <c r="B385" s="735"/>
      <c r="C385" s="735"/>
      <c r="D385" s="735"/>
      <c r="E385" s="735"/>
      <c r="F385" s="735"/>
      <c r="G385" s="735"/>
      <c r="H385" s="735"/>
    </row>
    <row r="386" spans="1:10">
      <c r="A386" s="172" t="s">
        <v>71</v>
      </c>
      <c r="B386" s="190" t="s">
        <v>105</v>
      </c>
      <c r="C386" s="190" t="s">
        <v>106</v>
      </c>
      <c r="D386" s="190" t="s">
        <v>107</v>
      </c>
      <c r="E386" s="190" t="s">
        <v>108</v>
      </c>
      <c r="F386" s="190" t="s">
        <v>109</v>
      </c>
      <c r="G386" s="190" t="s">
        <v>110</v>
      </c>
      <c r="H386" s="190" t="s">
        <v>111</v>
      </c>
    </row>
    <row r="387" spans="1:10">
      <c r="A387" s="174" t="s">
        <v>228</v>
      </c>
      <c r="B387" s="205"/>
      <c r="C387" s="175"/>
      <c r="D387" s="175"/>
      <c r="E387" s="175"/>
      <c r="F387" s="175"/>
      <c r="G387" s="175"/>
      <c r="H387" s="175"/>
    </row>
    <row r="388" spans="1:10">
      <c r="A388" s="365" t="s">
        <v>229</v>
      </c>
      <c r="B388" s="367">
        <f>+B387*30</f>
        <v>0</v>
      </c>
      <c r="C388" s="367">
        <f t="shared" ref="C388" si="479">+C387*30</f>
        <v>0</v>
      </c>
      <c r="D388" s="367">
        <f t="shared" ref="D388" si="480">+D387*30</f>
        <v>0</v>
      </c>
      <c r="E388" s="367">
        <f t="shared" ref="E388" si="481">+E387*30</f>
        <v>0</v>
      </c>
      <c r="F388" s="367">
        <f t="shared" ref="F388" si="482">+F387*30</f>
        <v>0</v>
      </c>
      <c r="G388" s="367">
        <f t="shared" ref="G388" si="483">+G387*30</f>
        <v>0</v>
      </c>
      <c r="H388" s="367">
        <f t="shared" ref="H388" si="484">+H387*30</f>
        <v>0</v>
      </c>
    </row>
    <row r="389" spans="1:10">
      <c r="A389" s="174" t="s">
        <v>100</v>
      </c>
      <c r="B389" s="200"/>
      <c r="C389" s="200"/>
      <c r="D389" s="200"/>
      <c r="E389" s="200"/>
      <c r="F389" s="200"/>
      <c r="G389" s="200"/>
      <c r="H389" s="200"/>
    </row>
    <row r="390" spans="1:10">
      <c r="A390" s="174" t="s">
        <v>101</v>
      </c>
      <c r="B390" s="184">
        <v>0</v>
      </c>
      <c r="C390" s="184">
        <v>0</v>
      </c>
      <c r="D390" s="184">
        <v>0</v>
      </c>
      <c r="E390" s="184">
        <v>0</v>
      </c>
      <c r="F390" s="184">
        <v>0</v>
      </c>
      <c r="G390" s="184">
        <v>0</v>
      </c>
      <c r="H390" s="184">
        <v>0</v>
      </c>
      <c r="I390" t="str">
        <f>+$I$13</f>
        <v>si el contrato NO ha iniciado, se deja la fecha del cierre del proceso</v>
      </c>
    </row>
    <row r="391" spans="1:10">
      <c r="A391" s="365" t="s">
        <v>227</v>
      </c>
      <c r="B391" s="366">
        <v>0</v>
      </c>
      <c r="C391" s="366">
        <v>0</v>
      </c>
      <c r="D391" s="184">
        <v>0</v>
      </c>
      <c r="E391" s="184">
        <v>0</v>
      </c>
      <c r="F391" s="184">
        <v>0</v>
      </c>
      <c r="G391" s="184">
        <v>0</v>
      </c>
      <c r="H391" s="184">
        <v>0</v>
      </c>
    </row>
    <row r="392" spans="1:10">
      <c r="A392" s="176" t="s">
        <v>102</v>
      </c>
      <c r="B392" s="183">
        <v>0</v>
      </c>
      <c r="C392" s="183">
        <v>0</v>
      </c>
      <c r="D392" s="183">
        <v>0</v>
      </c>
      <c r="E392" s="183">
        <v>0</v>
      </c>
      <c r="F392" s="183">
        <v>0</v>
      </c>
      <c r="G392" s="183">
        <v>0</v>
      </c>
      <c r="H392" s="183">
        <v>0</v>
      </c>
    </row>
    <row r="393" spans="1:10" ht="25.5">
      <c r="A393" s="177" t="s">
        <v>103</v>
      </c>
      <c r="B393" s="336">
        <v>0</v>
      </c>
      <c r="C393" s="336">
        <v>0</v>
      </c>
      <c r="D393" s="336">
        <v>0</v>
      </c>
      <c r="E393" s="336">
        <v>0</v>
      </c>
      <c r="F393" s="336">
        <v>0</v>
      </c>
      <c r="G393" s="336">
        <v>0</v>
      </c>
      <c r="H393" s="336">
        <v>0</v>
      </c>
      <c r="I393" s="34" t="str">
        <f>+$I$16</f>
        <v>FECHA DEL CIERRE DEL PROCESO</v>
      </c>
    </row>
    <row r="394" spans="1:10">
      <c r="A394" s="176" t="s">
        <v>104</v>
      </c>
      <c r="B394" s="175">
        <f>IF(B391=0,DAYS360(B390,B393),DAYS360(B390,B391))</f>
        <v>0</v>
      </c>
      <c r="C394" s="175">
        <f t="shared" ref="C394" si="485">IF(C391=0,DAYS360(C390,C393),DAYS360(C390,C391))</f>
        <v>0</v>
      </c>
      <c r="D394" s="175">
        <f t="shared" ref="D394" si="486">IF(D391=0,DAYS360(D390,D393),DAYS360(D390,D391))</f>
        <v>0</v>
      </c>
      <c r="E394" s="175">
        <f t="shared" ref="E394" si="487">IF(E391=0,DAYS360(E390,E393),DAYS360(E390,E391))</f>
        <v>0</v>
      </c>
      <c r="F394" s="175">
        <f t="shared" ref="F394" si="488">IF(F391=0,DAYS360(F390,F393),DAYS360(F390,F391))</f>
        <v>0</v>
      </c>
      <c r="G394" s="175">
        <f t="shared" ref="G394" si="489">IF(G391=0,DAYS360(G390,G393),DAYS360(G390,G391))</f>
        <v>0</v>
      </c>
      <c r="H394" s="175">
        <f t="shared" ref="H394" si="490">IF(H391=0,DAYS360(H390,H393),DAYS360(H390,H391))</f>
        <v>0</v>
      </c>
    </row>
    <row r="395" spans="1:10">
      <c r="A395" s="177" t="s">
        <v>112</v>
      </c>
      <c r="B395" s="175">
        <f>+(B387*30)-B394</f>
        <v>0</v>
      </c>
      <c r="C395" s="175">
        <f t="shared" ref="C395" si="491">+(C387*30)-C394</f>
        <v>0</v>
      </c>
      <c r="D395" s="175">
        <f t="shared" ref="D395" si="492">+(D387*30)-D394</f>
        <v>0</v>
      </c>
      <c r="E395" s="175">
        <f t="shared" ref="E395" si="493">+(E387*30)-E394</f>
        <v>0</v>
      </c>
      <c r="F395" s="175">
        <f t="shared" ref="F395" si="494">+(F387*30)-F394</f>
        <v>0</v>
      </c>
      <c r="G395" s="175">
        <f t="shared" ref="G395" si="495">+(G387*30)-G394</f>
        <v>0</v>
      </c>
      <c r="H395" s="175">
        <f t="shared" ref="H395" si="496">+(H387*30)-H394</f>
        <v>0</v>
      </c>
      <c r="I395" s="532"/>
      <c r="J395" s="63" t="s">
        <v>305</v>
      </c>
    </row>
    <row r="396" spans="1:10">
      <c r="A396" s="178" t="s">
        <v>114</v>
      </c>
      <c r="B396" s="368" t="e">
        <f t="shared" ref="B396:H396" si="497">+(B389/(B387*30))</f>
        <v>#DIV/0!</v>
      </c>
      <c r="C396" s="368" t="e">
        <f t="shared" si="497"/>
        <v>#DIV/0!</v>
      </c>
      <c r="D396" s="368" t="e">
        <f t="shared" si="497"/>
        <v>#DIV/0!</v>
      </c>
      <c r="E396" s="368" t="e">
        <f t="shared" si="497"/>
        <v>#DIV/0!</v>
      </c>
      <c r="F396" s="368" t="e">
        <f t="shared" si="497"/>
        <v>#DIV/0!</v>
      </c>
      <c r="G396" s="368" t="e">
        <f t="shared" si="497"/>
        <v>#DIV/0!</v>
      </c>
      <c r="H396" s="368" t="e">
        <f t="shared" si="497"/>
        <v>#DIV/0!</v>
      </c>
    </row>
    <row r="397" spans="1:10">
      <c r="A397" s="179" t="s">
        <v>113</v>
      </c>
      <c r="B397" s="200" t="e">
        <f t="shared" ref="B397" si="498">+B396*B395*B392</f>
        <v>#DIV/0!</v>
      </c>
      <c r="C397" s="200" t="e">
        <f t="shared" ref="C397" si="499">+C396*C395*C392</f>
        <v>#DIV/0!</v>
      </c>
      <c r="D397" s="200" t="e">
        <f t="shared" ref="D397" si="500">+D396*D395*D392</f>
        <v>#DIV/0!</v>
      </c>
      <c r="E397" s="200" t="e">
        <f t="shared" ref="E397" si="501">+E396*E395*E392</f>
        <v>#DIV/0!</v>
      </c>
      <c r="F397" s="200" t="e">
        <f t="shared" ref="F397" si="502">+F396*F395*F392</f>
        <v>#DIV/0!</v>
      </c>
      <c r="G397" s="200" t="e">
        <f t="shared" ref="G397" si="503">+G396*G395*G392</f>
        <v>#DIV/0!</v>
      </c>
      <c r="H397" s="200" t="e">
        <f t="shared" ref="H397" si="504">+H396*H395*H392</f>
        <v>#DIV/0!</v>
      </c>
      <c r="I397" s="499"/>
      <c r="J397" s="63" t="s">
        <v>288</v>
      </c>
    </row>
    <row r="398" spans="1:10">
      <c r="A398" s="736" t="s">
        <v>115</v>
      </c>
      <c r="B398" s="736"/>
      <c r="C398" s="736"/>
      <c r="D398" s="736"/>
      <c r="E398" s="736"/>
      <c r="F398" s="736"/>
      <c r="G398" s="736"/>
      <c r="H398" s="203" t="e">
        <f>SUM(B397:H397)</f>
        <v>#DIV/0!</v>
      </c>
      <c r="J398" s="63" t="s">
        <v>287</v>
      </c>
    </row>
    <row r="400" spans="1:10">
      <c r="A400" s="533" t="s">
        <v>289</v>
      </c>
      <c r="B400" s="532"/>
      <c r="C400" s="532"/>
      <c r="D400" s="532"/>
    </row>
  </sheetData>
  <mergeCells count="91">
    <mergeCell ref="A384:H384"/>
    <mergeCell ref="A385:H385"/>
    <mergeCell ref="A398:G398"/>
    <mergeCell ref="A364:H364"/>
    <mergeCell ref="A365:H365"/>
    <mergeCell ref="A366:H366"/>
    <mergeCell ref="A379:G379"/>
    <mergeCell ref="A383:H383"/>
    <mergeCell ref="A341:G341"/>
    <mergeCell ref="A345:H345"/>
    <mergeCell ref="A346:H346"/>
    <mergeCell ref="A347:H347"/>
    <mergeCell ref="A360:G360"/>
    <mergeCell ref="B323:D323"/>
    <mergeCell ref="B324:D325"/>
    <mergeCell ref="A326:H326"/>
    <mergeCell ref="A327:H327"/>
    <mergeCell ref="A328:H328"/>
    <mergeCell ref="A305:H305"/>
    <mergeCell ref="A318:G318"/>
    <mergeCell ref="A284:H284"/>
    <mergeCell ref="A285:H285"/>
    <mergeCell ref="A286:H286"/>
    <mergeCell ref="A299:G299"/>
    <mergeCell ref="A303:H303"/>
    <mergeCell ref="A304:H304"/>
    <mergeCell ref="A280:G280"/>
    <mergeCell ref="A225:H225"/>
    <mergeCell ref="A238:G238"/>
    <mergeCell ref="B243:D243"/>
    <mergeCell ref="B244:D245"/>
    <mergeCell ref="A246:H246"/>
    <mergeCell ref="A247:H247"/>
    <mergeCell ref="A248:H248"/>
    <mergeCell ref="A261:G261"/>
    <mergeCell ref="A265:H265"/>
    <mergeCell ref="A266:H266"/>
    <mergeCell ref="A267:H267"/>
    <mergeCell ref="A224:H224"/>
    <mergeCell ref="A168:H168"/>
    <mergeCell ref="A181:G181"/>
    <mergeCell ref="A185:H185"/>
    <mergeCell ref="A186:H186"/>
    <mergeCell ref="A187:H187"/>
    <mergeCell ref="A200:G200"/>
    <mergeCell ref="A204:H204"/>
    <mergeCell ref="A205:H205"/>
    <mergeCell ref="A206:H206"/>
    <mergeCell ref="A219:G219"/>
    <mergeCell ref="A223:H223"/>
    <mergeCell ref="A167:H167"/>
    <mergeCell ref="A124:H124"/>
    <mergeCell ref="A125:H125"/>
    <mergeCell ref="A126:H126"/>
    <mergeCell ref="A139:G139"/>
    <mergeCell ref="A143:H143"/>
    <mergeCell ref="A144:H144"/>
    <mergeCell ref="A145:H145"/>
    <mergeCell ref="A158:G158"/>
    <mergeCell ref="B163:D163"/>
    <mergeCell ref="B164:D165"/>
    <mergeCell ref="A166:H166"/>
    <mergeCell ref="A120:G120"/>
    <mergeCell ref="A65:H65"/>
    <mergeCell ref="A78:G78"/>
    <mergeCell ref="B83:D83"/>
    <mergeCell ref="B84:D85"/>
    <mergeCell ref="A86:H86"/>
    <mergeCell ref="A87:H87"/>
    <mergeCell ref="A88:H88"/>
    <mergeCell ref="A101:G101"/>
    <mergeCell ref="A105:H105"/>
    <mergeCell ref="A106:H106"/>
    <mergeCell ref="A107:H107"/>
    <mergeCell ref="A64:H64"/>
    <mergeCell ref="A8:H8"/>
    <mergeCell ref="A21:G21"/>
    <mergeCell ref="A25:H25"/>
    <mergeCell ref="A26:H26"/>
    <mergeCell ref="A27:H27"/>
    <mergeCell ref="A40:G40"/>
    <mergeCell ref="A44:H44"/>
    <mergeCell ref="A45:H45"/>
    <mergeCell ref="A46:H46"/>
    <mergeCell ref="A59:G59"/>
    <mergeCell ref="A63:H63"/>
    <mergeCell ref="B3:D3"/>
    <mergeCell ref="B4:D5"/>
    <mergeCell ref="A1:H1"/>
    <mergeCell ref="A6:H6"/>
    <mergeCell ref="A7:H7"/>
  </mergeCells>
  <conditionalFormatting sqref="B20:H20">
    <cfRule type="cellIs" dxfId="483" priority="60" operator="lessThan">
      <formula>0</formula>
    </cfRule>
  </conditionalFormatting>
  <conditionalFormatting sqref="B39:H39">
    <cfRule type="cellIs" dxfId="482" priority="59" operator="lessThan">
      <formula>0</formula>
    </cfRule>
  </conditionalFormatting>
  <conditionalFormatting sqref="B58:H58">
    <cfRule type="cellIs" dxfId="481" priority="58" operator="lessThan">
      <formula>0</formula>
    </cfRule>
  </conditionalFormatting>
  <conditionalFormatting sqref="B77:H77">
    <cfRule type="cellIs" dxfId="480" priority="57" operator="lessThan">
      <formula>0</formula>
    </cfRule>
  </conditionalFormatting>
  <conditionalFormatting sqref="B100:H100">
    <cfRule type="cellIs" dxfId="479" priority="56" operator="lessThan">
      <formula>0</formula>
    </cfRule>
  </conditionalFormatting>
  <conditionalFormatting sqref="B119:H119">
    <cfRule type="cellIs" dxfId="478" priority="55" operator="lessThan">
      <formula>0</formula>
    </cfRule>
  </conditionalFormatting>
  <conditionalFormatting sqref="B138:H138">
    <cfRule type="cellIs" dxfId="477" priority="54" operator="lessThan">
      <formula>0</formula>
    </cfRule>
  </conditionalFormatting>
  <conditionalFormatting sqref="B157:H157">
    <cfRule type="cellIs" dxfId="476" priority="53" operator="lessThan">
      <formula>0</formula>
    </cfRule>
  </conditionalFormatting>
  <conditionalFormatting sqref="B180:H180">
    <cfRule type="cellIs" dxfId="475" priority="52" operator="lessThan">
      <formula>0</formula>
    </cfRule>
  </conditionalFormatting>
  <conditionalFormatting sqref="B199:H199">
    <cfRule type="cellIs" dxfId="474" priority="51" operator="lessThan">
      <formula>0</formula>
    </cfRule>
  </conditionalFormatting>
  <conditionalFormatting sqref="B218:H218">
    <cfRule type="cellIs" dxfId="473" priority="50" operator="lessThan">
      <formula>0</formula>
    </cfRule>
  </conditionalFormatting>
  <conditionalFormatting sqref="B237:H237">
    <cfRule type="cellIs" dxfId="472" priority="49" operator="lessThan">
      <formula>0</formula>
    </cfRule>
  </conditionalFormatting>
  <conditionalFormatting sqref="B260:H260">
    <cfRule type="cellIs" dxfId="471" priority="48" operator="lessThan">
      <formula>0</formula>
    </cfRule>
  </conditionalFormatting>
  <conditionalFormatting sqref="B279:H279">
    <cfRule type="cellIs" dxfId="470" priority="47" operator="lessThan">
      <formula>0</formula>
    </cfRule>
  </conditionalFormatting>
  <conditionalFormatting sqref="B298:H298">
    <cfRule type="cellIs" dxfId="469" priority="46" operator="lessThan">
      <formula>0</formula>
    </cfRule>
  </conditionalFormatting>
  <conditionalFormatting sqref="B317:H317">
    <cfRule type="cellIs" dxfId="468" priority="45" operator="lessThan">
      <formula>0</formula>
    </cfRule>
  </conditionalFormatting>
  <conditionalFormatting sqref="B340:H340">
    <cfRule type="cellIs" dxfId="467" priority="44" operator="lessThan">
      <formula>0</formula>
    </cfRule>
  </conditionalFormatting>
  <conditionalFormatting sqref="B359:H359">
    <cfRule type="cellIs" dxfId="466" priority="43" operator="lessThan">
      <formula>0</formula>
    </cfRule>
  </conditionalFormatting>
  <conditionalFormatting sqref="B378:H378">
    <cfRule type="cellIs" dxfId="465" priority="42" operator="lessThan">
      <formula>0</formula>
    </cfRule>
  </conditionalFormatting>
  <conditionalFormatting sqref="B397:H397">
    <cfRule type="cellIs" dxfId="464" priority="41" operator="lessThan">
      <formula>0</formula>
    </cfRule>
  </conditionalFormatting>
  <conditionalFormatting sqref="B18:H18">
    <cfRule type="cellIs" dxfId="463" priority="40" operator="greaterThanOrEqual">
      <formula>360</formula>
    </cfRule>
  </conditionalFormatting>
  <conditionalFormatting sqref="B37:H37">
    <cfRule type="cellIs" dxfId="462" priority="19" operator="greaterThanOrEqual">
      <formula>360</formula>
    </cfRule>
  </conditionalFormatting>
  <conditionalFormatting sqref="B56:H56">
    <cfRule type="cellIs" dxfId="461" priority="18" operator="greaterThanOrEqual">
      <formula>360</formula>
    </cfRule>
  </conditionalFormatting>
  <conditionalFormatting sqref="B75:H75">
    <cfRule type="cellIs" dxfId="460" priority="17" operator="greaterThanOrEqual">
      <formula>360</formula>
    </cfRule>
  </conditionalFormatting>
  <conditionalFormatting sqref="B98:H98">
    <cfRule type="cellIs" dxfId="459" priority="16" operator="greaterThanOrEqual">
      <formula>360</formula>
    </cfRule>
  </conditionalFormatting>
  <conditionalFormatting sqref="B117:H117">
    <cfRule type="cellIs" dxfId="458" priority="15" operator="greaterThanOrEqual">
      <formula>360</formula>
    </cfRule>
  </conditionalFormatting>
  <conditionalFormatting sqref="B136:H136">
    <cfRule type="cellIs" dxfId="457" priority="14" operator="greaterThanOrEqual">
      <formula>360</formula>
    </cfRule>
  </conditionalFormatting>
  <conditionalFormatting sqref="B155:H155">
    <cfRule type="cellIs" dxfId="456" priority="13" operator="greaterThanOrEqual">
      <formula>360</formula>
    </cfRule>
  </conditionalFormatting>
  <conditionalFormatting sqref="B178:H178">
    <cfRule type="cellIs" dxfId="455" priority="12" operator="greaterThanOrEqual">
      <formula>360</formula>
    </cfRule>
  </conditionalFormatting>
  <conditionalFormatting sqref="B197:H197">
    <cfRule type="cellIs" dxfId="454" priority="11" operator="greaterThanOrEqual">
      <formula>360</formula>
    </cfRule>
  </conditionalFormatting>
  <conditionalFormatting sqref="B216:H216">
    <cfRule type="cellIs" dxfId="453" priority="10" operator="greaterThanOrEqual">
      <formula>360</formula>
    </cfRule>
  </conditionalFormatting>
  <conditionalFormatting sqref="B235:H235">
    <cfRule type="cellIs" dxfId="452" priority="9" operator="greaterThanOrEqual">
      <formula>360</formula>
    </cfRule>
  </conditionalFormatting>
  <conditionalFormatting sqref="B258:H258">
    <cfRule type="cellIs" dxfId="451" priority="8" operator="greaterThanOrEqual">
      <formula>360</formula>
    </cfRule>
  </conditionalFormatting>
  <conditionalFormatting sqref="B277:H277">
    <cfRule type="cellIs" dxfId="450" priority="7" operator="greaterThanOrEqual">
      <formula>360</formula>
    </cfRule>
  </conditionalFormatting>
  <conditionalFormatting sqref="B296:H296">
    <cfRule type="cellIs" dxfId="449" priority="6" operator="greaterThanOrEqual">
      <formula>360</formula>
    </cfRule>
  </conditionalFormatting>
  <conditionalFormatting sqref="B315:H315">
    <cfRule type="cellIs" dxfId="448" priority="5" operator="greaterThanOrEqual">
      <formula>360</formula>
    </cfRule>
  </conditionalFormatting>
  <conditionalFormatting sqref="B338:H338">
    <cfRule type="cellIs" dxfId="447" priority="4" operator="greaterThanOrEqual">
      <formula>360</formula>
    </cfRule>
  </conditionalFormatting>
  <conditionalFormatting sqref="B357:H357">
    <cfRule type="cellIs" dxfId="446" priority="3" operator="greaterThanOrEqual">
      <formula>360</formula>
    </cfRule>
  </conditionalFormatting>
  <conditionalFormatting sqref="B376:H376">
    <cfRule type="cellIs" dxfId="445" priority="2" operator="greaterThanOrEqual">
      <formula>360</formula>
    </cfRule>
  </conditionalFormatting>
  <conditionalFormatting sqref="B395:H395">
    <cfRule type="cellIs" dxfId="444" priority="1" operator="greaterThanOrEqual">
      <formula>360</formula>
    </cfRule>
  </conditionalFormatting>
  <printOptions horizontalCentered="1"/>
  <pageMargins left="0.70866141732283472" right="0.70866141732283472" top="0.55118110236220474" bottom="0.59055118110236227" header="0.31496062992125984" footer="0.39370078740157483"/>
  <pageSetup scale="53" fitToHeight="4" orientation="portrait" r:id="rId1"/>
  <headerFooter>
    <oddHeader>&amp;C&amp;P de &amp;N</oddHeader>
    <oddFooter>&amp;LArq. Walter Raúl Parada Barajas &amp;C&amp;F&amp;R&amp;A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9" tint="-0.249977111117893"/>
  </sheetPr>
  <dimension ref="A1:AG596"/>
  <sheetViews>
    <sheetView topLeftCell="E28" zoomScale="115" zoomScaleNormal="115" workbookViewId="0">
      <selection activeCell="K39" sqref="K39"/>
    </sheetView>
  </sheetViews>
  <sheetFormatPr baseColWidth="10" defaultColWidth="11" defaultRowHeight="12"/>
  <cols>
    <col min="1" max="1" width="5.85546875" style="5" customWidth="1"/>
    <col min="2" max="2" width="19.42578125" style="5" customWidth="1"/>
    <col min="3" max="3" width="14.28515625" style="5" customWidth="1"/>
    <col min="4" max="4" width="8.42578125" style="5" customWidth="1"/>
    <col min="5" max="5" width="15.28515625" style="5" customWidth="1"/>
    <col min="6" max="6" width="43" style="5" customWidth="1"/>
    <col min="7" max="7" width="14.7109375" style="5" customWidth="1"/>
    <col min="8" max="8" width="10.85546875" style="5" customWidth="1"/>
    <col min="9" max="9" width="23.140625" style="5" customWidth="1"/>
    <col min="10" max="10" width="16.7109375" style="5" customWidth="1"/>
    <col min="11" max="11" width="25.42578125" style="5" customWidth="1"/>
    <col min="12" max="12" width="7.28515625" style="5" customWidth="1"/>
    <col min="13" max="13" width="2.42578125" style="5" customWidth="1"/>
    <col min="14" max="14" width="2.42578125" style="2" customWidth="1"/>
    <col min="15" max="15" width="6.42578125" style="2" customWidth="1"/>
    <col min="16" max="19" width="5.7109375" style="2" customWidth="1"/>
    <col min="20" max="20" width="11" style="2" customWidth="1"/>
    <col min="21" max="21" width="5.85546875" style="5" customWidth="1"/>
    <col min="22" max="22" width="14.7109375" style="5" customWidth="1"/>
    <col min="23" max="23" width="11" style="5" customWidth="1"/>
    <col min="24" max="16384" width="11" style="5"/>
  </cols>
  <sheetData>
    <row r="1" spans="1:33" ht="212.25" customHeight="1">
      <c r="A1" s="725"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725"/>
      <c r="C1" s="725"/>
      <c r="D1" s="725"/>
      <c r="E1" s="725"/>
      <c r="F1" s="725"/>
      <c r="G1" s="725"/>
      <c r="H1" s="725"/>
      <c r="I1" s="725"/>
      <c r="J1" s="725"/>
      <c r="K1" s="725"/>
      <c r="L1" s="1"/>
      <c r="M1" s="1"/>
      <c r="W1" s="4"/>
      <c r="AC1" s="4"/>
      <c r="AD1" s="4"/>
      <c r="AE1" s="4"/>
      <c r="AF1" s="4"/>
      <c r="AG1" s="4"/>
    </row>
    <row r="2" spans="1:33" ht="10.5" customHeight="1">
      <c r="A2" s="742"/>
      <c r="B2" s="742"/>
      <c r="C2" s="742"/>
      <c r="D2" s="742"/>
      <c r="E2" s="742"/>
      <c r="F2" s="742"/>
      <c r="G2" s="742"/>
      <c r="H2" s="742"/>
      <c r="I2" s="742"/>
      <c r="J2" s="742"/>
      <c r="K2" s="742"/>
      <c r="L2" s="1"/>
      <c r="M2" s="1"/>
      <c r="U2" s="143" t="s">
        <v>27</v>
      </c>
      <c r="V2" s="143" t="s">
        <v>11</v>
      </c>
      <c r="W2" s="4"/>
      <c r="AC2" s="4"/>
      <c r="AD2" s="4"/>
      <c r="AE2" s="4"/>
      <c r="AF2" s="4"/>
      <c r="AG2" s="4"/>
    </row>
    <row r="3" spans="1:33" ht="21" customHeight="1">
      <c r="A3" s="743" t="s">
        <v>118</v>
      </c>
      <c r="B3" s="743"/>
      <c r="C3" s="743"/>
      <c r="D3" s="743"/>
      <c r="E3" s="743"/>
      <c r="F3" s="743"/>
      <c r="G3" s="743"/>
      <c r="H3" s="743"/>
      <c r="I3" s="743"/>
      <c r="J3" s="743"/>
      <c r="K3" s="743"/>
      <c r="L3" s="6"/>
      <c r="M3" s="6"/>
      <c r="U3" s="11">
        <v>1984</v>
      </c>
      <c r="V3" s="12">
        <v>11298</v>
      </c>
      <c r="W3" s="4"/>
      <c r="AC3" s="4"/>
      <c r="AD3" s="4"/>
      <c r="AE3" s="4"/>
      <c r="AF3" s="4"/>
      <c r="AG3" s="4"/>
    </row>
    <row r="4" spans="1:33" ht="4.5" customHeight="1">
      <c r="A4" s="7"/>
      <c r="B4" s="6"/>
      <c r="C4" s="6"/>
      <c r="D4" s="6"/>
      <c r="E4" s="6"/>
      <c r="F4" s="6"/>
      <c r="G4" s="8"/>
      <c r="H4" s="6"/>
      <c r="I4" s="9"/>
      <c r="J4" s="9"/>
      <c r="K4" s="6"/>
      <c r="L4" s="6"/>
      <c r="M4" s="6"/>
      <c r="U4" s="11">
        <v>1985</v>
      </c>
      <c r="V4" s="12">
        <v>13557.6</v>
      </c>
      <c r="W4" s="4"/>
      <c r="AC4" s="4"/>
      <c r="AD4" s="4"/>
      <c r="AE4" s="4"/>
      <c r="AF4" s="4"/>
      <c r="AG4" s="4"/>
    </row>
    <row r="5" spans="1:33" ht="25.5" customHeight="1">
      <c r="A5" s="744" t="s">
        <v>143</v>
      </c>
      <c r="B5" s="744"/>
      <c r="C5" s="744"/>
      <c r="D5" s="744"/>
      <c r="E5" s="744"/>
      <c r="F5" s="744"/>
      <c r="G5" s="744"/>
      <c r="H5" s="744"/>
      <c r="I5" s="744"/>
      <c r="J5" s="744"/>
      <c r="K5" s="744"/>
      <c r="L5" s="10"/>
      <c r="M5" s="10"/>
      <c r="U5" s="11">
        <v>1986</v>
      </c>
      <c r="V5" s="12">
        <v>16811.400000000001</v>
      </c>
      <c r="W5" s="4"/>
      <c r="AC5" s="4"/>
      <c r="AD5" s="4"/>
      <c r="AE5" s="4"/>
      <c r="AF5" s="4"/>
      <c r="AG5" s="4"/>
    </row>
    <row r="6" spans="1:33" ht="33.75" customHeight="1">
      <c r="A6" s="745" t="s">
        <v>847</v>
      </c>
      <c r="B6" s="745"/>
      <c r="C6" s="745"/>
      <c r="D6" s="745"/>
      <c r="E6" s="745"/>
      <c r="F6" s="745"/>
      <c r="G6" s="745"/>
      <c r="H6" s="745"/>
      <c r="I6" s="745"/>
      <c r="J6" s="745"/>
      <c r="K6" s="745"/>
      <c r="L6" s="13"/>
      <c r="M6" s="13"/>
      <c r="U6" s="11">
        <v>1987</v>
      </c>
      <c r="V6" s="12">
        <v>20509.8</v>
      </c>
      <c r="W6" s="4"/>
      <c r="AC6" s="4"/>
      <c r="AD6" s="4"/>
      <c r="AE6" s="4"/>
      <c r="AF6" s="4"/>
      <c r="AG6" s="4"/>
    </row>
    <row r="7" spans="1:33" ht="20.25" customHeight="1">
      <c r="A7" s="744" t="s">
        <v>848</v>
      </c>
      <c r="B7" s="744"/>
      <c r="C7" s="744"/>
      <c r="D7" s="744"/>
      <c r="E7" s="744"/>
      <c r="F7" s="744"/>
      <c r="G7" s="744"/>
      <c r="H7" s="744"/>
      <c r="I7" s="744"/>
      <c r="J7" s="744"/>
      <c r="K7" s="744"/>
      <c r="L7" s="13"/>
      <c r="M7" s="13"/>
      <c r="U7" s="546"/>
      <c r="V7" s="547"/>
      <c r="W7" s="4"/>
      <c r="AC7" s="4"/>
      <c r="AD7" s="4"/>
      <c r="AE7" s="4"/>
      <c r="AF7" s="4"/>
      <c r="AG7" s="4"/>
    </row>
    <row r="8" spans="1:33" ht="17.25" customHeight="1">
      <c r="A8" s="744" t="s">
        <v>849</v>
      </c>
      <c r="B8" s="744"/>
      <c r="C8" s="744"/>
      <c r="D8" s="744"/>
      <c r="E8" s="744"/>
      <c r="F8" s="744"/>
      <c r="G8" s="744"/>
      <c r="H8" s="744"/>
      <c r="I8" s="744"/>
      <c r="J8" s="744"/>
      <c r="K8" s="744"/>
      <c r="L8" s="13"/>
      <c r="M8" s="13"/>
      <c r="U8" s="11">
        <v>1987</v>
      </c>
      <c r="V8" s="12">
        <v>20509.8</v>
      </c>
      <c r="W8" s="4"/>
      <c r="AC8" s="4"/>
      <c r="AD8" s="4"/>
      <c r="AE8" s="4"/>
      <c r="AF8" s="4"/>
      <c r="AG8" s="4"/>
    </row>
    <row r="9" spans="1:33" ht="18" customHeight="1">
      <c r="A9" s="748" t="s">
        <v>843</v>
      </c>
      <c r="B9" s="748"/>
      <c r="C9" s="748"/>
      <c r="D9" s="748"/>
      <c r="E9" s="748"/>
      <c r="F9" s="748"/>
      <c r="G9" s="748"/>
      <c r="H9" s="748"/>
      <c r="I9" s="748"/>
      <c r="J9" s="748"/>
      <c r="K9" s="748"/>
      <c r="L9" s="13"/>
      <c r="M9" s="13"/>
      <c r="U9" s="11">
        <v>1987</v>
      </c>
      <c r="V9" s="12">
        <v>20509.8</v>
      </c>
      <c r="W9" s="4"/>
      <c r="AC9" s="4"/>
      <c r="AD9" s="4"/>
      <c r="AE9" s="4"/>
      <c r="AF9" s="4"/>
      <c r="AG9" s="4"/>
    </row>
    <row r="10" spans="1:33" ht="18.75" hidden="1" customHeight="1">
      <c r="A10" s="137" t="s">
        <v>334</v>
      </c>
      <c r="B10" s="136"/>
      <c r="C10" s="136"/>
      <c r="D10" s="136"/>
      <c r="E10" s="136"/>
      <c r="F10" s="136"/>
      <c r="G10" s="136"/>
      <c r="H10" s="136"/>
      <c r="I10" s="136"/>
      <c r="J10" s="136"/>
      <c r="K10" s="136"/>
      <c r="L10" s="13"/>
      <c r="M10" s="13"/>
      <c r="U10" s="11">
        <v>1987</v>
      </c>
      <c r="V10" s="12">
        <v>20509.8</v>
      </c>
      <c r="W10" s="4"/>
      <c r="AC10" s="4"/>
      <c r="AD10" s="4"/>
      <c r="AE10" s="4"/>
      <c r="AF10" s="4"/>
      <c r="AG10" s="4"/>
    </row>
    <row r="11" spans="1:33" ht="18.75" hidden="1" customHeight="1">
      <c r="A11" s="137" t="s">
        <v>211</v>
      </c>
      <c r="B11" s="136"/>
      <c r="C11" s="136"/>
      <c r="D11" s="136"/>
      <c r="E11" s="136"/>
      <c r="F11" s="136"/>
      <c r="G11" s="136"/>
      <c r="H11" s="136"/>
      <c r="I11" s="136"/>
      <c r="J11" s="136"/>
      <c r="K11" s="136"/>
      <c r="L11" s="13"/>
      <c r="M11" s="13"/>
      <c r="U11" s="11">
        <v>1987</v>
      </c>
      <c r="V11" s="12">
        <v>20509.8</v>
      </c>
      <c r="W11" s="4"/>
      <c r="AC11" s="4"/>
      <c r="AD11" s="4"/>
      <c r="AE11" s="4"/>
      <c r="AF11" s="4"/>
      <c r="AG11" s="4"/>
    </row>
    <row r="12" spans="1:33" ht="27" customHeight="1">
      <c r="A12" s="13"/>
      <c r="B12" s="13"/>
      <c r="C12" s="13"/>
      <c r="D12" s="13"/>
      <c r="E12" s="13"/>
      <c r="F12" s="13"/>
      <c r="G12" s="14"/>
      <c r="H12" s="13"/>
      <c r="I12" s="15"/>
      <c r="K12" s="13"/>
      <c r="L12" s="2"/>
      <c r="M12" s="2"/>
      <c r="U12" s="11">
        <v>1988</v>
      </c>
      <c r="V12" s="12">
        <v>25637.4</v>
      </c>
      <c r="W12" s="4"/>
      <c r="AC12" s="4"/>
      <c r="AD12" s="4"/>
      <c r="AE12" s="4"/>
      <c r="AF12" s="4"/>
    </row>
    <row r="13" spans="1:33" ht="30" customHeight="1">
      <c r="A13" s="7"/>
      <c r="B13" s="16"/>
      <c r="C13" s="16"/>
      <c r="F13"/>
      <c r="G13"/>
      <c r="H13" s="17"/>
      <c r="I13" s="18"/>
      <c r="J13" s="19" t="s">
        <v>11</v>
      </c>
      <c r="K13" s="2"/>
      <c r="L13" s="2"/>
      <c r="M13" s="2"/>
      <c r="U13" s="11">
        <v>1989</v>
      </c>
      <c r="V13" s="12">
        <v>32559.599999999999</v>
      </c>
      <c r="W13" s="4"/>
      <c r="AC13" s="4"/>
      <c r="AD13" s="4"/>
      <c r="AE13" s="4"/>
      <c r="AF13" s="4"/>
    </row>
    <row r="14" spans="1:33">
      <c r="A14" s="7"/>
      <c r="B14" s="16"/>
      <c r="C14" s="16"/>
      <c r="D14" s="20"/>
      <c r="E14" s="20"/>
      <c r="H14" s="17"/>
      <c r="I14" s="18"/>
      <c r="J14" s="86">
        <f>I15/I16</f>
        <v>199.92711942201154</v>
      </c>
      <c r="U14" s="11">
        <v>1990</v>
      </c>
      <c r="V14" s="12">
        <v>41025</v>
      </c>
      <c r="W14" s="4"/>
      <c r="AC14" s="4"/>
      <c r="AD14" s="4"/>
      <c r="AE14" s="4"/>
      <c r="AF14" s="4"/>
      <c r="AG14" s="4"/>
    </row>
    <row r="15" spans="1:33" ht="23.25" customHeight="1">
      <c r="A15" s="7"/>
      <c r="B15" s="16"/>
      <c r="C15" s="16"/>
      <c r="D15" s="20"/>
      <c r="E15" s="20"/>
      <c r="F15" s="746" t="s">
        <v>857</v>
      </c>
      <c r="G15" s="747">
        <f>I15/I16</f>
        <v>199.92711942201154</v>
      </c>
      <c r="H15" s="21" t="s">
        <v>30</v>
      </c>
      <c r="I15" s="22">
        <f>+'K-Kr Constructor'!B5</f>
        <v>175496625.21000001</v>
      </c>
      <c r="J15" s="23" t="s">
        <v>11</v>
      </c>
      <c r="K15" s="32"/>
      <c r="U15" s="11">
        <v>1991</v>
      </c>
      <c r="V15" s="12">
        <v>51716.1</v>
      </c>
      <c r="W15" s="4"/>
      <c r="AC15" s="4"/>
      <c r="AD15" s="4"/>
      <c r="AE15" s="4"/>
      <c r="AF15" s="4"/>
      <c r="AG15" s="4"/>
    </row>
    <row r="16" spans="1:33" ht="27" customHeight="1">
      <c r="A16" s="7"/>
      <c r="B16" s="16"/>
      <c r="C16" s="16"/>
      <c r="D16" s="16"/>
      <c r="E16" s="16"/>
      <c r="F16" s="746"/>
      <c r="G16" s="747"/>
      <c r="H16" s="21" t="s">
        <v>333</v>
      </c>
      <c r="I16" s="22">
        <v>877803</v>
      </c>
      <c r="J16" s="24">
        <f>(I15/I16)</f>
        <v>199.92711942201154</v>
      </c>
      <c r="K16" s="32"/>
      <c r="L16" s="13"/>
      <c r="M16" s="13"/>
      <c r="U16" s="11">
        <v>1992</v>
      </c>
      <c r="V16" s="12">
        <v>65190</v>
      </c>
      <c r="W16" s="4"/>
      <c r="AC16" s="4"/>
      <c r="AD16" s="4"/>
      <c r="AE16" s="4"/>
      <c r="AF16" s="4"/>
      <c r="AG16" s="4"/>
    </row>
    <row r="17" spans="1:33" ht="22.5" customHeight="1">
      <c r="A17" s="7"/>
      <c r="B17" s="16"/>
      <c r="C17" s="16"/>
      <c r="D17" s="16"/>
      <c r="E17" s="16"/>
      <c r="F17" s="32"/>
      <c r="G17" s="32"/>
      <c r="H17" s="26"/>
      <c r="I17" s="27"/>
      <c r="J17" s="32"/>
      <c r="K17" s="32"/>
      <c r="L17" s="25"/>
      <c r="M17" s="13"/>
      <c r="U17" s="11">
        <v>1993</v>
      </c>
      <c r="V17" s="12">
        <v>81510</v>
      </c>
      <c r="W17" s="4"/>
      <c r="AC17" s="4"/>
      <c r="AD17" s="4"/>
      <c r="AE17" s="4"/>
      <c r="AF17" s="4"/>
      <c r="AG17" s="4"/>
    </row>
    <row r="18" spans="1:33" ht="18" customHeight="1">
      <c r="A18" s="4"/>
      <c r="B18" s="25"/>
      <c r="C18" s="25"/>
      <c r="D18" s="25"/>
      <c r="E18" s="25"/>
      <c r="F18" s="30"/>
      <c r="G18" s="29"/>
      <c r="H18" s="25"/>
      <c r="I18" s="25"/>
      <c r="J18" s="25"/>
      <c r="K18" s="25"/>
      <c r="L18" s="26"/>
      <c r="M18" s="28"/>
      <c r="U18" s="11">
        <v>1994</v>
      </c>
      <c r="V18" s="12">
        <v>98700</v>
      </c>
      <c r="W18" s="4"/>
      <c r="AC18" s="4"/>
      <c r="AD18" s="4"/>
      <c r="AE18" s="4"/>
      <c r="AF18" s="4"/>
      <c r="AG18" s="4"/>
    </row>
    <row r="19" spans="1:33">
      <c r="A19" s="4"/>
      <c r="B19" s="29" t="s">
        <v>117</v>
      </c>
      <c r="C19" s="31">
        <v>1</v>
      </c>
      <c r="D19" s="737" t="str">
        <f>VLOOKUP(C19,Conformación!$A$5:$S$129,2,FALSE)</f>
        <v>CONSTRUCTODO INGENIEROS CONTRATISTAS LTDA</v>
      </c>
      <c r="E19" s="737"/>
      <c r="F19" s="737"/>
      <c r="G19" s="737"/>
      <c r="H19" s="737"/>
      <c r="I19" s="737"/>
      <c r="J19" s="32"/>
      <c r="K19" s="26"/>
      <c r="L19" s="26"/>
      <c r="M19" s="25"/>
      <c r="U19" s="11">
        <v>1995</v>
      </c>
      <c r="V19" s="12">
        <v>118933.5</v>
      </c>
      <c r="W19" s="4"/>
      <c r="AC19" s="4"/>
      <c r="AD19" s="4"/>
      <c r="AE19" s="4"/>
      <c r="AF19" s="4"/>
      <c r="AG19" s="4"/>
    </row>
    <row r="20" spans="1:33">
      <c r="A20" s="4"/>
      <c r="B20" s="29"/>
      <c r="C20" s="29"/>
      <c r="D20" s="738" t="str">
        <f>VLOOKUP(C19,Conformación!$A$5:$S$129,4,FALSE)</f>
        <v xml:space="preserve">(CONSTRUCTODO INGENIEROS CONTRATISTAS LTDA. 100% -  0% -  0%- 0%- 0%) </v>
      </c>
      <c r="E20" s="738"/>
      <c r="F20" s="738"/>
      <c r="G20" s="738"/>
      <c r="H20" s="738"/>
      <c r="I20" s="738"/>
      <c r="J20" s="32"/>
      <c r="K20" s="26"/>
      <c r="L20" s="26"/>
      <c r="M20" s="25"/>
      <c r="U20" s="11">
        <v>1996</v>
      </c>
      <c r="V20" s="12">
        <v>142125</v>
      </c>
      <c r="W20" s="4"/>
      <c r="AC20" s="4"/>
      <c r="AD20" s="4"/>
      <c r="AE20" s="4"/>
      <c r="AF20" s="4"/>
      <c r="AG20" s="4"/>
    </row>
    <row r="21" spans="1:33">
      <c r="A21" s="4"/>
      <c r="B21" s="29"/>
      <c r="C21" s="29"/>
      <c r="D21" s="738"/>
      <c r="E21" s="738"/>
      <c r="F21" s="738"/>
      <c r="G21" s="738"/>
      <c r="H21" s="738"/>
      <c r="I21" s="738"/>
      <c r="J21" s="32"/>
      <c r="K21" s="26"/>
      <c r="L21" s="4"/>
      <c r="M21" s="26"/>
      <c r="O21" s="37" t="s">
        <v>24</v>
      </c>
      <c r="P21" s="38"/>
      <c r="Q21" s="38"/>
      <c r="R21" s="38"/>
      <c r="S21" s="38"/>
      <c r="U21" s="11">
        <v>1997</v>
      </c>
      <c r="V21" s="12">
        <v>172005</v>
      </c>
      <c r="W21" s="4"/>
      <c r="AC21" s="4"/>
      <c r="AD21" s="4"/>
      <c r="AE21" s="4"/>
      <c r="AF21" s="4"/>
      <c r="AG21" s="4"/>
    </row>
    <row r="22" spans="1:33" s="34" customFormat="1" ht="15" customHeight="1">
      <c r="A22" s="4"/>
      <c r="B22" s="4"/>
      <c r="C22" s="4"/>
      <c r="D22" s="4"/>
      <c r="E22" s="4"/>
      <c r="F22" s="4"/>
      <c r="G22" s="35"/>
      <c r="H22" s="26"/>
      <c r="I22" s="27"/>
      <c r="J22" s="36"/>
      <c r="K22" s="4"/>
      <c r="L22" s="42"/>
      <c r="M22" s="26"/>
      <c r="N22" s="2"/>
      <c r="O22" s="11" t="str">
        <f>+G37</f>
        <v>CONSTRUCTODO INGENIEROS CONTRATISTAS LTDA.</v>
      </c>
      <c r="P22" s="11">
        <f>+G38</f>
        <v>0</v>
      </c>
      <c r="Q22" s="11">
        <f>+G39</f>
        <v>0</v>
      </c>
      <c r="R22" s="11">
        <f>+G40</f>
        <v>0</v>
      </c>
      <c r="S22" s="11">
        <f>+G41</f>
        <v>0</v>
      </c>
      <c r="T22" s="2"/>
      <c r="U22" s="11">
        <v>1998</v>
      </c>
      <c r="V22" s="12">
        <v>203826</v>
      </c>
      <c r="W22" s="33"/>
      <c r="AC22" s="33"/>
      <c r="AD22" s="33"/>
      <c r="AE22" s="33"/>
      <c r="AF22" s="33"/>
      <c r="AG22" s="33"/>
    </row>
    <row r="23" spans="1:33" ht="36">
      <c r="A23" s="39" t="s">
        <v>23</v>
      </c>
      <c r="B23" s="39" t="s">
        <v>6</v>
      </c>
      <c r="C23" s="40" t="s">
        <v>22</v>
      </c>
      <c r="D23" s="40" t="s">
        <v>25</v>
      </c>
      <c r="E23" s="479" t="s">
        <v>278</v>
      </c>
      <c r="F23" s="39" t="s">
        <v>4</v>
      </c>
      <c r="G23" s="41" t="s">
        <v>5</v>
      </c>
      <c r="H23" s="39" t="s">
        <v>323</v>
      </c>
      <c r="I23" s="19" t="s">
        <v>26</v>
      </c>
      <c r="J23" s="19" t="str">
        <f>+J$13</f>
        <v>SMMLV</v>
      </c>
      <c r="K23" s="39" t="s">
        <v>9</v>
      </c>
      <c r="L23" s="44"/>
      <c r="M23" s="26"/>
      <c r="O23" s="45">
        <f>+IF(C24=$O$22,J24,0)</f>
        <v>15.110791635548917</v>
      </c>
      <c r="P23" s="45">
        <f>+IF(C24=$P$22,J24,0)</f>
        <v>0</v>
      </c>
      <c r="Q23" s="45">
        <f>+IF(C24=$Q$22,J24,0)</f>
        <v>0</v>
      </c>
      <c r="R23" s="45">
        <f>+IF(C24=$R$22,J24,0)</f>
        <v>0</v>
      </c>
      <c r="S23" s="45">
        <f>+IF(C24=$S$22,J24,0)</f>
        <v>0</v>
      </c>
      <c r="T23" s="34"/>
      <c r="U23" s="11">
        <v>1999</v>
      </c>
      <c r="V23" s="12">
        <v>236460</v>
      </c>
      <c r="W23" s="4"/>
      <c r="AC23" s="4"/>
      <c r="AD23" s="4"/>
      <c r="AE23" s="4"/>
      <c r="AF23" s="4"/>
      <c r="AG23" s="4"/>
    </row>
    <row r="24" spans="1:33" ht="84">
      <c r="A24" s="182">
        <v>1</v>
      </c>
      <c r="B24" s="530" t="s">
        <v>536</v>
      </c>
      <c r="C24" s="201" t="s">
        <v>862</v>
      </c>
      <c r="D24" s="315">
        <v>0.9</v>
      </c>
      <c r="E24" s="497">
        <v>19</v>
      </c>
      <c r="F24" s="574" t="s">
        <v>871</v>
      </c>
      <c r="G24" s="314">
        <v>40859</v>
      </c>
      <c r="H24" s="201" t="s">
        <v>841</v>
      </c>
      <c r="I24" s="202">
        <v>8992600</v>
      </c>
      <c r="J24" s="575">
        <f>IF(G24=0,0,IF(G24&lt;0,"FUERA DE TIEMPO",I24*D24/VLOOKUP(YEAR(G24),$U$3:$V$45,2,0)))</f>
        <v>15.110791635548917</v>
      </c>
      <c r="K24" s="576" t="s">
        <v>851</v>
      </c>
      <c r="L24" s="44">
        <f>+IF(J24&gt;=$G$15,1,0)</f>
        <v>0</v>
      </c>
      <c r="M24" s="4"/>
      <c r="O24" s="45">
        <f t="shared" ref="O24:O32" si="0">+IF(C25=$O$22,J25,0)</f>
        <v>119.74972646103896</v>
      </c>
      <c r="P24" s="45">
        <f t="shared" ref="P24:P32" si="1">+IF(C25=$P$22,J25,0)</f>
        <v>0</v>
      </c>
      <c r="Q24" s="45">
        <f t="shared" ref="Q24:Q32" si="2">+IF(C25=$Q$22,J25,0)</f>
        <v>0</v>
      </c>
      <c r="R24" s="45">
        <f t="shared" ref="R24:R32" si="3">+IF(C25=$R$22,J25,0)</f>
        <v>0</v>
      </c>
      <c r="S24" s="45">
        <f t="shared" ref="S24:S32" si="4">+IF(C25=$S$22,J25,0)</f>
        <v>0</v>
      </c>
      <c r="U24" s="11">
        <v>2000</v>
      </c>
      <c r="V24" s="12">
        <v>260100</v>
      </c>
      <c r="W24" s="4"/>
      <c r="AC24" s="4"/>
      <c r="AD24" s="4"/>
      <c r="AE24" s="4"/>
      <c r="AF24" s="4"/>
      <c r="AG24" s="4"/>
    </row>
    <row r="25" spans="1:33" ht="192">
      <c r="A25" s="182">
        <v>2</v>
      </c>
      <c r="B25" s="530" t="s">
        <v>867</v>
      </c>
      <c r="C25" s="201" t="s">
        <v>862</v>
      </c>
      <c r="D25" s="315">
        <v>0.9</v>
      </c>
      <c r="E25" s="497">
        <v>10</v>
      </c>
      <c r="F25" s="574" t="s">
        <v>872</v>
      </c>
      <c r="G25" s="314">
        <v>41828</v>
      </c>
      <c r="H25" s="201" t="s">
        <v>841</v>
      </c>
      <c r="I25" s="202">
        <v>81962035</v>
      </c>
      <c r="J25" s="575">
        <f>IF(G25=0,0,IF(G25&lt;0,"FUERA DE TIEMPO",I25*D25/VLOOKUP(YEAR(G25),$U$3:$V$596,2,0)))</f>
        <v>119.74972646103896</v>
      </c>
      <c r="K25" s="576" t="s">
        <v>850</v>
      </c>
      <c r="L25" s="44">
        <f t="shared" ref="L25:L34" si="5">+IF(J25&gt;=$G$15,1,0)</f>
        <v>0</v>
      </c>
      <c r="M25" s="42"/>
      <c r="N25" s="34"/>
      <c r="O25" s="45">
        <f t="shared" si="0"/>
        <v>0</v>
      </c>
      <c r="P25" s="45">
        <f t="shared" si="1"/>
        <v>0</v>
      </c>
      <c r="Q25" s="45">
        <f t="shared" si="2"/>
        <v>0</v>
      </c>
      <c r="R25" s="45">
        <f t="shared" si="3"/>
        <v>0</v>
      </c>
      <c r="S25" s="45">
        <f t="shared" si="4"/>
        <v>0</v>
      </c>
      <c r="U25" s="11">
        <v>2001</v>
      </c>
      <c r="V25" s="12">
        <v>286000</v>
      </c>
      <c r="W25" s="4"/>
      <c r="AC25" s="4"/>
      <c r="AD25" s="4"/>
      <c r="AE25" s="4"/>
      <c r="AF25" s="4"/>
      <c r="AG25" s="4"/>
    </row>
    <row r="26" spans="1:33" ht="168">
      <c r="A26" s="57">
        <v>3</v>
      </c>
      <c r="B26" s="201" t="s">
        <v>868</v>
      </c>
      <c r="C26" s="201" t="s">
        <v>856</v>
      </c>
      <c r="D26" s="315">
        <v>0.9</v>
      </c>
      <c r="E26" s="497">
        <v>26</v>
      </c>
      <c r="F26" s="574" t="s">
        <v>873</v>
      </c>
      <c r="G26" s="314">
        <v>41379</v>
      </c>
      <c r="H26" s="201" t="s">
        <v>841</v>
      </c>
      <c r="I26" s="202">
        <v>230533470</v>
      </c>
      <c r="J26" s="575">
        <f>IF(G26=0,0,IF(G26&lt;0,"FUERA DE TIEMPO",I26*D26/VLOOKUP(YEAR(G26),$U$3:$V$45,2,0)))</f>
        <v>351.95949618320611</v>
      </c>
      <c r="K26" s="576" t="s">
        <v>852</v>
      </c>
      <c r="L26" s="44">
        <f t="shared" si="5"/>
        <v>1</v>
      </c>
      <c r="M26" s="44"/>
      <c r="O26" s="45">
        <f>+IF(C28=$O$22,J28,0)</f>
        <v>191.34645833022694</v>
      </c>
      <c r="P26" s="45">
        <f>+IF(C28=$P$22,J28,0)</f>
        <v>0</v>
      </c>
      <c r="Q26" s="45">
        <f>+IF(C28=$Q$22,J28,0)</f>
        <v>0</v>
      </c>
      <c r="R26" s="45">
        <f>+IF(C28=$R$22,J28,0)</f>
        <v>0</v>
      </c>
      <c r="S26" s="45">
        <f>+IF(C28=$S$22,J28,0)</f>
        <v>0</v>
      </c>
      <c r="U26" s="11">
        <v>2002</v>
      </c>
      <c r="V26" s="12">
        <v>309000</v>
      </c>
      <c r="W26" s="4"/>
      <c r="AC26" s="4"/>
      <c r="AD26" s="4"/>
      <c r="AE26" s="4"/>
      <c r="AF26" s="4"/>
      <c r="AG26" s="4"/>
    </row>
    <row r="27" spans="1:33" ht="180" customHeight="1">
      <c r="A27" s="710">
        <v>4</v>
      </c>
      <c r="B27" s="711" t="s">
        <v>869</v>
      </c>
      <c r="C27" s="711" t="s">
        <v>862</v>
      </c>
      <c r="D27" s="712">
        <v>1</v>
      </c>
      <c r="E27" s="713">
        <v>21</v>
      </c>
      <c r="F27" s="711" t="s">
        <v>874</v>
      </c>
      <c r="G27" s="714">
        <v>42448</v>
      </c>
      <c r="H27" s="711"/>
      <c r="I27" s="715">
        <v>101444319</v>
      </c>
      <c r="J27" s="575">
        <f t="shared" ref="J27:J28" si="6">IF(G27=0,0,IF(G27&lt;0,"FUERA DE TIEMPO",I27*D27/VLOOKUP(YEAR(G27),$U$3:$V$45,2,0)))</f>
        <v>147.13718246612538</v>
      </c>
      <c r="K27" s="716"/>
      <c r="L27" s="44"/>
      <c r="M27" s="44"/>
      <c r="O27" s="717"/>
      <c r="P27" s="717"/>
      <c r="Q27" s="717"/>
      <c r="R27" s="717"/>
      <c r="S27" s="717"/>
      <c r="U27" s="546"/>
      <c r="V27" s="547"/>
      <c r="W27" s="4"/>
      <c r="AC27" s="4"/>
      <c r="AD27" s="4"/>
      <c r="AE27" s="4"/>
      <c r="AF27" s="4"/>
      <c r="AG27" s="4"/>
    </row>
    <row r="28" spans="1:33" ht="60">
      <c r="A28" s="57">
        <v>5</v>
      </c>
      <c r="B28" s="201" t="s">
        <v>870</v>
      </c>
      <c r="C28" s="201" t="s">
        <v>862</v>
      </c>
      <c r="D28" s="315">
        <v>0.9</v>
      </c>
      <c r="E28" s="497">
        <v>33</v>
      </c>
      <c r="F28" s="574" t="s">
        <v>875</v>
      </c>
      <c r="G28" s="314">
        <v>43100</v>
      </c>
      <c r="H28" s="201"/>
      <c r="I28" s="202">
        <v>156843928</v>
      </c>
      <c r="J28" s="575">
        <f t="shared" si="6"/>
        <v>191.34645833022694</v>
      </c>
      <c r="K28" s="576"/>
      <c r="L28" s="44"/>
      <c r="M28" s="44"/>
      <c r="O28" s="45"/>
      <c r="P28" s="45"/>
      <c r="Q28" s="45"/>
      <c r="R28" s="45"/>
      <c r="S28" s="45"/>
      <c r="U28" s="11"/>
      <c r="V28" s="12"/>
      <c r="W28" s="4"/>
      <c r="AC28" s="4"/>
      <c r="AD28" s="4"/>
      <c r="AE28" s="4"/>
      <c r="AF28" s="4"/>
      <c r="AG28" s="4"/>
    </row>
    <row r="29" spans="1:33" ht="12" hidden="1" customHeight="1">
      <c r="A29" s="57">
        <v>5</v>
      </c>
      <c r="B29" s="57"/>
      <c r="C29" s="57"/>
      <c r="D29" s="522"/>
      <c r="E29" s="498"/>
      <c r="F29" s="531"/>
      <c r="G29" s="89"/>
      <c r="H29" s="201"/>
      <c r="I29" s="90"/>
      <c r="J29" s="58">
        <f t="shared" ref="J29:J34" si="7">IF(G29=0,0,IF(G29&lt;0,"FUERA DE TIEMPO",I29*D29/VLOOKUP(YEAR(G29),$U$3:$V$45,2,0)))</f>
        <v>0</v>
      </c>
      <c r="K29" s="576"/>
      <c r="L29" s="44">
        <f t="shared" si="5"/>
        <v>0</v>
      </c>
      <c r="M29" s="44"/>
      <c r="O29" s="45">
        <f t="shared" si="0"/>
        <v>0</v>
      </c>
      <c r="P29" s="45">
        <f t="shared" si="1"/>
        <v>0</v>
      </c>
      <c r="Q29" s="45">
        <f t="shared" si="2"/>
        <v>0</v>
      </c>
      <c r="R29" s="45">
        <f t="shared" si="3"/>
        <v>0</v>
      </c>
      <c r="S29" s="45">
        <f t="shared" si="4"/>
        <v>0</v>
      </c>
      <c r="U29" s="11">
        <v>2004</v>
      </c>
      <c r="V29" s="12">
        <v>358000</v>
      </c>
      <c r="W29" s="4"/>
      <c r="AC29" s="4"/>
      <c r="AD29" s="4"/>
      <c r="AE29" s="4"/>
      <c r="AF29" s="4"/>
      <c r="AG29" s="4"/>
    </row>
    <row r="30" spans="1:33" hidden="1">
      <c r="A30" s="57">
        <v>6</v>
      </c>
      <c r="B30" s="57"/>
      <c r="C30" s="57"/>
      <c r="D30" s="522"/>
      <c r="E30" s="498"/>
      <c r="F30" s="531"/>
      <c r="G30" s="89"/>
      <c r="H30" s="57"/>
      <c r="I30" s="90"/>
      <c r="J30" s="58">
        <f t="shared" si="7"/>
        <v>0</v>
      </c>
      <c r="K30" s="43"/>
      <c r="L30" s="44">
        <f t="shared" si="5"/>
        <v>0</v>
      </c>
      <c r="M30" s="44"/>
      <c r="O30" s="45">
        <f t="shared" si="0"/>
        <v>0</v>
      </c>
      <c r="P30" s="45">
        <f t="shared" si="1"/>
        <v>0</v>
      </c>
      <c r="Q30" s="45">
        <f t="shared" si="2"/>
        <v>0</v>
      </c>
      <c r="R30" s="45">
        <f t="shared" si="3"/>
        <v>0</v>
      </c>
      <c r="S30" s="45">
        <f t="shared" si="4"/>
        <v>0</v>
      </c>
      <c r="U30" s="11">
        <v>2005</v>
      </c>
      <c r="V30" s="12">
        <v>381500</v>
      </c>
      <c r="W30" s="4"/>
      <c r="AC30" s="4"/>
      <c r="AD30" s="4"/>
      <c r="AE30" s="4"/>
      <c r="AF30" s="4"/>
      <c r="AG30" s="4"/>
    </row>
    <row r="31" spans="1:33" hidden="1">
      <c r="A31" s="57">
        <v>7</v>
      </c>
      <c r="B31" s="57"/>
      <c r="C31" s="57"/>
      <c r="D31" s="522"/>
      <c r="E31" s="498"/>
      <c r="F31" s="531"/>
      <c r="G31" s="89"/>
      <c r="H31" s="57"/>
      <c r="I31" s="90"/>
      <c r="J31" s="58">
        <f t="shared" si="7"/>
        <v>0</v>
      </c>
      <c r="K31" s="43"/>
      <c r="L31" s="44">
        <f t="shared" si="5"/>
        <v>0</v>
      </c>
      <c r="M31" s="44"/>
      <c r="O31" s="45">
        <f t="shared" si="0"/>
        <v>0</v>
      </c>
      <c r="P31" s="45">
        <f t="shared" si="1"/>
        <v>0</v>
      </c>
      <c r="Q31" s="45">
        <f t="shared" si="2"/>
        <v>0</v>
      </c>
      <c r="R31" s="45">
        <f t="shared" si="3"/>
        <v>0</v>
      </c>
      <c r="S31" s="45">
        <f t="shared" si="4"/>
        <v>0</v>
      </c>
      <c r="U31" s="11">
        <v>2006</v>
      </c>
      <c r="V31" s="12">
        <v>408000</v>
      </c>
      <c r="W31" s="4"/>
      <c r="AC31" s="4"/>
      <c r="AD31" s="4"/>
      <c r="AE31" s="4"/>
      <c r="AF31" s="4"/>
      <c r="AG31" s="4"/>
    </row>
    <row r="32" spans="1:33" hidden="1">
      <c r="A32" s="57">
        <v>8</v>
      </c>
      <c r="B32" s="57"/>
      <c r="C32" s="57"/>
      <c r="D32" s="522"/>
      <c r="E32" s="498"/>
      <c r="F32" s="531"/>
      <c r="G32" s="89"/>
      <c r="H32" s="57"/>
      <c r="I32" s="90"/>
      <c r="J32" s="58">
        <f t="shared" si="7"/>
        <v>0</v>
      </c>
      <c r="K32" s="92"/>
      <c r="L32" s="44">
        <f t="shared" si="5"/>
        <v>0</v>
      </c>
      <c r="M32" s="44"/>
      <c r="O32" s="45">
        <f t="shared" si="0"/>
        <v>0</v>
      </c>
      <c r="P32" s="45">
        <f t="shared" si="1"/>
        <v>0</v>
      </c>
      <c r="Q32" s="45">
        <f t="shared" si="2"/>
        <v>0</v>
      </c>
      <c r="R32" s="45">
        <f t="shared" si="3"/>
        <v>0</v>
      </c>
      <c r="S32" s="45">
        <f t="shared" si="4"/>
        <v>0</v>
      </c>
      <c r="U32" s="11">
        <v>2007</v>
      </c>
      <c r="V32" s="12">
        <v>433700</v>
      </c>
      <c r="W32" s="4"/>
      <c r="AC32" s="4"/>
      <c r="AD32" s="4"/>
      <c r="AE32" s="4"/>
      <c r="AF32" s="4"/>
      <c r="AG32" s="4"/>
    </row>
    <row r="33" spans="1:33" hidden="1">
      <c r="A33" s="57">
        <v>9</v>
      </c>
      <c r="B33" s="57"/>
      <c r="C33" s="57"/>
      <c r="D33" s="522"/>
      <c r="E33" s="498"/>
      <c r="F33" s="531"/>
      <c r="G33" s="89"/>
      <c r="H33" s="57"/>
      <c r="I33" s="90"/>
      <c r="J33" s="58">
        <f t="shared" si="7"/>
        <v>0</v>
      </c>
      <c r="K33" s="43"/>
      <c r="L33" s="44">
        <f t="shared" si="5"/>
        <v>0</v>
      </c>
      <c r="M33" s="44"/>
      <c r="O33" s="49">
        <f>SUM(O23:O32)</f>
        <v>326.20697642681478</v>
      </c>
      <c r="P33" s="49">
        <f>SUM(P23:P32)</f>
        <v>0</v>
      </c>
      <c r="Q33" s="49">
        <f>SUM(Q23:Q32)</f>
        <v>0</v>
      </c>
      <c r="R33" s="49">
        <f>SUM(R23:R32)</f>
        <v>0</v>
      </c>
      <c r="S33" s="49">
        <f>SUM(S23:S32)</f>
        <v>0</v>
      </c>
      <c r="U33" s="81">
        <v>2008</v>
      </c>
      <c r="V33" s="12">
        <v>461500</v>
      </c>
      <c r="W33" s="4"/>
      <c r="AC33" s="4"/>
      <c r="AD33" s="4"/>
      <c r="AE33" s="4"/>
      <c r="AF33" s="4"/>
      <c r="AG33" s="4"/>
    </row>
    <row r="34" spans="1:33" hidden="1">
      <c r="A34" s="57">
        <v>10</v>
      </c>
      <c r="B34" s="57"/>
      <c r="C34" s="57"/>
      <c r="D34" s="522"/>
      <c r="E34" s="498"/>
      <c r="F34" s="531"/>
      <c r="G34" s="89"/>
      <c r="H34" s="57"/>
      <c r="I34" s="90"/>
      <c r="J34" s="58">
        <f t="shared" si="7"/>
        <v>0</v>
      </c>
      <c r="K34" s="43"/>
      <c r="L34" s="44">
        <f t="shared" si="5"/>
        <v>0</v>
      </c>
      <c r="M34" s="44"/>
      <c r="U34" s="81">
        <v>2009</v>
      </c>
      <c r="V34" s="12">
        <v>496900</v>
      </c>
      <c r="W34" s="4"/>
      <c r="AC34" s="4"/>
      <c r="AD34" s="4"/>
      <c r="AE34" s="4"/>
      <c r="AF34" s="4"/>
      <c r="AG34" s="4"/>
    </row>
    <row r="35" spans="1:33" ht="13.5" thickBot="1">
      <c r="A35" s="4"/>
      <c r="B35" s="4"/>
      <c r="C35"/>
      <c r="D35" s="4"/>
      <c r="E35" s="4"/>
      <c r="F35" s="4"/>
      <c r="G35" s="48"/>
      <c r="H35" s="26"/>
      <c r="I35" s="32" t="s">
        <v>8</v>
      </c>
      <c r="J35" s="32">
        <f>SUM(J24:J34)</f>
        <v>825.30365507614636</v>
      </c>
      <c r="K35" s="581"/>
      <c r="L35" s="26">
        <f>SUM(L24:L34)</f>
        <v>1</v>
      </c>
      <c r="M35" s="44"/>
      <c r="T35" s="46"/>
      <c r="U35" s="81">
        <v>2010</v>
      </c>
      <c r="V35" s="12">
        <v>515000</v>
      </c>
      <c r="W35" s="26"/>
      <c r="AC35" s="26"/>
      <c r="AD35" s="26"/>
      <c r="AE35" s="26"/>
      <c r="AF35" s="26"/>
      <c r="AG35" s="26"/>
    </row>
    <row r="36" spans="1:33" ht="27" customHeight="1" thickBot="1">
      <c r="A36" s="26"/>
      <c r="B36" s="741" t="s">
        <v>300</v>
      </c>
      <c r="C36" s="741"/>
      <c r="D36" s="741"/>
      <c r="E36" s="461"/>
      <c r="F36" s="26"/>
      <c r="G36" s="35"/>
      <c r="H36" s="50"/>
      <c r="I36" s="51"/>
      <c r="J36" s="98" t="str">
        <f>+IF(OR(L35=0,J42&gt;=1),"NO CUMPLE","CUMPLE")</f>
        <v>CUMPLE</v>
      </c>
      <c r="K36" s="101" t="str">
        <f>IF(J36="NO CUMPLE","0",IF(J35&gt;=$J$16,"CUMPLE SUMATORIA DE TODOS 1,0 DEL POE",IF(J35&lt;($J$16*2),"NO CUMPLE SUMATORIA DE TODOS 2,0 DEL POE")))</f>
        <v>CUMPLE SUMATORIA DE TODOS 1,0 DEL POE</v>
      </c>
      <c r="L36" s="26"/>
      <c r="M36" s="26"/>
      <c r="T36" s="46"/>
      <c r="U36" s="81">
        <v>2011</v>
      </c>
      <c r="V36" s="12">
        <v>535600</v>
      </c>
      <c r="W36" s="26"/>
      <c r="AC36" s="26"/>
      <c r="AD36" s="26"/>
      <c r="AE36" s="26"/>
      <c r="AF36" s="26"/>
      <c r="AG36" s="26"/>
    </row>
    <row r="37" spans="1:33">
      <c r="A37" s="26"/>
      <c r="B37" s="741"/>
      <c r="C37" s="741"/>
      <c r="D37" s="741"/>
      <c r="E37" s="461"/>
      <c r="F37" s="26"/>
      <c r="G37" s="53" t="str">
        <f>VLOOKUP(C19,Conformación!$A$5:$S$129,5,FALSE)</f>
        <v>CONSTRUCTODO INGENIEROS CONTRATISTAS LTDA.</v>
      </c>
      <c r="H37" s="54">
        <f>VLOOKUP(C19,Conformación!$A$5:$S$129,7,FALSE)</f>
        <v>1</v>
      </c>
      <c r="I37" s="55">
        <f>+O33</f>
        <v>326.20697642681478</v>
      </c>
      <c r="J37" s="26" t="str">
        <f>+IF(I37&lt;MAX($I$37:$I$41),"",IF(I37=MAX($I$37:$I$41)*AND(SUM($I$37:$I$41)&gt;MAX($I$37:$I$41))*AND((H37&gt;=0.34)),"V.Bo.",IF(I37=MAX($I$37:$I$41)*AND(I37=SUM($I$37:$I$41))*AND(H37&gt;=0.51),"V.Bo.","NO CUMPLE")))</f>
        <v>V.Bo.</v>
      </c>
      <c r="K37" s="26"/>
      <c r="L37" s="26"/>
      <c r="M37" s="26"/>
      <c r="N37" s="46"/>
      <c r="O37" s="46"/>
      <c r="P37" s="46"/>
      <c r="Q37" s="46"/>
      <c r="R37" s="46"/>
      <c r="S37" s="46"/>
      <c r="T37" s="46"/>
      <c r="U37" s="81">
        <v>2012</v>
      </c>
      <c r="V37" s="12">
        <v>566700</v>
      </c>
      <c r="W37" s="26"/>
      <c r="AC37" s="26"/>
      <c r="AD37" s="26"/>
      <c r="AE37" s="26"/>
      <c r="AF37" s="26"/>
      <c r="AG37" s="26"/>
    </row>
    <row r="38" spans="1:33">
      <c r="A38" s="26"/>
      <c r="B38" s="26"/>
      <c r="C38" s="26"/>
      <c r="D38" s="26"/>
      <c r="E38" s="26"/>
      <c r="F38" s="26"/>
      <c r="G38" s="53">
        <f>VLOOKUP(C19,Conformación!$A$5:$S$129,8,FALSE)</f>
        <v>0</v>
      </c>
      <c r="H38" s="54">
        <f>VLOOKUP(C19,Conformación!$A$5:$S$129,10,FALSE)</f>
        <v>0</v>
      </c>
      <c r="I38" s="55">
        <f>+P33</f>
        <v>0</v>
      </c>
      <c r="J38" s="26" t="str">
        <f t="shared" ref="J38:J41" si="8">+IF(I38&lt;MAX($I$37:$I$41),"",IF(I38=MAX($I$37:$I$41)*AND(SUM($I$37:$I$41)&gt;MAX($I$37:$I$41))*AND((H38&gt;=0.34)),"V.Bo.",IF(I38=MAX($I$37:$I$41)*AND(I38=SUM($I$37:$I$41))*AND(H38&gt;=0.51),"V.Bo.","NO CUMPLE")))</f>
        <v/>
      </c>
      <c r="K38" s="26"/>
      <c r="L38" s="26"/>
      <c r="M38" s="26"/>
      <c r="N38" s="46"/>
      <c r="O38" s="46"/>
      <c r="P38" s="46"/>
      <c r="Q38" s="46"/>
      <c r="R38" s="46"/>
      <c r="S38" s="46"/>
      <c r="T38" s="46"/>
      <c r="U38" s="81">
        <v>2013</v>
      </c>
      <c r="V38" s="12">
        <v>589500</v>
      </c>
      <c r="W38" s="26"/>
      <c r="AC38" s="26"/>
      <c r="AD38" s="26"/>
      <c r="AE38" s="26"/>
      <c r="AF38" s="26"/>
      <c r="AG38" s="26"/>
    </row>
    <row r="39" spans="1:33">
      <c r="A39" s="26"/>
      <c r="B39" s="26"/>
      <c r="C39" s="26"/>
      <c r="D39" s="26"/>
      <c r="E39" s="26"/>
      <c r="F39" s="26"/>
      <c r="G39" s="53">
        <f>VLOOKUP(C19,Conformación!$A$5:$S$129,11,FALSE)</f>
        <v>0</v>
      </c>
      <c r="H39" s="54">
        <f>VLOOKUP(C19,Conformación!$A$5:$S$129,13,FALSE)</f>
        <v>0</v>
      </c>
      <c r="I39" s="55">
        <f>+Q33</f>
        <v>0</v>
      </c>
      <c r="J39" s="26" t="str">
        <f t="shared" si="8"/>
        <v/>
      </c>
      <c r="K39" s="26"/>
      <c r="L39" s="26"/>
      <c r="M39" s="26"/>
      <c r="N39" s="46"/>
      <c r="O39" s="46"/>
      <c r="P39" s="46"/>
      <c r="Q39" s="46"/>
      <c r="R39" s="46"/>
      <c r="S39" s="46"/>
      <c r="T39" s="46"/>
      <c r="U39" s="81">
        <v>2014</v>
      </c>
      <c r="V39" s="12">
        <v>616000</v>
      </c>
      <c r="W39" s="26"/>
      <c r="AC39" s="26"/>
      <c r="AD39" s="26"/>
      <c r="AE39" s="26"/>
      <c r="AF39" s="26"/>
      <c r="AG39" s="26"/>
    </row>
    <row r="40" spans="1:33">
      <c r="A40" s="26"/>
      <c r="B40" s="26"/>
      <c r="C40" s="26"/>
      <c r="D40" s="26"/>
      <c r="E40" s="26"/>
      <c r="F40" s="26"/>
      <c r="G40" s="53">
        <f>VLOOKUP(C19,Conformación!$A$5:$S$129,14,FALSE)</f>
        <v>0</v>
      </c>
      <c r="H40" s="54">
        <f>VLOOKUP(C19,Conformación!$A$5:$S$129,16,FALSE)</f>
        <v>0</v>
      </c>
      <c r="I40" s="55">
        <f>+R33</f>
        <v>0</v>
      </c>
      <c r="J40" s="26" t="str">
        <f t="shared" si="8"/>
        <v/>
      </c>
      <c r="K40" s="87"/>
      <c r="L40" s="26"/>
      <c r="M40" s="26"/>
      <c r="N40" s="46"/>
      <c r="O40" s="46"/>
      <c r="P40" s="46"/>
      <c r="Q40" s="46"/>
      <c r="R40" s="46"/>
      <c r="S40" s="46"/>
      <c r="T40" s="46"/>
      <c r="U40" s="81">
        <v>2015</v>
      </c>
      <c r="V40" s="12">
        <v>644350</v>
      </c>
      <c r="W40" s="4"/>
      <c r="AC40" s="4"/>
      <c r="AD40" s="4"/>
      <c r="AE40" s="4"/>
      <c r="AF40" s="4"/>
      <c r="AG40" s="4"/>
    </row>
    <row r="41" spans="1:33">
      <c r="A41" s="26"/>
      <c r="B41" s="26"/>
      <c r="C41" s="26"/>
      <c r="D41" s="26"/>
      <c r="E41" s="26"/>
      <c r="F41" s="26"/>
      <c r="G41" s="53">
        <f>VLOOKUP(C19,Conformación!$A$5:$S$129,17,FALSE)</f>
        <v>0</v>
      </c>
      <c r="H41" s="54">
        <f>VLOOKUP(C19,Conformación!$A$5:$S$129,19,FALSE)</f>
        <v>0</v>
      </c>
      <c r="I41" s="55">
        <f>+S33</f>
        <v>0</v>
      </c>
      <c r="J41" s="26" t="str">
        <f t="shared" si="8"/>
        <v/>
      </c>
      <c r="K41" s="87"/>
      <c r="M41" s="26"/>
      <c r="N41" s="46"/>
      <c r="O41" s="46"/>
      <c r="P41" s="46"/>
      <c r="Q41" s="46"/>
      <c r="R41" s="46"/>
      <c r="S41" s="46"/>
      <c r="U41" s="11">
        <v>2016</v>
      </c>
      <c r="V41" s="12">
        <v>689454</v>
      </c>
      <c r="W41" s="4"/>
      <c r="AC41" s="4"/>
      <c r="AD41" s="4"/>
      <c r="AE41" s="4"/>
      <c r="AF41" s="4"/>
      <c r="AG41" s="4"/>
    </row>
    <row r="42" spans="1:33">
      <c r="A42" s="26"/>
      <c r="B42" s="26"/>
      <c r="C42" s="26"/>
      <c r="D42" s="26"/>
      <c r="E42" s="26"/>
      <c r="F42" s="26"/>
      <c r="G42" s="53"/>
      <c r="H42" s="56"/>
      <c r="I42" s="32"/>
      <c r="J42" s="26">
        <f>+COUNTIF(J37:J41,"NO CUMPLE")</f>
        <v>0</v>
      </c>
      <c r="K42" s="26"/>
      <c r="L42" s="26"/>
      <c r="M42" s="26"/>
      <c r="N42" s="46"/>
      <c r="O42" s="46"/>
      <c r="P42" s="46"/>
      <c r="Q42" s="46"/>
      <c r="R42" s="46"/>
      <c r="S42" s="46"/>
      <c r="U42" s="329">
        <v>2017</v>
      </c>
      <c r="V42" s="12">
        <v>737717</v>
      </c>
      <c r="W42" s="4"/>
      <c r="X42" s="687"/>
      <c r="AC42" s="4"/>
      <c r="AD42" s="4"/>
      <c r="AE42" s="4"/>
      <c r="AF42" s="4"/>
      <c r="AG42" s="4"/>
    </row>
    <row r="43" spans="1:33">
      <c r="L43" s="26"/>
      <c r="M43" s="26"/>
      <c r="N43" s="46"/>
      <c r="O43" s="46"/>
      <c r="P43" s="46"/>
      <c r="Q43" s="46"/>
      <c r="R43" s="46"/>
      <c r="S43" s="46"/>
      <c r="U43" s="329">
        <v>2018</v>
      </c>
      <c r="V43" s="12">
        <v>781242</v>
      </c>
      <c r="W43" s="4"/>
      <c r="AC43" s="4"/>
      <c r="AD43" s="4"/>
      <c r="AE43" s="4"/>
      <c r="AF43" s="4"/>
      <c r="AG43" s="4"/>
    </row>
    <row r="44" spans="1:33" hidden="1">
      <c r="A44" s="4"/>
      <c r="B44" s="29" t="s">
        <v>117</v>
      </c>
      <c r="C44" s="31">
        <v>2</v>
      </c>
      <c r="D44" s="737">
        <f>VLOOKUP(C44,Conformación!$A$5:$S$129,2,FALSE)</f>
        <v>0</v>
      </c>
      <c r="E44" s="737"/>
      <c r="F44" s="737"/>
      <c r="G44" s="737"/>
      <c r="H44" s="737"/>
      <c r="I44" s="737"/>
      <c r="J44" s="32"/>
      <c r="K44" s="26"/>
      <c r="L44" s="26"/>
      <c r="U44" s="329">
        <v>2018</v>
      </c>
      <c r="V44" s="12">
        <v>828116</v>
      </c>
    </row>
    <row r="45" spans="1:33" hidden="1">
      <c r="A45" s="4"/>
      <c r="B45" s="29"/>
      <c r="C45" s="29"/>
      <c r="D45" s="738">
        <f>VLOOKUP(C44,Conformación!$A$5:$S$129,4,FALSE)</f>
        <v>0</v>
      </c>
      <c r="E45" s="738"/>
      <c r="F45" s="738"/>
      <c r="G45" s="738"/>
      <c r="H45" s="738"/>
      <c r="I45" s="738"/>
      <c r="J45" s="32"/>
      <c r="K45" s="26"/>
      <c r="L45" s="4"/>
      <c r="M45" s="26"/>
      <c r="U45" s="329">
        <v>2018</v>
      </c>
      <c r="V45" s="12">
        <v>877803</v>
      </c>
    </row>
    <row r="46" spans="1:33" hidden="1">
      <c r="A46" s="4"/>
      <c r="B46" s="29"/>
      <c r="C46" s="29"/>
      <c r="D46" s="738"/>
      <c r="E46" s="738"/>
      <c r="F46" s="738"/>
      <c r="G46" s="738"/>
      <c r="H46" s="738"/>
      <c r="I46" s="738"/>
      <c r="J46" s="32"/>
      <c r="K46" s="26"/>
      <c r="L46" s="42"/>
      <c r="M46" s="26"/>
      <c r="O46" s="37" t="s">
        <v>24</v>
      </c>
      <c r="P46" s="38"/>
      <c r="Q46" s="38"/>
      <c r="R46" s="38"/>
      <c r="S46" s="38"/>
      <c r="U46" s="329">
        <v>2018</v>
      </c>
    </row>
    <row r="47" spans="1:33" ht="13.5" hidden="1" customHeight="1">
      <c r="A47" s="4"/>
      <c r="B47" s="4"/>
      <c r="C47" s="4"/>
      <c r="D47" s="4"/>
      <c r="E47" s="4"/>
      <c r="F47" s="4"/>
      <c r="G47" s="35"/>
      <c r="H47" s="26"/>
      <c r="I47" s="27"/>
      <c r="J47" s="36"/>
      <c r="K47" s="4"/>
      <c r="L47" s="44"/>
      <c r="M47" s="26"/>
      <c r="O47" s="11">
        <f>+G60</f>
        <v>0</v>
      </c>
      <c r="P47" s="11">
        <f>+G61</f>
        <v>0</v>
      </c>
      <c r="Q47" s="11">
        <f>+G62</f>
        <v>0</v>
      </c>
      <c r="R47" s="11">
        <f>+G63</f>
        <v>0</v>
      </c>
      <c r="S47" s="11">
        <f>+G64</f>
        <v>0</v>
      </c>
      <c r="U47" s="329">
        <v>2018</v>
      </c>
    </row>
    <row r="48" spans="1:33" ht="36" hidden="1">
      <c r="A48" s="39" t="s">
        <v>23</v>
      </c>
      <c r="B48" s="97" t="s">
        <v>6</v>
      </c>
      <c r="C48" s="40" t="s">
        <v>22</v>
      </c>
      <c r="D48" s="40" t="s">
        <v>25</v>
      </c>
      <c r="E48" s="479" t="s">
        <v>278</v>
      </c>
      <c r="F48" s="39" t="s">
        <v>4</v>
      </c>
      <c r="G48" s="41" t="s">
        <v>5</v>
      </c>
      <c r="H48" s="39" t="s">
        <v>323</v>
      </c>
      <c r="I48" s="19" t="s">
        <v>26</v>
      </c>
      <c r="J48" s="19" t="str">
        <f>+J$13</f>
        <v>SMMLV</v>
      </c>
      <c r="K48" s="39" t="s">
        <v>9</v>
      </c>
      <c r="L48" s="44"/>
      <c r="M48" s="4"/>
      <c r="O48" s="45">
        <f>+IF(C49=$O$47,J49,0)</f>
        <v>0</v>
      </c>
      <c r="P48" s="45">
        <f>+IF(C49=$P$47,J49,0)</f>
        <v>0</v>
      </c>
      <c r="Q48" s="45">
        <f>+IF(C49=$Q$47,J49,0)</f>
        <v>0</v>
      </c>
      <c r="R48" s="45">
        <f>+IF(C49=$R$47,J49,0)</f>
        <v>0</v>
      </c>
      <c r="S48" s="45">
        <f>+IF(C49=$S$47,J49,0)</f>
        <v>0</v>
      </c>
      <c r="U48" s="329">
        <v>2018</v>
      </c>
    </row>
    <row r="49" spans="1:21" ht="12.75" hidden="1" thickBot="1">
      <c r="A49" s="57">
        <v>1</v>
      </c>
      <c r="B49" s="530"/>
      <c r="C49" s="57"/>
      <c r="D49" s="522"/>
      <c r="E49" s="498"/>
      <c r="F49" s="531"/>
      <c r="G49" s="89"/>
      <c r="H49" s="57"/>
      <c r="I49" s="90"/>
      <c r="J49" s="58">
        <f t="shared" ref="J49:J57" si="9">IF(G49=0,0,IF(G49&lt;0,"FUERA DE TIEMPO",I49*D49/VLOOKUP(YEAR(G49),$U$3:$V$45,2,0)))</f>
        <v>0</v>
      </c>
      <c r="K49" s="97" t="s">
        <v>36</v>
      </c>
      <c r="L49" s="44">
        <f>+IF(J49&gt;=$G$15,1,0)</f>
        <v>0</v>
      </c>
      <c r="M49" s="42"/>
      <c r="N49" s="34"/>
      <c r="O49" s="45">
        <f t="shared" ref="O49:O56" si="10">+IF(C50=$O$47,J50,0)</f>
        <v>0</v>
      </c>
      <c r="P49" s="45">
        <f t="shared" ref="P49:P56" si="11">+IF(C50=$P$47,J50,0)</f>
        <v>0</v>
      </c>
      <c r="Q49" s="45">
        <f t="shared" ref="Q49:Q56" si="12">+IF(C50=$Q$47,J50,0)</f>
        <v>0</v>
      </c>
      <c r="R49" s="45">
        <f t="shared" ref="R49:R56" si="13">+IF(C50=$R$47,J50,0)</f>
        <v>0</v>
      </c>
      <c r="S49" s="45">
        <f t="shared" ref="S49:S56" si="14">+IF(C50=$S$47,J50,0)</f>
        <v>0</v>
      </c>
      <c r="U49" s="329">
        <v>2018</v>
      </c>
    </row>
    <row r="50" spans="1:21" hidden="1">
      <c r="A50" s="57">
        <v>2</v>
      </c>
      <c r="B50" s="57"/>
      <c r="C50" s="57"/>
      <c r="D50" s="522"/>
      <c r="E50" s="498"/>
      <c r="F50" s="531"/>
      <c r="G50" s="89"/>
      <c r="H50" s="81"/>
      <c r="I50" s="90"/>
      <c r="J50" s="58">
        <f t="shared" si="9"/>
        <v>0</v>
      </c>
      <c r="K50" s="201"/>
      <c r="L50" s="44">
        <f t="shared" ref="L50:L57" si="15">+IF(J50&gt;=$G$15,1,0)</f>
        <v>0</v>
      </c>
      <c r="M50" s="44"/>
      <c r="O50" s="45">
        <f t="shared" si="10"/>
        <v>0</v>
      </c>
      <c r="P50" s="45">
        <f t="shared" si="11"/>
        <v>0</v>
      </c>
      <c r="Q50" s="45">
        <f t="shared" si="12"/>
        <v>0</v>
      </c>
      <c r="R50" s="45">
        <f t="shared" si="13"/>
        <v>0</v>
      </c>
      <c r="S50" s="45">
        <f t="shared" si="14"/>
        <v>0</v>
      </c>
      <c r="U50" s="329">
        <v>2018</v>
      </c>
    </row>
    <row r="51" spans="1:21" hidden="1">
      <c r="A51" s="57">
        <v>3</v>
      </c>
      <c r="B51" s="57"/>
      <c r="C51" s="57"/>
      <c r="D51" s="522"/>
      <c r="E51" s="498"/>
      <c r="F51" s="531"/>
      <c r="G51" s="89"/>
      <c r="H51" s="81"/>
      <c r="I51" s="90"/>
      <c r="J51" s="58">
        <f t="shared" si="9"/>
        <v>0</v>
      </c>
      <c r="K51" s="201"/>
      <c r="L51" s="44">
        <f t="shared" si="15"/>
        <v>0</v>
      </c>
      <c r="M51" s="44"/>
      <c r="O51" s="45">
        <f t="shared" si="10"/>
        <v>0</v>
      </c>
      <c r="P51" s="45">
        <f t="shared" si="11"/>
        <v>0</v>
      </c>
      <c r="Q51" s="45">
        <f t="shared" si="12"/>
        <v>0</v>
      </c>
      <c r="R51" s="45">
        <f t="shared" si="13"/>
        <v>0</v>
      </c>
      <c r="S51" s="45">
        <f t="shared" si="14"/>
        <v>0</v>
      </c>
      <c r="U51" s="329">
        <v>2018</v>
      </c>
    </row>
    <row r="52" spans="1:21" hidden="1">
      <c r="A52" s="57">
        <v>4</v>
      </c>
      <c r="B52" s="57"/>
      <c r="C52" s="57"/>
      <c r="D52" s="522"/>
      <c r="E52" s="498"/>
      <c r="F52" s="531"/>
      <c r="G52" s="89"/>
      <c r="H52" s="81"/>
      <c r="I52" s="90"/>
      <c r="J52" s="58">
        <f t="shared" si="9"/>
        <v>0</v>
      </c>
      <c r="K52" s="576"/>
      <c r="L52" s="44">
        <f t="shared" si="15"/>
        <v>0</v>
      </c>
      <c r="M52" s="44"/>
      <c r="O52" s="45">
        <f t="shared" si="10"/>
        <v>0</v>
      </c>
      <c r="P52" s="45">
        <f t="shared" si="11"/>
        <v>0</v>
      </c>
      <c r="Q52" s="45">
        <f t="shared" si="12"/>
        <v>0</v>
      </c>
      <c r="R52" s="45">
        <f t="shared" si="13"/>
        <v>0</v>
      </c>
      <c r="S52" s="45">
        <f t="shared" si="14"/>
        <v>0</v>
      </c>
      <c r="U52" s="329">
        <v>2018</v>
      </c>
    </row>
    <row r="53" spans="1:21" ht="12.75" hidden="1" thickBot="1">
      <c r="A53" s="57">
        <v>5</v>
      </c>
      <c r="B53" s="57"/>
      <c r="C53" s="57"/>
      <c r="D53" s="522"/>
      <c r="E53" s="498"/>
      <c r="F53" s="531"/>
      <c r="G53" s="89"/>
      <c r="H53" s="81"/>
      <c r="I53" s="90"/>
      <c r="J53" s="58">
        <f t="shared" si="9"/>
        <v>0</v>
      </c>
      <c r="K53" s="576"/>
      <c r="L53" s="44">
        <f t="shared" si="15"/>
        <v>0</v>
      </c>
      <c r="M53" s="44"/>
      <c r="O53" s="45">
        <f t="shared" si="10"/>
        <v>0</v>
      </c>
      <c r="P53" s="45">
        <f t="shared" si="11"/>
        <v>0</v>
      </c>
      <c r="Q53" s="45">
        <f t="shared" si="12"/>
        <v>0</v>
      </c>
      <c r="R53" s="45">
        <f t="shared" si="13"/>
        <v>0</v>
      </c>
      <c r="S53" s="45">
        <f t="shared" si="14"/>
        <v>0</v>
      </c>
      <c r="U53" s="329">
        <v>2018</v>
      </c>
    </row>
    <row r="54" spans="1:21" hidden="1">
      <c r="A54" s="57">
        <v>6</v>
      </c>
      <c r="B54" s="143"/>
      <c r="C54" s="57"/>
      <c r="D54" s="522"/>
      <c r="E54" s="498"/>
      <c r="F54" s="531"/>
      <c r="G54" s="89"/>
      <c r="H54" s="81"/>
      <c r="I54" s="90"/>
      <c r="J54" s="58">
        <f t="shared" si="9"/>
        <v>0</v>
      </c>
      <c r="K54" s="204"/>
      <c r="L54" s="44">
        <f t="shared" si="15"/>
        <v>0</v>
      </c>
      <c r="M54" s="44"/>
      <c r="O54" s="45">
        <f t="shared" si="10"/>
        <v>0</v>
      </c>
      <c r="P54" s="45">
        <f t="shared" si="11"/>
        <v>0</v>
      </c>
      <c r="Q54" s="45">
        <f t="shared" si="12"/>
        <v>0</v>
      </c>
      <c r="R54" s="45">
        <f t="shared" si="13"/>
        <v>0</v>
      </c>
      <c r="S54" s="45">
        <f t="shared" si="14"/>
        <v>0</v>
      </c>
      <c r="U54" s="329">
        <v>2018</v>
      </c>
    </row>
    <row r="55" spans="1:21" hidden="1">
      <c r="A55" s="57">
        <v>7</v>
      </c>
      <c r="B55" s="143"/>
      <c r="C55" s="57"/>
      <c r="D55" s="522"/>
      <c r="E55" s="498"/>
      <c r="F55" s="531"/>
      <c r="G55" s="89"/>
      <c r="H55" s="81"/>
      <c r="I55" s="90"/>
      <c r="J55" s="58">
        <f t="shared" si="9"/>
        <v>0</v>
      </c>
      <c r="K55" s="204"/>
      <c r="L55" s="44">
        <f t="shared" si="15"/>
        <v>0</v>
      </c>
      <c r="M55" s="44"/>
      <c r="O55" s="45">
        <f t="shared" si="10"/>
        <v>0</v>
      </c>
      <c r="P55" s="45">
        <f t="shared" si="11"/>
        <v>0</v>
      </c>
      <c r="Q55" s="45">
        <f t="shared" si="12"/>
        <v>0</v>
      </c>
      <c r="R55" s="45">
        <f t="shared" si="13"/>
        <v>0</v>
      </c>
      <c r="S55" s="45">
        <f t="shared" si="14"/>
        <v>0</v>
      </c>
      <c r="U55" s="329">
        <v>2018</v>
      </c>
    </row>
    <row r="56" spans="1:21" hidden="1">
      <c r="A56" s="57">
        <v>8</v>
      </c>
      <c r="B56" s="143"/>
      <c r="C56" s="57"/>
      <c r="D56" s="522"/>
      <c r="E56" s="498"/>
      <c r="F56" s="531"/>
      <c r="G56" s="89"/>
      <c r="H56" s="57"/>
      <c r="I56" s="90"/>
      <c r="J56" s="58">
        <f t="shared" si="9"/>
        <v>0</v>
      </c>
      <c r="K56" s="43"/>
      <c r="L56" s="44">
        <f t="shared" si="15"/>
        <v>0</v>
      </c>
      <c r="M56" s="44"/>
      <c r="O56" s="45">
        <f t="shared" si="10"/>
        <v>0</v>
      </c>
      <c r="P56" s="45">
        <f t="shared" si="11"/>
        <v>0</v>
      </c>
      <c r="Q56" s="45">
        <f t="shared" si="12"/>
        <v>0</v>
      </c>
      <c r="R56" s="45">
        <f t="shared" si="13"/>
        <v>0</v>
      </c>
      <c r="S56" s="45">
        <f t="shared" si="14"/>
        <v>0</v>
      </c>
      <c r="U56" s="329">
        <v>2018</v>
      </c>
    </row>
    <row r="57" spans="1:21" ht="12.75" hidden="1" thickBot="1">
      <c r="A57" s="57">
        <v>9</v>
      </c>
      <c r="B57" s="143"/>
      <c r="C57" s="57"/>
      <c r="D57" s="522"/>
      <c r="E57" s="498"/>
      <c r="F57" s="531"/>
      <c r="G57" s="89"/>
      <c r="H57" s="57"/>
      <c r="I57" s="90"/>
      <c r="J57" s="58">
        <f t="shared" si="9"/>
        <v>0</v>
      </c>
      <c r="K57" s="47"/>
      <c r="L57" s="44">
        <f t="shared" si="15"/>
        <v>0</v>
      </c>
      <c r="M57" s="44"/>
      <c r="O57" s="49">
        <f>SUM(O48:O56)</f>
        <v>0</v>
      </c>
      <c r="P57" s="49">
        <f>SUM(P48:P56)</f>
        <v>0</v>
      </c>
      <c r="Q57" s="49">
        <f>SUM(Q48:Q56)</f>
        <v>0</v>
      </c>
      <c r="R57" s="49">
        <f>SUM(R48:R56)</f>
        <v>0</v>
      </c>
      <c r="S57" s="49">
        <f>SUM(S48:S56)</f>
        <v>0</v>
      </c>
      <c r="U57" s="329">
        <v>2018</v>
      </c>
    </row>
    <row r="58" spans="1:21" ht="12.75" hidden="1" thickBot="1">
      <c r="A58" s="4"/>
      <c r="B58" s="4"/>
      <c r="C58" s="4"/>
      <c r="D58" s="4"/>
      <c r="E58" s="4"/>
      <c r="F58" s="4"/>
      <c r="G58" s="48"/>
      <c r="H58" s="26"/>
      <c r="I58" s="32" t="s">
        <v>8</v>
      </c>
      <c r="J58" s="32">
        <f>SUM(J49:J57)</f>
        <v>0</v>
      </c>
      <c r="K58" s="583"/>
      <c r="L58" s="26">
        <f>SUM(L49:L57)</f>
        <v>0</v>
      </c>
      <c r="M58" s="44"/>
      <c r="U58" s="329">
        <v>2018</v>
      </c>
    </row>
    <row r="59" spans="1:21" ht="26.25" hidden="1" customHeight="1" thickBot="1">
      <c r="A59" s="26"/>
      <c r="B59" s="26"/>
      <c r="C59" s="26"/>
      <c r="D59" s="26"/>
      <c r="E59" s="26"/>
      <c r="F59" s="26"/>
      <c r="G59" s="35"/>
      <c r="H59" s="50"/>
      <c r="I59" s="51"/>
      <c r="J59" s="52" t="str">
        <f>+IF(OR(L58=0,J65&gt;=1),"NO CUMPLE","CUMPLE")</f>
        <v>NO CUMPLE</v>
      </c>
      <c r="K59" s="102" t="str">
        <f>IF(J59="NO CUMPLE","0",IF(J58&gt;=$J$16,"CUMPLE SUMATORIA DE TODOS 2,0 DEL POE",IF(J58&lt;$J$16,"NO CUMPLE SUMATORIA DE TODOS 2,0 DEL POE")))</f>
        <v>0</v>
      </c>
      <c r="L59" s="26"/>
      <c r="M59" s="26"/>
      <c r="U59" s="329">
        <v>2018</v>
      </c>
    </row>
    <row r="60" spans="1:21" hidden="1">
      <c r="A60" s="26"/>
      <c r="B60" s="26"/>
      <c r="C60" s="26"/>
      <c r="D60" s="26"/>
      <c r="E60" s="26"/>
      <c r="F60" s="26"/>
      <c r="G60" s="53">
        <f>VLOOKUP(C44,Conformación!$A$5:$S$129,5,FALSE)</f>
        <v>0</v>
      </c>
      <c r="H60" s="54">
        <f>VLOOKUP(C44,Conformación!$A$5:$S$129,7,FALSE)</f>
        <v>0</v>
      </c>
      <c r="I60" s="55">
        <f>+O57</f>
        <v>0</v>
      </c>
      <c r="J60" s="26" t="str">
        <f>+IF(I60&lt;MAX($I$60:$I$64),"",IF(I60=MAX($I$60:$I$64)*AND(SUM($I$60:$I$64)&gt;MAX($I$60:$I$64))*AND((H60&gt;0.34)),"V.Bo.",IF(I60=MAX($I$60:$I$64)*AND(I60=SUM($I$60:$I$64))*AND(H60&gt;=0.51),"V.Bo.","NO CUMPLE")))</f>
        <v>V.Bo.</v>
      </c>
      <c r="K60" s="26"/>
      <c r="L60" s="26"/>
      <c r="M60" s="26"/>
      <c r="N60" s="46"/>
      <c r="O60" s="46"/>
      <c r="P60" s="46"/>
      <c r="Q60" s="46"/>
      <c r="R60" s="46"/>
      <c r="S60" s="46"/>
      <c r="U60" s="329">
        <v>2018</v>
      </c>
    </row>
    <row r="61" spans="1:21" hidden="1">
      <c r="A61" s="26"/>
      <c r="B61" s="26"/>
      <c r="C61" s="26"/>
      <c r="D61" s="26"/>
      <c r="E61" s="26"/>
      <c r="F61" s="26"/>
      <c r="G61" s="53">
        <f>VLOOKUP(C44,Conformación!$A$5:$S$129,8,FALSE)</f>
        <v>0</v>
      </c>
      <c r="H61" s="54">
        <f>VLOOKUP(C44,Conformación!$A$5:$S$129,10,FALSE)</f>
        <v>0</v>
      </c>
      <c r="I61" s="55">
        <f>+P57</f>
        <v>0</v>
      </c>
      <c r="J61" s="26" t="str">
        <f t="shared" ref="J61:J64" si="16">+IF(I61&lt;MAX($I$60:$I$64),"",IF(I61=MAX($I$60:$I$64)*AND(SUM($I$60:$I$64)&gt;MAX($I$60:$I$64))*AND((H61&gt;0.34)),"V.Bo.",IF(I61=MAX($I$60:$I$64)*AND(I61=SUM($I$60:$I$64))*AND(H61&gt;=0.51),"V.Bo.","NO CUMPLE")))</f>
        <v>V.Bo.</v>
      </c>
      <c r="K61" s="26"/>
      <c r="L61" s="26"/>
      <c r="M61" s="26"/>
      <c r="N61" s="46"/>
      <c r="O61" s="46"/>
      <c r="P61" s="46"/>
      <c r="Q61" s="46"/>
      <c r="R61" s="46"/>
      <c r="S61" s="46"/>
      <c r="U61" s="329">
        <v>2018</v>
      </c>
    </row>
    <row r="62" spans="1:21" hidden="1">
      <c r="A62" s="26"/>
      <c r="B62" s="26"/>
      <c r="C62" s="26"/>
      <c r="D62" s="26"/>
      <c r="E62" s="26"/>
      <c r="F62" s="26"/>
      <c r="G62" s="53">
        <f>VLOOKUP(C44,Conformación!$A$5:$S$129,11,FALSE)</f>
        <v>0</v>
      </c>
      <c r="H62" s="54">
        <f>VLOOKUP(C44,Conformación!$A$5:$S$129,13,FALSE)</f>
        <v>0</v>
      </c>
      <c r="I62" s="55">
        <f>+Q57</f>
        <v>0</v>
      </c>
      <c r="J62" s="26" t="str">
        <f t="shared" si="16"/>
        <v>V.Bo.</v>
      </c>
      <c r="K62" s="26"/>
      <c r="L62" s="26"/>
      <c r="M62" s="26"/>
      <c r="N62" s="46"/>
      <c r="O62" s="46"/>
      <c r="P62" s="46"/>
      <c r="Q62" s="46"/>
      <c r="R62" s="46"/>
      <c r="S62" s="46"/>
      <c r="U62" s="329">
        <v>2018</v>
      </c>
    </row>
    <row r="63" spans="1:21" hidden="1">
      <c r="A63" s="26"/>
      <c r="B63" s="26"/>
      <c r="C63" s="26"/>
      <c r="D63" s="26"/>
      <c r="E63" s="26"/>
      <c r="F63" s="26"/>
      <c r="G63" s="53">
        <f>VLOOKUP(C44,Conformación!$A$5:$S$129,14,FALSE)</f>
        <v>0</v>
      </c>
      <c r="H63" s="54">
        <f>VLOOKUP(C44,Conformación!$A$5:$S$129,16,FALSE)</f>
        <v>0</v>
      </c>
      <c r="I63" s="55">
        <f>+R57</f>
        <v>0</v>
      </c>
      <c r="J63" s="26" t="str">
        <f t="shared" si="16"/>
        <v>V.Bo.</v>
      </c>
      <c r="K63" s="26"/>
      <c r="L63" s="26"/>
      <c r="M63" s="26"/>
      <c r="N63" s="46"/>
      <c r="O63" s="46"/>
      <c r="P63" s="46"/>
      <c r="Q63" s="46"/>
      <c r="R63" s="46"/>
      <c r="S63" s="46"/>
      <c r="U63" s="329">
        <v>2018</v>
      </c>
    </row>
    <row r="64" spans="1:21" hidden="1">
      <c r="A64" s="26"/>
      <c r="B64" s="26"/>
      <c r="C64" s="26"/>
      <c r="D64" s="26"/>
      <c r="E64" s="26"/>
      <c r="F64" s="26"/>
      <c r="G64" s="53">
        <f>VLOOKUP(C44,Conformación!$A$5:$S$129,17,FALSE)</f>
        <v>0</v>
      </c>
      <c r="H64" s="54">
        <f>VLOOKUP(C44,Conformación!$A$5:$S$129,19,FALSE)</f>
        <v>0</v>
      </c>
      <c r="I64" s="55">
        <f>+S57</f>
        <v>0</v>
      </c>
      <c r="J64" s="26" t="str">
        <f t="shared" si="16"/>
        <v>V.Bo.</v>
      </c>
      <c r="K64" s="26"/>
      <c r="M64" s="26"/>
      <c r="N64" s="46"/>
      <c r="O64" s="46"/>
      <c r="P64" s="46"/>
      <c r="Q64" s="46"/>
      <c r="R64" s="46"/>
      <c r="S64" s="46"/>
      <c r="U64" s="329">
        <v>2018</v>
      </c>
    </row>
    <row r="65" spans="1:21" hidden="1">
      <c r="A65" s="26"/>
      <c r="B65" s="26"/>
      <c r="C65" s="26"/>
      <c r="D65" s="26"/>
      <c r="E65" s="26"/>
      <c r="F65" s="26"/>
      <c r="G65" s="53"/>
      <c r="H65" s="56"/>
      <c r="I65" s="32"/>
      <c r="J65" s="26">
        <f>+COUNTIF(J60:J64,"NO CUMPLE")</f>
        <v>0</v>
      </c>
      <c r="K65" s="26"/>
      <c r="L65" s="26"/>
      <c r="M65" s="26"/>
      <c r="N65" s="46"/>
      <c r="O65" s="46"/>
      <c r="P65" s="46"/>
      <c r="Q65" s="46"/>
      <c r="R65" s="46"/>
      <c r="S65" s="46"/>
      <c r="U65" s="329">
        <v>2018</v>
      </c>
    </row>
    <row r="66" spans="1:21" hidden="1">
      <c r="L66" s="26"/>
      <c r="M66" s="26"/>
      <c r="N66" s="46"/>
      <c r="O66" s="46"/>
      <c r="P66" s="46"/>
      <c r="Q66" s="46"/>
      <c r="R66" s="46"/>
      <c r="S66" s="46"/>
      <c r="U66" s="329">
        <v>2018</v>
      </c>
    </row>
    <row r="67" spans="1:21" hidden="1">
      <c r="A67" s="4"/>
      <c r="B67" s="29" t="s">
        <v>117</v>
      </c>
      <c r="C67" s="31">
        <v>3</v>
      </c>
      <c r="D67" s="737">
        <f>VLOOKUP(C67,Conformación!$A$5:$S$129,2,FALSE)</f>
        <v>0</v>
      </c>
      <c r="E67" s="737"/>
      <c r="F67" s="737"/>
      <c r="G67" s="737"/>
      <c r="H67" s="737"/>
      <c r="I67" s="737"/>
      <c r="J67" s="32"/>
      <c r="K67" s="26"/>
      <c r="L67" s="26"/>
      <c r="U67" s="329">
        <v>2018</v>
      </c>
    </row>
    <row r="68" spans="1:21" hidden="1">
      <c r="A68" s="4"/>
      <c r="B68" s="29"/>
      <c r="C68" s="29"/>
      <c r="D68" s="738">
        <f>VLOOKUP(C67,Conformación!$A$5:$S$129,4,FALSE)</f>
        <v>0</v>
      </c>
      <c r="E68" s="738"/>
      <c r="F68" s="738"/>
      <c r="G68" s="738"/>
      <c r="H68" s="738"/>
      <c r="I68" s="738"/>
      <c r="J68" s="32"/>
      <c r="K68" s="26"/>
      <c r="L68" s="4"/>
      <c r="M68" s="26"/>
      <c r="U68" s="329">
        <v>2018</v>
      </c>
    </row>
    <row r="69" spans="1:21" hidden="1">
      <c r="A69" s="4"/>
      <c r="B69" s="29"/>
      <c r="C69" s="29"/>
      <c r="D69" s="738"/>
      <c r="E69" s="738"/>
      <c r="F69" s="738"/>
      <c r="G69" s="738"/>
      <c r="H69" s="738"/>
      <c r="I69" s="738"/>
      <c r="J69" s="32"/>
      <c r="K69" s="26"/>
      <c r="L69" s="42"/>
      <c r="M69" s="26"/>
      <c r="O69" s="37" t="s">
        <v>24</v>
      </c>
      <c r="P69" s="38"/>
      <c r="Q69" s="38"/>
      <c r="R69" s="38"/>
      <c r="S69" s="38"/>
      <c r="U69" s="329">
        <v>2018</v>
      </c>
    </row>
    <row r="70" spans="1:21" ht="15.75" hidden="1" customHeight="1">
      <c r="A70" s="4"/>
      <c r="B70" s="4"/>
      <c r="C70" s="4"/>
      <c r="D70" s="4"/>
      <c r="E70" s="4"/>
      <c r="F70" s="4"/>
      <c r="G70" s="35"/>
      <c r="H70" s="26"/>
      <c r="I70" s="27"/>
      <c r="J70" s="36"/>
      <c r="K70" s="4"/>
      <c r="L70" s="44"/>
      <c r="M70" s="26"/>
      <c r="O70" s="11">
        <f>+G83</f>
        <v>0</v>
      </c>
      <c r="P70" s="11">
        <f>+G84</f>
        <v>0</v>
      </c>
      <c r="Q70" s="11">
        <f>+G85</f>
        <v>0</v>
      </c>
      <c r="R70" s="11">
        <f>+G86</f>
        <v>0</v>
      </c>
      <c r="S70" s="11">
        <f>+G87</f>
        <v>0</v>
      </c>
      <c r="U70" s="329">
        <v>2018</v>
      </c>
    </row>
    <row r="71" spans="1:21" ht="36" hidden="1">
      <c r="A71" s="39" t="s">
        <v>23</v>
      </c>
      <c r="B71" s="39" t="s">
        <v>6</v>
      </c>
      <c r="C71" s="40" t="s">
        <v>22</v>
      </c>
      <c r="D71" s="40" t="s">
        <v>25</v>
      </c>
      <c r="E71" s="479" t="s">
        <v>278</v>
      </c>
      <c r="F71" s="39" t="s">
        <v>4</v>
      </c>
      <c r="G71" s="41" t="s">
        <v>5</v>
      </c>
      <c r="H71" s="39" t="s">
        <v>323</v>
      </c>
      <c r="I71" s="19" t="s">
        <v>26</v>
      </c>
      <c r="J71" s="19" t="str">
        <f>+J$13</f>
        <v>SMMLV</v>
      </c>
      <c r="K71" s="39" t="s">
        <v>9</v>
      </c>
      <c r="L71" s="44"/>
      <c r="M71" s="4"/>
      <c r="O71" s="45">
        <f>+IF(C72=$O$70,J72,0)</f>
        <v>0</v>
      </c>
      <c r="P71" s="45">
        <f>+IF(C72=$P$70,J72,0)</f>
        <v>0</v>
      </c>
      <c r="Q71" s="45">
        <f>+IF(C72=$Q$70,J72,0)</f>
        <v>0</v>
      </c>
      <c r="R71" s="45">
        <f>+IF(C72=$R$70,J72,0)</f>
        <v>0</v>
      </c>
      <c r="S71" s="45">
        <f>+IF(C72=$S$70,J72,0)</f>
        <v>0</v>
      </c>
      <c r="U71" s="329">
        <v>2018</v>
      </c>
    </row>
    <row r="72" spans="1:21" hidden="1">
      <c r="A72" s="526">
        <v>1</v>
      </c>
      <c r="B72" s="57"/>
      <c r="C72" s="52"/>
      <c r="D72" s="523"/>
      <c r="E72" s="498"/>
      <c r="F72" s="531"/>
      <c r="G72" s="89"/>
      <c r="H72" s="57"/>
      <c r="I72" s="99"/>
      <c r="J72" s="58"/>
      <c r="K72" s="685"/>
      <c r="L72" s="44">
        <f>+IF(J72&gt;=$G$15,1,0)</f>
        <v>0</v>
      </c>
      <c r="M72" s="42"/>
      <c r="N72" s="34"/>
      <c r="O72" s="45">
        <f t="shared" ref="O72:O79" si="17">+IF(C73=$O$70,J73,0)</f>
        <v>0</v>
      </c>
      <c r="P72" s="45">
        <f t="shared" ref="P72:P79" si="18">+IF(C73=$P$70,J73,0)</f>
        <v>0</v>
      </c>
      <c r="Q72" s="45">
        <f t="shared" ref="Q72:Q79" si="19">+IF(C73=$Q$70,J73,0)</f>
        <v>0</v>
      </c>
      <c r="R72" s="45">
        <f t="shared" ref="R72:R79" si="20">+IF(C73=$R$70,J73,0)</f>
        <v>0</v>
      </c>
      <c r="S72" s="45">
        <f t="shared" ref="S72:S79" si="21">+IF(C73=$S$70,J73,0)</f>
        <v>0</v>
      </c>
      <c r="U72" s="329">
        <v>2018</v>
      </c>
    </row>
    <row r="73" spans="1:21" hidden="1">
      <c r="A73" s="526">
        <v>2</v>
      </c>
      <c r="B73" s="57"/>
      <c r="C73" s="52"/>
      <c r="D73" s="523"/>
      <c r="E73" s="498"/>
      <c r="F73" s="531"/>
      <c r="G73" s="89"/>
      <c r="H73" s="57"/>
      <c r="I73" s="99"/>
      <c r="J73" s="58"/>
      <c r="K73" s="685"/>
      <c r="L73" s="44">
        <f t="shared" ref="L73:L80" si="22">+IF(J73&gt;=$G$15,1,0)</f>
        <v>0</v>
      </c>
      <c r="M73" s="44"/>
      <c r="O73" s="45">
        <f t="shared" si="17"/>
        <v>0</v>
      </c>
      <c r="P73" s="45">
        <f t="shared" si="18"/>
        <v>0</v>
      </c>
      <c r="Q73" s="45">
        <f t="shared" si="19"/>
        <v>0</v>
      </c>
      <c r="R73" s="45">
        <f t="shared" si="20"/>
        <v>0</v>
      </c>
      <c r="S73" s="45">
        <f t="shared" si="21"/>
        <v>0</v>
      </c>
      <c r="U73" s="329">
        <v>2018</v>
      </c>
    </row>
    <row r="74" spans="1:21" hidden="1">
      <c r="A74" s="526">
        <v>3</v>
      </c>
      <c r="B74" s="57"/>
      <c r="C74" s="52"/>
      <c r="D74" s="523"/>
      <c r="E74" s="498"/>
      <c r="F74" s="531"/>
      <c r="G74" s="89"/>
      <c r="H74" s="57"/>
      <c r="I74" s="99"/>
      <c r="J74" s="58">
        <f>IF(G74=0,0,IF(G74&lt;0,"FUERA DE TIEMPO",I74*D74/VLOOKUP(YEAR(G74),$U$3:$V$45,2,0)))</f>
        <v>0</v>
      </c>
      <c r="K74" s="576"/>
      <c r="L74" s="44">
        <f t="shared" si="22"/>
        <v>0</v>
      </c>
      <c r="M74" s="44"/>
      <c r="O74" s="45">
        <f t="shared" si="17"/>
        <v>0</v>
      </c>
      <c r="P74" s="45">
        <f t="shared" si="18"/>
        <v>0</v>
      </c>
      <c r="Q74" s="45">
        <f t="shared" si="19"/>
        <v>0</v>
      </c>
      <c r="R74" s="45">
        <f t="shared" si="20"/>
        <v>0</v>
      </c>
      <c r="S74" s="45">
        <f t="shared" si="21"/>
        <v>0</v>
      </c>
      <c r="U74" s="329">
        <v>2018</v>
      </c>
    </row>
    <row r="75" spans="1:21" hidden="1">
      <c r="A75" s="526">
        <v>4</v>
      </c>
      <c r="B75" s="57"/>
      <c r="C75" s="52"/>
      <c r="D75" s="524"/>
      <c r="E75" s="498"/>
      <c r="F75" s="531"/>
      <c r="G75" s="89"/>
      <c r="H75" s="57"/>
      <c r="I75" s="99"/>
      <c r="J75" s="58">
        <f>IF(G75=0,0,IF(G75&lt;0,"FUERA DE TIEMPO",I75*D75/VLOOKUP(YEAR(G75),$U$3:$V$45,2,0)))</f>
        <v>0</v>
      </c>
      <c r="K75" s="576"/>
      <c r="L75" s="44">
        <f t="shared" si="22"/>
        <v>0</v>
      </c>
      <c r="M75" s="44"/>
      <c r="O75" s="45">
        <f t="shared" si="17"/>
        <v>0</v>
      </c>
      <c r="P75" s="45">
        <f t="shared" si="18"/>
        <v>0</v>
      </c>
      <c r="Q75" s="45">
        <f t="shared" si="19"/>
        <v>0</v>
      </c>
      <c r="R75" s="45">
        <f t="shared" si="20"/>
        <v>0</v>
      </c>
      <c r="S75" s="45">
        <f t="shared" si="21"/>
        <v>0</v>
      </c>
      <c r="U75" s="329">
        <v>2018</v>
      </c>
    </row>
    <row r="76" spans="1:21" ht="12.75" hidden="1" thickBot="1">
      <c r="A76" s="526">
        <v>5</v>
      </c>
      <c r="B76" s="57"/>
      <c r="C76" s="52"/>
      <c r="D76" s="524"/>
      <c r="E76" s="498"/>
      <c r="F76" s="531"/>
      <c r="G76" s="89"/>
      <c r="H76" s="57"/>
      <c r="I76" s="99"/>
      <c r="J76" s="58"/>
      <c r="K76" s="684"/>
      <c r="L76" s="44">
        <f t="shared" si="22"/>
        <v>0</v>
      </c>
      <c r="M76" s="44"/>
      <c r="O76" s="45">
        <f t="shared" si="17"/>
        <v>0</v>
      </c>
      <c r="P76" s="45">
        <f t="shared" si="18"/>
        <v>0</v>
      </c>
      <c r="Q76" s="45">
        <f t="shared" si="19"/>
        <v>0</v>
      </c>
      <c r="R76" s="45">
        <f t="shared" si="20"/>
        <v>0</v>
      </c>
      <c r="S76" s="45">
        <f t="shared" si="21"/>
        <v>0</v>
      </c>
      <c r="U76" s="329">
        <v>2018</v>
      </c>
    </row>
    <row r="77" spans="1:21" hidden="1">
      <c r="A77" s="526">
        <v>6</v>
      </c>
      <c r="B77" s="57"/>
      <c r="C77" s="81"/>
      <c r="D77" s="525"/>
      <c r="E77" s="498"/>
      <c r="F77" s="531"/>
      <c r="G77" s="89"/>
      <c r="H77" s="81"/>
      <c r="I77" s="99"/>
      <c r="J77" s="58">
        <f>IF(G77=0,0,IF(G77&lt;0,"FUERA DE TIEMPO",I77*D77/VLOOKUP(YEAR(G77),$U$3:$V$45,2,0)))</f>
        <v>0</v>
      </c>
      <c r="K77" s="43"/>
      <c r="L77" s="44">
        <f t="shared" si="22"/>
        <v>0</v>
      </c>
      <c r="M77" s="44"/>
      <c r="O77" s="45">
        <f t="shared" si="17"/>
        <v>0</v>
      </c>
      <c r="P77" s="45">
        <f t="shared" si="18"/>
        <v>0</v>
      </c>
      <c r="Q77" s="45">
        <f t="shared" si="19"/>
        <v>0</v>
      </c>
      <c r="R77" s="45">
        <f t="shared" si="20"/>
        <v>0</v>
      </c>
      <c r="S77" s="45">
        <f t="shared" si="21"/>
        <v>0</v>
      </c>
      <c r="U77" s="329">
        <v>2018</v>
      </c>
    </row>
    <row r="78" spans="1:21" hidden="1">
      <c r="A78" s="526">
        <v>7</v>
      </c>
      <c r="B78" s="57"/>
      <c r="C78" s="81"/>
      <c r="D78" s="525"/>
      <c r="E78" s="498"/>
      <c r="F78" s="531"/>
      <c r="G78" s="89"/>
      <c r="H78" s="81"/>
      <c r="I78" s="99"/>
      <c r="J78" s="58">
        <f>IF(G78=0,0,IF(G78&lt;0,"FUERA DE TIEMPO",I78*D78/VLOOKUP(YEAR(G78),$U$3:$V$45,2,0)))</f>
        <v>0</v>
      </c>
      <c r="K78" s="43"/>
      <c r="L78" s="44">
        <f t="shared" si="22"/>
        <v>0</v>
      </c>
      <c r="M78" s="44"/>
      <c r="O78" s="45">
        <f t="shared" si="17"/>
        <v>0</v>
      </c>
      <c r="P78" s="45">
        <f t="shared" si="18"/>
        <v>0</v>
      </c>
      <c r="Q78" s="45">
        <f t="shared" si="19"/>
        <v>0</v>
      </c>
      <c r="R78" s="45">
        <f t="shared" si="20"/>
        <v>0</v>
      </c>
      <c r="S78" s="45">
        <f t="shared" si="21"/>
        <v>0</v>
      </c>
      <c r="U78" s="329">
        <v>2018</v>
      </c>
    </row>
    <row r="79" spans="1:21" hidden="1">
      <c r="A79" s="526">
        <v>8</v>
      </c>
      <c r="B79" s="57"/>
      <c r="C79" s="81"/>
      <c r="D79" s="525"/>
      <c r="E79" s="498"/>
      <c r="F79" s="531"/>
      <c r="G79" s="89"/>
      <c r="H79" s="81"/>
      <c r="I79" s="99"/>
      <c r="J79" s="58">
        <f>IF(G79=0,0,IF(G79&lt;0,"FUERA DE TIEMPO",I79*D79/VLOOKUP(YEAR(G79),$U$3:$V$45,2,0)))</f>
        <v>0</v>
      </c>
      <c r="K79" s="43"/>
      <c r="L79" s="44">
        <f t="shared" si="22"/>
        <v>0</v>
      </c>
      <c r="M79" s="44"/>
      <c r="O79" s="45">
        <f t="shared" si="17"/>
        <v>0</v>
      </c>
      <c r="P79" s="45">
        <f t="shared" si="18"/>
        <v>0</v>
      </c>
      <c r="Q79" s="45">
        <f t="shared" si="19"/>
        <v>0</v>
      </c>
      <c r="R79" s="45">
        <f t="shared" si="20"/>
        <v>0</v>
      </c>
      <c r="S79" s="45">
        <f t="shared" si="21"/>
        <v>0</v>
      </c>
      <c r="U79" s="329">
        <v>2018</v>
      </c>
    </row>
    <row r="80" spans="1:21" ht="12.75" hidden="1" thickBot="1">
      <c r="A80" s="526">
        <v>9</v>
      </c>
      <c r="B80" s="57"/>
      <c r="C80" s="60"/>
      <c r="D80" s="525"/>
      <c r="E80" s="498"/>
      <c r="F80" s="531"/>
      <c r="G80" s="89"/>
      <c r="H80" s="81"/>
      <c r="I80" s="81"/>
      <c r="J80" s="58">
        <f>IF(G80=0,0,IF(G80&lt;0,"FUERA DE TIEMPO",I80*D80/VLOOKUP(YEAR(G80),$U$3:$V$45,2,0)))</f>
        <v>0</v>
      </c>
      <c r="K80" s="47"/>
      <c r="L80" s="44">
        <f t="shared" si="22"/>
        <v>0</v>
      </c>
      <c r="M80" s="44"/>
      <c r="O80" s="49">
        <f>SUM(O71:O79)</f>
        <v>0</v>
      </c>
      <c r="P80" s="49">
        <f>SUM(P71:P79)</f>
        <v>0</v>
      </c>
      <c r="Q80" s="49">
        <f>SUM(Q71:Q79)</f>
        <v>0</v>
      </c>
      <c r="R80" s="49">
        <f>SUM(R71:R79)</f>
        <v>0</v>
      </c>
      <c r="S80" s="49">
        <f>SUM(S71:S79)</f>
        <v>0</v>
      </c>
      <c r="U80" s="329">
        <v>2018</v>
      </c>
    </row>
    <row r="81" spans="1:21" ht="12.75" hidden="1" thickBot="1">
      <c r="A81" s="4"/>
      <c r="B81" s="4"/>
      <c r="C81" s="4"/>
      <c r="D81" s="4"/>
      <c r="E81" s="4"/>
      <c r="F81" s="4"/>
      <c r="G81" s="48"/>
      <c r="H81" s="26"/>
      <c r="I81" s="32"/>
      <c r="J81" s="32">
        <f>SUM(J72:J80)</f>
        <v>0</v>
      </c>
      <c r="K81" s="583"/>
      <c r="L81" s="26">
        <f>SUM(L72:L80)</f>
        <v>0</v>
      </c>
      <c r="M81" s="44"/>
      <c r="U81" s="329">
        <v>2018</v>
      </c>
    </row>
    <row r="82" spans="1:21" ht="28.5" hidden="1" customHeight="1" thickBot="1">
      <c r="A82" s="26"/>
      <c r="B82" s="26"/>
      <c r="C82" s="26"/>
      <c r="D82" s="26"/>
      <c r="E82" s="26"/>
      <c r="F82" s="26"/>
      <c r="G82" s="35"/>
      <c r="H82" s="50"/>
      <c r="I82" s="51"/>
      <c r="J82" s="52" t="str">
        <f>+IF(OR(L81=0,J88&gt;=1),"NO CUMPLE","CUMPLE")</f>
        <v>NO CUMPLE</v>
      </c>
      <c r="K82" s="102" t="str">
        <f>IF(J82="NO CUMPLE","0",IF(J81&gt;=$J$16,"CUMPLE SUMATORIA DE TODOS 2,0 DEL POE",IF(J81&lt;$J$16,"NO CUMPLE SUMATORIA DE TODOS 2,0 DEL POE")))</f>
        <v>0</v>
      </c>
      <c r="L82" s="26"/>
      <c r="M82" s="26"/>
      <c r="U82" s="329">
        <v>2018</v>
      </c>
    </row>
    <row r="83" spans="1:21" hidden="1">
      <c r="A83" s="26"/>
      <c r="B83" s="26"/>
      <c r="C83" s="26"/>
      <c r="D83" s="26"/>
      <c r="E83" s="26"/>
      <c r="F83" s="26"/>
      <c r="G83" s="53">
        <f>VLOOKUP(C67,Conformación!$A$5:$S$129,5,FALSE)</f>
        <v>0</v>
      </c>
      <c r="H83" s="54">
        <f>VLOOKUP(C67,Conformación!$A$5:$S$129,7,FALSE)</f>
        <v>0</v>
      </c>
      <c r="I83" s="55">
        <f>+O80</f>
        <v>0</v>
      </c>
      <c r="J83" s="26" t="str">
        <f>+IF(I83&lt;MAX($I$83:$I$87),"",IF(I83=MAX($I$83:$I$87)*AND(SUM($I$83:$I$87)&gt;MAX($I$83:$I$87))*AND((H83&gt;=0.34)),"V.Bo.",IF(I83=MAX($I$83:$I$87)*AND(I83=SUM($I$83:$I$87))*AND(H83&gt;=0.51),"V.Bo.","NO CUMPLE")))</f>
        <v>V.Bo.</v>
      </c>
      <c r="K83" s="26"/>
      <c r="L83" s="26"/>
      <c r="M83" s="26"/>
      <c r="N83" s="46"/>
      <c r="O83" s="46"/>
      <c r="P83" s="46"/>
      <c r="Q83" s="46"/>
      <c r="R83" s="46"/>
      <c r="S83" s="46"/>
      <c r="U83" s="329">
        <v>2018</v>
      </c>
    </row>
    <row r="84" spans="1:21" hidden="1">
      <c r="A84" s="26"/>
      <c r="B84" s="26"/>
      <c r="C84" s="26"/>
      <c r="D84" s="26"/>
      <c r="E84" s="26"/>
      <c r="F84" s="26"/>
      <c r="G84" s="53">
        <f>VLOOKUP(C67,Conformación!$A$5:$S$129,8,FALSE)</f>
        <v>0</v>
      </c>
      <c r="H84" s="54">
        <f>VLOOKUP(C67,Conformación!$A$5:$S$129,10,FALSE)</f>
        <v>0</v>
      </c>
      <c r="I84" s="55">
        <f>+P80</f>
        <v>0</v>
      </c>
      <c r="J84" s="26" t="str">
        <f t="shared" ref="J84:J87" si="23">+IF(I84&lt;MAX($I$83:$I$87),"",IF(I84=MAX($I$83:$I$87)*AND(SUM($I$83:$I$87)&gt;MAX($I$83:$I$87))*AND((H84&gt;=0.34)),"V.Bo.",IF(I84=MAX($I$83:$I$87)*AND(I84=SUM($I$83:$I$87))*AND(H84&gt;=0.51),"V.Bo.","NO CUMPLE")))</f>
        <v>V.Bo.</v>
      </c>
      <c r="K84" s="26"/>
      <c r="L84" s="26"/>
      <c r="M84" s="26"/>
      <c r="N84" s="46"/>
      <c r="O84" s="46"/>
      <c r="P84" s="46"/>
      <c r="Q84" s="46"/>
      <c r="R84" s="46"/>
      <c r="S84" s="46"/>
      <c r="U84" s="329">
        <v>2018</v>
      </c>
    </row>
    <row r="85" spans="1:21" hidden="1">
      <c r="A85" s="26"/>
      <c r="B85" s="26"/>
      <c r="C85" s="26"/>
      <c r="D85" s="26"/>
      <c r="E85" s="26"/>
      <c r="F85" s="26"/>
      <c r="G85" s="53">
        <f>VLOOKUP(C67,Conformación!$A$5:$S$129,11,FALSE)</f>
        <v>0</v>
      </c>
      <c r="H85" s="54">
        <f>VLOOKUP(C67,Conformación!$A$5:$S$129,13,FALSE)</f>
        <v>0</v>
      </c>
      <c r="I85" s="55">
        <f>+Q80</f>
        <v>0</v>
      </c>
      <c r="J85" s="26" t="str">
        <f t="shared" si="23"/>
        <v>V.Bo.</v>
      </c>
      <c r="K85" s="26"/>
      <c r="L85" s="26"/>
      <c r="M85" s="26"/>
      <c r="N85" s="46"/>
      <c r="O85" s="46"/>
      <c r="P85" s="46"/>
      <c r="Q85" s="46"/>
      <c r="R85" s="46"/>
      <c r="S85" s="46"/>
      <c r="U85" s="329">
        <v>2018</v>
      </c>
    </row>
    <row r="86" spans="1:21" hidden="1">
      <c r="A86" s="26"/>
      <c r="B86" s="26"/>
      <c r="C86" s="26"/>
      <c r="D86" s="26"/>
      <c r="E86" s="26"/>
      <c r="F86" s="26"/>
      <c r="G86" s="53">
        <f>VLOOKUP(C67,Conformación!$A$5:$S$129,14,FALSE)</f>
        <v>0</v>
      </c>
      <c r="H86" s="54">
        <f>VLOOKUP(C67,Conformación!$A$5:$S$129,16,FALSE)</f>
        <v>0</v>
      </c>
      <c r="I86" s="55">
        <f>+R80</f>
        <v>0</v>
      </c>
      <c r="J86" s="26" t="str">
        <f t="shared" si="23"/>
        <v>V.Bo.</v>
      </c>
      <c r="K86" s="26"/>
      <c r="L86" s="26"/>
      <c r="M86" s="26"/>
      <c r="N86" s="46"/>
      <c r="O86" s="46"/>
      <c r="P86" s="46"/>
      <c r="Q86" s="46"/>
      <c r="R86" s="46"/>
      <c r="S86" s="46"/>
      <c r="U86" s="329">
        <v>2018</v>
      </c>
    </row>
    <row r="87" spans="1:21" hidden="1">
      <c r="A87" s="26"/>
      <c r="B87" s="26"/>
      <c r="C87" s="26"/>
      <c r="D87" s="26"/>
      <c r="E87" s="26"/>
      <c r="F87" s="26"/>
      <c r="G87" s="53">
        <f>VLOOKUP(C67,Conformación!$A$5:$S$129,17,FALSE)</f>
        <v>0</v>
      </c>
      <c r="H87" s="54">
        <f>VLOOKUP(C67,Conformación!$A$5:$S$129,19,FALSE)</f>
        <v>0</v>
      </c>
      <c r="I87" s="55">
        <f>+S80</f>
        <v>0</v>
      </c>
      <c r="J87" s="26" t="str">
        <f t="shared" si="23"/>
        <v>V.Bo.</v>
      </c>
      <c r="K87" s="26"/>
      <c r="M87" s="26"/>
      <c r="N87" s="46"/>
      <c r="O87" s="46"/>
      <c r="P87" s="46"/>
      <c r="Q87" s="46"/>
      <c r="R87" s="46"/>
      <c r="S87" s="46"/>
      <c r="U87" s="329">
        <v>2018</v>
      </c>
    </row>
    <row r="88" spans="1:21" hidden="1">
      <c r="A88" s="26"/>
      <c r="B88" s="26"/>
      <c r="C88" s="26"/>
      <c r="D88" s="26"/>
      <c r="E88" s="26"/>
      <c r="F88" s="26"/>
      <c r="G88" s="53"/>
      <c r="H88" s="56"/>
      <c r="I88" s="32"/>
      <c r="J88" s="26">
        <f>+COUNTIF(J83:J87,"NO CUMPLE")</f>
        <v>0</v>
      </c>
      <c r="K88" s="26"/>
      <c r="U88" s="329">
        <v>2018</v>
      </c>
    </row>
    <row r="89" spans="1:21" hidden="1">
      <c r="L89" s="26"/>
      <c r="M89" s="26"/>
      <c r="N89" s="46"/>
      <c r="O89" s="46"/>
      <c r="P89" s="46"/>
      <c r="Q89" s="46"/>
      <c r="R89" s="46"/>
      <c r="S89" s="46"/>
      <c r="U89" s="329">
        <v>2018</v>
      </c>
    </row>
    <row r="90" spans="1:21" hidden="1">
      <c r="A90" s="4"/>
      <c r="B90" s="29" t="s">
        <v>117</v>
      </c>
      <c r="C90" s="31">
        <v>4</v>
      </c>
      <c r="D90" s="737">
        <f>VLOOKUP(C90,Conformación!$A$5:$S$129,2,FALSE)</f>
        <v>0</v>
      </c>
      <c r="E90" s="737"/>
      <c r="F90" s="737"/>
      <c r="G90" s="737"/>
      <c r="H90" s="737"/>
      <c r="I90" s="737"/>
      <c r="J90" s="32"/>
      <c r="K90" s="26"/>
      <c r="L90" s="26"/>
      <c r="U90" s="329">
        <v>2018</v>
      </c>
    </row>
    <row r="91" spans="1:21" hidden="1">
      <c r="A91" s="4"/>
      <c r="B91" s="29"/>
      <c r="C91" s="29"/>
      <c r="D91" s="738">
        <f>VLOOKUP(C90,Conformación!$A$5:$S$129,4,FALSE)</f>
        <v>0</v>
      </c>
      <c r="E91" s="738"/>
      <c r="F91" s="738"/>
      <c r="G91" s="738"/>
      <c r="H91" s="738"/>
      <c r="I91" s="738"/>
      <c r="J91" s="32"/>
      <c r="K91" s="26"/>
      <c r="L91" s="4"/>
      <c r="M91" s="26"/>
      <c r="U91" s="329">
        <v>2018</v>
      </c>
    </row>
    <row r="92" spans="1:21" hidden="1">
      <c r="A92" s="4"/>
      <c r="B92" s="29"/>
      <c r="C92" s="29"/>
      <c r="D92" s="738"/>
      <c r="E92" s="738"/>
      <c r="F92" s="738"/>
      <c r="G92" s="738"/>
      <c r="H92" s="738"/>
      <c r="I92" s="738"/>
      <c r="J92" s="32"/>
      <c r="K92" s="26"/>
      <c r="L92" s="42"/>
      <c r="M92" s="26"/>
      <c r="O92" s="37" t="s">
        <v>24</v>
      </c>
      <c r="P92" s="38"/>
      <c r="Q92" s="38"/>
      <c r="R92" s="38"/>
      <c r="S92" s="38"/>
      <c r="U92" s="329">
        <v>2018</v>
      </c>
    </row>
    <row r="93" spans="1:21" hidden="1">
      <c r="A93" s="4"/>
      <c r="B93" s="4"/>
      <c r="C93" s="4"/>
      <c r="D93" s="4"/>
      <c r="E93" s="4"/>
      <c r="F93" s="4"/>
      <c r="G93" s="35"/>
      <c r="H93" s="26"/>
      <c r="I93" s="27"/>
      <c r="J93" s="36"/>
      <c r="K93" s="4"/>
      <c r="L93" s="44"/>
      <c r="M93" s="26"/>
      <c r="O93" s="11">
        <f>+G107</f>
        <v>0</v>
      </c>
      <c r="P93" s="11">
        <f>+G108</f>
        <v>0</v>
      </c>
      <c r="Q93" s="11">
        <f>+G109</f>
        <v>0</v>
      </c>
      <c r="R93" s="11">
        <f>+G110</f>
        <v>0</v>
      </c>
      <c r="S93" s="11">
        <f>+G111</f>
        <v>0</v>
      </c>
      <c r="U93" s="329">
        <v>2018</v>
      </c>
    </row>
    <row r="94" spans="1:21" ht="36" hidden="1">
      <c r="A94" s="39" t="s">
        <v>23</v>
      </c>
      <c r="B94" s="39" t="s">
        <v>6</v>
      </c>
      <c r="C94" s="40" t="s">
        <v>22</v>
      </c>
      <c r="D94" s="40" t="s">
        <v>25</v>
      </c>
      <c r="E94" s="479" t="s">
        <v>278</v>
      </c>
      <c r="F94" s="39" t="s">
        <v>4</v>
      </c>
      <c r="G94" s="41" t="s">
        <v>5</v>
      </c>
      <c r="H94" s="39" t="s">
        <v>323</v>
      </c>
      <c r="I94" s="19" t="s">
        <v>26</v>
      </c>
      <c r="J94" s="19" t="str">
        <f>+J$13</f>
        <v>SMMLV</v>
      </c>
      <c r="K94" s="39" t="s">
        <v>9</v>
      </c>
      <c r="L94" s="44"/>
      <c r="M94" s="4"/>
      <c r="O94" s="45">
        <f>+IF(C95=$O$93,J95,0)</f>
        <v>0</v>
      </c>
      <c r="P94" s="45">
        <f>+IF(C95=$P$93,J95,0)</f>
        <v>0</v>
      </c>
      <c r="Q94" s="45">
        <f>+IF(C95=$Q$93,J95,0)</f>
        <v>0</v>
      </c>
      <c r="R94" s="45">
        <f>+IF(C95=$R$93,J95,0)</f>
        <v>0</v>
      </c>
      <c r="S94" s="45">
        <f>+IF(C95=$S$93,J95,0)</f>
        <v>0</v>
      </c>
      <c r="U94" s="329">
        <v>2018</v>
      </c>
    </row>
    <row r="95" spans="1:21" hidden="1">
      <c r="A95" s="526">
        <v>1</v>
      </c>
      <c r="B95" s="57"/>
      <c r="C95" s="57"/>
      <c r="D95" s="522"/>
      <c r="E95" s="498"/>
      <c r="F95" s="531"/>
      <c r="G95" s="89"/>
      <c r="H95" s="57"/>
      <c r="I95" s="211"/>
      <c r="J95" s="58">
        <f>IF(G95=0,0,IF(G95&lt;0,"FUERA DE TIEMPO",I95*D95/VLOOKUP(YEAR(G95),$U$3:$V$45,2,0)))</f>
        <v>0</v>
      </c>
      <c r="K95" s="201"/>
      <c r="L95" s="44">
        <f>+IF(J95&gt;=$G$15,1,0)</f>
        <v>0</v>
      </c>
      <c r="M95" s="42"/>
      <c r="N95" s="34"/>
      <c r="O95" s="45">
        <f t="shared" ref="O95:O103" si="24">+IF(C96=$O$93,J96,0)</f>
        <v>0</v>
      </c>
      <c r="P95" s="45">
        <f t="shared" ref="P95:P103" si="25">+IF(C96=$P$93,J96,0)</f>
        <v>0</v>
      </c>
      <c r="Q95" s="45">
        <f t="shared" ref="Q95:Q103" si="26">+IF(C96=$Q$93,J96,0)</f>
        <v>0</v>
      </c>
      <c r="R95" s="45">
        <f t="shared" ref="R95:R103" si="27">+IF(C96=$R$93,J96,0)</f>
        <v>0</v>
      </c>
      <c r="S95" s="45">
        <f t="shared" ref="S95:S103" si="28">+IF(C96=$S$93,J96,0)</f>
        <v>0</v>
      </c>
      <c r="U95" s="329">
        <v>2018</v>
      </c>
    </row>
    <row r="96" spans="1:21" hidden="1">
      <c r="A96" s="526">
        <v>2</v>
      </c>
      <c r="B96" s="57"/>
      <c r="C96" s="57"/>
      <c r="D96" s="315"/>
      <c r="E96" s="498"/>
      <c r="F96" s="531"/>
      <c r="G96" s="89"/>
      <c r="H96" s="57"/>
      <c r="I96" s="211"/>
      <c r="J96" s="58"/>
      <c r="K96" s="684"/>
      <c r="L96" s="44">
        <f t="shared" ref="L96:L104" si="29">+IF(J96&gt;=$G$15,1,0)</f>
        <v>0</v>
      </c>
      <c r="M96" s="44"/>
      <c r="O96" s="45">
        <f t="shared" si="24"/>
        <v>0</v>
      </c>
      <c r="P96" s="45">
        <f t="shared" si="25"/>
        <v>0</v>
      </c>
      <c r="Q96" s="45">
        <f t="shared" si="26"/>
        <v>0</v>
      </c>
      <c r="R96" s="45">
        <f t="shared" si="27"/>
        <v>0</v>
      </c>
      <c r="S96" s="45">
        <f t="shared" si="28"/>
        <v>0</v>
      </c>
      <c r="U96" s="329">
        <v>2018</v>
      </c>
    </row>
    <row r="97" spans="1:21" hidden="1">
      <c r="A97" s="526">
        <v>3</v>
      </c>
      <c r="B97" s="57"/>
      <c r="C97" s="57"/>
      <c r="D97" s="522"/>
      <c r="E97" s="498"/>
      <c r="F97" s="531"/>
      <c r="G97" s="89"/>
      <c r="H97" s="57"/>
      <c r="I97" s="211"/>
      <c r="J97" s="58"/>
      <c r="K97" s="685"/>
      <c r="L97" s="44">
        <f t="shared" si="29"/>
        <v>0</v>
      </c>
      <c r="M97" s="44"/>
      <c r="O97" s="45">
        <f t="shared" si="24"/>
        <v>0</v>
      </c>
      <c r="P97" s="45">
        <f t="shared" si="25"/>
        <v>0</v>
      </c>
      <c r="Q97" s="45">
        <f t="shared" si="26"/>
        <v>0</v>
      </c>
      <c r="R97" s="45">
        <f t="shared" si="27"/>
        <v>0</v>
      </c>
      <c r="S97" s="45">
        <f t="shared" si="28"/>
        <v>0</v>
      </c>
      <c r="U97" s="329">
        <v>2018</v>
      </c>
    </row>
    <row r="98" spans="1:21" hidden="1">
      <c r="A98" s="526">
        <v>4</v>
      </c>
      <c r="B98" s="57"/>
      <c r="C98" s="57"/>
      <c r="D98" s="522"/>
      <c r="E98" s="498"/>
      <c r="F98" s="531"/>
      <c r="G98" s="89"/>
      <c r="H98" s="57"/>
      <c r="I98" s="211"/>
      <c r="J98" s="58">
        <f t="shared" ref="J98:J104" si="30">IF(G98=0,0,IF(G98&lt;0,"FUERA DE TIEMPO",I98*D98/VLOOKUP(YEAR(G98),$U$3:$V$45,2,0)))</f>
        <v>0</v>
      </c>
      <c r="K98" s="576"/>
      <c r="L98" s="44">
        <f t="shared" si="29"/>
        <v>0</v>
      </c>
      <c r="M98" s="44"/>
      <c r="O98" s="45">
        <f t="shared" si="24"/>
        <v>0</v>
      </c>
      <c r="P98" s="45">
        <f t="shared" si="25"/>
        <v>0</v>
      </c>
      <c r="Q98" s="45">
        <f t="shared" si="26"/>
        <v>0</v>
      </c>
      <c r="R98" s="45">
        <f t="shared" si="27"/>
        <v>0</v>
      </c>
      <c r="S98" s="45">
        <f t="shared" si="28"/>
        <v>0</v>
      </c>
      <c r="U98" s="329">
        <v>2018</v>
      </c>
    </row>
    <row r="99" spans="1:21" ht="12.75" hidden="1" thickBot="1">
      <c r="A99" s="526">
        <v>5</v>
      </c>
      <c r="B99" s="57"/>
      <c r="C99" s="57"/>
      <c r="D99" s="522"/>
      <c r="E99" s="498"/>
      <c r="F99" s="531"/>
      <c r="G99" s="89"/>
      <c r="H99" s="57"/>
      <c r="I99" s="211"/>
      <c r="J99" s="58">
        <f t="shared" si="30"/>
        <v>0</v>
      </c>
      <c r="K99" s="576"/>
      <c r="L99" s="44">
        <f t="shared" si="29"/>
        <v>0</v>
      </c>
      <c r="M99" s="44"/>
      <c r="O99" s="45">
        <f t="shared" si="24"/>
        <v>0</v>
      </c>
      <c r="P99" s="45">
        <f t="shared" si="25"/>
        <v>0</v>
      </c>
      <c r="Q99" s="45">
        <f t="shared" si="26"/>
        <v>0</v>
      </c>
      <c r="R99" s="45">
        <f t="shared" si="27"/>
        <v>0</v>
      </c>
      <c r="S99" s="45">
        <f t="shared" si="28"/>
        <v>0</v>
      </c>
      <c r="U99" s="329">
        <v>2018</v>
      </c>
    </row>
    <row r="100" spans="1:21" hidden="1">
      <c r="A100" s="526">
        <v>6</v>
      </c>
      <c r="B100" s="57"/>
      <c r="C100" s="57"/>
      <c r="D100" s="522"/>
      <c r="E100" s="498"/>
      <c r="F100" s="531"/>
      <c r="G100" s="89"/>
      <c r="H100" s="81"/>
      <c r="I100" s="211"/>
      <c r="J100" s="58">
        <f t="shared" si="30"/>
        <v>0</v>
      </c>
      <c r="K100" s="43"/>
      <c r="L100" s="44">
        <f t="shared" si="29"/>
        <v>0</v>
      </c>
      <c r="M100" s="44"/>
      <c r="O100" s="45">
        <f t="shared" si="24"/>
        <v>0</v>
      </c>
      <c r="P100" s="45">
        <f t="shared" si="25"/>
        <v>0</v>
      </c>
      <c r="Q100" s="45">
        <f t="shared" si="26"/>
        <v>0</v>
      </c>
      <c r="R100" s="45">
        <f t="shared" si="27"/>
        <v>0</v>
      </c>
      <c r="S100" s="45">
        <f t="shared" si="28"/>
        <v>0</v>
      </c>
      <c r="U100" s="329">
        <v>2018</v>
      </c>
    </row>
    <row r="101" spans="1:21" hidden="1">
      <c r="A101" s="526">
        <v>7</v>
      </c>
      <c r="B101" s="57"/>
      <c r="C101" s="57"/>
      <c r="D101" s="522"/>
      <c r="E101" s="498"/>
      <c r="F101" s="531"/>
      <c r="G101" s="89"/>
      <c r="H101" s="81"/>
      <c r="I101" s="59"/>
      <c r="J101" s="58">
        <f t="shared" si="30"/>
        <v>0</v>
      </c>
      <c r="K101" s="191"/>
      <c r="L101" s="44">
        <f t="shared" si="29"/>
        <v>0</v>
      </c>
      <c r="M101" s="44"/>
      <c r="O101" s="45">
        <f t="shared" si="24"/>
        <v>0</v>
      </c>
      <c r="P101" s="45">
        <f t="shared" si="25"/>
        <v>0</v>
      </c>
      <c r="Q101" s="45">
        <f t="shared" si="26"/>
        <v>0</v>
      </c>
      <c r="R101" s="45">
        <f t="shared" si="27"/>
        <v>0</v>
      </c>
      <c r="S101" s="45">
        <f t="shared" si="28"/>
        <v>0</v>
      </c>
      <c r="U101" s="329">
        <v>2018</v>
      </c>
    </row>
    <row r="102" spans="1:21" hidden="1">
      <c r="A102" s="526">
        <v>8</v>
      </c>
      <c r="B102" s="57"/>
      <c r="C102" s="57"/>
      <c r="D102" s="522"/>
      <c r="E102" s="498"/>
      <c r="F102" s="531"/>
      <c r="G102" s="89"/>
      <c r="H102" s="81"/>
      <c r="I102" s="59"/>
      <c r="J102" s="58">
        <f t="shared" si="30"/>
        <v>0</v>
      </c>
      <c r="K102" s="206"/>
      <c r="L102" s="44">
        <f t="shared" si="29"/>
        <v>0</v>
      </c>
      <c r="M102" s="44"/>
      <c r="O102" s="45">
        <f t="shared" si="24"/>
        <v>0</v>
      </c>
      <c r="P102" s="45">
        <f t="shared" si="25"/>
        <v>0</v>
      </c>
      <c r="Q102" s="45">
        <f t="shared" si="26"/>
        <v>0</v>
      </c>
      <c r="R102" s="45">
        <f t="shared" si="27"/>
        <v>0</v>
      </c>
      <c r="S102" s="45">
        <f t="shared" si="28"/>
        <v>0</v>
      </c>
      <c r="U102" s="329">
        <v>2018</v>
      </c>
    </row>
    <row r="103" spans="1:21" hidden="1">
      <c r="A103" s="526">
        <v>9</v>
      </c>
      <c r="B103" s="57"/>
      <c r="C103" s="57"/>
      <c r="D103" s="522"/>
      <c r="E103" s="498"/>
      <c r="F103" s="531"/>
      <c r="G103" s="89"/>
      <c r="H103" s="81"/>
      <c r="I103" s="59"/>
      <c r="J103" s="58">
        <f t="shared" si="30"/>
        <v>0</v>
      </c>
      <c r="K103" s="739"/>
      <c r="L103" s="44">
        <f t="shared" si="29"/>
        <v>0</v>
      </c>
      <c r="M103" s="44"/>
      <c r="O103" s="45">
        <f t="shared" si="24"/>
        <v>0</v>
      </c>
      <c r="P103" s="45">
        <f t="shared" si="25"/>
        <v>0</v>
      </c>
      <c r="Q103" s="45">
        <f t="shared" si="26"/>
        <v>0</v>
      </c>
      <c r="R103" s="45">
        <f t="shared" si="27"/>
        <v>0</v>
      </c>
      <c r="S103" s="45">
        <f t="shared" si="28"/>
        <v>0</v>
      </c>
      <c r="U103" s="329">
        <v>2018</v>
      </c>
    </row>
    <row r="104" spans="1:21" ht="12.75" hidden="1" thickBot="1">
      <c r="A104" s="526">
        <v>10</v>
      </c>
      <c r="B104" s="57"/>
      <c r="C104" s="57"/>
      <c r="D104" s="522"/>
      <c r="E104" s="498"/>
      <c r="F104" s="531"/>
      <c r="G104" s="89"/>
      <c r="H104" s="81"/>
      <c r="I104" s="59"/>
      <c r="J104" s="58">
        <f t="shared" si="30"/>
        <v>0</v>
      </c>
      <c r="K104" s="740"/>
      <c r="L104" s="44">
        <f t="shared" si="29"/>
        <v>0</v>
      </c>
      <c r="M104" s="44"/>
      <c r="O104" s="49">
        <f>SUM(O94:O103)</f>
        <v>0</v>
      </c>
      <c r="P104" s="49">
        <f>SUM(P94:P103)</f>
        <v>0</v>
      </c>
      <c r="Q104" s="49">
        <f>SUM(Q94:Q103)</f>
        <v>0</v>
      </c>
      <c r="R104" s="49">
        <f>SUM(R94:R103)</f>
        <v>0</v>
      </c>
      <c r="S104" s="49">
        <f>SUM(S94:S103)</f>
        <v>0</v>
      </c>
      <c r="U104" s="329">
        <v>2018</v>
      </c>
    </row>
    <row r="105" spans="1:21" ht="12.75" hidden="1" thickBot="1">
      <c r="A105" s="4"/>
      <c r="B105" s="4"/>
      <c r="C105" s="4"/>
      <c r="D105" s="4"/>
      <c r="E105" s="4"/>
      <c r="F105" s="4"/>
      <c r="G105" s="48"/>
      <c r="H105" s="26"/>
      <c r="I105" s="32" t="s">
        <v>8</v>
      </c>
      <c r="J105" s="32">
        <f>SUM(J95:J104)</f>
        <v>0</v>
      </c>
      <c r="K105" s="583"/>
      <c r="L105" s="26">
        <f>SUM(L95:L104)</f>
        <v>0</v>
      </c>
      <c r="M105" s="44"/>
      <c r="U105" s="329">
        <v>2018</v>
      </c>
    </row>
    <row r="106" spans="1:21" ht="22.5" hidden="1" customHeight="1" thickBot="1">
      <c r="A106" s="26"/>
      <c r="B106" s="26"/>
      <c r="C106" s="26"/>
      <c r="D106" s="26"/>
      <c r="E106" s="26"/>
      <c r="F106" s="26"/>
      <c r="G106" s="35"/>
      <c r="H106" s="50"/>
      <c r="I106" s="51"/>
      <c r="J106" s="52" t="str">
        <f>+IF(OR(L105=0,J112&gt;=1),"NO CUMPLE","CUMPLE")</f>
        <v>NO CUMPLE</v>
      </c>
      <c r="K106" s="102" t="str">
        <f>IF(J106="NO CUMPLE","0",IF(J105&gt;=$J$16,"CUMPLE SUMATORIA DE TODOS 2,0 DEL POE",IF(J105&lt;$J$16,"NO CUMPLE SUMATORIA DE TODOS 2,0 DEL POE")))</f>
        <v>0</v>
      </c>
      <c r="L106" s="26"/>
      <c r="M106" s="26"/>
      <c r="U106" s="329">
        <v>2018</v>
      </c>
    </row>
    <row r="107" spans="1:21" hidden="1">
      <c r="A107" s="26"/>
      <c r="B107" s="26"/>
      <c r="C107" s="26"/>
      <c r="D107" s="26"/>
      <c r="E107" s="26"/>
      <c r="F107" s="26"/>
      <c r="G107" s="53">
        <f>VLOOKUP(C90,Conformación!$A$5:$S$129,5,FALSE)</f>
        <v>0</v>
      </c>
      <c r="H107" s="54">
        <f>VLOOKUP(C90,Conformación!$A$5:$S$129,7,FALSE)</f>
        <v>0</v>
      </c>
      <c r="I107" s="55">
        <f>+O104</f>
        <v>0</v>
      </c>
      <c r="J107" s="26" t="str">
        <f>+IF(I107&lt;MAX($I$107:$I$111),"",IF(I107=MAX($I$107:$I$111)*AND(SUM($I$107:$I$111)&gt;MAX($I$107:$I$111))*AND((H107&gt;0.34)),"V.Bo.",IF(I107=MAX($I$107:$I$111)*AND(I107=SUM($I$107:$I$111))*AND(H107&gt;=0.51),"V.Bo.","NO CUMPLE")))</f>
        <v>V.Bo.</v>
      </c>
      <c r="K107" s="26"/>
      <c r="L107" s="26"/>
      <c r="M107" s="26"/>
      <c r="N107" s="46"/>
      <c r="O107" s="46"/>
      <c r="P107" s="46"/>
      <c r="Q107" s="46"/>
      <c r="R107" s="46"/>
      <c r="S107" s="46"/>
      <c r="U107" s="329">
        <v>2018</v>
      </c>
    </row>
    <row r="108" spans="1:21" hidden="1">
      <c r="A108" s="26"/>
      <c r="B108" s="26"/>
      <c r="C108" s="26"/>
      <c r="D108" s="26"/>
      <c r="E108" s="26"/>
      <c r="F108" s="26"/>
      <c r="G108" s="53">
        <f>VLOOKUP(C90,Conformación!$A$5:$S$129,8,FALSE)</f>
        <v>0</v>
      </c>
      <c r="H108" s="54">
        <f>VLOOKUP(C90,Conformación!$A$5:$S$129,10,FALSE)</f>
        <v>0</v>
      </c>
      <c r="I108" s="55">
        <f>+P104</f>
        <v>0</v>
      </c>
      <c r="J108" s="26" t="str">
        <f t="shared" ref="J108:J111" si="31">+IF(I108&lt;MAX($I$107:$I$111),"",IF(I108=MAX($I$107:$I$111)*AND(SUM($I$107:$I$111)&gt;MAX($I$107:$I$111))*AND((H108&gt;0.34)),"V.Bo.",IF(I108=MAX($I$107:$I$111)*AND(I108=SUM($I$107:$I$111))*AND(H108&gt;=0.51),"V.Bo.","NO CUMPLE")))</f>
        <v>V.Bo.</v>
      </c>
      <c r="K108" s="26"/>
      <c r="L108" s="26"/>
      <c r="M108" s="26"/>
      <c r="N108" s="46"/>
      <c r="O108" s="46"/>
      <c r="P108" s="46"/>
      <c r="Q108" s="46"/>
      <c r="R108" s="46"/>
      <c r="S108" s="46"/>
      <c r="U108" s="329">
        <v>2018</v>
      </c>
    </row>
    <row r="109" spans="1:21" hidden="1">
      <c r="A109" s="26"/>
      <c r="B109" s="26"/>
      <c r="C109" s="26"/>
      <c r="D109" s="26"/>
      <c r="E109" s="26"/>
      <c r="F109" s="26"/>
      <c r="G109" s="53">
        <f>VLOOKUP(C90,Conformación!$A$5:$S$129,11,FALSE)</f>
        <v>0</v>
      </c>
      <c r="H109" s="54">
        <f>VLOOKUP(C90,Conformación!$A$5:$S$129,13,FALSE)</f>
        <v>0</v>
      </c>
      <c r="I109" s="55">
        <f>+Q104</f>
        <v>0</v>
      </c>
      <c r="J109" s="26" t="str">
        <f t="shared" si="31"/>
        <v>V.Bo.</v>
      </c>
      <c r="K109" s="26"/>
      <c r="L109" s="26"/>
      <c r="M109" s="26"/>
      <c r="N109" s="46"/>
      <c r="O109" s="46"/>
      <c r="P109" s="46"/>
      <c r="Q109" s="46"/>
      <c r="R109" s="46"/>
      <c r="S109" s="46"/>
      <c r="U109" s="329">
        <v>2018</v>
      </c>
    </row>
    <row r="110" spans="1:21" hidden="1">
      <c r="A110" s="26"/>
      <c r="B110" s="26"/>
      <c r="C110" s="26"/>
      <c r="D110" s="26"/>
      <c r="E110" s="26"/>
      <c r="F110" s="26"/>
      <c r="G110" s="53">
        <f>VLOOKUP(C90,Conformación!$A$5:$S$129,14,FALSE)</f>
        <v>0</v>
      </c>
      <c r="H110" s="54">
        <f>VLOOKUP(C90,Conformación!$A$5:$S$129,16,FALSE)</f>
        <v>0</v>
      </c>
      <c r="I110" s="55">
        <f>+R104</f>
        <v>0</v>
      </c>
      <c r="J110" s="26" t="str">
        <f t="shared" si="31"/>
        <v>V.Bo.</v>
      </c>
      <c r="K110" s="26"/>
      <c r="L110" s="26"/>
      <c r="M110" s="26"/>
      <c r="N110" s="46"/>
      <c r="O110" s="46"/>
      <c r="P110" s="46"/>
      <c r="Q110" s="46"/>
      <c r="R110" s="46"/>
      <c r="S110" s="46"/>
      <c r="U110" s="329">
        <v>2018</v>
      </c>
    </row>
    <row r="111" spans="1:21" hidden="1">
      <c r="A111" s="26"/>
      <c r="B111" s="26"/>
      <c r="C111" s="26"/>
      <c r="D111" s="26"/>
      <c r="E111" s="26"/>
      <c r="F111" s="26"/>
      <c r="G111" s="53">
        <f>VLOOKUP(C90,Conformación!$A$5:$S$129,17,FALSE)</f>
        <v>0</v>
      </c>
      <c r="H111" s="54">
        <f>VLOOKUP(C90,Conformación!$A$5:$S$129,19,FALSE)</f>
        <v>0</v>
      </c>
      <c r="I111" s="55">
        <f>+S104</f>
        <v>0</v>
      </c>
      <c r="J111" s="26" t="str">
        <f t="shared" si="31"/>
        <v>V.Bo.</v>
      </c>
      <c r="K111" s="26"/>
      <c r="M111" s="26"/>
      <c r="N111" s="46"/>
      <c r="O111" s="46"/>
      <c r="P111" s="46"/>
      <c r="Q111" s="46"/>
      <c r="R111" s="46"/>
      <c r="S111" s="46"/>
      <c r="U111" s="329">
        <v>2018</v>
      </c>
    </row>
    <row r="112" spans="1:21" hidden="1">
      <c r="A112" s="26"/>
      <c r="B112" s="26"/>
      <c r="C112" s="26"/>
      <c r="D112" s="26"/>
      <c r="E112" s="26"/>
      <c r="F112" s="26"/>
      <c r="G112" s="53"/>
      <c r="H112" s="56"/>
      <c r="I112" s="32"/>
      <c r="J112" s="26">
        <f>+COUNTIF(J107:J111,"NO CUMPLE")</f>
        <v>0</v>
      </c>
      <c r="K112" s="26"/>
      <c r="U112" s="329">
        <v>2018</v>
      </c>
    </row>
    <row r="113" spans="1:33" hidden="1">
      <c r="L113" s="26"/>
      <c r="M113" s="26"/>
      <c r="N113" s="46"/>
      <c r="O113" s="46"/>
      <c r="P113" s="46"/>
      <c r="Q113" s="46"/>
      <c r="R113" s="46"/>
      <c r="S113" s="46"/>
      <c r="U113" s="329">
        <v>2018</v>
      </c>
      <c r="W113" s="4"/>
      <c r="AC113" s="4"/>
      <c r="AD113" s="4"/>
      <c r="AE113" s="4"/>
      <c r="AF113" s="4"/>
      <c r="AG113" s="4"/>
    </row>
    <row r="114" spans="1:33" hidden="1">
      <c r="A114" s="4"/>
      <c r="B114" s="29" t="s">
        <v>117</v>
      </c>
      <c r="C114" s="31">
        <v>5</v>
      </c>
      <c r="D114" s="737">
        <f>VLOOKUP(C114,Conformación!$A$5:$S$129,2,FALSE)</f>
        <v>0</v>
      </c>
      <c r="E114" s="737"/>
      <c r="F114" s="737"/>
      <c r="G114" s="737"/>
      <c r="H114" s="737"/>
      <c r="I114" s="737"/>
      <c r="J114" s="32"/>
      <c r="K114" s="26"/>
      <c r="L114" s="26"/>
      <c r="U114" s="329">
        <v>2018</v>
      </c>
    </row>
    <row r="115" spans="1:33" hidden="1">
      <c r="A115" s="4"/>
      <c r="B115" s="29"/>
      <c r="C115" s="29"/>
      <c r="D115" s="738">
        <f>VLOOKUP(C114,Conformación!$A$5:$S$129,4,FALSE)</f>
        <v>0</v>
      </c>
      <c r="E115" s="738"/>
      <c r="F115" s="738"/>
      <c r="G115" s="738"/>
      <c r="H115" s="738"/>
      <c r="I115" s="738"/>
      <c r="J115" s="32"/>
      <c r="K115" s="26"/>
      <c r="L115" s="4"/>
      <c r="M115" s="26"/>
      <c r="U115" s="329">
        <v>2018</v>
      </c>
    </row>
    <row r="116" spans="1:33" hidden="1">
      <c r="A116" s="4"/>
      <c r="B116" s="29"/>
      <c r="C116" s="29"/>
      <c r="D116" s="738"/>
      <c r="E116" s="738"/>
      <c r="F116" s="738"/>
      <c r="G116" s="738"/>
      <c r="H116" s="738"/>
      <c r="I116" s="738"/>
      <c r="J116" s="32"/>
      <c r="K116" s="26"/>
      <c r="L116" s="42"/>
      <c r="M116" s="26"/>
      <c r="O116" s="37" t="s">
        <v>24</v>
      </c>
      <c r="P116" s="38"/>
      <c r="Q116" s="38"/>
      <c r="R116" s="38"/>
      <c r="S116" s="38"/>
      <c r="U116" s="329">
        <v>2018</v>
      </c>
    </row>
    <row r="117" spans="1:33" hidden="1">
      <c r="A117" s="4"/>
      <c r="B117" s="4"/>
      <c r="C117" s="4"/>
      <c r="D117" s="4"/>
      <c r="E117" s="4"/>
      <c r="F117" s="4"/>
      <c r="G117" s="35"/>
      <c r="H117" s="26"/>
      <c r="I117" s="27"/>
      <c r="J117" s="36"/>
      <c r="K117" s="4"/>
      <c r="L117" s="44"/>
      <c r="M117" s="26"/>
      <c r="O117" s="11">
        <f>+G130</f>
        <v>0</v>
      </c>
      <c r="P117" s="11">
        <f>+G131</f>
        <v>0</v>
      </c>
      <c r="Q117" s="11">
        <f>+G132</f>
        <v>0</v>
      </c>
      <c r="R117" s="11">
        <f>+G133</f>
        <v>0</v>
      </c>
      <c r="S117" s="11">
        <f>+G134</f>
        <v>0</v>
      </c>
      <c r="U117" s="329">
        <v>2018</v>
      </c>
    </row>
    <row r="118" spans="1:33" ht="36" hidden="1">
      <c r="A118" s="39" t="s">
        <v>23</v>
      </c>
      <c r="B118" s="39" t="s">
        <v>6</v>
      </c>
      <c r="C118" s="40" t="s">
        <v>22</v>
      </c>
      <c r="D118" s="40" t="s">
        <v>25</v>
      </c>
      <c r="E118" s="479" t="s">
        <v>278</v>
      </c>
      <c r="F118" s="39" t="s">
        <v>4</v>
      </c>
      <c r="G118" s="41" t="s">
        <v>5</v>
      </c>
      <c r="H118" s="39" t="s">
        <v>323</v>
      </c>
      <c r="I118" s="19" t="s">
        <v>26</v>
      </c>
      <c r="J118" s="19" t="str">
        <f>+J$13</f>
        <v>SMMLV</v>
      </c>
      <c r="K118" s="39" t="s">
        <v>9</v>
      </c>
      <c r="L118" s="44"/>
      <c r="M118" s="4"/>
      <c r="O118" s="45">
        <f>+IF(C119=$O$117,J119,0)</f>
        <v>0</v>
      </c>
      <c r="P118" s="45">
        <f>+IF(C119=$P$117,J119,0)</f>
        <v>0</v>
      </c>
      <c r="Q118" s="45">
        <f>+IF(C119=$Q$117,J119,0)</f>
        <v>0</v>
      </c>
      <c r="R118" s="45">
        <f>+IF(C119=$R$117,J119,0)</f>
        <v>0</v>
      </c>
      <c r="S118" s="45">
        <f>+IF(C119=$S$117,J119,0)</f>
        <v>0</v>
      </c>
      <c r="U118" s="329">
        <v>2018</v>
      </c>
    </row>
    <row r="119" spans="1:33" ht="12.75" hidden="1" thickBot="1">
      <c r="A119" s="526">
        <v>1</v>
      </c>
      <c r="B119" s="57"/>
      <c r="C119" s="60"/>
      <c r="D119" s="522"/>
      <c r="E119" s="498"/>
      <c r="F119" s="531"/>
      <c r="G119" s="89"/>
      <c r="H119" s="57"/>
      <c r="I119" s="90"/>
      <c r="J119" s="58">
        <f t="shared" ref="J119:J127" si="32">IF(G119=0,0,IF(G119&lt;$G$13,"FUERA DE TIEMPO",I119*D119/VLOOKUP(YEAR(G119),$U$3:$V$45,2,0)))</f>
        <v>0</v>
      </c>
      <c r="K119" s="576"/>
      <c r="L119" s="44">
        <f>+IF(J119&gt;=$G$15,1,0)</f>
        <v>0</v>
      </c>
      <c r="M119" s="42"/>
      <c r="N119" s="34"/>
      <c r="O119" s="45">
        <f t="shared" ref="O119:O126" si="33">+IF(C120=$O$117,J120,0)</f>
        <v>0</v>
      </c>
      <c r="P119" s="45">
        <f t="shared" ref="P119:P126" si="34">+IF(C120=$P$117,J120,0)</f>
        <v>0</v>
      </c>
      <c r="Q119" s="45">
        <f t="shared" ref="Q119:Q126" si="35">+IF(C120=$Q$117,J120,0)</f>
        <v>0</v>
      </c>
      <c r="R119" s="45">
        <f t="shared" ref="R119:R126" si="36">+IF(C120=$R$117,J120,0)</f>
        <v>0</v>
      </c>
      <c r="S119" s="45">
        <f t="shared" ref="S119:S126" si="37">+IF(C120=$S$117,J120,0)</f>
        <v>0</v>
      </c>
      <c r="U119" s="329">
        <v>2018</v>
      </c>
    </row>
    <row r="120" spans="1:33" hidden="1">
      <c r="A120" s="526">
        <v>2</v>
      </c>
      <c r="B120" s="57"/>
      <c r="C120" s="52"/>
      <c r="D120" s="315"/>
      <c r="E120" s="498"/>
      <c r="F120" s="531"/>
      <c r="G120" s="89"/>
      <c r="H120" s="57"/>
      <c r="I120" s="90"/>
      <c r="J120" s="58">
        <f t="shared" si="32"/>
        <v>0</v>
      </c>
      <c r="K120" s="201"/>
      <c r="L120" s="44">
        <f t="shared" ref="L120:L127" si="38">+IF(J120&gt;=$G$15,1,0)</f>
        <v>0</v>
      </c>
      <c r="M120" s="44"/>
      <c r="O120" s="45">
        <f t="shared" si="33"/>
        <v>0</v>
      </c>
      <c r="P120" s="45">
        <f t="shared" si="34"/>
        <v>0</v>
      </c>
      <c r="Q120" s="45">
        <f t="shared" si="35"/>
        <v>0</v>
      </c>
      <c r="R120" s="45">
        <f t="shared" si="36"/>
        <v>0</v>
      </c>
      <c r="S120" s="45">
        <f t="shared" si="37"/>
        <v>0</v>
      </c>
      <c r="U120" s="329">
        <v>2018</v>
      </c>
    </row>
    <row r="121" spans="1:33" hidden="1">
      <c r="A121" s="526">
        <v>3</v>
      </c>
      <c r="B121" s="57"/>
      <c r="C121" s="60"/>
      <c r="D121" s="522"/>
      <c r="E121" s="498"/>
      <c r="F121" s="531"/>
      <c r="G121" s="89"/>
      <c r="H121" s="57"/>
      <c r="I121" s="90"/>
      <c r="J121" s="58">
        <f t="shared" si="32"/>
        <v>0</v>
      </c>
      <c r="K121" s="576"/>
      <c r="L121" s="44">
        <f t="shared" si="38"/>
        <v>0</v>
      </c>
      <c r="M121" s="44"/>
      <c r="O121" s="45">
        <f t="shared" si="33"/>
        <v>0</v>
      </c>
      <c r="P121" s="45">
        <f t="shared" si="34"/>
        <v>0</v>
      </c>
      <c r="Q121" s="45">
        <f t="shared" si="35"/>
        <v>0</v>
      </c>
      <c r="R121" s="45">
        <f t="shared" si="36"/>
        <v>0</v>
      </c>
      <c r="S121" s="45">
        <f t="shared" si="37"/>
        <v>0</v>
      </c>
      <c r="U121" s="329">
        <v>2018</v>
      </c>
    </row>
    <row r="122" spans="1:33" hidden="1">
      <c r="A122" s="526">
        <v>4</v>
      </c>
      <c r="B122" s="61"/>
      <c r="C122" s="57"/>
      <c r="D122" s="522"/>
      <c r="E122" s="498"/>
      <c r="F122" s="531"/>
      <c r="G122" s="89"/>
      <c r="H122" s="57"/>
      <c r="I122" s="91"/>
      <c r="J122" s="58">
        <f t="shared" si="32"/>
        <v>0</v>
      </c>
      <c r="K122" s="576"/>
      <c r="L122" s="44">
        <f t="shared" si="38"/>
        <v>0</v>
      </c>
      <c r="M122" s="44"/>
      <c r="O122" s="45">
        <f t="shared" si="33"/>
        <v>0</v>
      </c>
      <c r="P122" s="45">
        <f t="shared" si="34"/>
        <v>0</v>
      </c>
      <c r="Q122" s="45">
        <f t="shared" si="35"/>
        <v>0</v>
      </c>
      <c r="R122" s="45">
        <f t="shared" si="36"/>
        <v>0</v>
      </c>
      <c r="S122" s="45">
        <f t="shared" si="37"/>
        <v>0</v>
      </c>
      <c r="U122" s="329">
        <v>2018</v>
      </c>
    </row>
    <row r="123" spans="1:33" ht="12.75" hidden="1" thickBot="1">
      <c r="A123" s="526">
        <v>5</v>
      </c>
      <c r="B123" s="57"/>
      <c r="C123" s="57"/>
      <c r="D123" s="522"/>
      <c r="E123" s="498"/>
      <c r="F123" s="531"/>
      <c r="G123" s="89"/>
      <c r="H123" s="57"/>
      <c r="I123" s="90"/>
      <c r="J123" s="58">
        <f t="shared" si="32"/>
        <v>0</v>
      </c>
      <c r="K123" s="201"/>
      <c r="L123" s="44">
        <f t="shared" si="38"/>
        <v>0</v>
      </c>
      <c r="M123" s="44"/>
      <c r="O123" s="45">
        <f t="shared" si="33"/>
        <v>0</v>
      </c>
      <c r="P123" s="45">
        <f t="shared" si="34"/>
        <v>0</v>
      </c>
      <c r="Q123" s="45">
        <f t="shared" si="35"/>
        <v>0</v>
      </c>
      <c r="R123" s="45">
        <f t="shared" si="36"/>
        <v>0</v>
      </c>
      <c r="S123" s="45">
        <f t="shared" si="37"/>
        <v>0</v>
      </c>
      <c r="U123" s="329">
        <v>2018</v>
      </c>
    </row>
    <row r="124" spans="1:33" hidden="1">
      <c r="A124" s="526">
        <v>6</v>
      </c>
      <c r="B124" s="81"/>
      <c r="C124" s="57"/>
      <c r="D124" s="522"/>
      <c r="E124" s="498"/>
      <c r="F124" s="531"/>
      <c r="G124" s="89"/>
      <c r="H124" s="81"/>
      <c r="I124" s="90"/>
      <c r="J124" s="58">
        <f t="shared" si="32"/>
        <v>0</v>
      </c>
      <c r="K124" s="43"/>
      <c r="L124" s="44">
        <f t="shared" si="38"/>
        <v>0</v>
      </c>
      <c r="M124" s="44"/>
      <c r="O124" s="45">
        <f t="shared" si="33"/>
        <v>0</v>
      </c>
      <c r="P124" s="45">
        <f t="shared" si="34"/>
        <v>0</v>
      </c>
      <c r="Q124" s="45">
        <f t="shared" si="35"/>
        <v>0</v>
      </c>
      <c r="R124" s="45">
        <f t="shared" si="36"/>
        <v>0</v>
      </c>
      <c r="S124" s="45">
        <f t="shared" si="37"/>
        <v>0</v>
      </c>
      <c r="U124" s="329">
        <v>2018</v>
      </c>
    </row>
    <row r="125" spans="1:33" hidden="1">
      <c r="A125" s="526">
        <v>7</v>
      </c>
      <c r="B125" s="81"/>
      <c r="C125" s="57"/>
      <c r="D125" s="522"/>
      <c r="E125" s="498"/>
      <c r="F125" s="531"/>
      <c r="G125" s="89"/>
      <c r="H125" s="81"/>
      <c r="I125" s="90"/>
      <c r="J125" s="58">
        <f t="shared" si="32"/>
        <v>0</v>
      </c>
      <c r="K125" s="43"/>
      <c r="L125" s="44">
        <f t="shared" si="38"/>
        <v>0</v>
      </c>
      <c r="M125" s="44"/>
      <c r="O125" s="45">
        <f t="shared" si="33"/>
        <v>0</v>
      </c>
      <c r="P125" s="45">
        <f t="shared" si="34"/>
        <v>0</v>
      </c>
      <c r="Q125" s="45">
        <f t="shared" si="35"/>
        <v>0</v>
      </c>
      <c r="R125" s="45">
        <f t="shared" si="36"/>
        <v>0</v>
      </c>
      <c r="S125" s="45">
        <f t="shared" si="37"/>
        <v>0</v>
      </c>
      <c r="U125" s="329">
        <v>2018</v>
      </c>
    </row>
    <row r="126" spans="1:33" hidden="1">
      <c r="A126" s="526">
        <v>8</v>
      </c>
      <c r="B126" s="57"/>
      <c r="C126" s="60"/>
      <c r="D126" s="522"/>
      <c r="E126" s="498"/>
      <c r="F126" s="531"/>
      <c r="G126" s="89"/>
      <c r="H126" s="57"/>
      <c r="I126" s="59"/>
      <c r="J126" s="58">
        <f t="shared" si="32"/>
        <v>0</v>
      </c>
      <c r="K126" s="43"/>
      <c r="L126" s="44">
        <f t="shared" si="38"/>
        <v>0</v>
      </c>
      <c r="M126" s="44"/>
      <c r="O126" s="45">
        <f t="shared" si="33"/>
        <v>0</v>
      </c>
      <c r="P126" s="45">
        <f t="shared" si="34"/>
        <v>0</v>
      </c>
      <c r="Q126" s="45">
        <f t="shared" si="35"/>
        <v>0</v>
      </c>
      <c r="R126" s="45">
        <f t="shared" si="36"/>
        <v>0</v>
      </c>
      <c r="S126" s="45">
        <f t="shared" si="37"/>
        <v>0</v>
      </c>
      <c r="U126" s="329">
        <v>2018</v>
      </c>
    </row>
    <row r="127" spans="1:33" ht="12.75" hidden="1" thickBot="1">
      <c r="A127" s="526">
        <v>9</v>
      </c>
      <c r="B127" s="57"/>
      <c r="C127" s="60"/>
      <c r="D127" s="522"/>
      <c r="E127" s="498"/>
      <c r="F127" s="531"/>
      <c r="G127" s="89"/>
      <c r="H127" s="57"/>
      <c r="I127" s="59"/>
      <c r="J127" s="58">
        <f t="shared" si="32"/>
        <v>0</v>
      </c>
      <c r="K127" s="47"/>
      <c r="L127" s="44">
        <f t="shared" si="38"/>
        <v>0</v>
      </c>
      <c r="M127" s="44"/>
      <c r="O127" s="49">
        <f>SUM(O118:O126)</f>
        <v>0</v>
      </c>
      <c r="P127" s="49">
        <f>SUM(P118:P126)</f>
        <v>0</v>
      </c>
      <c r="Q127" s="49">
        <f>SUM(Q118:Q126)</f>
        <v>0</v>
      </c>
      <c r="R127" s="49">
        <f>SUM(R118:R126)</f>
        <v>0</v>
      </c>
      <c r="S127" s="49">
        <f>SUM(S118:S126)</f>
        <v>0</v>
      </c>
      <c r="U127" s="329">
        <v>2018</v>
      </c>
    </row>
    <row r="128" spans="1:33" ht="12.75" hidden="1" thickBot="1">
      <c r="A128" s="4"/>
      <c r="B128" s="4"/>
      <c r="C128" s="4"/>
      <c r="D128" s="4"/>
      <c r="E128" s="4"/>
      <c r="F128" s="4"/>
      <c r="G128" s="48"/>
      <c r="H128" s="26"/>
      <c r="I128" s="32" t="s">
        <v>8</v>
      </c>
      <c r="J128" s="32">
        <f>SUM(J119:J127)</f>
        <v>0</v>
      </c>
      <c r="K128" s="583"/>
      <c r="L128" s="26">
        <f>SUM(L119:L127)</f>
        <v>0</v>
      </c>
      <c r="M128" s="44"/>
      <c r="U128" s="329">
        <v>2018</v>
      </c>
    </row>
    <row r="129" spans="1:21" ht="28.5" hidden="1" customHeight="1" thickBot="1">
      <c r="A129" s="26"/>
      <c r="B129" s="26"/>
      <c r="C129" s="26"/>
      <c r="D129" s="26"/>
      <c r="E129" s="26"/>
      <c r="F129" s="26"/>
      <c r="G129" s="35"/>
      <c r="H129" s="50"/>
      <c r="I129" s="51"/>
      <c r="J129" s="52" t="str">
        <f>+IF(OR(L128=0,J135&gt;=1),"NO CUMPLE","CUMPLE")</f>
        <v>NO CUMPLE</v>
      </c>
      <c r="K129" s="102" t="str">
        <f>IF(J129="NO CUMPLE","0",IF(J128&gt;=$J$16,"CUMPLE SUMATORIA DE TODOS 2,0 DEL POE",IF(J128&lt;$J$16,"NO CUMPLE SUMATORIA DE TODOS 2,0 DEL POE")))</f>
        <v>0</v>
      </c>
      <c r="L129" s="26"/>
      <c r="M129" s="26"/>
      <c r="U129" s="329">
        <v>2018</v>
      </c>
    </row>
    <row r="130" spans="1:21" hidden="1">
      <c r="A130" s="26"/>
      <c r="B130" s="26"/>
      <c r="C130" s="26"/>
      <c r="D130" s="26"/>
      <c r="E130" s="26"/>
      <c r="F130" s="26"/>
      <c r="G130" s="53">
        <f>VLOOKUP(C114,Conformación!$A$5:$S$129,5,FALSE)</f>
        <v>0</v>
      </c>
      <c r="H130" s="54">
        <f>VLOOKUP(C114,Conformación!$A$5:$S$129,7,FALSE)</f>
        <v>0</v>
      </c>
      <c r="I130" s="55">
        <f>+O127</f>
        <v>0</v>
      </c>
      <c r="J130" s="26" t="str">
        <f>+IF(I130&lt;MAX($I$130:$I$134),"",IF(I130=MAX($I$130:$I$134)*AND(SUM($I$130:$I$134)&gt;MAX($I$130:$I$134))*AND((H130&gt;0.34)),"V.Bo.",IF(I130=MAX($I$130:$I$134)*AND(I130=SUM($I$130:$I$134))*AND(H130&gt;=0.51),"V.Bo.","NO CUMPLE")))</f>
        <v>V.Bo.</v>
      </c>
      <c r="K130" s="26"/>
      <c r="L130" s="26"/>
      <c r="M130" s="26"/>
      <c r="N130" s="46"/>
      <c r="O130" s="46"/>
      <c r="P130" s="46"/>
      <c r="Q130" s="46"/>
      <c r="R130" s="46"/>
      <c r="S130" s="46"/>
      <c r="U130" s="329">
        <v>2018</v>
      </c>
    </row>
    <row r="131" spans="1:21" hidden="1">
      <c r="A131" s="26"/>
      <c r="B131" s="26"/>
      <c r="C131" s="26"/>
      <c r="D131" s="26"/>
      <c r="E131" s="26"/>
      <c r="F131" s="26"/>
      <c r="G131" s="53">
        <f>VLOOKUP(C114,Conformación!$A$5:$S$129,8,FALSE)</f>
        <v>0</v>
      </c>
      <c r="H131" s="54">
        <f>VLOOKUP(C114,Conformación!$A$5:$S$129,10,FALSE)</f>
        <v>0</v>
      </c>
      <c r="I131" s="55">
        <f>+P127</f>
        <v>0</v>
      </c>
      <c r="J131" s="26" t="str">
        <f t="shared" ref="J131:J134" si="39">+IF(I131&lt;MAX($I$130:$I$134),"",IF(I131=MAX($I$130:$I$134)*AND(SUM($I$130:$I$134)&gt;MAX($I$130:$I$134))*AND((H131&gt;0.34)),"V.Bo.",IF(I131=MAX($I$130:$I$134)*AND(I131=SUM($I$130:$I$134))*AND(H131&gt;=0.51),"V.Bo.","NO CUMPLE")))</f>
        <v>V.Bo.</v>
      </c>
      <c r="K131" s="26"/>
      <c r="L131" s="26"/>
      <c r="M131" s="26"/>
      <c r="N131" s="46"/>
      <c r="O131" s="46"/>
      <c r="P131" s="46"/>
      <c r="Q131" s="46"/>
      <c r="R131" s="46"/>
      <c r="S131" s="46"/>
      <c r="U131" s="329">
        <v>2018</v>
      </c>
    </row>
    <row r="132" spans="1:21" hidden="1">
      <c r="A132" s="26"/>
      <c r="B132" s="26"/>
      <c r="C132" s="26"/>
      <c r="D132" s="26"/>
      <c r="E132" s="26"/>
      <c r="F132" s="26"/>
      <c r="G132" s="53">
        <f>VLOOKUP(C114,Conformación!$A$5:$S$129,11,FALSE)</f>
        <v>0</v>
      </c>
      <c r="H132" s="54">
        <f>VLOOKUP(C114,Conformación!$A$5:$S$129,13,FALSE)</f>
        <v>0</v>
      </c>
      <c r="I132" s="55">
        <f>+Q127</f>
        <v>0</v>
      </c>
      <c r="J132" s="26" t="str">
        <f t="shared" si="39"/>
        <v>V.Bo.</v>
      </c>
      <c r="K132" s="26"/>
      <c r="L132" s="26"/>
      <c r="M132" s="26"/>
      <c r="N132" s="46"/>
      <c r="O132" s="46"/>
      <c r="P132" s="46"/>
      <c r="Q132" s="46"/>
      <c r="R132" s="46"/>
      <c r="S132" s="46"/>
      <c r="U132" s="329">
        <v>2018</v>
      </c>
    </row>
    <row r="133" spans="1:21" hidden="1">
      <c r="A133" s="26"/>
      <c r="B133" s="26"/>
      <c r="C133" s="26"/>
      <c r="D133" s="26"/>
      <c r="E133" s="26"/>
      <c r="F133" s="26"/>
      <c r="G133" s="53">
        <f>VLOOKUP(C114,Conformación!$A$5:$S$129,14,FALSE)</f>
        <v>0</v>
      </c>
      <c r="H133" s="54">
        <f>VLOOKUP(C114,Conformación!$A$5:$S$129,16,FALSE)</f>
        <v>0</v>
      </c>
      <c r="I133" s="55">
        <f>+R127</f>
        <v>0</v>
      </c>
      <c r="J133" s="26" t="str">
        <f t="shared" si="39"/>
        <v>V.Bo.</v>
      </c>
      <c r="K133" s="26"/>
      <c r="L133" s="26"/>
      <c r="M133" s="26"/>
      <c r="N133" s="46"/>
      <c r="O133" s="46"/>
      <c r="P133" s="46"/>
      <c r="Q133" s="46"/>
      <c r="R133" s="46"/>
      <c r="S133" s="46"/>
      <c r="U133" s="329">
        <v>2018</v>
      </c>
    </row>
    <row r="134" spans="1:21" hidden="1">
      <c r="A134" s="26"/>
      <c r="B134" s="26"/>
      <c r="C134" s="26"/>
      <c r="D134" s="26"/>
      <c r="E134" s="26"/>
      <c r="F134" s="26"/>
      <c r="G134" s="53">
        <f>VLOOKUP(C114,Conformación!$A$5:$S$129,17,FALSE)</f>
        <v>0</v>
      </c>
      <c r="H134" s="54">
        <f>VLOOKUP(C114,Conformación!$A$5:$S$129,19,FALSE)</f>
        <v>0</v>
      </c>
      <c r="I134" s="55">
        <f>+S127</f>
        <v>0</v>
      </c>
      <c r="J134" s="26" t="str">
        <f t="shared" si="39"/>
        <v>V.Bo.</v>
      </c>
      <c r="K134" s="26"/>
      <c r="M134" s="26"/>
      <c r="N134" s="46"/>
      <c r="O134" s="46"/>
      <c r="P134" s="46"/>
      <c r="Q134" s="46"/>
      <c r="R134" s="46"/>
      <c r="S134" s="46"/>
      <c r="U134" s="329">
        <v>2018</v>
      </c>
    </row>
    <row r="135" spans="1:21" ht="15" hidden="1" customHeight="1">
      <c r="A135" s="26"/>
      <c r="B135" s="26"/>
      <c r="C135" s="26"/>
      <c r="D135" s="26"/>
      <c r="E135" s="26"/>
      <c r="F135" s="26"/>
      <c r="G135" s="53"/>
      <c r="H135" s="56"/>
      <c r="I135" s="32"/>
      <c r="J135" s="26">
        <f>+COUNTIF(J130:J134,"NO CUMPLE")</f>
        <v>0</v>
      </c>
      <c r="K135" s="26"/>
      <c r="L135" s="26"/>
      <c r="M135" s="26"/>
      <c r="N135" s="46"/>
      <c r="O135" s="46"/>
      <c r="P135" s="46"/>
      <c r="Q135" s="46"/>
      <c r="R135" s="46"/>
      <c r="S135" s="46"/>
      <c r="U135" s="329">
        <v>2018</v>
      </c>
    </row>
    <row r="136" spans="1:21" hidden="1">
      <c r="U136" s="329">
        <v>2018</v>
      </c>
    </row>
    <row r="137" spans="1:21" hidden="1">
      <c r="A137" s="4"/>
      <c r="B137" s="29" t="s">
        <v>117</v>
      </c>
      <c r="C137" s="31">
        <v>6</v>
      </c>
      <c r="D137" s="737">
        <f>VLOOKUP(C137,Conformación!$A$5:$S$129,2,FALSE)</f>
        <v>0</v>
      </c>
      <c r="E137" s="737"/>
      <c r="F137" s="737"/>
      <c r="G137" s="737"/>
      <c r="H137" s="737"/>
      <c r="I137" s="737"/>
      <c r="J137" s="32"/>
      <c r="K137" s="26"/>
      <c r="L137" s="26"/>
      <c r="U137" s="329">
        <v>2018</v>
      </c>
    </row>
    <row r="138" spans="1:21" hidden="1">
      <c r="A138" s="4"/>
      <c r="B138" s="29"/>
      <c r="C138" s="29"/>
      <c r="D138" s="738">
        <f>VLOOKUP(C137,Conformación!$A$5:$S$129,4,FALSE)</f>
        <v>0</v>
      </c>
      <c r="E138" s="738"/>
      <c r="F138" s="738"/>
      <c r="G138" s="738"/>
      <c r="H138" s="738"/>
      <c r="I138" s="738"/>
      <c r="J138" s="32"/>
      <c r="K138" s="26"/>
      <c r="L138" s="4"/>
      <c r="M138" s="26"/>
      <c r="U138" s="329">
        <v>2018</v>
      </c>
    </row>
    <row r="139" spans="1:21" hidden="1">
      <c r="A139" s="4"/>
      <c r="B139" s="29"/>
      <c r="C139" s="29"/>
      <c r="D139" s="738"/>
      <c r="E139" s="738"/>
      <c r="F139" s="738"/>
      <c r="G139" s="738"/>
      <c r="H139" s="738"/>
      <c r="I139" s="738"/>
      <c r="J139" s="32"/>
      <c r="K139" s="26"/>
      <c r="L139" s="42"/>
      <c r="M139" s="26"/>
      <c r="O139" s="37" t="s">
        <v>24</v>
      </c>
      <c r="P139" s="38"/>
      <c r="Q139" s="38"/>
      <c r="R139" s="38"/>
      <c r="S139" s="38"/>
      <c r="U139" s="329">
        <v>2018</v>
      </c>
    </row>
    <row r="140" spans="1:21" hidden="1">
      <c r="A140" s="4"/>
      <c r="B140" s="4"/>
      <c r="C140" s="4"/>
      <c r="D140" s="4"/>
      <c r="E140" s="4"/>
      <c r="F140" s="4"/>
      <c r="G140" s="35"/>
      <c r="H140" s="26"/>
      <c r="I140" s="27"/>
      <c r="J140" s="36"/>
      <c r="K140" s="4"/>
      <c r="L140" s="44"/>
      <c r="M140" s="26"/>
      <c r="O140" s="11">
        <f>+G153</f>
        <v>0</v>
      </c>
      <c r="P140" s="11">
        <f>+G154</f>
        <v>0</v>
      </c>
      <c r="Q140" s="11">
        <f>+G155</f>
        <v>0</v>
      </c>
      <c r="R140" s="11">
        <f>+G156</f>
        <v>0</v>
      </c>
      <c r="S140" s="11">
        <f>+G157</f>
        <v>0</v>
      </c>
      <c r="U140" s="329">
        <v>2018</v>
      </c>
    </row>
    <row r="141" spans="1:21" ht="36" hidden="1">
      <c r="A141" s="39" t="s">
        <v>23</v>
      </c>
      <c r="B141" s="39" t="s">
        <v>6</v>
      </c>
      <c r="C141" s="40" t="s">
        <v>22</v>
      </c>
      <c r="D141" s="40" t="s">
        <v>25</v>
      </c>
      <c r="E141" s="479" t="s">
        <v>278</v>
      </c>
      <c r="F141" s="39" t="s">
        <v>4</v>
      </c>
      <c r="G141" s="41" t="s">
        <v>5</v>
      </c>
      <c r="H141" s="39" t="s">
        <v>323</v>
      </c>
      <c r="I141" s="19" t="s">
        <v>26</v>
      </c>
      <c r="J141" s="19" t="str">
        <f>+J$13</f>
        <v>SMMLV</v>
      </c>
      <c r="K141" s="39" t="s">
        <v>9</v>
      </c>
      <c r="L141" s="44"/>
      <c r="M141" s="4"/>
      <c r="O141" s="45">
        <f>+IF(C142=$O$117,J142,0)</f>
        <v>0</v>
      </c>
      <c r="P141" s="45">
        <f>+IF(C142=$P$117,J142,0)</f>
        <v>0</v>
      </c>
      <c r="Q141" s="45">
        <f>+IF(C142=$Q$117,J142,0)</f>
        <v>0</v>
      </c>
      <c r="R141" s="45">
        <f>+IF(C142=$R$117,J142,0)</f>
        <v>0</v>
      </c>
      <c r="S141" s="45">
        <f>+IF(C142=$S$117,J142,0)</f>
        <v>0</v>
      </c>
      <c r="U141" s="329">
        <v>2018</v>
      </c>
    </row>
    <row r="142" spans="1:21" hidden="1">
      <c r="A142" s="526">
        <v>1</v>
      </c>
      <c r="B142" s="57"/>
      <c r="C142" s="60"/>
      <c r="D142" s="522"/>
      <c r="E142" s="498"/>
      <c r="F142" s="531"/>
      <c r="G142" s="89"/>
      <c r="H142" s="57"/>
      <c r="I142" s="90"/>
      <c r="J142" s="58">
        <f>IF(G142=0,0,IF(G142&lt;$G$13,"FUERA DE TIEMPO",I142*D142/VLOOKUP(YEAR(G142),$U$3:$V$45,2,0)))</f>
        <v>0</v>
      </c>
      <c r="K142" s="576"/>
      <c r="L142" s="44">
        <f>+IF(J142&gt;=$G$15,1,0)</f>
        <v>0</v>
      </c>
      <c r="M142" s="42"/>
      <c r="N142" s="34"/>
      <c r="O142" s="45">
        <f t="shared" ref="O142:O149" si="40">+IF(C143=$O$117,J143,0)</f>
        <v>0</v>
      </c>
      <c r="P142" s="45">
        <f t="shared" ref="P142:P149" si="41">+IF(C143=$P$117,J143,0)</f>
        <v>0</v>
      </c>
      <c r="Q142" s="45">
        <f t="shared" ref="Q142:Q149" si="42">+IF(C143=$Q$117,J143,0)</f>
        <v>0</v>
      </c>
      <c r="R142" s="45">
        <f t="shared" ref="R142:R149" si="43">+IF(C143=$R$117,J143,0)</f>
        <v>0</v>
      </c>
      <c r="S142" s="45">
        <f t="shared" ref="S142:S149" si="44">+IF(C143=$S$117,J143,0)</f>
        <v>0</v>
      </c>
      <c r="U142" s="329">
        <v>2018</v>
      </c>
    </row>
    <row r="143" spans="1:21" ht="12.75" hidden="1" thickBot="1">
      <c r="A143" s="526">
        <v>2</v>
      </c>
      <c r="B143" s="57"/>
      <c r="C143" s="60"/>
      <c r="D143" s="315"/>
      <c r="E143" s="498"/>
      <c r="F143" s="531"/>
      <c r="G143" s="89"/>
      <c r="H143" s="57"/>
      <c r="I143" s="90"/>
      <c r="J143" s="58"/>
      <c r="K143" s="684"/>
      <c r="L143" s="44">
        <f t="shared" ref="L143:L150" si="45">+IF(J143&gt;=$G$15,1,0)</f>
        <v>0</v>
      </c>
      <c r="M143" s="44"/>
      <c r="O143" s="45">
        <f t="shared" si="40"/>
        <v>0</v>
      </c>
      <c r="P143" s="45">
        <f t="shared" si="41"/>
        <v>0</v>
      </c>
      <c r="Q143" s="45">
        <f t="shared" si="42"/>
        <v>0</v>
      </c>
      <c r="R143" s="45">
        <f t="shared" si="43"/>
        <v>0</v>
      </c>
      <c r="S143" s="45">
        <f t="shared" si="44"/>
        <v>0</v>
      </c>
      <c r="U143" s="329">
        <v>2018</v>
      </c>
    </row>
    <row r="144" spans="1:21" hidden="1">
      <c r="A144" s="526">
        <v>3</v>
      </c>
      <c r="B144" s="57"/>
      <c r="C144" s="60"/>
      <c r="D144" s="522"/>
      <c r="E144" s="498"/>
      <c r="F144" s="531"/>
      <c r="G144" s="89"/>
      <c r="H144" s="57"/>
      <c r="I144" s="90"/>
      <c r="J144" s="58">
        <f t="shared" ref="J144:J150" si="46">IF(G144=0,0,IF(G144&lt;$G$13,"FUERA DE TIEMPO",I144*D144/VLOOKUP(YEAR(G144),$U$3:$V$45,2,0)))</f>
        <v>0</v>
      </c>
      <c r="K144" s="576"/>
      <c r="L144" s="44">
        <f t="shared" si="45"/>
        <v>0</v>
      </c>
      <c r="M144" s="44"/>
      <c r="O144" s="45">
        <f t="shared" si="40"/>
        <v>0</v>
      </c>
      <c r="P144" s="45">
        <f t="shared" si="41"/>
        <v>0</v>
      </c>
      <c r="Q144" s="45">
        <f t="shared" si="42"/>
        <v>0</v>
      </c>
      <c r="R144" s="45">
        <f t="shared" si="43"/>
        <v>0</v>
      </c>
      <c r="S144" s="45">
        <f t="shared" si="44"/>
        <v>0</v>
      </c>
      <c r="U144" s="329">
        <v>2018</v>
      </c>
    </row>
    <row r="145" spans="1:21" hidden="1">
      <c r="A145" s="526">
        <v>4</v>
      </c>
      <c r="B145" s="61"/>
      <c r="C145" s="57"/>
      <c r="D145" s="522"/>
      <c r="E145" s="498"/>
      <c r="F145" s="531"/>
      <c r="G145" s="89"/>
      <c r="H145" s="57"/>
      <c r="I145" s="91"/>
      <c r="J145" s="58">
        <f t="shared" si="46"/>
        <v>0</v>
      </c>
      <c r="K145" s="576"/>
      <c r="L145" s="44">
        <f t="shared" si="45"/>
        <v>0</v>
      </c>
      <c r="M145" s="44"/>
      <c r="O145" s="45">
        <f t="shared" si="40"/>
        <v>0</v>
      </c>
      <c r="P145" s="45">
        <f t="shared" si="41"/>
        <v>0</v>
      </c>
      <c r="Q145" s="45">
        <f t="shared" si="42"/>
        <v>0</v>
      </c>
      <c r="R145" s="45">
        <f t="shared" si="43"/>
        <v>0</v>
      </c>
      <c r="S145" s="45">
        <f t="shared" si="44"/>
        <v>0</v>
      </c>
      <c r="U145" s="329">
        <v>2018</v>
      </c>
    </row>
    <row r="146" spans="1:21" ht="12.75" hidden="1" thickBot="1">
      <c r="A146" s="526">
        <v>5</v>
      </c>
      <c r="B146" s="57"/>
      <c r="C146" s="57"/>
      <c r="D146" s="522"/>
      <c r="E146" s="498"/>
      <c r="F146" s="531"/>
      <c r="G146" s="89"/>
      <c r="H146" s="57"/>
      <c r="I146" s="90"/>
      <c r="J146" s="58">
        <f t="shared" si="46"/>
        <v>0</v>
      </c>
      <c r="K146" s="201"/>
      <c r="L146" s="44">
        <f t="shared" si="45"/>
        <v>0</v>
      </c>
      <c r="M146" s="44"/>
      <c r="O146" s="45">
        <f t="shared" si="40"/>
        <v>0</v>
      </c>
      <c r="P146" s="45">
        <f t="shared" si="41"/>
        <v>0</v>
      </c>
      <c r="Q146" s="45">
        <f t="shared" si="42"/>
        <v>0</v>
      </c>
      <c r="R146" s="45">
        <f t="shared" si="43"/>
        <v>0</v>
      </c>
      <c r="S146" s="45">
        <f t="shared" si="44"/>
        <v>0</v>
      </c>
      <c r="U146" s="329">
        <v>2018</v>
      </c>
    </row>
    <row r="147" spans="1:21" hidden="1">
      <c r="A147" s="526">
        <v>6</v>
      </c>
      <c r="B147" s="81"/>
      <c r="C147" s="57"/>
      <c r="D147" s="522"/>
      <c r="E147" s="498"/>
      <c r="F147" s="531"/>
      <c r="G147" s="89"/>
      <c r="H147" s="81"/>
      <c r="I147" s="90"/>
      <c r="J147" s="58">
        <f t="shared" si="46"/>
        <v>0</v>
      </c>
      <c r="K147" s="43"/>
      <c r="L147" s="44">
        <f t="shared" si="45"/>
        <v>0</v>
      </c>
      <c r="M147" s="44"/>
      <c r="O147" s="45">
        <f t="shared" si="40"/>
        <v>0</v>
      </c>
      <c r="P147" s="45">
        <f t="shared" si="41"/>
        <v>0</v>
      </c>
      <c r="Q147" s="45">
        <f t="shared" si="42"/>
        <v>0</v>
      </c>
      <c r="R147" s="45">
        <f t="shared" si="43"/>
        <v>0</v>
      </c>
      <c r="S147" s="45">
        <f t="shared" si="44"/>
        <v>0</v>
      </c>
      <c r="U147" s="329">
        <v>2018</v>
      </c>
    </row>
    <row r="148" spans="1:21" hidden="1">
      <c r="A148" s="526">
        <v>7</v>
      </c>
      <c r="B148" s="81"/>
      <c r="C148" s="57"/>
      <c r="D148" s="522"/>
      <c r="E148" s="498"/>
      <c r="F148" s="531"/>
      <c r="G148" s="89"/>
      <c r="H148" s="81"/>
      <c r="I148" s="90"/>
      <c r="J148" s="58">
        <f t="shared" si="46"/>
        <v>0</v>
      </c>
      <c r="K148" s="43"/>
      <c r="L148" s="44">
        <f t="shared" si="45"/>
        <v>0</v>
      </c>
      <c r="M148" s="44"/>
      <c r="O148" s="45">
        <f t="shared" si="40"/>
        <v>0</v>
      </c>
      <c r="P148" s="45">
        <f t="shared" si="41"/>
        <v>0</v>
      </c>
      <c r="Q148" s="45">
        <f t="shared" si="42"/>
        <v>0</v>
      </c>
      <c r="R148" s="45">
        <f t="shared" si="43"/>
        <v>0</v>
      </c>
      <c r="S148" s="45">
        <f t="shared" si="44"/>
        <v>0</v>
      </c>
      <c r="U148" s="329">
        <v>2018</v>
      </c>
    </row>
    <row r="149" spans="1:21" hidden="1">
      <c r="A149" s="526">
        <v>8</v>
      </c>
      <c r="B149" s="57"/>
      <c r="C149" s="60"/>
      <c r="D149" s="522"/>
      <c r="E149" s="498"/>
      <c r="F149" s="531"/>
      <c r="G149" s="89"/>
      <c r="H149" s="57"/>
      <c r="I149" s="59"/>
      <c r="J149" s="58">
        <f t="shared" si="46"/>
        <v>0</v>
      </c>
      <c r="K149" s="43"/>
      <c r="L149" s="44">
        <f t="shared" si="45"/>
        <v>0</v>
      </c>
      <c r="M149" s="44"/>
      <c r="O149" s="45">
        <f t="shared" si="40"/>
        <v>0</v>
      </c>
      <c r="P149" s="45">
        <f t="shared" si="41"/>
        <v>0</v>
      </c>
      <c r="Q149" s="45">
        <f t="shared" si="42"/>
        <v>0</v>
      </c>
      <c r="R149" s="45">
        <f t="shared" si="43"/>
        <v>0</v>
      </c>
      <c r="S149" s="45">
        <f t="shared" si="44"/>
        <v>0</v>
      </c>
      <c r="U149" s="329">
        <v>2018</v>
      </c>
    </row>
    <row r="150" spans="1:21" ht="12.75" hidden="1" thickBot="1">
      <c r="A150" s="526">
        <v>9</v>
      </c>
      <c r="B150" s="57"/>
      <c r="C150" s="60"/>
      <c r="D150" s="522"/>
      <c r="E150" s="498"/>
      <c r="F150" s="531"/>
      <c r="G150" s="89"/>
      <c r="H150" s="57"/>
      <c r="I150" s="59"/>
      <c r="J150" s="58">
        <f t="shared" si="46"/>
        <v>0</v>
      </c>
      <c r="K150" s="47"/>
      <c r="L150" s="44">
        <f t="shared" si="45"/>
        <v>0</v>
      </c>
      <c r="M150" s="44"/>
      <c r="O150" s="49">
        <f>SUM(O141:O149)</f>
        <v>0</v>
      </c>
      <c r="P150" s="49">
        <f>SUM(P141:P149)</f>
        <v>0</v>
      </c>
      <c r="Q150" s="49">
        <f>SUM(Q141:Q149)</f>
        <v>0</v>
      </c>
      <c r="R150" s="49">
        <f>SUM(R141:R149)</f>
        <v>0</v>
      </c>
      <c r="S150" s="49">
        <f>SUM(S141:S149)</f>
        <v>0</v>
      </c>
      <c r="U150" s="329">
        <v>2018</v>
      </c>
    </row>
    <row r="151" spans="1:21" ht="12.75" hidden="1" thickBot="1">
      <c r="A151" s="4"/>
      <c r="B151" s="4"/>
      <c r="C151" s="4"/>
      <c r="D151" s="4"/>
      <c r="E151" s="4"/>
      <c r="F151" s="4"/>
      <c r="G151" s="48"/>
      <c r="H151" s="26"/>
      <c r="I151" s="32" t="s">
        <v>8</v>
      </c>
      <c r="J151" s="32">
        <f>SUM(J142:J150)</f>
        <v>0</v>
      </c>
      <c r="K151" s="583"/>
      <c r="L151" s="26">
        <f>SUM(L142:L150)</f>
        <v>0</v>
      </c>
      <c r="M151" s="44"/>
      <c r="U151" s="329">
        <v>2018</v>
      </c>
    </row>
    <row r="152" spans="1:21" ht="28.5" hidden="1" customHeight="1" thickBot="1">
      <c r="A152" s="26"/>
      <c r="B152" s="26"/>
      <c r="C152" s="26"/>
      <c r="D152" s="26"/>
      <c r="E152" s="26"/>
      <c r="F152" s="26"/>
      <c r="G152" s="35"/>
      <c r="H152" s="50"/>
      <c r="I152" s="51"/>
      <c r="J152" s="52" t="str">
        <f>+IF(OR(L151=0,J158&gt;=1),"NO CUMPLE","CUMPLE")</f>
        <v>NO CUMPLE</v>
      </c>
      <c r="K152" s="102" t="str">
        <f>IF(J152="NO CUMPLE","0",IF(J151&gt;=$J$16,"CUMPLE SUMATORIA DE TODOS 2,0 DEL POE",IF(J151&lt;$J$16,"NO CUMPLE SUMATORIA DE TODOS 2,0 DEL POE")))</f>
        <v>0</v>
      </c>
      <c r="L152" s="26"/>
      <c r="M152" s="26"/>
      <c r="U152" s="329">
        <v>2018</v>
      </c>
    </row>
    <row r="153" spans="1:21" hidden="1">
      <c r="A153" s="26"/>
      <c r="B153" s="26"/>
      <c r="C153" s="26"/>
      <c r="D153" s="26"/>
      <c r="E153" s="26"/>
      <c r="F153" s="26"/>
      <c r="G153" s="53">
        <f>VLOOKUP(C137,Conformación!$A$5:$S$129,5,FALSE)</f>
        <v>0</v>
      </c>
      <c r="H153" s="54">
        <f>VLOOKUP(C137,Conformación!$A$5:$S$129,7,FALSE)</f>
        <v>0</v>
      </c>
      <c r="I153" s="55">
        <f>+O150</f>
        <v>0</v>
      </c>
      <c r="J153" s="26" t="str">
        <f>+IF(I153&lt;MAX($I$130:$I$134),"",IF(I153=MAX($I$130:$I$134)*AND(SUM($I$130:$I$134)&gt;MAX($I$130:$I$134))*AND((H153&gt;0.34)),"V.Bo.",IF(I153=MAX($I$130:$I$134)*AND(I153=SUM($I$130:$I$134))*AND(H153&gt;=0.51),"V.Bo.","NO CUMPLE")))</f>
        <v>V.Bo.</v>
      </c>
      <c r="K153" s="26"/>
      <c r="L153" s="26"/>
      <c r="M153" s="26"/>
      <c r="N153" s="46"/>
      <c r="O153" s="46"/>
      <c r="P153" s="46"/>
      <c r="Q153" s="46"/>
      <c r="R153" s="46"/>
      <c r="S153" s="46"/>
      <c r="U153" s="329">
        <v>2018</v>
      </c>
    </row>
    <row r="154" spans="1:21" hidden="1">
      <c r="A154" s="26"/>
      <c r="B154" s="26"/>
      <c r="C154" s="26"/>
      <c r="D154" s="26"/>
      <c r="E154" s="26"/>
      <c r="F154" s="26"/>
      <c r="G154" s="53">
        <f>VLOOKUP(C137,Conformación!$A$5:$S$129,8,FALSE)</f>
        <v>0</v>
      </c>
      <c r="H154" s="54">
        <f>VLOOKUP(C137,Conformación!$A$5:$S$129,10,FALSE)</f>
        <v>0</v>
      </c>
      <c r="I154" s="55">
        <f>+P150</f>
        <v>0</v>
      </c>
      <c r="J154" s="26" t="str">
        <f t="shared" ref="J154:J157" si="47">+IF(I154&lt;MAX($I$130:$I$134),"",IF(I154=MAX($I$130:$I$134)*AND(SUM($I$130:$I$134)&gt;MAX($I$130:$I$134))*AND((H154&gt;0.34)),"V.Bo.",IF(I154=MAX($I$130:$I$134)*AND(I154=SUM($I$130:$I$134))*AND(H154&gt;=0.51),"V.Bo.","NO CUMPLE")))</f>
        <v>V.Bo.</v>
      </c>
      <c r="K154" s="26"/>
      <c r="L154" s="26"/>
      <c r="M154" s="26"/>
      <c r="N154" s="46"/>
      <c r="O154" s="46"/>
      <c r="P154" s="46"/>
      <c r="Q154" s="46"/>
      <c r="R154" s="46"/>
      <c r="S154" s="46"/>
      <c r="U154" s="329">
        <v>2018</v>
      </c>
    </row>
    <row r="155" spans="1:21" hidden="1">
      <c r="A155" s="26"/>
      <c r="B155" s="26"/>
      <c r="C155" s="26"/>
      <c r="D155" s="26"/>
      <c r="E155" s="26"/>
      <c r="F155" s="26"/>
      <c r="G155" s="53">
        <f>VLOOKUP(C137,Conformación!$A$5:$S$129,11,FALSE)</f>
        <v>0</v>
      </c>
      <c r="H155" s="54">
        <f>VLOOKUP(C137,Conformación!$A$5:$S$129,13,FALSE)</f>
        <v>0</v>
      </c>
      <c r="I155" s="55">
        <f>+Q150</f>
        <v>0</v>
      </c>
      <c r="J155" s="26" t="str">
        <f t="shared" si="47"/>
        <v>V.Bo.</v>
      </c>
      <c r="K155" s="26"/>
      <c r="L155" s="26"/>
      <c r="M155" s="26"/>
      <c r="N155" s="46"/>
      <c r="O155" s="46"/>
      <c r="P155" s="46"/>
      <c r="Q155" s="46"/>
      <c r="R155" s="46"/>
      <c r="S155" s="46"/>
      <c r="U155" s="329">
        <v>2018</v>
      </c>
    </row>
    <row r="156" spans="1:21" hidden="1">
      <c r="A156" s="26"/>
      <c r="B156" s="26"/>
      <c r="C156" s="26"/>
      <c r="D156" s="26"/>
      <c r="E156" s="26"/>
      <c r="F156" s="26"/>
      <c r="G156" s="53">
        <f>VLOOKUP(C137,Conformación!$A$5:$S$129,14,FALSE)</f>
        <v>0</v>
      </c>
      <c r="H156" s="54">
        <f>VLOOKUP(C137,Conformación!$A$5:$S$129,16,FALSE)</f>
        <v>0</v>
      </c>
      <c r="I156" s="55">
        <f>+R150</f>
        <v>0</v>
      </c>
      <c r="J156" s="26" t="str">
        <f t="shared" si="47"/>
        <v>V.Bo.</v>
      </c>
      <c r="K156" s="26"/>
      <c r="L156" s="26"/>
      <c r="M156" s="26"/>
      <c r="N156" s="46"/>
      <c r="O156" s="46"/>
      <c r="P156" s="46"/>
      <c r="Q156" s="46"/>
      <c r="R156" s="46"/>
      <c r="S156" s="46"/>
      <c r="U156" s="329">
        <v>2018</v>
      </c>
    </row>
    <row r="157" spans="1:21" hidden="1">
      <c r="A157" s="26"/>
      <c r="B157" s="26"/>
      <c r="C157" s="26"/>
      <c r="D157" s="26"/>
      <c r="E157" s="26"/>
      <c r="F157" s="26"/>
      <c r="G157" s="53">
        <f>VLOOKUP(C137,Conformación!$A$5:$S$129,17,FALSE)</f>
        <v>0</v>
      </c>
      <c r="H157" s="54">
        <f>VLOOKUP(C137,Conformación!$A$5:$S$129,19,FALSE)</f>
        <v>0</v>
      </c>
      <c r="I157" s="55">
        <f>+S150</f>
        <v>0</v>
      </c>
      <c r="J157" s="26" t="str">
        <f t="shared" si="47"/>
        <v>V.Bo.</v>
      </c>
      <c r="K157" s="26"/>
      <c r="M157" s="26"/>
      <c r="N157" s="46"/>
      <c r="O157" s="46"/>
      <c r="P157" s="46"/>
      <c r="Q157" s="46"/>
      <c r="R157" s="46"/>
      <c r="S157" s="46"/>
      <c r="U157" s="329">
        <v>2018</v>
      </c>
    </row>
    <row r="158" spans="1:21" ht="15" hidden="1" customHeight="1">
      <c r="A158" s="26"/>
      <c r="B158" s="26"/>
      <c r="C158" s="26"/>
      <c r="D158" s="26"/>
      <c r="E158" s="26"/>
      <c r="F158" s="26"/>
      <c r="G158" s="53"/>
      <c r="H158" s="56"/>
      <c r="I158" s="32"/>
      <c r="J158" s="26">
        <f>+COUNTIF(J153:J157,"NO CUMPLE")</f>
        <v>0</v>
      </c>
      <c r="K158" s="26"/>
      <c r="L158" s="26"/>
      <c r="M158" s="26"/>
      <c r="N158" s="46"/>
      <c r="O158" s="46"/>
      <c r="P158" s="46"/>
      <c r="Q158" s="46"/>
      <c r="R158" s="46"/>
      <c r="S158" s="46"/>
      <c r="U158" s="329">
        <v>2018</v>
      </c>
    </row>
    <row r="159" spans="1:21" hidden="1">
      <c r="D159" s="145"/>
      <c r="E159" s="145"/>
      <c r="F159" s="145"/>
      <c r="G159" s="145"/>
      <c r="H159" s="145"/>
      <c r="U159" s="329">
        <v>2018</v>
      </c>
    </row>
    <row r="160" spans="1:21" hidden="1">
      <c r="A160" s="4"/>
      <c r="B160" s="29" t="s">
        <v>117</v>
      </c>
      <c r="C160" s="31">
        <v>7</v>
      </c>
      <c r="D160" s="737">
        <f>VLOOKUP(C160,Conformación!$A$5:$S$129,2,FALSE)</f>
        <v>0</v>
      </c>
      <c r="E160" s="737"/>
      <c r="F160" s="737"/>
      <c r="G160" s="737"/>
      <c r="H160" s="737"/>
      <c r="I160" s="737"/>
      <c r="J160" s="32"/>
      <c r="K160" s="26"/>
      <c r="L160" s="26"/>
      <c r="U160" s="329">
        <v>2018</v>
      </c>
    </row>
    <row r="161" spans="1:21" hidden="1">
      <c r="A161" s="4"/>
      <c r="B161" s="29"/>
      <c r="C161" s="29"/>
      <c r="D161" s="738">
        <f>VLOOKUP(C160,Conformación!$A$5:$S$129,4,FALSE)</f>
        <v>0</v>
      </c>
      <c r="E161" s="738"/>
      <c r="F161" s="738"/>
      <c r="G161" s="738"/>
      <c r="H161" s="738"/>
      <c r="I161" s="738"/>
      <c r="J161" s="32"/>
      <c r="K161" s="26"/>
      <c r="L161" s="4"/>
      <c r="M161" s="26"/>
      <c r="U161" s="329">
        <v>2018</v>
      </c>
    </row>
    <row r="162" spans="1:21" hidden="1">
      <c r="A162" s="4"/>
      <c r="B162" s="29"/>
      <c r="C162" s="29"/>
      <c r="D162" s="738"/>
      <c r="E162" s="738"/>
      <c r="F162" s="738"/>
      <c r="G162" s="738"/>
      <c r="H162" s="738"/>
      <c r="I162" s="738"/>
      <c r="J162" s="32"/>
      <c r="K162" s="26"/>
      <c r="L162" s="42"/>
      <c r="M162" s="26"/>
      <c r="O162" s="37" t="s">
        <v>24</v>
      </c>
      <c r="P162" s="38"/>
      <c r="Q162" s="38"/>
      <c r="R162" s="38"/>
      <c r="S162" s="38"/>
      <c r="U162" s="329">
        <v>2018</v>
      </c>
    </row>
    <row r="163" spans="1:21" hidden="1">
      <c r="A163" s="4"/>
      <c r="B163" s="4"/>
      <c r="C163" s="4"/>
      <c r="D163" s="4"/>
      <c r="E163" s="4"/>
      <c r="F163" s="4"/>
      <c r="G163" s="35"/>
      <c r="H163" s="26"/>
      <c r="I163" s="27"/>
      <c r="J163" s="36"/>
      <c r="K163" s="4"/>
      <c r="L163" s="44"/>
      <c r="M163" s="26"/>
      <c r="O163" s="11">
        <f>+G176</f>
        <v>0</v>
      </c>
      <c r="P163" s="11">
        <f>+G177</f>
        <v>0</v>
      </c>
      <c r="Q163" s="11">
        <f>+G178</f>
        <v>0</v>
      </c>
      <c r="R163" s="11">
        <f>+G179</f>
        <v>0</v>
      </c>
      <c r="S163" s="11">
        <f>+G180</f>
        <v>0</v>
      </c>
      <c r="U163" s="329">
        <v>2018</v>
      </c>
    </row>
    <row r="164" spans="1:21" ht="36" hidden="1">
      <c r="A164" s="39" t="s">
        <v>23</v>
      </c>
      <c r="B164" s="39" t="s">
        <v>6</v>
      </c>
      <c r="C164" s="40" t="s">
        <v>22</v>
      </c>
      <c r="D164" s="40" t="s">
        <v>25</v>
      </c>
      <c r="E164" s="479" t="s">
        <v>278</v>
      </c>
      <c r="F164" s="39" t="s">
        <v>4</v>
      </c>
      <c r="G164" s="41" t="s">
        <v>5</v>
      </c>
      <c r="H164" s="39" t="s">
        <v>323</v>
      </c>
      <c r="I164" s="19" t="s">
        <v>26</v>
      </c>
      <c r="J164" s="19" t="str">
        <f>+J$13</f>
        <v>SMMLV</v>
      </c>
      <c r="K164" s="39" t="s">
        <v>9</v>
      </c>
      <c r="L164" s="44"/>
      <c r="M164" s="4"/>
      <c r="O164" s="45">
        <f>+IF(C165=$O$117,J165,0)</f>
        <v>0</v>
      </c>
      <c r="P164" s="45">
        <f>+IF(C165=$P$117,J165,0)</f>
        <v>0</v>
      </c>
      <c r="Q164" s="45">
        <f>+IF(C165=$Q$117,J165,0)</f>
        <v>0</v>
      </c>
      <c r="R164" s="45">
        <f>+IF(C165=$R$117,J165,0)</f>
        <v>0</v>
      </c>
      <c r="S164" s="45">
        <f>+IF(C165=$S$117,J165,0)</f>
        <v>0</v>
      </c>
      <c r="U164" s="329">
        <v>2018</v>
      </c>
    </row>
    <row r="165" spans="1:21" hidden="1">
      <c r="A165" s="526">
        <v>1</v>
      </c>
      <c r="B165" s="57"/>
      <c r="C165" s="60"/>
      <c r="D165" s="522"/>
      <c r="E165" s="498"/>
      <c r="F165" s="531"/>
      <c r="G165" s="89"/>
      <c r="H165" s="57"/>
      <c r="I165" s="90"/>
      <c r="J165" s="58"/>
      <c r="K165" s="685"/>
      <c r="L165" s="44">
        <f>+IF(J165&gt;=$G$15,1,0)</f>
        <v>0</v>
      </c>
      <c r="M165" s="42"/>
      <c r="N165" s="34"/>
      <c r="O165" s="45">
        <f t="shared" ref="O165:O172" si="48">+IF(C166=$O$117,J166,0)</f>
        <v>0</v>
      </c>
      <c r="P165" s="45">
        <f t="shared" ref="P165:P172" si="49">+IF(C166=$P$117,J166,0)</f>
        <v>0</v>
      </c>
      <c r="Q165" s="45">
        <f t="shared" ref="Q165:Q172" si="50">+IF(C166=$Q$117,J166,0)</f>
        <v>0</v>
      </c>
      <c r="R165" s="45">
        <f t="shared" ref="R165:R172" si="51">+IF(C166=$R$117,J166,0)</f>
        <v>0</v>
      </c>
      <c r="S165" s="45">
        <f t="shared" ref="S165:S172" si="52">+IF(C166=$S$117,J166,0)</f>
        <v>0</v>
      </c>
      <c r="U165" s="329">
        <v>2018</v>
      </c>
    </row>
    <row r="166" spans="1:21" ht="12.75" hidden="1" thickBot="1">
      <c r="A166" s="526">
        <v>2</v>
      </c>
      <c r="B166" s="57"/>
      <c r="C166" s="60"/>
      <c r="D166" s="315"/>
      <c r="E166" s="498"/>
      <c r="F166" s="531"/>
      <c r="G166" s="89"/>
      <c r="H166" s="57"/>
      <c r="I166" s="90"/>
      <c r="J166" s="58">
        <f t="shared" ref="J166:J173" si="53">IF(G166=0,0,IF(G166&lt;$G$13,"FUERA DE TIEMPO",I166*D166/VLOOKUP(YEAR(G166),$U$3:$V$45,2,0)))</f>
        <v>0</v>
      </c>
      <c r="K166" s="201"/>
      <c r="L166" s="44">
        <f t="shared" ref="L166:L173" si="54">+IF(J166&gt;=$G$15,1,0)</f>
        <v>0</v>
      </c>
      <c r="M166" s="44"/>
      <c r="O166" s="45">
        <f t="shared" si="48"/>
        <v>0</v>
      </c>
      <c r="P166" s="45">
        <f t="shared" si="49"/>
        <v>0</v>
      </c>
      <c r="Q166" s="45">
        <f t="shared" si="50"/>
        <v>0</v>
      </c>
      <c r="R166" s="45">
        <f t="shared" si="51"/>
        <v>0</v>
      </c>
      <c r="S166" s="45">
        <f t="shared" si="52"/>
        <v>0</v>
      </c>
      <c r="U166" s="329">
        <v>2018</v>
      </c>
    </row>
    <row r="167" spans="1:21" hidden="1">
      <c r="A167" s="526">
        <v>3</v>
      </c>
      <c r="B167" s="57"/>
      <c r="C167" s="60"/>
      <c r="D167" s="522"/>
      <c r="E167" s="498"/>
      <c r="F167" s="531"/>
      <c r="G167" s="89"/>
      <c r="H167" s="57"/>
      <c r="I167" s="90"/>
      <c r="J167" s="58">
        <f t="shared" si="53"/>
        <v>0</v>
      </c>
      <c r="K167" s="576"/>
      <c r="L167" s="44">
        <f t="shared" si="54"/>
        <v>0</v>
      </c>
      <c r="M167" s="44"/>
      <c r="O167" s="45">
        <f t="shared" si="48"/>
        <v>0</v>
      </c>
      <c r="P167" s="45">
        <f t="shared" si="49"/>
        <v>0</v>
      </c>
      <c r="Q167" s="45">
        <f t="shared" si="50"/>
        <v>0</v>
      </c>
      <c r="R167" s="45">
        <f t="shared" si="51"/>
        <v>0</v>
      </c>
      <c r="S167" s="45">
        <f t="shared" si="52"/>
        <v>0</v>
      </c>
      <c r="U167" s="329">
        <v>2018</v>
      </c>
    </row>
    <row r="168" spans="1:21" hidden="1">
      <c r="A168" s="526">
        <v>4</v>
      </c>
      <c r="B168" s="61"/>
      <c r="C168" s="57"/>
      <c r="D168" s="522"/>
      <c r="E168" s="498"/>
      <c r="F168" s="531"/>
      <c r="G168" s="89"/>
      <c r="H168" s="57"/>
      <c r="I168" s="91"/>
      <c r="J168" s="58">
        <f t="shared" si="53"/>
        <v>0</v>
      </c>
      <c r="K168" s="576"/>
      <c r="L168" s="44">
        <f t="shared" si="54"/>
        <v>0</v>
      </c>
      <c r="M168" s="44"/>
      <c r="O168" s="45">
        <f t="shared" si="48"/>
        <v>0</v>
      </c>
      <c r="P168" s="45">
        <f t="shared" si="49"/>
        <v>0</v>
      </c>
      <c r="Q168" s="45">
        <f t="shared" si="50"/>
        <v>0</v>
      </c>
      <c r="R168" s="45">
        <f t="shared" si="51"/>
        <v>0</v>
      </c>
      <c r="S168" s="45">
        <f t="shared" si="52"/>
        <v>0</v>
      </c>
      <c r="U168" s="329">
        <v>2018</v>
      </c>
    </row>
    <row r="169" spans="1:21" ht="12.75" hidden="1" thickBot="1">
      <c r="A169" s="526">
        <v>5</v>
      </c>
      <c r="B169" s="57"/>
      <c r="C169" s="57"/>
      <c r="D169" s="522"/>
      <c r="E169" s="498"/>
      <c r="F169" s="531"/>
      <c r="G169" s="89"/>
      <c r="H169" s="57"/>
      <c r="I169" s="90"/>
      <c r="J169" s="58">
        <f t="shared" si="53"/>
        <v>0</v>
      </c>
      <c r="K169" s="201"/>
      <c r="L169" s="44">
        <f t="shared" si="54"/>
        <v>0</v>
      </c>
      <c r="M169" s="44"/>
      <c r="O169" s="45">
        <f t="shared" si="48"/>
        <v>0</v>
      </c>
      <c r="P169" s="45">
        <f t="shared" si="49"/>
        <v>0</v>
      </c>
      <c r="Q169" s="45">
        <f t="shared" si="50"/>
        <v>0</v>
      </c>
      <c r="R169" s="45">
        <f t="shared" si="51"/>
        <v>0</v>
      </c>
      <c r="S169" s="45">
        <f t="shared" si="52"/>
        <v>0</v>
      </c>
      <c r="U169" s="329">
        <v>2018</v>
      </c>
    </row>
    <row r="170" spans="1:21" ht="12.75" hidden="1" thickBot="1">
      <c r="A170" s="526">
        <v>6</v>
      </c>
      <c r="B170" s="81"/>
      <c r="C170" s="57"/>
      <c r="D170" s="522"/>
      <c r="E170" s="498"/>
      <c r="F170" s="531"/>
      <c r="G170" s="89"/>
      <c r="H170" s="81"/>
      <c r="I170" s="90"/>
      <c r="J170" s="58">
        <f t="shared" si="53"/>
        <v>0</v>
      </c>
      <c r="K170" s="43"/>
      <c r="L170" s="44">
        <f t="shared" si="54"/>
        <v>0</v>
      </c>
      <c r="M170" s="44"/>
      <c r="O170" s="45">
        <f t="shared" si="48"/>
        <v>0</v>
      </c>
      <c r="P170" s="45">
        <f t="shared" si="49"/>
        <v>0</v>
      </c>
      <c r="Q170" s="45">
        <f t="shared" si="50"/>
        <v>0</v>
      </c>
      <c r="R170" s="45">
        <f t="shared" si="51"/>
        <v>0</v>
      </c>
      <c r="S170" s="45">
        <f t="shared" si="52"/>
        <v>0</v>
      </c>
      <c r="U170" s="329">
        <v>2018</v>
      </c>
    </row>
    <row r="171" spans="1:21" ht="12.75" hidden="1" thickBot="1">
      <c r="A171" s="526">
        <v>7</v>
      </c>
      <c r="B171" s="81"/>
      <c r="C171" s="57"/>
      <c r="D171" s="522"/>
      <c r="E171" s="498"/>
      <c r="F171" s="531"/>
      <c r="G171" s="89"/>
      <c r="H171" s="81"/>
      <c r="I171" s="90"/>
      <c r="J171" s="58">
        <f t="shared" si="53"/>
        <v>0</v>
      </c>
      <c r="K171" s="43"/>
      <c r="L171" s="44">
        <f t="shared" si="54"/>
        <v>0</v>
      </c>
      <c r="M171" s="44"/>
      <c r="O171" s="45">
        <f t="shared" si="48"/>
        <v>0</v>
      </c>
      <c r="P171" s="45">
        <f t="shared" si="49"/>
        <v>0</v>
      </c>
      <c r="Q171" s="45">
        <f t="shared" si="50"/>
        <v>0</v>
      </c>
      <c r="R171" s="45">
        <f t="shared" si="51"/>
        <v>0</v>
      </c>
      <c r="S171" s="45">
        <f t="shared" si="52"/>
        <v>0</v>
      </c>
      <c r="U171" s="329">
        <v>2018</v>
      </c>
    </row>
    <row r="172" spans="1:21" ht="12.75" hidden="1" thickBot="1">
      <c r="A172" s="526">
        <v>8</v>
      </c>
      <c r="B172" s="57"/>
      <c r="C172" s="60"/>
      <c r="D172" s="522"/>
      <c r="E172" s="498"/>
      <c r="F172" s="531"/>
      <c r="G172" s="89"/>
      <c r="H172" s="57"/>
      <c r="I172" s="59"/>
      <c r="J172" s="58">
        <f t="shared" si="53"/>
        <v>0</v>
      </c>
      <c r="K172" s="43"/>
      <c r="L172" s="44">
        <f t="shared" si="54"/>
        <v>0</v>
      </c>
      <c r="M172" s="44"/>
      <c r="O172" s="45">
        <f t="shared" si="48"/>
        <v>0</v>
      </c>
      <c r="P172" s="45">
        <f t="shared" si="49"/>
        <v>0</v>
      </c>
      <c r="Q172" s="45">
        <f t="shared" si="50"/>
        <v>0</v>
      </c>
      <c r="R172" s="45">
        <f t="shared" si="51"/>
        <v>0</v>
      </c>
      <c r="S172" s="45">
        <f t="shared" si="52"/>
        <v>0</v>
      </c>
      <c r="U172" s="329">
        <v>2018</v>
      </c>
    </row>
    <row r="173" spans="1:21" ht="12.75" hidden="1" thickBot="1">
      <c r="A173" s="526">
        <v>9</v>
      </c>
      <c r="B173" s="57"/>
      <c r="C173" s="60"/>
      <c r="D173" s="522"/>
      <c r="E173" s="498"/>
      <c r="F173" s="531"/>
      <c r="G173" s="89"/>
      <c r="H173" s="57"/>
      <c r="I173" s="59"/>
      <c r="J173" s="58">
        <f t="shared" si="53"/>
        <v>0</v>
      </c>
      <c r="K173" s="47"/>
      <c r="L173" s="44">
        <f t="shared" si="54"/>
        <v>0</v>
      </c>
      <c r="M173" s="44"/>
      <c r="O173" s="49">
        <f>SUM(O164:O172)</f>
        <v>0</v>
      </c>
      <c r="P173" s="49">
        <f>SUM(P164:P172)</f>
        <v>0</v>
      </c>
      <c r="Q173" s="49">
        <f>SUM(Q164:Q172)</f>
        <v>0</v>
      </c>
      <c r="R173" s="49">
        <f>SUM(R164:R172)</f>
        <v>0</v>
      </c>
      <c r="S173" s="49">
        <f>SUM(S164:S172)</f>
        <v>0</v>
      </c>
      <c r="U173" s="329">
        <v>2018</v>
      </c>
    </row>
    <row r="174" spans="1:21" ht="12.75" hidden="1" thickBot="1">
      <c r="A174" s="4"/>
      <c r="B174" s="4"/>
      <c r="C174" s="4"/>
      <c r="D174" s="4"/>
      <c r="E174" s="4"/>
      <c r="F174" s="4"/>
      <c r="G174" s="48"/>
      <c r="H174" s="26"/>
      <c r="I174" s="32" t="s">
        <v>8</v>
      </c>
      <c r="J174" s="32">
        <f>SUM(J165:J173)</f>
        <v>0</v>
      </c>
      <c r="K174" s="583"/>
      <c r="L174" s="26">
        <f>SUM(L165:L173)</f>
        <v>0</v>
      </c>
      <c r="M174" s="44"/>
      <c r="U174" s="329">
        <v>2018</v>
      </c>
    </row>
    <row r="175" spans="1:21" ht="28.5" hidden="1" customHeight="1" thickBot="1">
      <c r="A175" s="26"/>
      <c r="B175" s="26"/>
      <c r="C175" s="26"/>
      <c r="D175" s="26"/>
      <c r="E175" s="26"/>
      <c r="F175" s="26"/>
      <c r="G175" s="35"/>
      <c r="H175" s="50"/>
      <c r="I175" s="51"/>
      <c r="J175" s="52" t="str">
        <f>+IF(OR(L174=0,J181&gt;=1),"NO CUMPLE","CUMPLE")</f>
        <v>NO CUMPLE</v>
      </c>
      <c r="K175" s="102" t="str">
        <f>IF(J175="NO CUMPLE","0",IF(J174&gt;=$J$16,"CUMPLE SUMATORIA DE TODOS 2,0 DEL POE",IF(J174&lt;$J$16,"NO CUMPLE SUMATORIA DE TODOS 2,0 DEL POE")))</f>
        <v>0</v>
      </c>
      <c r="L175" s="26"/>
      <c r="M175" s="26"/>
      <c r="U175" s="329">
        <v>2018</v>
      </c>
    </row>
    <row r="176" spans="1:21" hidden="1">
      <c r="A176" s="26"/>
      <c r="B176" s="26"/>
      <c r="C176" s="26"/>
      <c r="D176" s="26"/>
      <c r="E176" s="26"/>
      <c r="F176" s="26"/>
      <c r="G176" s="53">
        <f>VLOOKUP(C160,Conformación!$A$5:$S$129,5,FALSE)</f>
        <v>0</v>
      </c>
      <c r="H176" s="54">
        <f>VLOOKUP(C160,Conformación!$A$5:$S$129,7,FALSE)</f>
        <v>0</v>
      </c>
      <c r="I176" s="55">
        <f>+O173</f>
        <v>0</v>
      </c>
      <c r="J176" s="26" t="str">
        <f>+IF(I176&lt;MAX($I$130:$I$134),"",IF(I176=MAX($I$130:$I$134)*AND(SUM($I$130:$I$134)&gt;MAX($I$130:$I$134))*AND((H176&gt;0.34)),"V.Bo.",IF(I176=MAX($I$130:$I$134)*AND(I176=SUM($I$130:$I$134))*AND(H176&gt;=0.51),"V.Bo.","NO CUMPLE")))</f>
        <v>V.Bo.</v>
      </c>
      <c r="K176" s="26"/>
      <c r="L176" s="26"/>
      <c r="M176" s="26"/>
      <c r="N176" s="46"/>
      <c r="O176" s="46"/>
      <c r="P176" s="46"/>
      <c r="Q176" s="46"/>
      <c r="R176" s="46"/>
      <c r="S176" s="46"/>
      <c r="U176" s="329">
        <v>2018</v>
      </c>
    </row>
    <row r="177" spans="1:21" hidden="1">
      <c r="A177" s="26"/>
      <c r="B177" s="26"/>
      <c r="C177" s="26"/>
      <c r="D177" s="26"/>
      <c r="E177" s="26"/>
      <c r="F177" s="26"/>
      <c r="G177" s="53">
        <f>VLOOKUP(C160,Conformación!$A$5:$S$129,8,FALSE)</f>
        <v>0</v>
      </c>
      <c r="H177" s="54">
        <f>VLOOKUP(C160,Conformación!$A$5:$S$129,10,FALSE)</f>
        <v>0</v>
      </c>
      <c r="I177" s="55">
        <f>+P173</f>
        <v>0</v>
      </c>
      <c r="J177" s="26" t="str">
        <f t="shared" ref="J177:J180" si="55">+IF(I177&lt;MAX($I$130:$I$134),"",IF(I177=MAX($I$130:$I$134)*AND(SUM($I$130:$I$134)&gt;MAX($I$130:$I$134))*AND((H177&gt;0.34)),"V.Bo.",IF(I177=MAX($I$130:$I$134)*AND(I177=SUM($I$130:$I$134))*AND(H177&gt;=0.51),"V.Bo.","NO CUMPLE")))</f>
        <v>V.Bo.</v>
      </c>
      <c r="K177" s="26"/>
      <c r="L177" s="26"/>
      <c r="M177" s="26"/>
      <c r="N177" s="46"/>
      <c r="O177" s="46"/>
      <c r="P177" s="46"/>
      <c r="Q177" s="46"/>
      <c r="R177" s="46"/>
      <c r="S177" s="46"/>
      <c r="U177" s="329">
        <v>2018</v>
      </c>
    </row>
    <row r="178" spans="1:21" hidden="1">
      <c r="A178" s="26"/>
      <c r="B178" s="26"/>
      <c r="C178" s="26"/>
      <c r="D178" s="26"/>
      <c r="E178" s="26"/>
      <c r="F178" s="26"/>
      <c r="G178" s="53">
        <f>VLOOKUP(C160,Conformación!$A$5:$S$129,11,FALSE)</f>
        <v>0</v>
      </c>
      <c r="H178" s="54">
        <f>VLOOKUP(C160,Conformación!$A$5:$S$129,13,FALSE)</f>
        <v>0</v>
      </c>
      <c r="I178" s="55">
        <f>+Q173</f>
        <v>0</v>
      </c>
      <c r="J178" s="26" t="str">
        <f t="shared" si="55"/>
        <v>V.Bo.</v>
      </c>
      <c r="K178" s="26"/>
      <c r="L178" s="26"/>
      <c r="M178" s="26"/>
      <c r="N178" s="46"/>
      <c r="O178" s="46"/>
      <c r="P178" s="46"/>
      <c r="Q178" s="46"/>
      <c r="R178" s="46"/>
      <c r="S178" s="46"/>
      <c r="U178" s="329">
        <v>2018</v>
      </c>
    </row>
    <row r="179" spans="1:21" hidden="1">
      <c r="A179" s="26"/>
      <c r="B179" s="26"/>
      <c r="C179" s="26"/>
      <c r="D179" s="26"/>
      <c r="E179" s="26"/>
      <c r="F179" s="26"/>
      <c r="G179" s="53">
        <f>VLOOKUP(C160,Conformación!$A$5:$S$129,14,FALSE)</f>
        <v>0</v>
      </c>
      <c r="H179" s="54">
        <f>VLOOKUP(C160,Conformación!$A$5:$S$129,16,FALSE)</f>
        <v>0</v>
      </c>
      <c r="I179" s="55">
        <f>+R173</f>
        <v>0</v>
      </c>
      <c r="J179" s="26" t="str">
        <f t="shared" si="55"/>
        <v>V.Bo.</v>
      </c>
      <c r="K179" s="26"/>
      <c r="L179" s="26"/>
      <c r="M179" s="26"/>
      <c r="N179" s="46"/>
      <c r="O179" s="46"/>
      <c r="P179" s="46"/>
      <c r="Q179" s="46"/>
      <c r="R179" s="46"/>
      <c r="S179" s="46"/>
      <c r="U179" s="329">
        <v>2018</v>
      </c>
    </row>
    <row r="180" spans="1:21" hidden="1">
      <c r="A180" s="26"/>
      <c r="B180" s="26"/>
      <c r="C180" s="26"/>
      <c r="D180" s="26"/>
      <c r="E180" s="26"/>
      <c r="F180" s="26"/>
      <c r="G180" s="53">
        <f>VLOOKUP(C160,Conformación!$A$5:$S$129,17,FALSE)</f>
        <v>0</v>
      </c>
      <c r="H180" s="54">
        <f>VLOOKUP(C160,Conformación!$A$5:$S$129,19,FALSE)</f>
        <v>0</v>
      </c>
      <c r="I180" s="55">
        <f>+S173</f>
        <v>0</v>
      </c>
      <c r="J180" s="26" t="str">
        <f t="shared" si="55"/>
        <v>V.Bo.</v>
      </c>
      <c r="K180" s="26"/>
      <c r="M180" s="26"/>
      <c r="N180" s="46"/>
      <c r="O180" s="46"/>
      <c r="P180" s="46"/>
      <c r="Q180" s="46"/>
      <c r="R180" s="46"/>
      <c r="S180" s="46"/>
      <c r="U180" s="329">
        <v>2018</v>
      </c>
    </row>
    <row r="181" spans="1:21" ht="15" hidden="1" customHeight="1">
      <c r="A181" s="26"/>
      <c r="B181" s="26"/>
      <c r="C181" s="26"/>
      <c r="D181" s="26"/>
      <c r="E181" s="26"/>
      <c r="F181" s="26"/>
      <c r="G181" s="53"/>
      <c r="H181" s="56"/>
      <c r="I181" s="32"/>
      <c r="J181" s="26">
        <f>+COUNTIF(J176:J180,"NO CUMPLE")</f>
        <v>0</v>
      </c>
      <c r="K181" s="26"/>
      <c r="L181" s="26"/>
      <c r="M181" s="26"/>
      <c r="N181" s="46"/>
      <c r="O181" s="46"/>
      <c r="P181" s="46"/>
      <c r="Q181" s="46"/>
      <c r="R181" s="46"/>
      <c r="S181" s="46"/>
      <c r="U181" s="329">
        <v>2018</v>
      </c>
    </row>
    <row r="182" spans="1:21" hidden="1">
      <c r="U182" s="329">
        <v>2018</v>
      </c>
    </row>
    <row r="183" spans="1:21" hidden="1">
      <c r="A183" s="4"/>
      <c r="B183" s="29" t="s">
        <v>117</v>
      </c>
      <c r="C183" s="31">
        <v>8</v>
      </c>
      <c r="D183" s="737">
        <f>VLOOKUP(C183,Conformación!$A$5:$S$129,2,FALSE)</f>
        <v>0</v>
      </c>
      <c r="E183" s="737"/>
      <c r="F183" s="737"/>
      <c r="G183" s="737"/>
      <c r="H183" s="737"/>
      <c r="I183" s="737"/>
      <c r="J183" s="32"/>
      <c r="K183" s="26"/>
      <c r="L183" s="26"/>
      <c r="U183" s="329">
        <v>2018</v>
      </c>
    </row>
    <row r="184" spans="1:21" hidden="1">
      <c r="A184" s="4"/>
      <c r="B184" s="29"/>
      <c r="C184" s="29"/>
      <c r="D184" s="738">
        <f>VLOOKUP(C183,Conformación!$A$5:$S$129,4,FALSE)</f>
        <v>0</v>
      </c>
      <c r="E184" s="738"/>
      <c r="F184" s="738"/>
      <c r="G184" s="738"/>
      <c r="H184" s="738"/>
      <c r="I184" s="738"/>
      <c r="J184" s="32"/>
      <c r="K184" s="26"/>
      <c r="L184" s="4"/>
      <c r="M184" s="26"/>
      <c r="U184" s="329">
        <v>2018</v>
      </c>
    </row>
    <row r="185" spans="1:21" hidden="1">
      <c r="A185" s="4"/>
      <c r="B185" s="29"/>
      <c r="C185" s="29"/>
      <c r="D185" s="738"/>
      <c r="E185" s="738"/>
      <c r="F185" s="738"/>
      <c r="G185" s="738"/>
      <c r="H185" s="738"/>
      <c r="I185" s="738"/>
      <c r="J185" s="32"/>
      <c r="K185" s="26"/>
      <c r="L185" s="42"/>
      <c r="M185" s="26"/>
      <c r="O185" s="37" t="s">
        <v>24</v>
      </c>
      <c r="P185" s="38"/>
      <c r="Q185" s="38"/>
      <c r="R185" s="38"/>
      <c r="S185" s="38"/>
      <c r="U185" s="329">
        <v>2018</v>
      </c>
    </row>
    <row r="186" spans="1:21" hidden="1">
      <c r="A186" s="4"/>
      <c r="B186" s="4"/>
      <c r="C186" s="4"/>
      <c r="D186" s="4"/>
      <c r="E186" s="4"/>
      <c r="F186" s="4"/>
      <c r="G186" s="35"/>
      <c r="H186" s="26"/>
      <c r="I186" s="27"/>
      <c r="J186" s="36"/>
      <c r="K186" s="4"/>
      <c r="L186" s="44"/>
      <c r="M186" s="26"/>
      <c r="O186" s="11">
        <f>+G199</f>
        <v>0</v>
      </c>
      <c r="P186" s="11">
        <f>+G200</f>
        <v>0</v>
      </c>
      <c r="Q186" s="11">
        <f>+G201</f>
        <v>0</v>
      </c>
      <c r="R186" s="11">
        <f>+G202</f>
        <v>0</v>
      </c>
      <c r="S186" s="11">
        <f>+G203</f>
        <v>0</v>
      </c>
      <c r="U186" s="329">
        <v>2018</v>
      </c>
    </row>
    <row r="187" spans="1:21" ht="36" hidden="1">
      <c r="A187" s="39" t="s">
        <v>23</v>
      </c>
      <c r="B187" s="39" t="s">
        <v>6</v>
      </c>
      <c r="C187" s="40" t="s">
        <v>22</v>
      </c>
      <c r="D187" s="40" t="s">
        <v>25</v>
      </c>
      <c r="E187" s="479" t="s">
        <v>278</v>
      </c>
      <c r="F187" s="39" t="s">
        <v>4</v>
      </c>
      <c r="G187" s="41" t="s">
        <v>5</v>
      </c>
      <c r="H187" s="39" t="s">
        <v>323</v>
      </c>
      <c r="I187" s="19" t="s">
        <v>26</v>
      </c>
      <c r="J187" s="19" t="str">
        <f>+J$13</f>
        <v>SMMLV</v>
      </c>
      <c r="K187" s="39" t="s">
        <v>9</v>
      </c>
      <c r="L187" s="44"/>
      <c r="M187" s="4"/>
      <c r="O187" s="45">
        <f>+IF(C188=$O$117,J188,0)</f>
        <v>0</v>
      </c>
      <c r="P187" s="45">
        <f>+IF(C188=$P$117,J188,0)</f>
        <v>0</v>
      </c>
      <c r="Q187" s="45">
        <f>+IF(C188=$Q$117,J188,0)</f>
        <v>0</v>
      </c>
      <c r="R187" s="45">
        <f>+IF(C188=$R$117,J188,0)</f>
        <v>0</v>
      </c>
      <c r="S187" s="45">
        <f>+IF(C188=$S$117,J188,0)</f>
        <v>0</v>
      </c>
      <c r="U187" s="329">
        <v>2018</v>
      </c>
    </row>
    <row r="188" spans="1:21" hidden="1">
      <c r="A188" s="526">
        <v>1</v>
      </c>
      <c r="B188" s="57"/>
      <c r="C188" s="60"/>
      <c r="D188" s="522"/>
      <c r="E188" s="498"/>
      <c r="F188" s="531"/>
      <c r="G188" s="89"/>
      <c r="H188" s="57"/>
      <c r="I188" s="90"/>
      <c r="J188" s="58">
        <f>IF(G188=0,0,IF(G188&lt;$G$13,"FUERA DE TIEMPO",I188*D188/VLOOKUP(YEAR(G188),$U$3:$V$45,2,0)))</f>
        <v>0</v>
      </c>
      <c r="K188" s="576"/>
      <c r="L188" s="44">
        <f>+IF(J188&gt;=$G$15,1,0)</f>
        <v>0</v>
      </c>
      <c r="M188" s="42"/>
      <c r="N188" s="34"/>
      <c r="O188" s="45">
        <f t="shared" ref="O188:O195" si="56">+IF(C189=$O$117,J189,0)</f>
        <v>0</v>
      </c>
      <c r="P188" s="45">
        <f t="shared" ref="P188:P195" si="57">+IF(C189=$P$117,J189,0)</f>
        <v>0</v>
      </c>
      <c r="Q188" s="45">
        <f t="shared" ref="Q188:Q195" si="58">+IF(C189=$Q$117,J189,0)</f>
        <v>0</v>
      </c>
      <c r="R188" s="45">
        <f t="shared" ref="R188:R195" si="59">+IF(C189=$R$117,J189,0)</f>
        <v>0</v>
      </c>
      <c r="S188" s="45">
        <f t="shared" ref="S188:S195" si="60">+IF(C189=$S$117,J189,0)</f>
        <v>0</v>
      </c>
      <c r="U188" s="329">
        <v>2018</v>
      </c>
    </row>
    <row r="189" spans="1:21" hidden="1">
      <c r="A189" s="526">
        <v>2</v>
      </c>
      <c r="B189" s="57"/>
      <c r="C189" s="60"/>
      <c r="D189" s="522"/>
      <c r="E189" s="498"/>
      <c r="F189" s="531"/>
      <c r="G189" s="89"/>
      <c r="H189" s="57"/>
      <c r="I189" s="90"/>
      <c r="J189" s="58">
        <f>IF(G189=0,0,IF(G189&lt;$G$13,"FUERA DE TIEMPO",I189*D189/VLOOKUP(YEAR(G189),$U$3:$V$45,2,0)))</f>
        <v>0</v>
      </c>
      <c r="K189" s="576"/>
      <c r="L189" s="44">
        <f t="shared" ref="L189:L196" si="61">+IF(J189&gt;=$G$15,1,0)</f>
        <v>0</v>
      </c>
      <c r="M189" s="44"/>
      <c r="O189" s="45">
        <f t="shared" si="56"/>
        <v>0</v>
      </c>
      <c r="P189" s="45">
        <f t="shared" si="57"/>
        <v>0</v>
      </c>
      <c r="Q189" s="45">
        <f t="shared" si="58"/>
        <v>0</v>
      </c>
      <c r="R189" s="45">
        <f t="shared" si="59"/>
        <v>0</v>
      </c>
      <c r="S189" s="45">
        <f t="shared" si="60"/>
        <v>0</v>
      </c>
      <c r="U189" s="329">
        <v>2018</v>
      </c>
    </row>
    <row r="190" spans="1:21" hidden="1">
      <c r="A190" s="526">
        <v>3</v>
      </c>
      <c r="B190" s="57"/>
      <c r="C190" s="60"/>
      <c r="D190" s="522"/>
      <c r="E190" s="498"/>
      <c r="F190" s="531"/>
      <c r="G190" s="89"/>
      <c r="H190" s="57"/>
      <c r="I190" s="90"/>
      <c r="J190" s="58">
        <f>IF(G190=0,0,IF(G190&lt;$G$13,"FUERA DE TIEMPO",I190*D190/VLOOKUP(YEAR(G190),$U$3:$V$45,2,0)))</f>
        <v>0</v>
      </c>
      <c r="K190" s="576"/>
      <c r="L190" s="44">
        <f t="shared" si="61"/>
        <v>0</v>
      </c>
      <c r="M190" s="44"/>
      <c r="O190" s="45">
        <f t="shared" si="56"/>
        <v>0</v>
      </c>
      <c r="P190" s="45">
        <f t="shared" si="57"/>
        <v>0</v>
      </c>
      <c r="Q190" s="45">
        <f t="shared" si="58"/>
        <v>0</v>
      </c>
      <c r="R190" s="45">
        <f t="shared" si="59"/>
        <v>0</v>
      </c>
      <c r="S190" s="45">
        <f t="shared" si="60"/>
        <v>0</v>
      </c>
      <c r="U190" s="329">
        <v>2018</v>
      </c>
    </row>
    <row r="191" spans="1:21" hidden="1">
      <c r="A191" s="526">
        <v>4</v>
      </c>
      <c r="B191" s="57"/>
      <c r="C191" s="60"/>
      <c r="D191" s="522"/>
      <c r="E191" s="498"/>
      <c r="F191" s="531"/>
      <c r="G191" s="89"/>
      <c r="H191" s="57"/>
      <c r="I191" s="91"/>
      <c r="J191" s="58"/>
      <c r="K191" s="684"/>
      <c r="L191" s="44">
        <f t="shared" si="61"/>
        <v>0</v>
      </c>
      <c r="M191" s="44"/>
      <c r="O191" s="45">
        <f t="shared" si="56"/>
        <v>0</v>
      </c>
      <c r="P191" s="45">
        <f t="shared" si="57"/>
        <v>0</v>
      </c>
      <c r="Q191" s="45">
        <f t="shared" si="58"/>
        <v>0</v>
      </c>
      <c r="R191" s="45">
        <f t="shared" si="59"/>
        <v>0</v>
      </c>
      <c r="S191" s="45">
        <f t="shared" si="60"/>
        <v>0</v>
      </c>
      <c r="U191" s="329">
        <v>2018</v>
      </c>
    </row>
    <row r="192" spans="1:21" ht="12.75" hidden="1" thickBot="1">
      <c r="A192" s="526">
        <v>5</v>
      </c>
      <c r="B192" s="57"/>
      <c r="C192" s="60"/>
      <c r="D192" s="522"/>
      <c r="E192" s="498"/>
      <c r="F192" s="531"/>
      <c r="G192" s="89"/>
      <c r="H192" s="57"/>
      <c r="I192" s="90"/>
      <c r="J192" s="58">
        <f>IF(G192=0,0,IF(G192&lt;$G$13,"FUERA DE TIEMPO",I192*D192/VLOOKUP(YEAR(G192),$U$3:$V$45,2,0)))</f>
        <v>0</v>
      </c>
      <c r="K192" s="576"/>
      <c r="L192" s="44">
        <f t="shared" si="61"/>
        <v>0</v>
      </c>
      <c r="M192" s="44"/>
      <c r="O192" s="45">
        <f t="shared" si="56"/>
        <v>0</v>
      </c>
      <c r="P192" s="45">
        <f t="shared" si="57"/>
        <v>0</v>
      </c>
      <c r="Q192" s="45">
        <f t="shared" si="58"/>
        <v>0</v>
      </c>
      <c r="R192" s="45">
        <f t="shared" si="59"/>
        <v>0</v>
      </c>
      <c r="S192" s="45">
        <f t="shared" si="60"/>
        <v>0</v>
      </c>
      <c r="U192" s="329">
        <v>2018</v>
      </c>
    </row>
    <row r="193" spans="1:21" ht="48.75" hidden="1" thickBot="1">
      <c r="A193" s="526">
        <v>6</v>
      </c>
      <c r="B193" s="81"/>
      <c r="C193" s="57"/>
      <c r="D193" s="522">
        <v>1</v>
      </c>
      <c r="E193" s="498"/>
      <c r="F193" s="531" t="str">
        <f>'Formato 3'!D43</f>
        <v>Prestación del servicio de transporte especial  para   los  funcionarios   (as) y/o   usuarios   (as)   de   la   secretaria Distrital   de   Integración   Social,   en camionetas  (Grupo  1)  y  microbuses (Grupo 2).</v>
      </c>
      <c r="G193" s="89"/>
      <c r="H193" s="57" t="s">
        <v>841</v>
      </c>
      <c r="I193" s="90"/>
      <c r="J193" s="58">
        <f>IF(G193=0,0,IF(G193&lt;$G$13,"FUERA DE TIEMPO",I193*D193/VLOOKUP(YEAR(G193),$U$3:$V$45,2,0)))</f>
        <v>0</v>
      </c>
      <c r="K193" s="43"/>
      <c r="L193" s="44">
        <f t="shared" si="61"/>
        <v>0</v>
      </c>
      <c r="M193" s="44"/>
      <c r="O193" s="45">
        <f t="shared" si="56"/>
        <v>0</v>
      </c>
      <c r="P193" s="45">
        <f t="shared" si="57"/>
        <v>0</v>
      </c>
      <c r="Q193" s="45">
        <f t="shared" si="58"/>
        <v>0</v>
      </c>
      <c r="R193" s="45">
        <f t="shared" si="59"/>
        <v>0</v>
      </c>
      <c r="S193" s="45">
        <f t="shared" si="60"/>
        <v>0</v>
      </c>
      <c r="U193" s="329">
        <v>2018</v>
      </c>
    </row>
    <row r="194" spans="1:21" ht="36.75" hidden="1" thickBot="1">
      <c r="A194" s="526">
        <v>7</v>
      </c>
      <c r="B194" s="81"/>
      <c r="C194" s="57"/>
      <c r="D194" s="522">
        <v>1</v>
      </c>
      <c r="E194" s="498"/>
      <c r="F194" s="531" t="str">
        <f>'Formato 3'!D44</f>
        <v>Servicios  de  transporte  especial  de personas, para empleados y personal de Colombia telecomunicaciones SA ESP</v>
      </c>
      <c r="G194" s="89"/>
      <c r="H194" s="57" t="s">
        <v>841</v>
      </c>
      <c r="I194" s="90"/>
      <c r="J194" s="58">
        <f>IF(G194=0,0,IF(G194&lt;$G$13,"FUERA DE TIEMPO",I194*D194/VLOOKUP(YEAR(G194),$U$3:$V$45,2,0)))</f>
        <v>0</v>
      </c>
      <c r="K194" s="43"/>
      <c r="L194" s="44">
        <f t="shared" si="61"/>
        <v>0</v>
      </c>
      <c r="M194" s="44"/>
      <c r="O194" s="45">
        <f t="shared" si="56"/>
        <v>0</v>
      </c>
      <c r="P194" s="45">
        <f t="shared" si="57"/>
        <v>0</v>
      </c>
      <c r="Q194" s="45">
        <f t="shared" si="58"/>
        <v>0</v>
      </c>
      <c r="R194" s="45">
        <f t="shared" si="59"/>
        <v>0</v>
      </c>
      <c r="S194" s="45">
        <f t="shared" si="60"/>
        <v>0</v>
      </c>
      <c r="U194" s="329">
        <v>2018</v>
      </c>
    </row>
    <row r="195" spans="1:21" ht="84.75" hidden="1" thickBot="1">
      <c r="A195" s="526">
        <v>8</v>
      </c>
      <c r="B195" s="57"/>
      <c r="C195" s="60"/>
      <c r="D195" s="522">
        <v>1</v>
      </c>
      <c r="E195" s="498"/>
      <c r="F195" s="531" t="str">
        <f>'Formato 3'!D45</f>
        <v xml:space="preserve">Servicio  de  transporte  del  personal dedicado  a  las  actividades  propias de   la   Electrificadora   del   Meta   SA ESP,   por   empresas   de   transporte legalmente constituidas y debidamente    habilitadas    por    el Ministerio    de    Transporte    en    la modalidad   de   Transporte   publico terrestre automotor especial </v>
      </c>
      <c r="G195" s="89"/>
      <c r="H195" s="57" t="s">
        <v>841</v>
      </c>
      <c r="I195" s="59"/>
      <c r="J195" s="58">
        <f>IF(G195=0,0,IF(G195&lt;$G$13,"FUERA DE TIEMPO",I195*D195/VLOOKUP(YEAR(G195),$U$3:$V$45,2,0)))</f>
        <v>0</v>
      </c>
      <c r="K195" s="43"/>
      <c r="L195" s="44">
        <f t="shared" si="61"/>
        <v>0</v>
      </c>
      <c r="M195" s="44"/>
      <c r="O195" s="45">
        <f t="shared" si="56"/>
        <v>0</v>
      </c>
      <c r="P195" s="45">
        <f t="shared" si="57"/>
        <v>0</v>
      </c>
      <c r="Q195" s="45">
        <f t="shared" si="58"/>
        <v>0</v>
      </c>
      <c r="R195" s="45">
        <f t="shared" si="59"/>
        <v>0</v>
      </c>
      <c r="S195" s="45">
        <f t="shared" si="60"/>
        <v>0</v>
      </c>
      <c r="U195" s="329">
        <v>2018</v>
      </c>
    </row>
    <row r="196" spans="1:21" ht="36.75" hidden="1" thickBot="1">
      <c r="A196" s="526">
        <v>9</v>
      </c>
      <c r="B196" s="57"/>
      <c r="C196" s="60"/>
      <c r="D196" s="522">
        <v>1</v>
      </c>
      <c r="E196" s="498"/>
      <c r="F196" s="531" t="str">
        <f>'Formato 3'!D46</f>
        <v xml:space="preserve">Prestar     el     servicio     público     de transporte terrestre automotor especial por horas para el desplazamiento del Director Ejecutivo del IETS </v>
      </c>
      <c r="G196" s="89"/>
      <c r="H196" s="57" t="s">
        <v>841</v>
      </c>
      <c r="I196" s="59"/>
      <c r="J196" s="58">
        <f>IF(G196=0,0,IF(G196&lt;$G$13,"FUERA DE TIEMPO",I196*D196/VLOOKUP(YEAR(G196),$U$3:$V$45,2,0)))</f>
        <v>0</v>
      </c>
      <c r="K196" s="47"/>
      <c r="L196" s="44">
        <f t="shared" si="61"/>
        <v>0</v>
      </c>
      <c r="M196" s="44"/>
      <c r="O196" s="49">
        <f>SUM(O187:O195)</f>
        <v>0</v>
      </c>
      <c r="P196" s="49">
        <f>SUM(P187:P195)</f>
        <v>0</v>
      </c>
      <c r="Q196" s="49">
        <f>SUM(Q187:Q195)</f>
        <v>0</v>
      </c>
      <c r="R196" s="49">
        <f>SUM(R187:R195)</f>
        <v>0</v>
      </c>
      <c r="S196" s="49">
        <f>SUM(S187:S195)</f>
        <v>0</v>
      </c>
      <c r="U196" s="329">
        <v>2018</v>
      </c>
    </row>
    <row r="197" spans="1:21" ht="12.75" hidden="1" thickBot="1">
      <c r="A197" s="4"/>
      <c r="B197" s="4"/>
      <c r="C197" s="4"/>
      <c r="D197" s="4"/>
      <c r="E197" s="4"/>
      <c r="F197" s="4"/>
      <c r="G197" s="48"/>
      <c r="H197" s="26"/>
      <c r="I197" s="32" t="s">
        <v>8</v>
      </c>
      <c r="J197" s="32">
        <f>SUM(J188:J196)</f>
        <v>0</v>
      </c>
      <c r="K197" s="583"/>
      <c r="L197" s="26">
        <f>SUM(L188:L196)</f>
        <v>0</v>
      </c>
      <c r="M197" s="44"/>
      <c r="U197" s="329">
        <v>2018</v>
      </c>
    </row>
    <row r="198" spans="1:21" ht="28.5" hidden="1" customHeight="1" thickBot="1">
      <c r="A198" s="26"/>
      <c r="B198" s="26"/>
      <c r="C198" s="26"/>
      <c r="D198" s="26"/>
      <c r="E198" s="26"/>
      <c r="F198" s="26"/>
      <c r="G198" s="35"/>
      <c r="H198" s="50"/>
      <c r="I198" s="51"/>
      <c r="J198" s="52" t="str">
        <f>+IF(OR(L197=0,J204&gt;=1),"NO CUMPLE","CUMPLE")</f>
        <v>NO CUMPLE</v>
      </c>
      <c r="K198" s="102" t="str">
        <f>IF(J198="NO CUMPLE","0",IF(J197&gt;=$J$16,"CUMPLE SUMATORIA DE TODOS 2,0 DEL POE",IF(J197&lt;$J$16,"NO CUMPLE SUMATORIA DE TODOS 2,0 DEL POE")))</f>
        <v>0</v>
      </c>
      <c r="L198" s="26"/>
      <c r="M198" s="26"/>
      <c r="U198" s="329">
        <v>2018</v>
      </c>
    </row>
    <row r="199" spans="1:21" hidden="1">
      <c r="A199" s="26"/>
      <c r="B199" s="26"/>
      <c r="C199" s="26"/>
      <c r="D199" s="26"/>
      <c r="E199" s="26"/>
      <c r="F199" s="26"/>
      <c r="G199" s="53">
        <f>VLOOKUP(C183,Conformación!$A$5:$S$129,5,FALSE)</f>
        <v>0</v>
      </c>
      <c r="H199" s="54">
        <f>VLOOKUP(C183,Conformación!$A$5:$S$129,7,FALSE)</f>
        <v>0</v>
      </c>
      <c r="I199" s="55">
        <f>+O196</f>
        <v>0</v>
      </c>
      <c r="J199" s="26" t="str">
        <f>+IF(I199&lt;MAX($I$130:$I$134),"",IF(I199=MAX($I$130:$I$134)*AND(SUM($I$130:$I$134)&gt;MAX($I$130:$I$134))*AND((H199&gt;0.34)),"V.Bo.",IF(I199=MAX($I$130:$I$134)*AND(I199=SUM($I$130:$I$134))*AND(H199&gt;=0.51),"V.Bo.","NO CUMPLE")))</f>
        <v>V.Bo.</v>
      </c>
      <c r="K199" s="26"/>
      <c r="L199" s="26"/>
      <c r="M199" s="26"/>
      <c r="N199" s="46"/>
      <c r="O199" s="46"/>
      <c r="P199" s="46"/>
      <c r="Q199" s="46"/>
      <c r="R199" s="46"/>
      <c r="S199" s="46"/>
      <c r="U199" s="329">
        <v>2018</v>
      </c>
    </row>
    <row r="200" spans="1:21" hidden="1">
      <c r="A200" s="26"/>
      <c r="B200" s="26"/>
      <c r="C200" s="26"/>
      <c r="D200" s="26"/>
      <c r="E200" s="26"/>
      <c r="F200" s="26"/>
      <c r="G200" s="53">
        <f>VLOOKUP(C183,Conformación!$A$5:$S$129,8,FALSE)</f>
        <v>0</v>
      </c>
      <c r="H200" s="54">
        <f>VLOOKUP(C183,Conformación!$A$5:$S$129,10,FALSE)</f>
        <v>0</v>
      </c>
      <c r="I200" s="55">
        <f>+P196</f>
        <v>0</v>
      </c>
      <c r="J200" s="26" t="str">
        <f t="shared" ref="J200:J203" si="62">+IF(I200&lt;MAX($I$130:$I$134),"",IF(I200=MAX($I$130:$I$134)*AND(SUM($I$130:$I$134)&gt;MAX($I$130:$I$134))*AND((H200&gt;0.34)),"V.Bo.",IF(I200=MAX($I$130:$I$134)*AND(I200=SUM($I$130:$I$134))*AND(H200&gt;=0.51),"V.Bo.","NO CUMPLE")))</f>
        <v>V.Bo.</v>
      </c>
      <c r="K200" s="26"/>
      <c r="L200" s="26"/>
      <c r="M200" s="26"/>
      <c r="N200" s="46"/>
      <c r="O200" s="46"/>
      <c r="P200" s="46"/>
      <c r="Q200" s="46"/>
      <c r="R200" s="46"/>
      <c r="S200" s="46"/>
      <c r="U200" s="329">
        <v>2018</v>
      </c>
    </row>
    <row r="201" spans="1:21" hidden="1">
      <c r="A201" s="26"/>
      <c r="B201" s="26"/>
      <c r="C201" s="26"/>
      <c r="D201" s="26"/>
      <c r="E201" s="26"/>
      <c r="F201" s="26"/>
      <c r="G201" s="53">
        <f>VLOOKUP(C183,Conformación!$A$5:$S$129,11,FALSE)</f>
        <v>0</v>
      </c>
      <c r="H201" s="54">
        <f>VLOOKUP(C183,Conformación!$A$5:$S$129,13,FALSE)</f>
        <v>0</v>
      </c>
      <c r="I201" s="55">
        <f>+Q196</f>
        <v>0</v>
      </c>
      <c r="J201" s="26" t="str">
        <f t="shared" si="62"/>
        <v>V.Bo.</v>
      </c>
      <c r="K201" s="26"/>
      <c r="L201" s="26"/>
      <c r="M201" s="26"/>
      <c r="N201" s="46"/>
      <c r="O201" s="46"/>
      <c r="P201" s="46"/>
      <c r="Q201" s="46"/>
      <c r="R201" s="46"/>
      <c r="S201" s="46"/>
      <c r="U201" s="329">
        <v>2018</v>
      </c>
    </row>
    <row r="202" spans="1:21" hidden="1">
      <c r="A202" s="26"/>
      <c r="B202" s="26"/>
      <c r="C202" s="26"/>
      <c r="D202" s="26"/>
      <c r="E202" s="26"/>
      <c r="F202" s="26"/>
      <c r="G202" s="53">
        <f>VLOOKUP(C183,Conformación!$A$5:$S$129,14,FALSE)</f>
        <v>0</v>
      </c>
      <c r="H202" s="54">
        <f>VLOOKUP(C183,Conformación!$A$5:$S$129,16,FALSE)</f>
        <v>0</v>
      </c>
      <c r="I202" s="55">
        <f>+R196</f>
        <v>0</v>
      </c>
      <c r="J202" s="26" t="str">
        <f t="shared" si="62"/>
        <v>V.Bo.</v>
      </c>
      <c r="K202" s="26"/>
      <c r="L202" s="26"/>
      <c r="M202" s="26"/>
      <c r="N202" s="46"/>
      <c r="O202" s="46"/>
      <c r="P202" s="46"/>
      <c r="Q202" s="46"/>
      <c r="R202" s="46"/>
      <c r="S202" s="46"/>
      <c r="U202" s="329">
        <v>2018</v>
      </c>
    </row>
    <row r="203" spans="1:21" hidden="1">
      <c r="A203" s="26"/>
      <c r="B203" s="26"/>
      <c r="C203" s="26"/>
      <c r="D203" s="26"/>
      <c r="E203" s="26"/>
      <c r="F203" s="26"/>
      <c r="G203" s="53">
        <f>VLOOKUP(C183,Conformación!$A$5:$S$129,17,FALSE)</f>
        <v>0</v>
      </c>
      <c r="H203" s="54">
        <f>VLOOKUP(C183,Conformación!$A$5:$S$129,19,FALSE)</f>
        <v>0</v>
      </c>
      <c r="I203" s="55">
        <f>+S196</f>
        <v>0</v>
      </c>
      <c r="J203" s="26" t="str">
        <f t="shared" si="62"/>
        <v>V.Bo.</v>
      </c>
      <c r="K203" s="26"/>
      <c r="M203" s="26"/>
      <c r="N203" s="46"/>
      <c r="O203" s="46"/>
      <c r="P203" s="46"/>
      <c r="Q203" s="46"/>
      <c r="R203" s="46"/>
      <c r="S203" s="46"/>
      <c r="U203" s="329">
        <v>2018</v>
      </c>
    </row>
    <row r="204" spans="1:21" ht="15" hidden="1" customHeight="1">
      <c r="A204" s="26"/>
      <c r="B204" s="26"/>
      <c r="C204" s="26"/>
      <c r="D204" s="26"/>
      <c r="E204" s="26"/>
      <c r="F204" s="26"/>
      <c r="G204" s="53"/>
      <c r="H204" s="56"/>
      <c r="I204" s="32"/>
      <c r="J204" s="26">
        <f>+COUNTIF(J199:J203,"NO CUMPLE")</f>
        <v>0</v>
      </c>
      <c r="K204" s="26"/>
      <c r="L204" s="26"/>
      <c r="M204" s="26"/>
      <c r="N204" s="46"/>
      <c r="O204" s="46"/>
      <c r="P204" s="46"/>
      <c r="Q204" s="46"/>
      <c r="R204" s="46"/>
      <c r="S204" s="46"/>
      <c r="U204" s="329">
        <v>2018</v>
      </c>
    </row>
    <row r="205" spans="1:21" hidden="1">
      <c r="U205" s="329">
        <v>2018</v>
      </c>
    </row>
    <row r="206" spans="1:21" hidden="1">
      <c r="A206" s="4"/>
      <c r="B206" s="29" t="s">
        <v>117</v>
      </c>
      <c r="C206" s="31">
        <v>9</v>
      </c>
      <c r="D206" s="737">
        <f>VLOOKUP(C206,Conformación!$A$5:$S$129,2,FALSE)</f>
        <v>0</v>
      </c>
      <c r="E206" s="737"/>
      <c r="F206" s="737"/>
      <c r="G206" s="737"/>
      <c r="H206" s="737"/>
      <c r="I206" s="737"/>
      <c r="J206" s="32"/>
      <c r="K206" s="26"/>
      <c r="L206" s="26"/>
      <c r="U206" s="329">
        <v>2018</v>
      </c>
    </row>
    <row r="207" spans="1:21" hidden="1">
      <c r="A207" s="4"/>
      <c r="B207" s="29"/>
      <c r="C207" s="29"/>
      <c r="D207" s="738">
        <f>VLOOKUP(C206,Conformación!$A$5:$S$129,4,FALSE)</f>
        <v>0</v>
      </c>
      <c r="E207" s="738"/>
      <c r="F207" s="738"/>
      <c r="G207" s="738"/>
      <c r="H207" s="738"/>
      <c r="I207" s="738"/>
      <c r="J207" s="32"/>
      <c r="K207" s="26"/>
      <c r="L207" s="4"/>
      <c r="M207" s="26"/>
      <c r="U207" s="329">
        <v>2018</v>
      </c>
    </row>
    <row r="208" spans="1:21" hidden="1">
      <c r="A208" s="4"/>
      <c r="B208" s="29"/>
      <c r="C208" s="29"/>
      <c r="D208" s="738"/>
      <c r="E208" s="738"/>
      <c r="F208" s="738"/>
      <c r="G208" s="738"/>
      <c r="H208" s="738"/>
      <c r="I208" s="738"/>
      <c r="J208" s="32"/>
      <c r="K208" s="26"/>
      <c r="L208" s="42"/>
      <c r="M208" s="26"/>
      <c r="O208" s="37" t="s">
        <v>24</v>
      </c>
      <c r="P208" s="38"/>
      <c r="Q208" s="38"/>
      <c r="R208" s="38"/>
      <c r="S208" s="38"/>
      <c r="U208" s="329">
        <v>2018</v>
      </c>
    </row>
    <row r="209" spans="1:21" hidden="1">
      <c r="A209" s="4"/>
      <c r="B209" s="4"/>
      <c r="C209" s="4"/>
      <c r="D209" s="4"/>
      <c r="E209" s="4"/>
      <c r="F209" s="4"/>
      <c r="G209" s="35"/>
      <c r="H209" s="26"/>
      <c r="I209" s="27"/>
      <c r="J209" s="36"/>
      <c r="K209" s="4"/>
      <c r="L209" s="44"/>
      <c r="M209" s="26"/>
      <c r="O209" s="11">
        <f>+G222</f>
        <v>0</v>
      </c>
      <c r="P209" s="11">
        <f>+G223</f>
        <v>0</v>
      </c>
      <c r="Q209" s="11">
        <f>+G224</f>
        <v>0</v>
      </c>
      <c r="R209" s="11">
        <f>+G225</f>
        <v>0</v>
      </c>
      <c r="S209" s="11">
        <f>+G226</f>
        <v>0</v>
      </c>
      <c r="U209" s="329">
        <v>2018</v>
      </c>
    </row>
    <row r="210" spans="1:21" ht="36" hidden="1">
      <c r="A210" s="39" t="s">
        <v>23</v>
      </c>
      <c r="B210" s="39" t="s">
        <v>6</v>
      </c>
      <c r="C210" s="40" t="s">
        <v>22</v>
      </c>
      <c r="D210" s="40" t="s">
        <v>25</v>
      </c>
      <c r="E210" s="479" t="s">
        <v>278</v>
      </c>
      <c r="F210" s="39" t="s">
        <v>4</v>
      </c>
      <c r="G210" s="41" t="s">
        <v>5</v>
      </c>
      <c r="H210" s="39" t="s">
        <v>323</v>
      </c>
      <c r="I210" s="19" t="s">
        <v>26</v>
      </c>
      <c r="J210" s="19" t="str">
        <f>+J$13</f>
        <v>SMMLV</v>
      </c>
      <c r="K210" s="39" t="s">
        <v>9</v>
      </c>
      <c r="L210" s="44"/>
      <c r="M210" s="4"/>
      <c r="O210" s="45">
        <f>+IF(C211=$O$117,J211,0)</f>
        <v>0</v>
      </c>
      <c r="P210" s="45">
        <f>+IF(C211=$P$117,J211,0)</f>
        <v>0</v>
      </c>
      <c r="Q210" s="45">
        <f>+IF(C211=$Q$117,J211,0)</f>
        <v>0</v>
      </c>
      <c r="R210" s="45">
        <f>+IF(C211=$R$117,J211,0)</f>
        <v>0</v>
      </c>
      <c r="S210" s="45">
        <f>+IF(C211=$S$117,J211,0)</f>
        <v>0</v>
      </c>
      <c r="U210" s="329">
        <v>2018</v>
      </c>
    </row>
    <row r="211" spans="1:21" hidden="1">
      <c r="A211" s="526">
        <v>1</v>
      </c>
      <c r="B211" s="57"/>
      <c r="C211" s="60"/>
      <c r="D211" s="522"/>
      <c r="E211" s="498"/>
      <c r="F211" s="531"/>
      <c r="G211" s="89"/>
      <c r="H211" s="57"/>
      <c r="I211" s="90"/>
      <c r="J211" s="58">
        <f t="shared" ref="J211:J219" si="63">IF(G211=0,0,IF(G211&lt;$G$13,"FUERA DE TIEMPO",I211*D211/VLOOKUP(YEAR(G211),$U$3:$V$45,2,0)))</f>
        <v>0</v>
      </c>
      <c r="K211" s="576"/>
      <c r="L211" s="44">
        <f>+IF(J211&gt;=$G$15,1,0)</f>
        <v>0</v>
      </c>
      <c r="M211" s="42"/>
      <c r="N211" s="34"/>
      <c r="O211" s="45">
        <f t="shared" ref="O211:O218" si="64">+IF(C212=$O$117,J212,0)</f>
        <v>0</v>
      </c>
      <c r="P211" s="45">
        <f t="shared" ref="P211:P218" si="65">+IF(C212=$P$117,J212,0)</f>
        <v>0</v>
      </c>
      <c r="Q211" s="45">
        <f t="shared" ref="Q211:Q218" si="66">+IF(C212=$Q$117,J212,0)</f>
        <v>0</v>
      </c>
      <c r="R211" s="45">
        <f t="shared" ref="R211:R218" si="67">+IF(C212=$R$117,J212,0)</f>
        <v>0</v>
      </c>
      <c r="S211" s="45">
        <f t="shared" ref="S211:S218" si="68">+IF(C212=$S$117,J212,0)</f>
        <v>0</v>
      </c>
      <c r="U211" s="329">
        <v>2018</v>
      </c>
    </row>
    <row r="212" spans="1:21" hidden="1">
      <c r="A212" s="526">
        <v>2</v>
      </c>
      <c r="B212" s="57"/>
      <c r="C212" s="60"/>
      <c r="D212" s="522"/>
      <c r="E212" s="498"/>
      <c r="F212" s="531"/>
      <c r="G212" s="89"/>
      <c r="H212" s="57"/>
      <c r="I212" s="90"/>
      <c r="J212" s="58">
        <f t="shared" si="63"/>
        <v>0</v>
      </c>
      <c r="K212" s="576"/>
      <c r="L212" s="44">
        <f t="shared" ref="L212:L219" si="69">+IF(J212&gt;=$G$15,1,0)</f>
        <v>0</v>
      </c>
      <c r="M212" s="44"/>
      <c r="O212" s="45">
        <f t="shared" si="64"/>
        <v>0</v>
      </c>
      <c r="P212" s="45">
        <f t="shared" si="65"/>
        <v>0</v>
      </c>
      <c r="Q212" s="45">
        <f t="shared" si="66"/>
        <v>0</v>
      </c>
      <c r="R212" s="45">
        <f t="shared" si="67"/>
        <v>0</v>
      </c>
      <c r="S212" s="45">
        <f t="shared" si="68"/>
        <v>0</v>
      </c>
      <c r="U212" s="329">
        <v>2018</v>
      </c>
    </row>
    <row r="213" spans="1:21" hidden="1">
      <c r="A213" s="526">
        <v>3</v>
      </c>
      <c r="B213" s="57"/>
      <c r="C213" s="60"/>
      <c r="D213" s="522"/>
      <c r="E213" s="498"/>
      <c r="F213" s="531"/>
      <c r="G213" s="89"/>
      <c r="H213" s="57"/>
      <c r="I213" s="90"/>
      <c r="J213" s="58">
        <f t="shared" si="63"/>
        <v>0</v>
      </c>
      <c r="K213" s="576"/>
      <c r="L213" s="44">
        <f t="shared" si="69"/>
        <v>0</v>
      </c>
      <c r="M213" s="44"/>
      <c r="O213" s="45">
        <f t="shared" si="64"/>
        <v>0</v>
      </c>
      <c r="P213" s="45">
        <f t="shared" si="65"/>
        <v>0</v>
      </c>
      <c r="Q213" s="45">
        <f t="shared" si="66"/>
        <v>0</v>
      </c>
      <c r="R213" s="45">
        <f t="shared" si="67"/>
        <v>0</v>
      </c>
      <c r="S213" s="45">
        <f t="shared" si="68"/>
        <v>0</v>
      </c>
      <c r="U213" s="329">
        <v>2018</v>
      </c>
    </row>
    <row r="214" spans="1:21" ht="12.75" hidden="1" thickBot="1">
      <c r="A214" s="526">
        <v>4</v>
      </c>
      <c r="B214" s="57"/>
      <c r="C214" s="60"/>
      <c r="D214" s="522"/>
      <c r="E214" s="498"/>
      <c r="F214" s="531"/>
      <c r="G214" s="89"/>
      <c r="H214" s="57"/>
      <c r="I214" s="91"/>
      <c r="J214" s="58">
        <f t="shared" si="63"/>
        <v>0</v>
      </c>
      <c r="K214" s="576"/>
      <c r="L214" s="44">
        <f t="shared" si="69"/>
        <v>0</v>
      </c>
      <c r="M214" s="44"/>
      <c r="O214" s="45">
        <f t="shared" si="64"/>
        <v>0</v>
      </c>
      <c r="P214" s="45">
        <f t="shared" si="65"/>
        <v>0</v>
      </c>
      <c r="Q214" s="45">
        <f t="shared" si="66"/>
        <v>0</v>
      </c>
      <c r="R214" s="45">
        <f t="shared" si="67"/>
        <v>0</v>
      </c>
      <c r="S214" s="45">
        <f t="shared" si="68"/>
        <v>0</v>
      </c>
      <c r="U214" s="329">
        <v>2018</v>
      </c>
    </row>
    <row r="215" spans="1:21" ht="12.75" hidden="1" thickBot="1">
      <c r="A215" s="526">
        <v>5</v>
      </c>
      <c r="B215" s="57"/>
      <c r="C215" s="60"/>
      <c r="D215" s="522"/>
      <c r="E215" s="498"/>
      <c r="F215" s="531"/>
      <c r="G215" s="89"/>
      <c r="H215" s="57"/>
      <c r="I215" s="90"/>
      <c r="J215" s="58">
        <f t="shared" si="63"/>
        <v>0</v>
      </c>
      <c r="K215" s="201"/>
      <c r="L215" s="44">
        <f t="shared" si="69"/>
        <v>0</v>
      </c>
      <c r="M215" s="44"/>
      <c r="O215" s="45">
        <f t="shared" si="64"/>
        <v>0</v>
      </c>
      <c r="P215" s="45">
        <f t="shared" si="65"/>
        <v>0</v>
      </c>
      <c r="Q215" s="45">
        <f t="shared" si="66"/>
        <v>0</v>
      </c>
      <c r="R215" s="45">
        <f t="shared" si="67"/>
        <v>0</v>
      </c>
      <c r="S215" s="45">
        <f t="shared" si="68"/>
        <v>0</v>
      </c>
      <c r="U215" s="329">
        <v>2018</v>
      </c>
    </row>
    <row r="216" spans="1:21" ht="12.75" hidden="1" thickBot="1">
      <c r="A216" s="526">
        <v>6</v>
      </c>
      <c r="B216" s="81"/>
      <c r="C216" s="57"/>
      <c r="D216" s="522"/>
      <c r="E216" s="498"/>
      <c r="F216" s="531"/>
      <c r="G216" s="89"/>
      <c r="H216" s="81"/>
      <c r="I216" s="90"/>
      <c r="J216" s="58">
        <f t="shared" si="63"/>
        <v>0</v>
      </c>
      <c r="K216" s="43"/>
      <c r="L216" s="44">
        <f t="shared" si="69"/>
        <v>0</v>
      </c>
      <c r="M216" s="44"/>
      <c r="O216" s="45">
        <f t="shared" si="64"/>
        <v>0</v>
      </c>
      <c r="P216" s="45">
        <f t="shared" si="65"/>
        <v>0</v>
      </c>
      <c r="Q216" s="45">
        <f t="shared" si="66"/>
        <v>0</v>
      </c>
      <c r="R216" s="45">
        <f t="shared" si="67"/>
        <v>0</v>
      </c>
      <c r="S216" s="45">
        <f t="shared" si="68"/>
        <v>0</v>
      </c>
      <c r="U216" s="329">
        <v>2018</v>
      </c>
    </row>
    <row r="217" spans="1:21" ht="12.75" hidden="1" thickBot="1">
      <c r="A217" s="526">
        <v>7</v>
      </c>
      <c r="B217" s="81"/>
      <c r="C217" s="57"/>
      <c r="D217" s="522"/>
      <c r="E217" s="498"/>
      <c r="F217" s="531"/>
      <c r="G217" s="89"/>
      <c r="H217" s="81"/>
      <c r="I217" s="90"/>
      <c r="J217" s="58">
        <f t="shared" si="63"/>
        <v>0</v>
      </c>
      <c r="K217" s="43"/>
      <c r="L217" s="44">
        <f t="shared" si="69"/>
        <v>0</v>
      </c>
      <c r="M217" s="44"/>
      <c r="O217" s="45">
        <f t="shared" si="64"/>
        <v>0</v>
      </c>
      <c r="P217" s="45">
        <f t="shared" si="65"/>
        <v>0</v>
      </c>
      <c r="Q217" s="45">
        <f t="shared" si="66"/>
        <v>0</v>
      </c>
      <c r="R217" s="45">
        <f t="shared" si="67"/>
        <v>0</v>
      </c>
      <c r="S217" s="45">
        <f t="shared" si="68"/>
        <v>0</v>
      </c>
      <c r="U217" s="329">
        <v>2018</v>
      </c>
    </row>
    <row r="218" spans="1:21" ht="12.75" hidden="1" thickBot="1">
      <c r="A218" s="526">
        <v>8</v>
      </c>
      <c r="B218" s="57"/>
      <c r="C218" s="60"/>
      <c r="D218" s="522"/>
      <c r="E218" s="498"/>
      <c r="F218" s="531"/>
      <c r="G218" s="89"/>
      <c r="H218" s="57"/>
      <c r="I218" s="59"/>
      <c r="J218" s="58">
        <f t="shared" si="63"/>
        <v>0</v>
      </c>
      <c r="K218" s="43"/>
      <c r="L218" s="44">
        <f t="shared" si="69"/>
        <v>0</v>
      </c>
      <c r="M218" s="44"/>
      <c r="O218" s="45">
        <f t="shared" si="64"/>
        <v>0</v>
      </c>
      <c r="P218" s="45">
        <f t="shared" si="65"/>
        <v>0</v>
      </c>
      <c r="Q218" s="45">
        <f t="shared" si="66"/>
        <v>0</v>
      </c>
      <c r="R218" s="45">
        <f t="shared" si="67"/>
        <v>0</v>
      </c>
      <c r="S218" s="45">
        <f t="shared" si="68"/>
        <v>0</v>
      </c>
      <c r="U218" s="329">
        <v>2018</v>
      </c>
    </row>
    <row r="219" spans="1:21" ht="12.75" hidden="1" thickBot="1">
      <c r="A219" s="526">
        <v>9</v>
      </c>
      <c r="B219" s="57"/>
      <c r="C219" s="60"/>
      <c r="D219" s="522"/>
      <c r="E219" s="498"/>
      <c r="F219" s="531"/>
      <c r="G219" s="89"/>
      <c r="H219" s="57"/>
      <c r="I219" s="59"/>
      <c r="J219" s="58">
        <f t="shared" si="63"/>
        <v>0</v>
      </c>
      <c r="K219" s="47"/>
      <c r="L219" s="44">
        <f t="shared" si="69"/>
        <v>0</v>
      </c>
      <c r="M219" s="44"/>
      <c r="O219" s="49">
        <f>SUM(O210:O218)</f>
        <v>0</v>
      </c>
      <c r="P219" s="49">
        <f>SUM(P210:P218)</f>
        <v>0</v>
      </c>
      <c r="Q219" s="49">
        <f>SUM(Q210:Q218)</f>
        <v>0</v>
      </c>
      <c r="R219" s="49">
        <f>SUM(R210:R218)</f>
        <v>0</v>
      </c>
      <c r="S219" s="49">
        <f>SUM(S210:S218)</f>
        <v>0</v>
      </c>
      <c r="U219" s="329">
        <v>2018</v>
      </c>
    </row>
    <row r="220" spans="1:21" ht="12.75" hidden="1" thickBot="1">
      <c r="A220" s="4"/>
      <c r="B220" s="4"/>
      <c r="C220" s="4"/>
      <c r="D220" s="4"/>
      <c r="E220" s="4"/>
      <c r="F220" s="4"/>
      <c r="G220" s="48"/>
      <c r="H220" s="26"/>
      <c r="I220" s="32" t="s">
        <v>8</v>
      </c>
      <c r="J220" s="32">
        <f>SUM(J211:J219)</f>
        <v>0</v>
      </c>
      <c r="K220" s="583"/>
      <c r="L220" s="26">
        <f>SUM(L211:L219)</f>
        <v>0</v>
      </c>
      <c r="M220" s="44"/>
      <c r="U220" s="329">
        <v>2018</v>
      </c>
    </row>
    <row r="221" spans="1:21" ht="28.5" hidden="1" customHeight="1" thickBot="1">
      <c r="A221" s="26"/>
      <c r="B221" s="26"/>
      <c r="C221" s="26"/>
      <c r="D221" s="26"/>
      <c r="E221" s="26"/>
      <c r="F221" s="26"/>
      <c r="G221" s="35"/>
      <c r="H221" s="50"/>
      <c r="I221" s="51"/>
      <c r="J221" s="52" t="str">
        <f>+IF(OR(L220=0,J227&gt;=1),"NO CUMPLE","CUMPLE")</f>
        <v>NO CUMPLE</v>
      </c>
      <c r="K221" s="102" t="str">
        <f>IF(J221="NO CUMPLE","0",IF(J220&gt;=$J$16,"CUMPLE SUMATORIA DE TODOS 2,0 DEL POE",IF(J220&lt;$J$16,"NO CUMPLE SUMATORIA DE TODOS 2,0 DEL POE")))</f>
        <v>0</v>
      </c>
      <c r="L221" s="26"/>
      <c r="M221" s="26"/>
      <c r="U221" s="329">
        <v>2018</v>
      </c>
    </row>
    <row r="222" spans="1:21" hidden="1">
      <c r="A222" s="26"/>
      <c r="B222" s="26"/>
      <c r="C222" s="26"/>
      <c r="D222" s="26"/>
      <c r="E222" s="26"/>
      <c r="F222" s="26"/>
      <c r="G222" s="53">
        <f>VLOOKUP(C206,Conformación!$A$5:$S$129,5,FALSE)</f>
        <v>0</v>
      </c>
      <c r="H222" s="54">
        <f>VLOOKUP(C206,Conformación!$A$5:$S$129,7,FALSE)</f>
        <v>0</v>
      </c>
      <c r="I222" s="55">
        <f>+O219</f>
        <v>0</v>
      </c>
      <c r="J222" s="26" t="str">
        <f>+IF(I222&lt;MAX($I$130:$I$134),"",IF(I222=MAX($I$130:$I$134)*AND(SUM($I$130:$I$134)&gt;MAX($I$130:$I$134))*AND((H222&gt;0.34)),"V.Bo.",IF(I222=MAX($I$130:$I$134)*AND(I222=SUM($I$130:$I$134))*AND(H222&gt;=0.51),"V.Bo.","NO CUMPLE")))</f>
        <v>V.Bo.</v>
      </c>
      <c r="K222" s="26"/>
      <c r="L222" s="26"/>
      <c r="M222" s="26"/>
      <c r="N222" s="46"/>
      <c r="O222" s="46"/>
      <c r="P222" s="46"/>
      <c r="Q222" s="46"/>
      <c r="R222" s="46"/>
      <c r="S222" s="46"/>
      <c r="U222" s="329">
        <v>2018</v>
      </c>
    </row>
    <row r="223" spans="1:21" hidden="1">
      <c r="A223" s="26"/>
      <c r="B223" s="26"/>
      <c r="C223" s="26"/>
      <c r="D223" s="26"/>
      <c r="E223" s="26"/>
      <c r="F223" s="26"/>
      <c r="G223" s="53">
        <f>VLOOKUP(C206,Conformación!$A$5:$S$129,8,FALSE)</f>
        <v>0</v>
      </c>
      <c r="H223" s="54">
        <f>VLOOKUP(C206,Conformación!$A$5:$S$129,10,FALSE)</f>
        <v>0</v>
      </c>
      <c r="I223" s="55">
        <f>+P219</f>
        <v>0</v>
      </c>
      <c r="J223" s="26" t="str">
        <f t="shared" ref="J223:J226" si="70">+IF(I223&lt;MAX($I$130:$I$134),"",IF(I223=MAX($I$130:$I$134)*AND(SUM($I$130:$I$134)&gt;MAX($I$130:$I$134))*AND((H223&gt;0.34)),"V.Bo.",IF(I223=MAX($I$130:$I$134)*AND(I223=SUM($I$130:$I$134))*AND(H223&gt;=0.51),"V.Bo.","NO CUMPLE")))</f>
        <v>V.Bo.</v>
      </c>
      <c r="K223" s="26"/>
      <c r="L223" s="26"/>
      <c r="M223" s="26"/>
      <c r="N223" s="46"/>
      <c r="O223" s="46"/>
      <c r="P223" s="46"/>
      <c r="Q223" s="46"/>
      <c r="R223" s="46"/>
      <c r="S223" s="46"/>
      <c r="U223" s="329">
        <v>2018</v>
      </c>
    </row>
    <row r="224" spans="1:21" hidden="1">
      <c r="A224" s="26"/>
      <c r="B224" s="26"/>
      <c r="C224" s="26"/>
      <c r="D224" s="26"/>
      <c r="E224" s="26"/>
      <c r="F224" s="26"/>
      <c r="G224" s="53">
        <f>VLOOKUP(C206,Conformación!$A$5:$S$129,11,FALSE)</f>
        <v>0</v>
      </c>
      <c r="H224" s="54">
        <f>VLOOKUP(C206,Conformación!$A$5:$S$129,13,FALSE)</f>
        <v>0</v>
      </c>
      <c r="I224" s="55">
        <f>+Q219</f>
        <v>0</v>
      </c>
      <c r="J224" s="26" t="str">
        <f t="shared" si="70"/>
        <v>V.Bo.</v>
      </c>
      <c r="K224" s="26"/>
      <c r="L224" s="26"/>
      <c r="M224" s="26"/>
      <c r="N224" s="46"/>
      <c r="O224" s="46"/>
      <c r="P224" s="46"/>
      <c r="Q224" s="46"/>
      <c r="R224" s="46"/>
      <c r="S224" s="46"/>
      <c r="U224" s="329">
        <v>2018</v>
      </c>
    </row>
    <row r="225" spans="1:21" hidden="1">
      <c r="A225" s="26"/>
      <c r="B225" s="26"/>
      <c r="C225" s="26"/>
      <c r="D225" s="26"/>
      <c r="E225" s="26"/>
      <c r="F225" s="26"/>
      <c r="G225" s="53">
        <f>VLOOKUP(C206,Conformación!$A$5:$S$129,14,FALSE)</f>
        <v>0</v>
      </c>
      <c r="H225" s="54">
        <f>VLOOKUP(C206,Conformación!$A$5:$S$129,16,FALSE)</f>
        <v>0</v>
      </c>
      <c r="I225" s="55">
        <f>+R219</f>
        <v>0</v>
      </c>
      <c r="J225" s="26" t="str">
        <f t="shared" si="70"/>
        <v>V.Bo.</v>
      </c>
      <c r="K225" s="26"/>
      <c r="L225" s="26"/>
      <c r="M225" s="26"/>
      <c r="N225" s="46"/>
      <c r="O225" s="46"/>
      <c r="P225" s="46"/>
      <c r="Q225" s="46"/>
      <c r="R225" s="46"/>
      <c r="S225" s="46"/>
      <c r="U225" s="329">
        <v>2018</v>
      </c>
    </row>
    <row r="226" spans="1:21" hidden="1">
      <c r="A226" s="26"/>
      <c r="B226" s="26"/>
      <c r="C226" s="26"/>
      <c r="D226" s="26"/>
      <c r="E226" s="26"/>
      <c r="F226" s="26"/>
      <c r="G226" s="53">
        <f>VLOOKUP(C206,Conformación!$A$5:$S$129,17,FALSE)</f>
        <v>0</v>
      </c>
      <c r="H226" s="54">
        <f>VLOOKUP(C206,Conformación!$A$5:$S$129,19,FALSE)</f>
        <v>0</v>
      </c>
      <c r="I226" s="55">
        <f>+S219</f>
        <v>0</v>
      </c>
      <c r="J226" s="26" t="str">
        <f t="shared" si="70"/>
        <v>V.Bo.</v>
      </c>
      <c r="K226" s="26"/>
      <c r="M226" s="26"/>
      <c r="N226" s="46"/>
      <c r="O226" s="46"/>
      <c r="P226" s="46"/>
      <c r="Q226" s="46"/>
      <c r="R226" s="46"/>
      <c r="S226" s="46"/>
      <c r="U226" s="329">
        <v>2018</v>
      </c>
    </row>
    <row r="227" spans="1:21" ht="15" hidden="1" customHeight="1">
      <c r="A227" s="26"/>
      <c r="B227" s="26"/>
      <c r="C227" s="26"/>
      <c r="D227" s="26"/>
      <c r="E227" s="26"/>
      <c r="F227" s="26"/>
      <c r="G227" s="53"/>
      <c r="H227" s="56"/>
      <c r="I227" s="32"/>
      <c r="J227" s="26">
        <f>+COUNTIF(J222:J226,"NO CUMPLE")</f>
        <v>0</v>
      </c>
      <c r="K227" s="26"/>
      <c r="L227" s="26"/>
      <c r="M227" s="26"/>
      <c r="N227" s="46"/>
      <c r="O227" s="46"/>
      <c r="P227" s="46"/>
      <c r="Q227" s="46"/>
      <c r="R227" s="46"/>
      <c r="S227" s="46"/>
      <c r="U227" s="329">
        <v>2018</v>
      </c>
    </row>
    <row r="228" spans="1:21" hidden="1">
      <c r="U228" s="329">
        <v>2018</v>
      </c>
    </row>
    <row r="229" spans="1:21" hidden="1">
      <c r="A229" s="4"/>
      <c r="B229" s="29" t="s">
        <v>117</v>
      </c>
      <c r="C229" s="31">
        <v>10</v>
      </c>
      <c r="D229" s="737">
        <f>VLOOKUP(C229,Conformación!$A$5:$S$129,2,FALSE)</f>
        <v>0</v>
      </c>
      <c r="E229" s="737"/>
      <c r="F229" s="737"/>
      <c r="G229" s="737"/>
      <c r="H229" s="737"/>
      <c r="I229" s="737"/>
      <c r="J229" s="32"/>
      <c r="K229" s="26"/>
      <c r="L229" s="26"/>
      <c r="U229" s="329">
        <v>2018</v>
      </c>
    </row>
    <row r="230" spans="1:21" hidden="1">
      <c r="A230" s="4"/>
      <c r="B230" s="29"/>
      <c r="C230" s="29"/>
      <c r="D230" s="738">
        <f>VLOOKUP(C229,Conformación!$A$5:$S$129,4,FALSE)</f>
        <v>0</v>
      </c>
      <c r="E230" s="738"/>
      <c r="F230" s="738"/>
      <c r="G230" s="738"/>
      <c r="H230" s="738"/>
      <c r="I230" s="738"/>
      <c r="J230" s="32"/>
      <c r="K230" s="26"/>
      <c r="L230" s="4"/>
      <c r="M230" s="26"/>
      <c r="U230" s="329">
        <v>2018</v>
      </c>
    </row>
    <row r="231" spans="1:21" hidden="1">
      <c r="A231" s="4"/>
      <c r="B231" s="29"/>
      <c r="C231" s="29"/>
      <c r="D231" s="738"/>
      <c r="E231" s="738"/>
      <c r="F231" s="738"/>
      <c r="G231" s="738"/>
      <c r="H231" s="738"/>
      <c r="I231" s="738"/>
      <c r="J231" s="32"/>
      <c r="K231" s="26"/>
      <c r="L231" s="42"/>
      <c r="M231" s="26"/>
      <c r="O231" s="37" t="s">
        <v>24</v>
      </c>
      <c r="P231" s="38"/>
      <c r="Q231" s="38"/>
      <c r="R231" s="38"/>
      <c r="S231" s="38"/>
      <c r="U231" s="329">
        <v>2018</v>
      </c>
    </row>
    <row r="232" spans="1:21" hidden="1">
      <c r="A232" s="4"/>
      <c r="B232" s="4"/>
      <c r="C232" s="4"/>
      <c r="D232" s="4"/>
      <c r="E232" s="4"/>
      <c r="F232" s="4"/>
      <c r="G232" s="35"/>
      <c r="H232" s="26"/>
      <c r="I232" s="27"/>
      <c r="J232" s="36"/>
      <c r="K232" s="4"/>
      <c r="L232" s="44"/>
      <c r="M232" s="26"/>
      <c r="O232" s="11">
        <f>+G245</f>
        <v>0</v>
      </c>
      <c r="P232" s="11">
        <f>+G246</f>
        <v>0</v>
      </c>
      <c r="Q232" s="11">
        <f>+G247</f>
        <v>0</v>
      </c>
      <c r="R232" s="11">
        <f>+G248</f>
        <v>0</v>
      </c>
      <c r="S232" s="11">
        <f>+G249</f>
        <v>0</v>
      </c>
      <c r="U232" s="329">
        <v>2018</v>
      </c>
    </row>
    <row r="233" spans="1:21" ht="36" hidden="1">
      <c r="A233" s="39" t="s">
        <v>23</v>
      </c>
      <c r="B233" s="39" t="s">
        <v>6</v>
      </c>
      <c r="C233" s="40" t="s">
        <v>22</v>
      </c>
      <c r="D233" s="40" t="s">
        <v>25</v>
      </c>
      <c r="E233" s="479" t="s">
        <v>278</v>
      </c>
      <c r="F233" s="39" t="s">
        <v>4</v>
      </c>
      <c r="G233" s="41" t="s">
        <v>5</v>
      </c>
      <c r="H233" s="39" t="s">
        <v>323</v>
      </c>
      <c r="I233" s="19" t="s">
        <v>26</v>
      </c>
      <c r="J233" s="19" t="str">
        <f>+J$13</f>
        <v>SMMLV</v>
      </c>
      <c r="K233" s="39" t="s">
        <v>9</v>
      </c>
      <c r="L233" s="44"/>
      <c r="M233" s="4"/>
      <c r="O233" s="45">
        <f>+IF(C234=$O$117,J234,0)</f>
        <v>0</v>
      </c>
      <c r="P233" s="45">
        <f>+IF(C234=$P$117,J234,0)</f>
        <v>0</v>
      </c>
      <c r="Q233" s="45">
        <f>+IF(C234=$Q$117,J234,0)</f>
        <v>0</v>
      </c>
      <c r="R233" s="45">
        <f>+IF(C234=$R$117,J234,0)</f>
        <v>0</v>
      </c>
      <c r="S233" s="45">
        <f>+IF(C234=$S$117,J234,0)</f>
        <v>0</v>
      </c>
      <c r="U233" s="329">
        <v>2018</v>
      </c>
    </row>
    <row r="234" spans="1:21" ht="35.25" hidden="1" customHeight="1" thickBot="1">
      <c r="A234" s="526">
        <v>1</v>
      </c>
      <c r="B234" s="57"/>
      <c r="C234" s="60"/>
      <c r="D234" s="522"/>
      <c r="E234" s="498"/>
      <c r="F234" s="531"/>
      <c r="G234" s="89"/>
      <c r="H234" s="57"/>
      <c r="I234" s="90"/>
      <c r="J234" s="58">
        <f t="shared" ref="J234:J242" si="71">IF(G234=0,0,IF(G234&lt;$G$13,"FUERA DE TIEMPO",I234*D234/VLOOKUP(YEAR(G234),$U$3:$V$45,2,0)))</f>
        <v>0</v>
      </c>
      <c r="K234" s="576"/>
      <c r="L234" s="44">
        <f>+IF(J234&gt;=$G$15,1,0)</f>
        <v>0</v>
      </c>
      <c r="M234" s="42"/>
      <c r="N234" s="34"/>
      <c r="O234" s="45">
        <f t="shared" ref="O234:O241" si="72">+IF(C235=$O$117,J235,0)</f>
        <v>0</v>
      </c>
      <c r="P234" s="45">
        <f t="shared" ref="P234:P241" si="73">+IF(C235=$P$117,J235,0)</f>
        <v>0</v>
      </c>
      <c r="Q234" s="45">
        <f t="shared" ref="Q234:Q241" si="74">+IF(C235=$Q$117,J235,0)</f>
        <v>0</v>
      </c>
      <c r="R234" s="45">
        <f t="shared" ref="R234:R241" si="75">+IF(C235=$R$117,J235,0)</f>
        <v>0</v>
      </c>
      <c r="S234" s="45">
        <f t="shared" ref="S234:S241" si="76">+IF(C235=$S$117,J235,0)</f>
        <v>0</v>
      </c>
      <c r="U234" s="329">
        <v>2018</v>
      </c>
    </row>
    <row r="235" spans="1:21" hidden="1">
      <c r="A235" s="526">
        <v>2</v>
      </c>
      <c r="B235" s="57"/>
      <c r="C235" s="52"/>
      <c r="D235" s="315"/>
      <c r="E235" s="498"/>
      <c r="F235" s="531"/>
      <c r="G235" s="89"/>
      <c r="H235" s="57"/>
      <c r="I235" s="90"/>
      <c r="J235" s="58">
        <f t="shared" si="71"/>
        <v>0</v>
      </c>
      <c r="K235" s="201"/>
      <c r="L235" s="44">
        <f t="shared" ref="L235:L242" si="77">+IF(J235&gt;=$G$15,1,0)</f>
        <v>0</v>
      </c>
      <c r="M235" s="44"/>
      <c r="O235" s="45">
        <f t="shared" si="72"/>
        <v>0</v>
      </c>
      <c r="P235" s="45">
        <f t="shared" si="73"/>
        <v>0</v>
      </c>
      <c r="Q235" s="45">
        <f t="shared" si="74"/>
        <v>0</v>
      </c>
      <c r="R235" s="45">
        <f t="shared" si="75"/>
        <v>0</v>
      </c>
      <c r="S235" s="45">
        <f t="shared" si="76"/>
        <v>0</v>
      </c>
      <c r="U235" s="329">
        <v>2018</v>
      </c>
    </row>
    <row r="236" spans="1:21" hidden="1">
      <c r="A236" s="526">
        <v>3</v>
      </c>
      <c r="B236" s="57"/>
      <c r="C236" s="60"/>
      <c r="D236" s="522"/>
      <c r="E236" s="498"/>
      <c r="F236" s="531"/>
      <c r="G236" s="89"/>
      <c r="H236" s="57"/>
      <c r="I236" s="90"/>
      <c r="J236" s="58">
        <f t="shared" si="71"/>
        <v>0</v>
      </c>
      <c r="K236" s="576"/>
      <c r="L236" s="44">
        <f t="shared" si="77"/>
        <v>0</v>
      </c>
      <c r="M236" s="44"/>
      <c r="O236" s="45">
        <f t="shared" si="72"/>
        <v>0</v>
      </c>
      <c r="P236" s="45">
        <f t="shared" si="73"/>
        <v>0</v>
      </c>
      <c r="Q236" s="45">
        <f t="shared" si="74"/>
        <v>0</v>
      </c>
      <c r="R236" s="45">
        <f t="shared" si="75"/>
        <v>0</v>
      </c>
      <c r="S236" s="45">
        <f t="shared" si="76"/>
        <v>0</v>
      </c>
      <c r="U236" s="329">
        <v>2018</v>
      </c>
    </row>
    <row r="237" spans="1:21" hidden="1">
      <c r="A237" s="526">
        <v>4</v>
      </c>
      <c r="B237" s="61"/>
      <c r="C237" s="57"/>
      <c r="D237" s="522"/>
      <c r="E237" s="498"/>
      <c r="F237" s="531"/>
      <c r="G237" s="89"/>
      <c r="H237" s="57"/>
      <c r="I237" s="91"/>
      <c r="J237" s="58">
        <f t="shared" si="71"/>
        <v>0</v>
      </c>
      <c r="K237" s="576"/>
      <c r="L237" s="44">
        <f t="shared" si="77"/>
        <v>0</v>
      </c>
      <c r="M237" s="44"/>
      <c r="O237" s="45">
        <f t="shared" si="72"/>
        <v>0</v>
      </c>
      <c r="P237" s="45">
        <f t="shared" si="73"/>
        <v>0</v>
      </c>
      <c r="Q237" s="45">
        <f t="shared" si="74"/>
        <v>0</v>
      </c>
      <c r="R237" s="45">
        <f t="shared" si="75"/>
        <v>0</v>
      </c>
      <c r="S237" s="45">
        <f t="shared" si="76"/>
        <v>0</v>
      </c>
      <c r="U237" s="329">
        <v>2018</v>
      </c>
    </row>
    <row r="238" spans="1:21" ht="12.75" hidden="1" thickBot="1">
      <c r="A238" s="526">
        <v>5</v>
      </c>
      <c r="B238" s="57"/>
      <c r="C238" s="57"/>
      <c r="D238" s="522"/>
      <c r="E238" s="498"/>
      <c r="F238" s="531"/>
      <c r="G238" s="89"/>
      <c r="H238" s="57"/>
      <c r="I238" s="90"/>
      <c r="J238" s="58">
        <f t="shared" si="71"/>
        <v>0</v>
      </c>
      <c r="K238" s="201"/>
      <c r="L238" s="44">
        <f t="shared" si="77"/>
        <v>0</v>
      </c>
      <c r="M238" s="44"/>
      <c r="O238" s="45">
        <f t="shared" si="72"/>
        <v>0</v>
      </c>
      <c r="P238" s="45">
        <f t="shared" si="73"/>
        <v>0</v>
      </c>
      <c r="Q238" s="45">
        <f t="shared" si="74"/>
        <v>0</v>
      </c>
      <c r="R238" s="45">
        <f t="shared" si="75"/>
        <v>0</v>
      </c>
      <c r="S238" s="45">
        <f t="shared" si="76"/>
        <v>0</v>
      </c>
      <c r="U238" s="329">
        <v>2018</v>
      </c>
    </row>
    <row r="239" spans="1:21" ht="12.75" hidden="1" thickBot="1">
      <c r="A239" s="526">
        <v>6</v>
      </c>
      <c r="B239" s="81"/>
      <c r="C239" s="57"/>
      <c r="D239" s="522"/>
      <c r="E239" s="498"/>
      <c r="F239" s="531"/>
      <c r="G239" s="89"/>
      <c r="H239" s="81"/>
      <c r="I239" s="90"/>
      <c r="J239" s="58">
        <f t="shared" si="71"/>
        <v>0</v>
      </c>
      <c r="K239" s="43"/>
      <c r="L239" s="44">
        <f t="shared" si="77"/>
        <v>0</v>
      </c>
      <c r="M239" s="44"/>
      <c r="O239" s="45">
        <f t="shared" si="72"/>
        <v>0</v>
      </c>
      <c r="P239" s="45">
        <f t="shared" si="73"/>
        <v>0</v>
      </c>
      <c r="Q239" s="45">
        <f t="shared" si="74"/>
        <v>0</v>
      </c>
      <c r="R239" s="45">
        <f t="shared" si="75"/>
        <v>0</v>
      </c>
      <c r="S239" s="45">
        <f t="shared" si="76"/>
        <v>0</v>
      </c>
      <c r="U239" s="329">
        <v>2018</v>
      </c>
    </row>
    <row r="240" spans="1:21" ht="12.75" hidden="1" thickBot="1">
      <c r="A240" s="526">
        <v>7</v>
      </c>
      <c r="B240" s="81"/>
      <c r="C240" s="57"/>
      <c r="D240" s="522"/>
      <c r="E240" s="498"/>
      <c r="F240" s="531"/>
      <c r="G240" s="89"/>
      <c r="H240" s="81"/>
      <c r="I240" s="90"/>
      <c r="J240" s="58">
        <f t="shared" si="71"/>
        <v>0</v>
      </c>
      <c r="K240" s="43"/>
      <c r="L240" s="44">
        <f t="shared" si="77"/>
        <v>0</v>
      </c>
      <c r="M240" s="44"/>
      <c r="O240" s="45">
        <f t="shared" si="72"/>
        <v>0</v>
      </c>
      <c r="P240" s="45">
        <f t="shared" si="73"/>
        <v>0</v>
      </c>
      <c r="Q240" s="45">
        <f t="shared" si="74"/>
        <v>0</v>
      </c>
      <c r="R240" s="45">
        <f t="shared" si="75"/>
        <v>0</v>
      </c>
      <c r="S240" s="45">
        <f t="shared" si="76"/>
        <v>0</v>
      </c>
      <c r="U240" s="329">
        <v>2018</v>
      </c>
    </row>
    <row r="241" spans="1:21" ht="12.75" hidden="1" thickBot="1">
      <c r="A241" s="526">
        <v>8</v>
      </c>
      <c r="B241" s="57"/>
      <c r="C241" s="60"/>
      <c r="D241" s="522"/>
      <c r="E241" s="498"/>
      <c r="F241" s="531"/>
      <c r="G241" s="89"/>
      <c r="H241" s="57"/>
      <c r="I241" s="59"/>
      <c r="J241" s="58">
        <f t="shared" si="71"/>
        <v>0</v>
      </c>
      <c r="K241" s="43"/>
      <c r="L241" s="44">
        <f t="shared" si="77"/>
        <v>0</v>
      </c>
      <c r="M241" s="44"/>
      <c r="O241" s="45">
        <f t="shared" si="72"/>
        <v>0</v>
      </c>
      <c r="P241" s="45">
        <f t="shared" si="73"/>
        <v>0</v>
      </c>
      <c r="Q241" s="45">
        <f t="shared" si="74"/>
        <v>0</v>
      </c>
      <c r="R241" s="45">
        <f t="shared" si="75"/>
        <v>0</v>
      </c>
      <c r="S241" s="45">
        <f t="shared" si="76"/>
        <v>0</v>
      </c>
      <c r="U241" s="329">
        <v>2018</v>
      </c>
    </row>
    <row r="242" spans="1:21" ht="12.75" hidden="1" thickBot="1">
      <c r="A242" s="526">
        <v>9</v>
      </c>
      <c r="B242" s="57"/>
      <c r="C242" s="60"/>
      <c r="D242" s="522"/>
      <c r="E242" s="498"/>
      <c r="F242" s="531"/>
      <c r="G242" s="89"/>
      <c r="H242" s="57"/>
      <c r="I242" s="59"/>
      <c r="J242" s="58">
        <f t="shared" si="71"/>
        <v>0</v>
      </c>
      <c r="K242" s="47"/>
      <c r="L242" s="44">
        <f t="shared" si="77"/>
        <v>0</v>
      </c>
      <c r="M242" s="44"/>
      <c r="O242" s="49">
        <f>SUM(O233:O241)</f>
        <v>0</v>
      </c>
      <c r="P242" s="49">
        <f>SUM(P233:P241)</f>
        <v>0</v>
      </c>
      <c r="Q242" s="49">
        <f>SUM(Q233:Q241)</f>
        <v>0</v>
      </c>
      <c r="R242" s="49">
        <f>SUM(R233:R241)</f>
        <v>0</v>
      </c>
      <c r="S242" s="49">
        <f>SUM(S233:S241)</f>
        <v>0</v>
      </c>
      <c r="U242" s="329">
        <v>2018</v>
      </c>
    </row>
    <row r="243" spans="1:21" ht="12.75" hidden="1" thickBot="1">
      <c r="A243" s="4"/>
      <c r="B243" s="4"/>
      <c r="C243" s="4"/>
      <c r="D243" s="4"/>
      <c r="E243" s="4"/>
      <c r="F243" s="4"/>
      <c r="G243" s="48"/>
      <c r="H243" s="26"/>
      <c r="I243" s="32" t="s">
        <v>8</v>
      </c>
      <c r="J243" s="32">
        <f>SUM(J234:J242)</f>
        <v>0</v>
      </c>
      <c r="K243" s="583"/>
      <c r="L243" s="26">
        <f>SUM(L234:L242)</f>
        <v>0</v>
      </c>
      <c r="M243" s="44"/>
      <c r="U243" s="329">
        <v>2018</v>
      </c>
    </row>
    <row r="244" spans="1:21" ht="28.5" hidden="1" customHeight="1" thickBot="1">
      <c r="A244" s="26"/>
      <c r="B244" s="26"/>
      <c r="C244" s="26"/>
      <c r="D244" s="26"/>
      <c r="E244" s="26"/>
      <c r="F244" s="26"/>
      <c r="G244" s="35"/>
      <c r="H244" s="50"/>
      <c r="I244" s="51"/>
      <c r="J244" s="52" t="str">
        <f>+IF(OR(L243=0,J250&gt;=1),"NO CUMPLE","CUMPLE")</f>
        <v>NO CUMPLE</v>
      </c>
      <c r="K244" s="102" t="str">
        <f>IF(J244="NO CUMPLE","0",IF(J243&gt;=$J$16,"CUMPLE SUMATORIA DE TODOS 2,0 DEL POE",IF(J243&lt;$J$16,"NO CUMPLE SUMATORIA DE TODOS 2,0 DEL POE")))</f>
        <v>0</v>
      </c>
      <c r="L244" s="26"/>
      <c r="M244" s="26"/>
      <c r="U244" s="329">
        <v>2018</v>
      </c>
    </row>
    <row r="245" spans="1:21" hidden="1">
      <c r="A245" s="26"/>
      <c r="B245" s="26"/>
      <c r="C245" s="26"/>
      <c r="D245" s="26"/>
      <c r="E245" s="26"/>
      <c r="F245" s="26"/>
      <c r="G245" s="53">
        <f>VLOOKUP(C229,Conformación!$A$5:$S$129,5,FALSE)</f>
        <v>0</v>
      </c>
      <c r="H245" s="54">
        <f>VLOOKUP(C229,Conformación!$A$5:$S$129,7,FALSE)</f>
        <v>0</v>
      </c>
      <c r="I245" s="55">
        <f>+O242</f>
        <v>0</v>
      </c>
      <c r="J245" s="26" t="str">
        <f>+IF(I245&lt;MAX($I$130:$I$134),"",IF(I245=MAX($I$130:$I$134)*AND(SUM($I$130:$I$134)&gt;MAX($I$130:$I$134))*AND((H245&gt;0.34)),"V.Bo.",IF(I245=MAX($I$130:$I$134)*AND(I245=SUM($I$130:$I$134))*AND(H245&gt;=0.51),"V.Bo.","NO CUMPLE")))</f>
        <v>V.Bo.</v>
      </c>
      <c r="K245" s="26"/>
      <c r="L245" s="26"/>
      <c r="M245" s="26"/>
      <c r="N245" s="46"/>
      <c r="O245" s="46"/>
      <c r="P245" s="46"/>
      <c r="Q245" s="46"/>
      <c r="R245" s="46"/>
      <c r="S245" s="46"/>
      <c r="U245" s="329">
        <v>2018</v>
      </c>
    </row>
    <row r="246" spans="1:21" hidden="1">
      <c r="A246" s="26"/>
      <c r="B246" s="26"/>
      <c r="C246" s="26"/>
      <c r="D246" s="26"/>
      <c r="E246" s="26"/>
      <c r="F246" s="26"/>
      <c r="G246" s="53">
        <f>VLOOKUP(C229,Conformación!$A$5:$S$129,8,FALSE)</f>
        <v>0</v>
      </c>
      <c r="H246" s="54">
        <f>VLOOKUP(C229,Conformación!$A$5:$S$129,10,FALSE)</f>
        <v>0</v>
      </c>
      <c r="I246" s="55">
        <f>+P242</f>
        <v>0</v>
      </c>
      <c r="J246" s="26" t="str">
        <f t="shared" ref="J246:J249" si="78">+IF(I246&lt;MAX($I$130:$I$134),"",IF(I246=MAX($I$130:$I$134)*AND(SUM($I$130:$I$134)&gt;MAX($I$130:$I$134))*AND((H246&gt;0.34)),"V.Bo.",IF(I246=MAX($I$130:$I$134)*AND(I246=SUM($I$130:$I$134))*AND(H246&gt;=0.51),"V.Bo.","NO CUMPLE")))</f>
        <v>V.Bo.</v>
      </c>
      <c r="K246" s="26"/>
      <c r="L246" s="26"/>
      <c r="M246" s="26"/>
      <c r="N246" s="46"/>
      <c r="O246" s="46"/>
      <c r="P246" s="46"/>
      <c r="Q246" s="46"/>
      <c r="R246" s="46"/>
      <c r="S246" s="46"/>
      <c r="U246" s="329">
        <v>2018</v>
      </c>
    </row>
    <row r="247" spans="1:21" hidden="1">
      <c r="A247" s="26"/>
      <c r="B247" s="26"/>
      <c r="C247" s="26"/>
      <c r="D247" s="26"/>
      <c r="E247" s="26"/>
      <c r="F247" s="26"/>
      <c r="G247" s="53">
        <f>VLOOKUP(C229,Conformación!$A$5:$S$129,11,FALSE)</f>
        <v>0</v>
      </c>
      <c r="H247" s="54">
        <f>VLOOKUP(C229,Conformación!$A$5:$S$129,13,FALSE)</f>
        <v>0</v>
      </c>
      <c r="I247" s="55">
        <f>+Q242</f>
        <v>0</v>
      </c>
      <c r="J247" s="26" t="str">
        <f t="shared" si="78"/>
        <v>V.Bo.</v>
      </c>
      <c r="K247" s="26"/>
      <c r="L247" s="26"/>
      <c r="M247" s="26"/>
      <c r="N247" s="46"/>
      <c r="O247" s="46"/>
      <c r="P247" s="46"/>
      <c r="Q247" s="46"/>
      <c r="R247" s="46"/>
      <c r="S247" s="46"/>
      <c r="U247" s="329">
        <v>2018</v>
      </c>
    </row>
    <row r="248" spans="1:21" hidden="1">
      <c r="A248" s="26"/>
      <c r="B248" s="26"/>
      <c r="C248" s="26"/>
      <c r="D248" s="26"/>
      <c r="E248" s="26"/>
      <c r="F248" s="26"/>
      <c r="G248" s="53">
        <f>VLOOKUP(C229,Conformación!$A$5:$S$129,14,FALSE)</f>
        <v>0</v>
      </c>
      <c r="H248" s="54">
        <f>VLOOKUP(C229,Conformación!$A$5:$S$129,16,FALSE)</f>
        <v>0</v>
      </c>
      <c r="I248" s="55">
        <f>+R242</f>
        <v>0</v>
      </c>
      <c r="J248" s="26" t="str">
        <f t="shared" si="78"/>
        <v>V.Bo.</v>
      </c>
      <c r="K248" s="26"/>
      <c r="L248" s="26"/>
      <c r="M248" s="26"/>
      <c r="N248" s="46"/>
      <c r="O248" s="46"/>
      <c r="P248" s="46"/>
      <c r="Q248" s="46"/>
      <c r="R248" s="46"/>
      <c r="S248" s="46"/>
      <c r="U248" s="329">
        <v>2018</v>
      </c>
    </row>
    <row r="249" spans="1:21" hidden="1">
      <c r="A249" s="26"/>
      <c r="B249" s="26"/>
      <c r="C249" s="26"/>
      <c r="D249" s="26"/>
      <c r="E249" s="26"/>
      <c r="F249" s="26"/>
      <c r="G249" s="53">
        <f>VLOOKUP(C229,Conformación!$A$5:$S$129,17,FALSE)</f>
        <v>0</v>
      </c>
      <c r="H249" s="54">
        <f>VLOOKUP(C229,Conformación!$A$5:$S$129,19,FALSE)</f>
        <v>0</v>
      </c>
      <c r="I249" s="55">
        <f>+S242</f>
        <v>0</v>
      </c>
      <c r="J249" s="26" t="str">
        <f t="shared" si="78"/>
        <v>V.Bo.</v>
      </c>
      <c r="K249" s="26"/>
      <c r="M249" s="26"/>
      <c r="N249" s="46"/>
      <c r="O249" s="46"/>
      <c r="P249" s="46"/>
      <c r="Q249" s="46"/>
      <c r="R249" s="46"/>
      <c r="S249" s="46"/>
      <c r="U249" s="329">
        <v>2018</v>
      </c>
    </row>
    <row r="250" spans="1:21" ht="15" hidden="1" customHeight="1">
      <c r="A250" s="26"/>
      <c r="B250" s="26"/>
      <c r="C250" s="26"/>
      <c r="D250" s="26"/>
      <c r="E250" s="26"/>
      <c r="F250" s="26"/>
      <c r="G250" s="53"/>
      <c r="H250" s="56"/>
      <c r="I250" s="32"/>
      <c r="J250" s="26">
        <f>+COUNTIF(J245:J249,"NO CUMPLE")</f>
        <v>0</v>
      </c>
      <c r="K250" s="26"/>
      <c r="L250" s="26"/>
      <c r="M250" s="26"/>
      <c r="N250" s="46"/>
      <c r="O250" s="46"/>
      <c r="P250" s="46"/>
      <c r="Q250" s="46"/>
      <c r="R250" s="46"/>
      <c r="S250" s="46"/>
      <c r="U250" s="329">
        <v>2018</v>
      </c>
    </row>
    <row r="251" spans="1:21" hidden="1">
      <c r="U251" s="329">
        <v>2018</v>
      </c>
    </row>
    <row r="252" spans="1:21" hidden="1">
      <c r="A252" s="4"/>
      <c r="B252" s="29" t="s">
        <v>117</v>
      </c>
      <c r="C252" s="31">
        <v>11</v>
      </c>
      <c r="D252" s="737">
        <f>VLOOKUP(C252,Conformación!$A$5:$S$129,2,FALSE)</f>
        <v>0</v>
      </c>
      <c r="E252" s="737"/>
      <c r="F252" s="737"/>
      <c r="G252" s="737"/>
      <c r="H252" s="737"/>
      <c r="I252" s="737"/>
      <c r="J252" s="32"/>
      <c r="K252" s="26"/>
      <c r="L252" s="26"/>
      <c r="U252" s="329">
        <v>2018</v>
      </c>
    </row>
    <row r="253" spans="1:21" hidden="1">
      <c r="A253" s="4"/>
      <c r="B253" s="29"/>
      <c r="C253" s="29"/>
      <c r="D253" s="738">
        <f>VLOOKUP(C252,Conformación!$A$5:$S$129,4,FALSE)</f>
        <v>0</v>
      </c>
      <c r="E253" s="738"/>
      <c r="F253" s="738"/>
      <c r="G253" s="738"/>
      <c r="H253" s="738"/>
      <c r="I253" s="738"/>
      <c r="J253" s="32"/>
      <c r="K253" s="26"/>
      <c r="L253" s="4"/>
      <c r="M253" s="26"/>
      <c r="U253" s="329">
        <v>2018</v>
      </c>
    </row>
    <row r="254" spans="1:21" hidden="1">
      <c r="A254" s="4"/>
      <c r="B254" s="29"/>
      <c r="C254" s="29"/>
      <c r="D254" s="738"/>
      <c r="E254" s="738"/>
      <c r="F254" s="738"/>
      <c r="G254" s="738"/>
      <c r="H254" s="738"/>
      <c r="I254" s="738"/>
      <c r="J254" s="32"/>
      <c r="K254" s="26"/>
      <c r="L254" s="42"/>
      <c r="M254" s="26"/>
      <c r="O254" s="37" t="s">
        <v>24</v>
      </c>
      <c r="P254" s="38"/>
      <c r="Q254" s="38"/>
      <c r="R254" s="38"/>
      <c r="S254" s="38"/>
      <c r="U254" s="329">
        <v>2018</v>
      </c>
    </row>
    <row r="255" spans="1:21" hidden="1">
      <c r="A255" s="4"/>
      <c r="B255" s="4"/>
      <c r="C255" s="4"/>
      <c r="D255" s="4"/>
      <c r="E255" s="4"/>
      <c r="F255" s="4"/>
      <c r="G255" s="35"/>
      <c r="H255" s="26"/>
      <c r="I255" s="27"/>
      <c r="J255" s="36"/>
      <c r="K255" s="4"/>
      <c r="L255" s="44"/>
      <c r="M255" s="26"/>
      <c r="O255" s="11">
        <f>+G268</f>
        <v>0</v>
      </c>
      <c r="P255" s="11">
        <f>+G269</f>
        <v>0</v>
      </c>
      <c r="Q255" s="11">
        <f>+G270</f>
        <v>0</v>
      </c>
      <c r="R255" s="11">
        <f>+G271</f>
        <v>0</v>
      </c>
      <c r="S255" s="11">
        <f>+G272</f>
        <v>0</v>
      </c>
      <c r="U255" s="329">
        <v>2018</v>
      </c>
    </row>
    <row r="256" spans="1:21" ht="36" hidden="1">
      <c r="A256" s="39" t="s">
        <v>23</v>
      </c>
      <c r="B256" s="39" t="s">
        <v>6</v>
      </c>
      <c r="C256" s="40" t="s">
        <v>22</v>
      </c>
      <c r="D256" s="40" t="s">
        <v>25</v>
      </c>
      <c r="E256" s="479" t="s">
        <v>278</v>
      </c>
      <c r="F256" s="39" t="s">
        <v>4</v>
      </c>
      <c r="G256" s="41" t="s">
        <v>5</v>
      </c>
      <c r="H256" s="39" t="s">
        <v>323</v>
      </c>
      <c r="I256" s="19" t="s">
        <v>26</v>
      </c>
      <c r="J256" s="19" t="str">
        <f>+J$13</f>
        <v>SMMLV</v>
      </c>
      <c r="K256" s="39" t="s">
        <v>9</v>
      </c>
      <c r="L256" s="44"/>
      <c r="M256" s="4"/>
      <c r="O256" s="45">
        <f>+IF(C257=$O$117,J257,0)</f>
        <v>0</v>
      </c>
      <c r="P256" s="45">
        <f>+IF(C257=$P$117,J257,0)</f>
        <v>0</v>
      </c>
      <c r="Q256" s="45">
        <f>+IF(C257=$Q$117,J257,0)</f>
        <v>0</v>
      </c>
      <c r="R256" s="45">
        <f>+IF(C257=$R$117,J257,0)</f>
        <v>0</v>
      </c>
      <c r="S256" s="45">
        <f>+IF(C257=$S$117,J257,0)</f>
        <v>0</v>
      </c>
      <c r="U256" s="329">
        <v>2018</v>
      </c>
    </row>
    <row r="257" spans="1:21" hidden="1">
      <c r="A257" s="526">
        <v>1</v>
      </c>
      <c r="B257" s="57"/>
      <c r="C257" s="60"/>
      <c r="D257" s="522"/>
      <c r="E257" s="498"/>
      <c r="F257" s="531"/>
      <c r="G257" s="89"/>
      <c r="H257" s="57"/>
      <c r="I257" s="90"/>
      <c r="J257" s="58">
        <f t="shared" ref="J257:J265" si="79">IF(G257=0,0,IF(G257&lt;$G$13,"FUERA DE TIEMPO",I257*D257/VLOOKUP(YEAR(G257),$U$3:$V$45,2,0)))</f>
        <v>0</v>
      </c>
      <c r="K257" s="576"/>
      <c r="L257" s="44">
        <f>+IF(J257&gt;=$G$15,1,0)</f>
        <v>0</v>
      </c>
      <c r="M257" s="42"/>
      <c r="N257" s="34"/>
      <c r="O257" s="45">
        <f t="shared" ref="O257:O264" si="80">+IF(C258=$O$117,J258,0)</f>
        <v>0</v>
      </c>
      <c r="P257" s="45">
        <f t="shared" ref="P257:P264" si="81">+IF(C258=$P$117,J258,0)</f>
        <v>0</v>
      </c>
      <c r="Q257" s="45">
        <f t="shared" ref="Q257:Q264" si="82">+IF(C258=$Q$117,J258,0)</f>
        <v>0</v>
      </c>
      <c r="R257" s="45">
        <f t="shared" ref="R257:R264" si="83">+IF(C258=$R$117,J258,0)</f>
        <v>0</v>
      </c>
      <c r="S257" s="45">
        <f t="shared" ref="S257:S264" si="84">+IF(C258=$S$117,J258,0)</f>
        <v>0</v>
      </c>
      <c r="U257" s="329">
        <v>2018</v>
      </c>
    </row>
    <row r="258" spans="1:21" hidden="1">
      <c r="A258" s="526">
        <v>2</v>
      </c>
      <c r="B258" s="57"/>
      <c r="C258" s="60"/>
      <c r="D258" s="522"/>
      <c r="E258" s="498"/>
      <c r="F258" s="531"/>
      <c r="G258" s="89"/>
      <c r="H258" s="57"/>
      <c r="I258" s="90"/>
      <c r="J258" s="58">
        <f t="shared" si="79"/>
        <v>0</v>
      </c>
      <c r="K258" s="201"/>
      <c r="L258" s="44">
        <f t="shared" ref="L258:L265" si="85">+IF(J258&gt;=$G$15,1,0)</f>
        <v>0</v>
      </c>
      <c r="M258" s="44"/>
      <c r="O258" s="45">
        <f t="shared" si="80"/>
        <v>0</v>
      </c>
      <c r="P258" s="45">
        <f t="shared" si="81"/>
        <v>0</v>
      </c>
      <c r="Q258" s="45">
        <f t="shared" si="82"/>
        <v>0</v>
      </c>
      <c r="R258" s="45">
        <f t="shared" si="83"/>
        <v>0</v>
      </c>
      <c r="S258" s="45">
        <f t="shared" si="84"/>
        <v>0</v>
      </c>
      <c r="U258" s="329">
        <v>2018</v>
      </c>
    </row>
    <row r="259" spans="1:21" hidden="1">
      <c r="A259" s="526">
        <v>3</v>
      </c>
      <c r="B259" s="57"/>
      <c r="C259" s="60"/>
      <c r="D259" s="522"/>
      <c r="E259" s="498"/>
      <c r="F259" s="531"/>
      <c r="G259" s="89"/>
      <c r="H259" s="57"/>
      <c r="I259" s="90"/>
      <c r="J259" s="58">
        <f t="shared" si="79"/>
        <v>0</v>
      </c>
      <c r="K259" s="576"/>
      <c r="L259" s="44">
        <f t="shared" si="85"/>
        <v>0</v>
      </c>
      <c r="M259" s="44"/>
      <c r="O259" s="45">
        <f t="shared" si="80"/>
        <v>0</v>
      </c>
      <c r="P259" s="45">
        <f t="shared" si="81"/>
        <v>0</v>
      </c>
      <c r="Q259" s="45">
        <f t="shared" si="82"/>
        <v>0</v>
      </c>
      <c r="R259" s="45">
        <f t="shared" si="83"/>
        <v>0</v>
      </c>
      <c r="S259" s="45">
        <f t="shared" si="84"/>
        <v>0</v>
      </c>
      <c r="U259" s="329">
        <v>2018</v>
      </c>
    </row>
    <row r="260" spans="1:21" ht="12.75" hidden="1" thickBot="1">
      <c r="A260" s="526">
        <v>4</v>
      </c>
      <c r="B260" s="57"/>
      <c r="C260" s="60"/>
      <c r="D260" s="522"/>
      <c r="E260" s="498"/>
      <c r="F260" s="531"/>
      <c r="G260" s="89"/>
      <c r="H260" s="57"/>
      <c r="I260" s="91"/>
      <c r="J260" s="58">
        <f t="shared" si="79"/>
        <v>0</v>
      </c>
      <c r="K260" s="576"/>
      <c r="L260" s="44">
        <f t="shared" si="85"/>
        <v>0</v>
      </c>
      <c r="M260" s="44"/>
      <c r="O260" s="45">
        <f t="shared" si="80"/>
        <v>0</v>
      </c>
      <c r="P260" s="45">
        <f t="shared" si="81"/>
        <v>0</v>
      </c>
      <c r="Q260" s="45">
        <f t="shared" si="82"/>
        <v>0</v>
      </c>
      <c r="R260" s="45">
        <f t="shared" si="83"/>
        <v>0</v>
      </c>
      <c r="S260" s="45">
        <f t="shared" si="84"/>
        <v>0</v>
      </c>
      <c r="U260" s="329">
        <v>2018</v>
      </c>
    </row>
    <row r="261" spans="1:21" ht="12.75" hidden="1" thickBot="1">
      <c r="A261" s="526">
        <v>5</v>
      </c>
      <c r="B261" s="57"/>
      <c r="C261" s="57"/>
      <c r="D261" s="522">
        <v>1</v>
      </c>
      <c r="E261" s="498" t="s">
        <v>839</v>
      </c>
      <c r="F261" s="531"/>
      <c r="G261" s="89"/>
      <c r="H261" s="57"/>
      <c r="I261" s="90"/>
      <c r="J261" s="58">
        <f t="shared" si="79"/>
        <v>0</v>
      </c>
      <c r="K261" s="201"/>
      <c r="L261" s="44">
        <f t="shared" si="85"/>
        <v>0</v>
      </c>
      <c r="M261" s="44"/>
      <c r="O261" s="45">
        <f t="shared" si="80"/>
        <v>0</v>
      </c>
      <c r="P261" s="45">
        <f t="shared" si="81"/>
        <v>0</v>
      </c>
      <c r="Q261" s="45">
        <f t="shared" si="82"/>
        <v>0</v>
      </c>
      <c r="R261" s="45">
        <f t="shared" si="83"/>
        <v>0</v>
      </c>
      <c r="S261" s="45">
        <f t="shared" si="84"/>
        <v>0</v>
      </c>
      <c r="U261" s="329">
        <v>2018</v>
      </c>
    </row>
    <row r="262" spans="1:21" ht="12.75" hidden="1" thickBot="1">
      <c r="A262" s="526">
        <v>6</v>
      </c>
      <c r="B262" s="81"/>
      <c r="C262" s="57"/>
      <c r="D262" s="522">
        <v>1</v>
      </c>
      <c r="E262" s="498" t="s">
        <v>839</v>
      </c>
      <c r="F262" s="531"/>
      <c r="G262" s="89"/>
      <c r="H262" s="81"/>
      <c r="I262" s="90"/>
      <c r="J262" s="58">
        <f t="shared" si="79"/>
        <v>0</v>
      </c>
      <c r="K262" s="43"/>
      <c r="L262" s="44">
        <f t="shared" si="85"/>
        <v>0</v>
      </c>
      <c r="M262" s="44"/>
      <c r="O262" s="45">
        <f t="shared" si="80"/>
        <v>0</v>
      </c>
      <c r="P262" s="45">
        <f t="shared" si="81"/>
        <v>0</v>
      </c>
      <c r="Q262" s="45">
        <f t="shared" si="82"/>
        <v>0</v>
      </c>
      <c r="R262" s="45">
        <f t="shared" si="83"/>
        <v>0</v>
      </c>
      <c r="S262" s="45">
        <f t="shared" si="84"/>
        <v>0</v>
      </c>
      <c r="U262" s="329">
        <v>2018</v>
      </c>
    </row>
    <row r="263" spans="1:21" ht="12.75" hidden="1" thickBot="1">
      <c r="A263" s="526">
        <v>7</v>
      </c>
      <c r="B263" s="81"/>
      <c r="C263" s="57"/>
      <c r="D263" s="522">
        <v>1</v>
      </c>
      <c r="E263" s="498" t="s">
        <v>839</v>
      </c>
      <c r="F263" s="531"/>
      <c r="G263" s="89"/>
      <c r="H263" s="81"/>
      <c r="I263" s="90"/>
      <c r="J263" s="58">
        <f t="shared" si="79"/>
        <v>0</v>
      </c>
      <c r="K263" s="43"/>
      <c r="L263" s="44">
        <f t="shared" si="85"/>
        <v>0</v>
      </c>
      <c r="M263" s="44"/>
      <c r="O263" s="45">
        <f t="shared" si="80"/>
        <v>0</v>
      </c>
      <c r="P263" s="45">
        <f t="shared" si="81"/>
        <v>0</v>
      </c>
      <c r="Q263" s="45">
        <f t="shared" si="82"/>
        <v>0</v>
      </c>
      <c r="R263" s="45">
        <f t="shared" si="83"/>
        <v>0</v>
      </c>
      <c r="S263" s="45">
        <f t="shared" si="84"/>
        <v>0</v>
      </c>
      <c r="U263" s="329">
        <v>2018</v>
      </c>
    </row>
    <row r="264" spans="1:21" ht="12.75" hidden="1" thickBot="1">
      <c r="A264" s="526">
        <v>8</v>
      </c>
      <c r="B264" s="57"/>
      <c r="C264" s="60"/>
      <c r="D264" s="522">
        <v>1</v>
      </c>
      <c r="E264" s="498" t="s">
        <v>839</v>
      </c>
      <c r="F264" s="531"/>
      <c r="G264" s="89"/>
      <c r="H264" s="57"/>
      <c r="I264" s="59"/>
      <c r="J264" s="58">
        <f t="shared" si="79"/>
        <v>0</v>
      </c>
      <c r="K264" s="43"/>
      <c r="L264" s="44">
        <f t="shared" si="85"/>
        <v>0</v>
      </c>
      <c r="M264" s="44"/>
      <c r="O264" s="45">
        <f t="shared" si="80"/>
        <v>0</v>
      </c>
      <c r="P264" s="45">
        <f t="shared" si="81"/>
        <v>0</v>
      </c>
      <c r="Q264" s="45">
        <f t="shared" si="82"/>
        <v>0</v>
      </c>
      <c r="R264" s="45">
        <f t="shared" si="83"/>
        <v>0</v>
      </c>
      <c r="S264" s="45">
        <f t="shared" si="84"/>
        <v>0</v>
      </c>
      <c r="U264" s="329">
        <v>2018</v>
      </c>
    </row>
    <row r="265" spans="1:21" ht="12.75" hidden="1" thickBot="1">
      <c r="A265" s="526">
        <v>9</v>
      </c>
      <c r="B265" s="57"/>
      <c r="C265" s="60"/>
      <c r="D265" s="522">
        <v>1</v>
      </c>
      <c r="E265" s="498" t="s">
        <v>839</v>
      </c>
      <c r="F265" s="531"/>
      <c r="G265" s="89"/>
      <c r="H265" s="57"/>
      <c r="I265" s="59"/>
      <c r="J265" s="58">
        <f t="shared" si="79"/>
        <v>0</v>
      </c>
      <c r="K265" s="47"/>
      <c r="L265" s="44">
        <f t="shared" si="85"/>
        <v>0</v>
      </c>
      <c r="M265" s="44"/>
      <c r="O265" s="49">
        <f>SUM(O256:O264)</f>
        <v>0</v>
      </c>
      <c r="P265" s="49">
        <f>SUM(P256:P264)</f>
        <v>0</v>
      </c>
      <c r="Q265" s="49">
        <f>SUM(Q256:Q264)</f>
        <v>0</v>
      </c>
      <c r="R265" s="49">
        <f>SUM(R256:R264)</f>
        <v>0</v>
      </c>
      <c r="S265" s="49">
        <f>SUM(S256:S264)</f>
        <v>0</v>
      </c>
      <c r="U265" s="329">
        <v>2018</v>
      </c>
    </row>
    <row r="266" spans="1:21" ht="12.75" hidden="1" thickBot="1">
      <c r="A266" s="4"/>
      <c r="B266" s="4"/>
      <c r="C266" s="4"/>
      <c r="D266" s="4"/>
      <c r="E266" s="4"/>
      <c r="F266" s="4"/>
      <c r="G266" s="48"/>
      <c r="H266" s="26"/>
      <c r="I266" s="32" t="s">
        <v>8</v>
      </c>
      <c r="J266" s="32">
        <f>SUM(J257:J265)</f>
        <v>0</v>
      </c>
      <c r="K266" s="583"/>
      <c r="L266" s="26">
        <f>SUM(L257:L265)</f>
        <v>0</v>
      </c>
      <c r="M266" s="44"/>
      <c r="U266" s="329">
        <v>2018</v>
      </c>
    </row>
    <row r="267" spans="1:21" ht="28.5" hidden="1" customHeight="1" thickBot="1">
      <c r="A267" s="26"/>
      <c r="B267" s="26"/>
      <c r="C267" s="26"/>
      <c r="D267" s="26"/>
      <c r="E267" s="26"/>
      <c r="F267" s="26"/>
      <c r="G267" s="35"/>
      <c r="H267" s="50"/>
      <c r="I267" s="51"/>
      <c r="J267" s="52" t="str">
        <f>+IF(OR(L266=0,J273&gt;=1),"NO CUMPLE","CUMPLE")</f>
        <v>NO CUMPLE</v>
      </c>
      <c r="K267" s="102" t="str">
        <f>IF(J267="NO CUMPLE","0",IF(J266&gt;=$J$16,"CUMPLE SUMATORIA DE TODOS 2,0 DEL POE",IF(J266&lt;$J$16,"NO CUMPLE SUMATORIA DE TODOS 2,0 DEL POE")))</f>
        <v>0</v>
      </c>
      <c r="L267" s="26"/>
      <c r="M267" s="26"/>
      <c r="U267" s="329">
        <v>2018</v>
      </c>
    </row>
    <row r="268" spans="1:21" hidden="1">
      <c r="A268" s="26"/>
      <c r="B268" s="26"/>
      <c r="C268" s="26"/>
      <c r="D268" s="26"/>
      <c r="E268" s="26"/>
      <c r="F268" s="26"/>
      <c r="G268" s="53">
        <f>VLOOKUP(C252,Conformación!$A$5:$S$129,5,FALSE)</f>
        <v>0</v>
      </c>
      <c r="H268" s="54">
        <f>VLOOKUP(C252,Conformación!$A$5:$S$129,7,FALSE)</f>
        <v>0</v>
      </c>
      <c r="I268" s="55">
        <f>+O265</f>
        <v>0</v>
      </c>
      <c r="J268" s="26" t="str">
        <f>+IF(I268&lt;MAX($I$130:$I$134),"",IF(I268=MAX($I$130:$I$134)*AND(SUM($I$130:$I$134)&gt;MAX($I$130:$I$134))*AND((H268&gt;0.34)),"V.Bo.",IF(I268=MAX($I$130:$I$134)*AND(I268=SUM($I$130:$I$134))*AND(H268&gt;=0.51),"V.Bo.","NO CUMPLE")))</f>
        <v>V.Bo.</v>
      </c>
      <c r="K268" s="26"/>
      <c r="L268" s="26"/>
      <c r="M268" s="26"/>
      <c r="N268" s="46"/>
      <c r="O268" s="46"/>
      <c r="P268" s="46"/>
      <c r="Q268" s="46"/>
      <c r="R268" s="46"/>
      <c r="S268" s="46"/>
      <c r="U268" s="329">
        <v>2018</v>
      </c>
    </row>
    <row r="269" spans="1:21" hidden="1">
      <c r="A269" s="26"/>
      <c r="B269" s="26"/>
      <c r="C269" s="26"/>
      <c r="D269" s="26"/>
      <c r="E269" s="26"/>
      <c r="F269" s="26"/>
      <c r="G269" s="53">
        <f>VLOOKUP(C252,Conformación!$A$5:$S$129,8,FALSE)</f>
        <v>0</v>
      </c>
      <c r="H269" s="54">
        <f>VLOOKUP(C252,Conformación!$A$5:$S$129,10,FALSE)</f>
        <v>0</v>
      </c>
      <c r="I269" s="55">
        <f>+P265</f>
        <v>0</v>
      </c>
      <c r="J269" s="26" t="str">
        <f t="shared" ref="J269:J272" si="86">+IF(I269&lt;MAX($I$130:$I$134),"",IF(I269=MAX($I$130:$I$134)*AND(SUM($I$130:$I$134)&gt;MAX($I$130:$I$134))*AND((H269&gt;0.34)),"V.Bo.",IF(I269=MAX($I$130:$I$134)*AND(I269=SUM($I$130:$I$134))*AND(H269&gt;=0.51),"V.Bo.","NO CUMPLE")))</f>
        <v>V.Bo.</v>
      </c>
      <c r="K269" s="26"/>
      <c r="L269" s="26"/>
      <c r="M269" s="26"/>
      <c r="N269" s="46"/>
      <c r="O269" s="46"/>
      <c r="P269" s="46"/>
      <c r="Q269" s="46"/>
      <c r="R269" s="46"/>
      <c r="S269" s="46"/>
      <c r="U269" s="329">
        <v>2018</v>
      </c>
    </row>
    <row r="270" spans="1:21" hidden="1">
      <c r="A270" s="26"/>
      <c r="B270" s="26"/>
      <c r="C270" s="26"/>
      <c r="D270" s="26"/>
      <c r="E270" s="26"/>
      <c r="F270" s="26"/>
      <c r="G270" s="53">
        <f>VLOOKUP(C252,Conformación!$A$5:$S$129,11,FALSE)</f>
        <v>0</v>
      </c>
      <c r="H270" s="54">
        <f>VLOOKUP(C252,Conformación!$A$5:$S$129,13,FALSE)</f>
        <v>0</v>
      </c>
      <c r="I270" s="55">
        <f>+Q265</f>
        <v>0</v>
      </c>
      <c r="J270" s="26" t="str">
        <f t="shared" si="86"/>
        <v>V.Bo.</v>
      </c>
      <c r="K270" s="26"/>
      <c r="L270" s="26"/>
      <c r="M270" s="26"/>
      <c r="N270" s="46"/>
      <c r="O270" s="46"/>
      <c r="P270" s="46"/>
      <c r="Q270" s="46"/>
      <c r="R270" s="46"/>
      <c r="S270" s="46"/>
      <c r="U270" s="329">
        <v>2018</v>
      </c>
    </row>
    <row r="271" spans="1:21" hidden="1">
      <c r="A271" s="26"/>
      <c r="B271" s="26"/>
      <c r="C271" s="26"/>
      <c r="D271" s="26"/>
      <c r="E271" s="26"/>
      <c r="F271" s="26"/>
      <c r="G271" s="53">
        <f>VLOOKUP(C252,Conformación!$A$5:$S$129,14,FALSE)</f>
        <v>0</v>
      </c>
      <c r="H271" s="54">
        <f>VLOOKUP(C252,Conformación!$A$5:$S$129,16,FALSE)</f>
        <v>0</v>
      </c>
      <c r="I271" s="55">
        <f>+R265</f>
        <v>0</v>
      </c>
      <c r="J271" s="26" t="str">
        <f t="shared" si="86"/>
        <v>V.Bo.</v>
      </c>
      <c r="K271" s="26"/>
      <c r="L271" s="26"/>
      <c r="M271" s="26"/>
      <c r="N271" s="46"/>
      <c r="O271" s="46"/>
      <c r="P271" s="46"/>
      <c r="Q271" s="46"/>
      <c r="R271" s="46"/>
      <c r="S271" s="46"/>
      <c r="U271" s="329">
        <v>2018</v>
      </c>
    </row>
    <row r="272" spans="1:21" hidden="1">
      <c r="A272" s="26"/>
      <c r="B272" s="26"/>
      <c r="C272" s="26"/>
      <c r="D272" s="26"/>
      <c r="E272" s="26"/>
      <c r="F272" s="26"/>
      <c r="G272" s="53">
        <f>VLOOKUP(C252,Conformación!$A$5:$S$129,17,FALSE)</f>
        <v>0</v>
      </c>
      <c r="H272" s="54">
        <f>VLOOKUP(C252,Conformación!$A$5:$S$129,19,FALSE)</f>
        <v>0</v>
      </c>
      <c r="I272" s="55">
        <f>+S265</f>
        <v>0</v>
      </c>
      <c r="J272" s="26" t="str">
        <f t="shared" si="86"/>
        <v>V.Bo.</v>
      </c>
      <c r="K272" s="26"/>
      <c r="M272" s="26"/>
      <c r="N272" s="46"/>
      <c r="O272" s="46"/>
      <c r="P272" s="46"/>
      <c r="Q272" s="46"/>
      <c r="R272" s="46"/>
      <c r="S272" s="46"/>
      <c r="U272" s="329">
        <v>2018</v>
      </c>
    </row>
    <row r="273" spans="1:21" ht="15" hidden="1" customHeight="1">
      <c r="A273" s="26"/>
      <c r="B273" s="26"/>
      <c r="C273" s="26"/>
      <c r="D273" s="26"/>
      <c r="E273" s="26"/>
      <c r="F273" s="26"/>
      <c r="G273" s="53"/>
      <c r="H273" s="56"/>
      <c r="I273" s="32"/>
      <c r="J273" s="26">
        <f>+COUNTIF(J268:J272,"NO CUMPLE")</f>
        <v>0</v>
      </c>
      <c r="K273" s="26"/>
      <c r="L273" s="26"/>
      <c r="M273" s="26"/>
      <c r="N273" s="46"/>
      <c r="O273" s="46"/>
      <c r="P273" s="46"/>
      <c r="Q273" s="46"/>
      <c r="R273" s="46"/>
      <c r="S273" s="46"/>
      <c r="U273" s="329">
        <v>2018</v>
      </c>
    </row>
    <row r="274" spans="1:21" hidden="1">
      <c r="U274" s="329">
        <v>2018</v>
      </c>
    </row>
    <row r="275" spans="1:21" hidden="1">
      <c r="A275" s="4"/>
      <c r="B275" s="29" t="s">
        <v>117</v>
      </c>
      <c r="C275" s="31">
        <v>12</v>
      </c>
      <c r="D275" s="737">
        <f>VLOOKUP(C275,Conformación!$A$5:$S$129,2,FALSE)</f>
        <v>0</v>
      </c>
      <c r="E275" s="737"/>
      <c r="F275" s="737"/>
      <c r="G275" s="737"/>
      <c r="H275" s="737"/>
      <c r="I275" s="737"/>
      <c r="J275" s="32"/>
      <c r="K275" s="26"/>
      <c r="L275" s="26"/>
      <c r="U275" s="329">
        <v>2018</v>
      </c>
    </row>
    <row r="276" spans="1:21" hidden="1">
      <c r="A276" s="4"/>
      <c r="B276" s="29"/>
      <c r="C276" s="29"/>
      <c r="D276" s="738">
        <f>VLOOKUP(C275,Conformación!$A$5:$S$129,4,FALSE)</f>
        <v>0</v>
      </c>
      <c r="E276" s="738"/>
      <c r="F276" s="738"/>
      <c r="G276" s="738"/>
      <c r="H276" s="738"/>
      <c r="I276" s="738"/>
      <c r="J276" s="32"/>
      <c r="K276" s="26"/>
      <c r="L276" s="4"/>
      <c r="M276" s="26"/>
      <c r="U276" s="329">
        <v>2018</v>
      </c>
    </row>
    <row r="277" spans="1:21" hidden="1">
      <c r="A277" s="4"/>
      <c r="B277" s="29"/>
      <c r="C277" s="29"/>
      <c r="D277" s="738"/>
      <c r="E277" s="738"/>
      <c r="F277" s="738"/>
      <c r="G277" s="738"/>
      <c r="H277" s="738"/>
      <c r="I277" s="738"/>
      <c r="J277" s="32"/>
      <c r="K277" s="26"/>
      <c r="L277" s="42"/>
      <c r="M277" s="26"/>
      <c r="O277" s="37" t="s">
        <v>24</v>
      </c>
      <c r="P277" s="38"/>
      <c r="Q277" s="38"/>
      <c r="R277" s="38"/>
      <c r="S277" s="38"/>
      <c r="U277" s="329">
        <v>2018</v>
      </c>
    </row>
    <row r="278" spans="1:21" hidden="1">
      <c r="A278" s="4"/>
      <c r="B278" s="4"/>
      <c r="C278" s="4"/>
      <c r="D278" s="4"/>
      <c r="E278" s="4"/>
      <c r="F278" s="4"/>
      <c r="G278" s="35"/>
      <c r="H278" s="26"/>
      <c r="I278" s="27"/>
      <c r="J278" s="36"/>
      <c r="K278" s="4"/>
      <c r="L278" s="44"/>
      <c r="M278" s="26"/>
      <c r="O278" s="11">
        <f>+G291</f>
        <v>0</v>
      </c>
      <c r="P278" s="11">
        <f>+G292</f>
        <v>0</v>
      </c>
      <c r="Q278" s="11">
        <f>+G293</f>
        <v>0</v>
      </c>
      <c r="R278" s="11">
        <f>+G294</f>
        <v>0</v>
      </c>
      <c r="S278" s="11">
        <f>+G295</f>
        <v>0</v>
      </c>
      <c r="U278" s="329">
        <v>2018</v>
      </c>
    </row>
    <row r="279" spans="1:21" ht="36" hidden="1">
      <c r="A279" s="39" t="s">
        <v>23</v>
      </c>
      <c r="B279" s="39" t="s">
        <v>6</v>
      </c>
      <c r="C279" s="40" t="s">
        <v>22</v>
      </c>
      <c r="D279" s="40" t="s">
        <v>25</v>
      </c>
      <c r="E279" s="479" t="s">
        <v>278</v>
      </c>
      <c r="F279" s="39" t="s">
        <v>4</v>
      </c>
      <c r="G279" s="41" t="s">
        <v>5</v>
      </c>
      <c r="H279" s="39" t="s">
        <v>323</v>
      </c>
      <c r="I279" s="19" t="s">
        <v>26</v>
      </c>
      <c r="J279" s="19" t="str">
        <f>+J$13</f>
        <v>SMMLV</v>
      </c>
      <c r="K279" s="39" t="s">
        <v>9</v>
      </c>
      <c r="L279" s="44"/>
      <c r="M279" s="4"/>
      <c r="O279" s="45">
        <f>+IF(C280=$O$117,J280,0)</f>
        <v>0</v>
      </c>
      <c r="P279" s="45">
        <f>+IF(C280=$P$117,J280,0)</f>
        <v>0</v>
      </c>
      <c r="Q279" s="45">
        <f>+IF(C280=$Q$117,J280,0)</f>
        <v>0</v>
      </c>
      <c r="R279" s="45">
        <f>+IF(C280=$R$117,J280,0)</f>
        <v>0</v>
      </c>
      <c r="S279" s="45">
        <f>+IF(C280=$S$117,J280,0)</f>
        <v>0</v>
      </c>
      <c r="U279" s="329">
        <v>2018</v>
      </c>
    </row>
    <row r="280" spans="1:21" ht="53.25" hidden="1" customHeight="1" thickBot="1">
      <c r="A280" s="526">
        <v>1</v>
      </c>
      <c r="B280" s="57"/>
      <c r="C280" s="60"/>
      <c r="D280" s="522"/>
      <c r="E280" s="498"/>
      <c r="F280" s="531"/>
      <c r="G280" s="89"/>
      <c r="H280" s="57"/>
      <c r="I280" s="90"/>
      <c r="J280" s="58">
        <f t="shared" ref="J280:J288" si="87">IF(G280=0,0,IF(G280&lt;$G$13,"FUERA DE TIEMPO",I280*D280/VLOOKUP(YEAR(G280),$U$3:$V$45,2,0)))</f>
        <v>0</v>
      </c>
      <c r="K280" s="576"/>
      <c r="L280" s="44">
        <f>+IF(J280&gt;=$G$15,1,0)</f>
        <v>0</v>
      </c>
      <c r="M280" s="42"/>
      <c r="N280" s="34"/>
      <c r="O280" s="45">
        <f t="shared" ref="O280:O287" si="88">+IF(C281=$O$117,J281,0)</f>
        <v>0</v>
      </c>
      <c r="P280" s="45">
        <f t="shared" ref="P280:P287" si="89">+IF(C281=$P$117,J281,0)</f>
        <v>0</v>
      </c>
      <c r="Q280" s="45">
        <f t="shared" ref="Q280:Q287" si="90">+IF(C281=$Q$117,J281,0)</f>
        <v>0</v>
      </c>
      <c r="R280" s="45">
        <f t="shared" ref="R280:R287" si="91">+IF(C281=$R$117,J281,0)</f>
        <v>0</v>
      </c>
      <c r="S280" s="45">
        <f t="shared" ref="S280:S287" si="92">+IF(C281=$S$117,J281,0)</f>
        <v>0</v>
      </c>
      <c r="U280" s="329">
        <v>2018</v>
      </c>
    </row>
    <row r="281" spans="1:21" hidden="1">
      <c r="A281" s="526">
        <v>2</v>
      </c>
      <c r="B281" s="57"/>
      <c r="C281" s="52"/>
      <c r="D281" s="315"/>
      <c r="E281" s="498"/>
      <c r="F281" s="531"/>
      <c r="G281" s="89"/>
      <c r="H281" s="57"/>
      <c r="I281" s="90"/>
      <c r="J281" s="58">
        <f t="shared" si="87"/>
        <v>0</v>
      </c>
      <c r="K281" s="201"/>
      <c r="L281" s="44">
        <f t="shared" ref="L281:L288" si="93">+IF(J281&gt;=$G$15,1,0)</f>
        <v>0</v>
      </c>
      <c r="M281" s="44"/>
      <c r="O281" s="45">
        <f t="shared" si="88"/>
        <v>0</v>
      </c>
      <c r="P281" s="45">
        <f t="shared" si="89"/>
        <v>0</v>
      </c>
      <c r="Q281" s="45">
        <f t="shared" si="90"/>
        <v>0</v>
      </c>
      <c r="R281" s="45">
        <f t="shared" si="91"/>
        <v>0</v>
      </c>
      <c r="S281" s="45">
        <f t="shared" si="92"/>
        <v>0</v>
      </c>
      <c r="U281" s="329">
        <v>2018</v>
      </c>
    </row>
    <row r="282" spans="1:21" hidden="1">
      <c r="A282" s="526">
        <v>3</v>
      </c>
      <c r="B282" s="57"/>
      <c r="C282" s="60"/>
      <c r="D282" s="522"/>
      <c r="E282" s="498"/>
      <c r="F282" s="531"/>
      <c r="G282" s="89"/>
      <c r="H282" s="57"/>
      <c r="I282" s="90"/>
      <c r="J282" s="58">
        <f t="shared" si="87"/>
        <v>0</v>
      </c>
      <c r="K282" s="576"/>
      <c r="L282" s="44">
        <f t="shared" si="93"/>
        <v>0</v>
      </c>
      <c r="M282" s="44"/>
      <c r="O282" s="45">
        <f t="shared" si="88"/>
        <v>0</v>
      </c>
      <c r="P282" s="45">
        <f t="shared" si="89"/>
        <v>0</v>
      </c>
      <c r="Q282" s="45">
        <f t="shared" si="90"/>
        <v>0</v>
      </c>
      <c r="R282" s="45">
        <f t="shared" si="91"/>
        <v>0</v>
      </c>
      <c r="S282" s="45">
        <f t="shared" si="92"/>
        <v>0</v>
      </c>
      <c r="U282" s="329">
        <v>2018</v>
      </c>
    </row>
    <row r="283" spans="1:21" hidden="1">
      <c r="A283" s="526">
        <v>4</v>
      </c>
      <c r="B283" s="61"/>
      <c r="C283" s="57"/>
      <c r="D283" s="522"/>
      <c r="E283" s="498"/>
      <c r="F283" s="531"/>
      <c r="G283" s="89"/>
      <c r="H283" s="57"/>
      <c r="I283" s="91"/>
      <c r="J283" s="58">
        <f t="shared" si="87"/>
        <v>0</v>
      </c>
      <c r="K283" s="576"/>
      <c r="L283" s="44">
        <f t="shared" si="93"/>
        <v>0</v>
      </c>
      <c r="M283" s="44"/>
      <c r="O283" s="45">
        <f t="shared" si="88"/>
        <v>0</v>
      </c>
      <c r="P283" s="45">
        <f t="shared" si="89"/>
        <v>0</v>
      </c>
      <c r="Q283" s="45">
        <f t="shared" si="90"/>
        <v>0</v>
      </c>
      <c r="R283" s="45">
        <f t="shared" si="91"/>
        <v>0</v>
      </c>
      <c r="S283" s="45">
        <f t="shared" si="92"/>
        <v>0</v>
      </c>
      <c r="U283" s="329">
        <v>2018</v>
      </c>
    </row>
    <row r="284" spans="1:21" ht="12.75" hidden="1" thickBot="1">
      <c r="A284" s="526">
        <v>5</v>
      </c>
      <c r="B284" s="57"/>
      <c r="C284" s="57"/>
      <c r="D284" s="522"/>
      <c r="E284" s="498"/>
      <c r="F284" s="531"/>
      <c r="G284" s="89"/>
      <c r="H284" s="57"/>
      <c r="I284" s="90"/>
      <c r="J284" s="58">
        <f t="shared" si="87"/>
        <v>0</v>
      </c>
      <c r="K284" s="201"/>
      <c r="L284" s="44">
        <f t="shared" si="93"/>
        <v>0</v>
      </c>
      <c r="M284" s="44"/>
      <c r="O284" s="45">
        <f t="shared" si="88"/>
        <v>0</v>
      </c>
      <c r="P284" s="45">
        <f t="shared" si="89"/>
        <v>0</v>
      </c>
      <c r="Q284" s="45">
        <f t="shared" si="90"/>
        <v>0</v>
      </c>
      <c r="R284" s="45">
        <f t="shared" si="91"/>
        <v>0</v>
      </c>
      <c r="S284" s="45">
        <f t="shared" si="92"/>
        <v>0</v>
      </c>
      <c r="U284" s="329">
        <v>2018</v>
      </c>
    </row>
    <row r="285" spans="1:21" ht="12.75" hidden="1" thickBot="1">
      <c r="A285" s="526">
        <v>6</v>
      </c>
      <c r="B285" s="81"/>
      <c r="C285" s="57"/>
      <c r="D285" s="522"/>
      <c r="E285" s="498"/>
      <c r="F285" s="531"/>
      <c r="G285" s="89"/>
      <c r="H285" s="81"/>
      <c r="I285" s="90"/>
      <c r="J285" s="58">
        <f t="shared" si="87"/>
        <v>0</v>
      </c>
      <c r="K285" s="43"/>
      <c r="L285" s="44">
        <f t="shared" si="93"/>
        <v>0</v>
      </c>
      <c r="M285" s="44"/>
      <c r="O285" s="45">
        <f t="shared" si="88"/>
        <v>0</v>
      </c>
      <c r="P285" s="45">
        <f t="shared" si="89"/>
        <v>0</v>
      </c>
      <c r="Q285" s="45">
        <f t="shared" si="90"/>
        <v>0</v>
      </c>
      <c r="R285" s="45">
        <f t="shared" si="91"/>
        <v>0</v>
      </c>
      <c r="S285" s="45">
        <f t="shared" si="92"/>
        <v>0</v>
      </c>
      <c r="U285" s="329">
        <v>2018</v>
      </c>
    </row>
    <row r="286" spans="1:21" ht="12.75" hidden="1" thickBot="1">
      <c r="A286" s="526">
        <v>7</v>
      </c>
      <c r="B286" s="81"/>
      <c r="C286" s="57"/>
      <c r="D286" s="522"/>
      <c r="E286" s="498"/>
      <c r="F286" s="531"/>
      <c r="G286" s="89"/>
      <c r="H286" s="81"/>
      <c r="I286" s="90"/>
      <c r="J286" s="58">
        <f t="shared" si="87"/>
        <v>0</v>
      </c>
      <c r="K286" s="43"/>
      <c r="L286" s="44">
        <f t="shared" si="93"/>
        <v>0</v>
      </c>
      <c r="M286" s="44"/>
      <c r="O286" s="45">
        <f t="shared" si="88"/>
        <v>0</v>
      </c>
      <c r="P286" s="45">
        <f t="shared" si="89"/>
        <v>0</v>
      </c>
      <c r="Q286" s="45">
        <f t="shared" si="90"/>
        <v>0</v>
      </c>
      <c r="R286" s="45">
        <f t="shared" si="91"/>
        <v>0</v>
      </c>
      <c r="S286" s="45">
        <f t="shared" si="92"/>
        <v>0</v>
      </c>
      <c r="U286" s="329">
        <v>2018</v>
      </c>
    </row>
    <row r="287" spans="1:21" ht="12.75" hidden="1" thickBot="1">
      <c r="A287" s="526">
        <v>8</v>
      </c>
      <c r="B287" s="57"/>
      <c r="C287" s="60"/>
      <c r="D287" s="522"/>
      <c r="E287" s="498"/>
      <c r="F287" s="531"/>
      <c r="G287" s="89"/>
      <c r="H287" s="57"/>
      <c r="I287" s="59"/>
      <c r="J287" s="58">
        <f t="shared" si="87"/>
        <v>0</v>
      </c>
      <c r="K287" s="43"/>
      <c r="L287" s="44">
        <f t="shared" si="93"/>
        <v>0</v>
      </c>
      <c r="M287" s="44"/>
      <c r="O287" s="45">
        <f t="shared" si="88"/>
        <v>0</v>
      </c>
      <c r="P287" s="45">
        <f t="shared" si="89"/>
        <v>0</v>
      </c>
      <c r="Q287" s="45">
        <f t="shared" si="90"/>
        <v>0</v>
      </c>
      <c r="R287" s="45">
        <f t="shared" si="91"/>
        <v>0</v>
      </c>
      <c r="S287" s="45">
        <f t="shared" si="92"/>
        <v>0</v>
      </c>
      <c r="U287" s="329">
        <v>2018</v>
      </c>
    </row>
    <row r="288" spans="1:21" ht="12.75" hidden="1" thickBot="1">
      <c r="A288" s="526">
        <v>9</v>
      </c>
      <c r="B288" s="57"/>
      <c r="C288" s="60"/>
      <c r="D288" s="522"/>
      <c r="E288" s="498"/>
      <c r="F288" s="531"/>
      <c r="G288" s="89"/>
      <c r="H288" s="57"/>
      <c r="I288" s="59"/>
      <c r="J288" s="58">
        <f t="shared" si="87"/>
        <v>0</v>
      </c>
      <c r="K288" s="47"/>
      <c r="L288" s="44">
        <f t="shared" si="93"/>
        <v>0</v>
      </c>
      <c r="M288" s="44"/>
      <c r="O288" s="49">
        <f>SUM(O279:O287)</f>
        <v>0</v>
      </c>
      <c r="P288" s="49">
        <f>SUM(P279:P287)</f>
        <v>0</v>
      </c>
      <c r="Q288" s="49">
        <f>SUM(Q279:Q287)</f>
        <v>0</v>
      </c>
      <c r="R288" s="49">
        <f>SUM(R279:R287)</f>
        <v>0</v>
      </c>
      <c r="S288" s="49">
        <f>SUM(S279:S287)</f>
        <v>0</v>
      </c>
      <c r="U288" s="329">
        <v>2018</v>
      </c>
    </row>
    <row r="289" spans="1:21" ht="12.75" hidden="1" thickBot="1">
      <c r="A289" s="4"/>
      <c r="B289" s="4"/>
      <c r="C289" s="4"/>
      <c r="D289" s="4"/>
      <c r="E289" s="4"/>
      <c r="F289" s="4"/>
      <c r="G289" s="48"/>
      <c r="H289" s="26"/>
      <c r="I289" s="32" t="s">
        <v>8</v>
      </c>
      <c r="J289" s="32">
        <f>SUM(J280:J288)</f>
        <v>0</v>
      </c>
      <c r="K289" s="583"/>
      <c r="L289" s="26">
        <f>SUM(L280:L288)</f>
        <v>0</v>
      </c>
      <c r="M289" s="44"/>
      <c r="U289" s="329">
        <v>2018</v>
      </c>
    </row>
    <row r="290" spans="1:21" ht="28.5" hidden="1" customHeight="1" thickBot="1">
      <c r="A290" s="26"/>
      <c r="B290" s="26"/>
      <c r="C290" s="26"/>
      <c r="D290" s="26"/>
      <c r="E290" s="26"/>
      <c r="F290" s="26"/>
      <c r="G290" s="35"/>
      <c r="H290" s="50"/>
      <c r="I290" s="51"/>
      <c r="J290" s="52" t="str">
        <f>+IF(OR(L289=0,J296&gt;=1),"NO CUMPLE","CUMPLE")</f>
        <v>NO CUMPLE</v>
      </c>
      <c r="K290" s="102" t="str">
        <f>IF(J290="NO CUMPLE","0",IF(J289&gt;=$J$16,"CUMPLE SUMATORIA DE TODOS 2,0 DEL POE",IF(J289&lt;$J$16,"NO CUMPLE SUMATORIA DE TODOS 2,0 DEL POE")))</f>
        <v>0</v>
      </c>
      <c r="L290" s="26"/>
      <c r="M290" s="26"/>
      <c r="U290" s="329">
        <v>2018</v>
      </c>
    </row>
    <row r="291" spans="1:21" hidden="1">
      <c r="A291" s="26"/>
      <c r="B291" s="26"/>
      <c r="C291" s="26"/>
      <c r="D291" s="26"/>
      <c r="E291" s="26"/>
      <c r="F291" s="26"/>
      <c r="G291" s="53">
        <f>VLOOKUP(C275,Conformación!$A$5:$S$129,5,FALSE)</f>
        <v>0</v>
      </c>
      <c r="H291" s="54">
        <f>VLOOKUP(C275,Conformación!$A$5:$S$129,7,FALSE)</f>
        <v>0</v>
      </c>
      <c r="I291" s="55">
        <f>+O288</f>
        <v>0</v>
      </c>
      <c r="J291" s="26" t="str">
        <f>+IF(I291&lt;MAX($I$130:$I$134),"",IF(I291=MAX($I$130:$I$134)*AND(SUM($I$130:$I$134)&gt;MAX($I$130:$I$134))*AND((H291&gt;0.34)),"V.Bo.",IF(I291=MAX($I$130:$I$134)*AND(I291=SUM($I$130:$I$134))*AND(H291&gt;=0.51),"V.Bo.","NO CUMPLE")))</f>
        <v>V.Bo.</v>
      </c>
      <c r="K291" s="26"/>
      <c r="L291" s="26"/>
      <c r="M291" s="26"/>
      <c r="N291" s="46"/>
      <c r="O291" s="46"/>
      <c r="P291" s="46"/>
      <c r="Q291" s="46"/>
      <c r="R291" s="46"/>
      <c r="S291" s="46"/>
      <c r="U291" s="329">
        <v>2018</v>
      </c>
    </row>
    <row r="292" spans="1:21" hidden="1">
      <c r="A292" s="26"/>
      <c r="B292" s="26"/>
      <c r="C292" s="26"/>
      <c r="D292" s="26"/>
      <c r="E292" s="26"/>
      <c r="F292" s="26"/>
      <c r="G292" s="53">
        <f>VLOOKUP(C275,Conformación!$A$5:$S$129,8,FALSE)</f>
        <v>0</v>
      </c>
      <c r="H292" s="54">
        <f>VLOOKUP(C275,Conformación!$A$5:$S$129,10,FALSE)</f>
        <v>0</v>
      </c>
      <c r="I292" s="55">
        <f>+P288</f>
        <v>0</v>
      </c>
      <c r="J292" s="26" t="str">
        <f t="shared" ref="J292:J295" si="94">+IF(I292&lt;MAX($I$130:$I$134),"",IF(I292=MAX($I$130:$I$134)*AND(SUM($I$130:$I$134)&gt;MAX($I$130:$I$134))*AND((H292&gt;0.34)),"V.Bo.",IF(I292=MAX($I$130:$I$134)*AND(I292=SUM($I$130:$I$134))*AND(H292&gt;=0.51),"V.Bo.","NO CUMPLE")))</f>
        <v>V.Bo.</v>
      </c>
      <c r="K292" s="26"/>
      <c r="L292" s="26"/>
      <c r="M292" s="26"/>
      <c r="N292" s="46"/>
      <c r="O292" s="46"/>
      <c r="P292" s="46"/>
      <c r="Q292" s="46"/>
      <c r="R292" s="46"/>
      <c r="S292" s="46"/>
      <c r="U292" s="329">
        <v>2018</v>
      </c>
    </row>
    <row r="293" spans="1:21" hidden="1">
      <c r="A293" s="26"/>
      <c r="B293" s="26"/>
      <c r="C293" s="26"/>
      <c r="D293" s="26"/>
      <c r="E293" s="26"/>
      <c r="F293" s="26"/>
      <c r="G293" s="53">
        <f>VLOOKUP(C275,Conformación!$A$5:$S$129,11,FALSE)</f>
        <v>0</v>
      </c>
      <c r="H293" s="54">
        <f>VLOOKUP(C275,Conformación!$A$5:$S$129,13,FALSE)</f>
        <v>0</v>
      </c>
      <c r="I293" s="55">
        <f>+Q288</f>
        <v>0</v>
      </c>
      <c r="J293" s="26" t="str">
        <f t="shared" si="94"/>
        <v>V.Bo.</v>
      </c>
      <c r="K293" s="26"/>
      <c r="L293" s="26"/>
      <c r="M293" s="26"/>
      <c r="N293" s="46"/>
      <c r="O293" s="46"/>
      <c r="P293" s="46"/>
      <c r="Q293" s="46"/>
      <c r="R293" s="46"/>
      <c r="S293" s="46"/>
      <c r="U293" s="329">
        <v>2018</v>
      </c>
    </row>
    <row r="294" spans="1:21" hidden="1">
      <c r="A294" s="26"/>
      <c r="B294" s="26"/>
      <c r="C294" s="26"/>
      <c r="D294" s="26"/>
      <c r="E294" s="26"/>
      <c r="F294" s="26"/>
      <c r="G294" s="53">
        <f>VLOOKUP(C275,Conformación!$A$5:$S$129,14,FALSE)</f>
        <v>0</v>
      </c>
      <c r="H294" s="54">
        <f>VLOOKUP(C275,Conformación!$A$5:$S$129,16,FALSE)</f>
        <v>0</v>
      </c>
      <c r="I294" s="55">
        <f>+R288</f>
        <v>0</v>
      </c>
      <c r="J294" s="26" t="str">
        <f t="shared" si="94"/>
        <v>V.Bo.</v>
      </c>
      <c r="K294" s="26"/>
      <c r="L294" s="26"/>
      <c r="M294" s="26"/>
      <c r="N294" s="46"/>
      <c r="O294" s="46"/>
      <c r="P294" s="46"/>
      <c r="Q294" s="46"/>
      <c r="R294" s="46"/>
      <c r="S294" s="46"/>
      <c r="U294" s="329">
        <v>2018</v>
      </c>
    </row>
    <row r="295" spans="1:21" hidden="1">
      <c r="A295" s="26"/>
      <c r="B295" s="26"/>
      <c r="C295" s="26"/>
      <c r="D295" s="26"/>
      <c r="E295" s="26"/>
      <c r="F295" s="26"/>
      <c r="G295" s="53">
        <f>VLOOKUP(C275,Conformación!$A$5:$S$129,17,FALSE)</f>
        <v>0</v>
      </c>
      <c r="H295" s="54">
        <f>VLOOKUP(C275,Conformación!$A$5:$S$129,19,FALSE)</f>
        <v>0</v>
      </c>
      <c r="I295" s="55">
        <f>+S288</f>
        <v>0</v>
      </c>
      <c r="J295" s="26" t="str">
        <f t="shared" si="94"/>
        <v>V.Bo.</v>
      </c>
      <c r="K295" s="26"/>
      <c r="M295" s="26"/>
      <c r="N295" s="46"/>
      <c r="O295" s="46"/>
      <c r="P295" s="46"/>
      <c r="Q295" s="46"/>
      <c r="R295" s="46"/>
      <c r="S295" s="46"/>
      <c r="U295" s="329">
        <v>2018</v>
      </c>
    </row>
    <row r="296" spans="1:21" ht="15" hidden="1" customHeight="1">
      <c r="A296" s="26"/>
      <c r="B296" s="26"/>
      <c r="C296" s="26"/>
      <c r="D296" s="26"/>
      <c r="E296" s="26"/>
      <c r="F296" s="26"/>
      <c r="G296" s="53"/>
      <c r="H296" s="56"/>
      <c r="I296" s="32"/>
      <c r="J296" s="26">
        <f>+COUNTIF(J291:J295,"NO CUMPLE")</f>
        <v>0</v>
      </c>
      <c r="K296" s="26"/>
      <c r="L296" s="26"/>
      <c r="M296" s="26"/>
      <c r="N296" s="46"/>
      <c r="O296" s="46"/>
      <c r="P296" s="46"/>
      <c r="Q296" s="46"/>
      <c r="R296" s="46"/>
      <c r="S296" s="46"/>
      <c r="U296" s="329">
        <v>2018</v>
      </c>
    </row>
    <row r="297" spans="1:21" hidden="1">
      <c r="U297" s="329">
        <v>2018</v>
      </c>
    </row>
    <row r="298" spans="1:21" hidden="1">
      <c r="A298" s="4"/>
      <c r="B298" s="29" t="s">
        <v>117</v>
      </c>
      <c r="C298" s="31">
        <v>13</v>
      </c>
      <c r="D298" s="737">
        <f>VLOOKUP(C298,Conformación!$A$5:$S$129,2,FALSE)</f>
        <v>0</v>
      </c>
      <c r="E298" s="737"/>
      <c r="F298" s="737"/>
      <c r="G298" s="737"/>
      <c r="H298" s="737"/>
      <c r="I298" s="737"/>
      <c r="J298" s="32"/>
      <c r="K298" s="26"/>
      <c r="L298" s="26"/>
      <c r="U298" s="329">
        <v>2018</v>
      </c>
    </row>
    <row r="299" spans="1:21" hidden="1">
      <c r="A299" s="4"/>
      <c r="B299" s="29"/>
      <c r="C299" s="29"/>
      <c r="D299" s="738">
        <f>VLOOKUP(C298,Conformación!$A$5:$S$129,4,FALSE)</f>
        <v>0</v>
      </c>
      <c r="E299" s="738"/>
      <c r="F299" s="738"/>
      <c r="G299" s="738"/>
      <c r="H299" s="738"/>
      <c r="I299" s="738"/>
      <c r="J299" s="32"/>
      <c r="K299" s="26"/>
      <c r="L299" s="4"/>
      <c r="M299" s="26"/>
      <c r="U299" s="329">
        <v>2018</v>
      </c>
    </row>
    <row r="300" spans="1:21" hidden="1">
      <c r="A300" s="4"/>
      <c r="B300" s="29"/>
      <c r="C300" s="29"/>
      <c r="D300" s="738"/>
      <c r="E300" s="738"/>
      <c r="F300" s="738"/>
      <c r="G300" s="738"/>
      <c r="H300" s="738"/>
      <c r="I300" s="738"/>
      <c r="J300" s="32"/>
      <c r="K300" s="26"/>
      <c r="L300" s="42"/>
      <c r="M300" s="26"/>
      <c r="O300" s="37" t="s">
        <v>24</v>
      </c>
      <c r="P300" s="38"/>
      <c r="Q300" s="38"/>
      <c r="R300" s="38"/>
      <c r="S300" s="38"/>
      <c r="U300" s="329">
        <v>2018</v>
      </c>
    </row>
    <row r="301" spans="1:21" hidden="1">
      <c r="A301" s="4"/>
      <c r="B301" s="4"/>
      <c r="C301" s="4"/>
      <c r="D301" s="4"/>
      <c r="E301" s="4"/>
      <c r="F301" s="4"/>
      <c r="G301" s="35"/>
      <c r="H301" s="26"/>
      <c r="I301" s="27"/>
      <c r="J301" s="36"/>
      <c r="K301" s="4"/>
      <c r="L301" s="44"/>
      <c r="M301" s="26"/>
      <c r="O301" s="11">
        <f>+G314</f>
        <v>0</v>
      </c>
      <c r="P301" s="11">
        <f>+G315</f>
        <v>0</v>
      </c>
      <c r="Q301" s="11">
        <f>+G316</f>
        <v>0</v>
      </c>
      <c r="R301" s="11">
        <f>+G317</f>
        <v>0</v>
      </c>
      <c r="S301" s="11">
        <f>+G318</f>
        <v>0</v>
      </c>
      <c r="U301" s="329">
        <v>2018</v>
      </c>
    </row>
    <row r="302" spans="1:21" ht="36" hidden="1">
      <c r="A302" s="39" t="s">
        <v>23</v>
      </c>
      <c r="B302" s="39" t="s">
        <v>6</v>
      </c>
      <c r="C302" s="40" t="s">
        <v>22</v>
      </c>
      <c r="D302" s="40" t="s">
        <v>25</v>
      </c>
      <c r="E302" s="479" t="s">
        <v>278</v>
      </c>
      <c r="F302" s="39" t="s">
        <v>4</v>
      </c>
      <c r="G302" s="41" t="s">
        <v>5</v>
      </c>
      <c r="H302" s="39" t="s">
        <v>323</v>
      </c>
      <c r="I302" s="19" t="s">
        <v>26</v>
      </c>
      <c r="J302" s="19" t="str">
        <f>+J$13</f>
        <v>SMMLV</v>
      </c>
      <c r="K302" s="39" t="s">
        <v>9</v>
      </c>
      <c r="L302" s="44"/>
      <c r="M302" s="4"/>
      <c r="O302" s="45">
        <f>+IF(C303=$O$117,J303,0)</f>
        <v>0</v>
      </c>
      <c r="P302" s="45">
        <f>+IF(C303=$P$117,J303,0)</f>
        <v>0</v>
      </c>
      <c r="Q302" s="45">
        <f>+IF(C303=$Q$117,J303,0)</f>
        <v>0</v>
      </c>
      <c r="R302" s="45">
        <f>+IF(C303=$R$117,J303,0)</f>
        <v>0</v>
      </c>
      <c r="S302" s="45">
        <f>+IF(C303=$S$117,J303,0)</f>
        <v>0</v>
      </c>
      <c r="U302" s="329">
        <v>2018</v>
      </c>
    </row>
    <row r="303" spans="1:21" hidden="1">
      <c r="A303" s="526">
        <v>1</v>
      </c>
      <c r="B303" s="57"/>
      <c r="C303" s="60"/>
      <c r="D303" s="522"/>
      <c r="E303" s="498"/>
      <c r="F303" s="531"/>
      <c r="G303" s="89"/>
      <c r="H303" s="57"/>
      <c r="I303" s="90"/>
      <c r="J303" s="58">
        <f>IF(G303=0,0,IF(G303&lt;$G$13,"FUERA DE TIEMPO",I303*D303/VLOOKUP(YEAR(G303),$U$3:$V$45,2,0)))</f>
        <v>0</v>
      </c>
      <c r="K303" s="576"/>
      <c r="L303" s="44">
        <f>+IF(J303&gt;=$G$15,1,0)</f>
        <v>0</v>
      </c>
      <c r="M303" s="42"/>
      <c r="N303" s="34"/>
      <c r="O303" s="45">
        <f t="shared" ref="O303:O310" si="95">+IF(C304=$O$117,J304,0)</f>
        <v>0</v>
      </c>
      <c r="P303" s="45">
        <f t="shared" ref="P303:P310" si="96">+IF(C304=$P$117,J304,0)</f>
        <v>0</v>
      </c>
      <c r="Q303" s="45">
        <f t="shared" ref="Q303:Q310" si="97">+IF(C304=$Q$117,J304,0)</f>
        <v>0</v>
      </c>
      <c r="R303" s="45">
        <f t="shared" ref="R303:R310" si="98">+IF(C304=$R$117,J304,0)</f>
        <v>0</v>
      </c>
      <c r="S303" s="45">
        <f t="shared" ref="S303:S310" si="99">+IF(C304=$S$117,J304,0)</f>
        <v>0</v>
      </c>
      <c r="U303" s="329">
        <v>2018</v>
      </c>
    </row>
    <row r="304" spans="1:21" ht="12.75" hidden="1" thickBot="1">
      <c r="A304" s="526">
        <v>2</v>
      </c>
      <c r="B304" s="57"/>
      <c r="C304" s="60"/>
      <c r="D304" s="315"/>
      <c r="E304" s="498"/>
      <c r="F304" s="531"/>
      <c r="G304" s="89"/>
      <c r="H304" s="57"/>
      <c r="I304" s="90"/>
      <c r="J304" s="58"/>
      <c r="K304" s="684"/>
      <c r="L304" s="44">
        <f t="shared" ref="L304:L311" si="100">+IF(J304&gt;=$G$15,1,0)</f>
        <v>0</v>
      </c>
      <c r="M304" s="44"/>
      <c r="O304" s="45">
        <f t="shared" si="95"/>
        <v>0</v>
      </c>
      <c r="P304" s="45">
        <f t="shared" si="96"/>
        <v>0</v>
      </c>
      <c r="Q304" s="45">
        <f t="shared" si="97"/>
        <v>0</v>
      </c>
      <c r="R304" s="45">
        <f t="shared" si="98"/>
        <v>0</v>
      </c>
      <c r="S304" s="45">
        <f t="shared" si="99"/>
        <v>0</v>
      </c>
      <c r="U304" s="329">
        <v>2018</v>
      </c>
    </row>
    <row r="305" spans="1:21" hidden="1">
      <c r="A305" s="526">
        <v>3</v>
      </c>
      <c r="B305" s="57"/>
      <c r="C305" s="60"/>
      <c r="D305" s="522"/>
      <c r="E305" s="498"/>
      <c r="F305" s="531"/>
      <c r="G305" s="89"/>
      <c r="H305" s="57"/>
      <c r="I305" s="90"/>
      <c r="J305" s="58">
        <f t="shared" ref="J305:J311" si="101">IF(G305=0,0,IF(G305&lt;$G$13,"FUERA DE TIEMPO",I305*D305/VLOOKUP(YEAR(G305),$U$3:$V$45,2,0)))</f>
        <v>0</v>
      </c>
      <c r="K305" s="576"/>
      <c r="L305" s="44">
        <f t="shared" si="100"/>
        <v>0</v>
      </c>
      <c r="M305" s="44"/>
      <c r="O305" s="45">
        <f t="shared" si="95"/>
        <v>0</v>
      </c>
      <c r="P305" s="45">
        <f t="shared" si="96"/>
        <v>0</v>
      </c>
      <c r="Q305" s="45">
        <f t="shared" si="97"/>
        <v>0</v>
      </c>
      <c r="R305" s="45">
        <f t="shared" si="98"/>
        <v>0</v>
      </c>
      <c r="S305" s="45">
        <f t="shared" si="99"/>
        <v>0</v>
      </c>
      <c r="U305" s="329">
        <v>2018</v>
      </c>
    </row>
    <row r="306" spans="1:21" hidden="1">
      <c r="A306" s="526">
        <v>4</v>
      </c>
      <c r="B306" s="61"/>
      <c r="C306" s="57"/>
      <c r="D306" s="522"/>
      <c r="E306" s="498"/>
      <c r="F306" s="531"/>
      <c r="G306" s="89"/>
      <c r="H306" s="57"/>
      <c r="I306" s="91"/>
      <c r="J306" s="58">
        <f t="shared" si="101"/>
        <v>0</v>
      </c>
      <c r="K306" s="576"/>
      <c r="L306" s="44">
        <f t="shared" si="100"/>
        <v>0</v>
      </c>
      <c r="M306" s="44"/>
      <c r="O306" s="45">
        <f t="shared" si="95"/>
        <v>0</v>
      </c>
      <c r="P306" s="45">
        <f t="shared" si="96"/>
        <v>0</v>
      </c>
      <c r="Q306" s="45">
        <f t="shared" si="97"/>
        <v>0</v>
      </c>
      <c r="R306" s="45">
        <f t="shared" si="98"/>
        <v>0</v>
      </c>
      <c r="S306" s="45">
        <f t="shared" si="99"/>
        <v>0</v>
      </c>
      <c r="U306" s="329">
        <v>2018</v>
      </c>
    </row>
    <row r="307" spans="1:21" ht="12.75" hidden="1" thickBot="1">
      <c r="A307" s="526">
        <v>5</v>
      </c>
      <c r="B307" s="57"/>
      <c r="C307" s="57"/>
      <c r="D307" s="522"/>
      <c r="E307" s="498"/>
      <c r="F307" s="531"/>
      <c r="G307" s="89"/>
      <c r="H307" s="57"/>
      <c r="I307" s="90"/>
      <c r="J307" s="58">
        <f t="shared" si="101"/>
        <v>0</v>
      </c>
      <c r="K307" s="201"/>
      <c r="L307" s="44">
        <f t="shared" si="100"/>
        <v>0</v>
      </c>
      <c r="M307" s="44"/>
      <c r="O307" s="45">
        <f t="shared" si="95"/>
        <v>0</v>
      </c>
      <c r="P307" s="45">
        <f t="shared" si="96"/>
        <v>0</v>
      </c>
      <c r="Q307" s="45">
        <f t="shared" si="97"/>
        <v>0</v>
      </c>
      <c r="R307" s="45">
        <f t="shared" si="98"/>
        <v>0</v>
      </c>
      <c r="S307" s="45">
        <f t="shared" si="99"/>
        <v>0</v>
      </c>
      <c r="U307" s="329">
        <v>2018</v>
      </c>
    </row>
    <row r="308" spans="1:21" ht="12.75" hidden="1" thickBot="1">
      <c r="A308" s="526">
        <v>6</v>
      </c>
      <c r="B308" s="81"/>
      <c r="C308" s="57"/>
      <c r="D308" s="522"/>
      <c r="E308" s="498"/>
      <c r="F308" s="531"/>
      <c r="G308" s="89"/>
      <c r="H308" s="81"/>
      <c r="I308" s="90"/>
      <c r="J308" s="58">
        <f t="shared" si="101"/>
        <v>0</v>
      </c>
      <c r="K308" s="43"/>
      <c r="L308" s="44">
        <f t="shared" si="100"/>
        <v>0</v>
      </c>
      <c r="M308" s="44"/>
      <c r="O308" s="45">
        <f t="shared" si="95"/>
        <v>0</v>
      </c>
      <c r="P308" s="45">
        <f t="shared" si="96"/>
        <v>0</v>
      </c>
      <c r="Q308" s="45">
        <f t="shared" si="97"/>
        <v>0</v>
      </c>
      <c r="R308" s="45">
        <f t="shared" si="98"/>
        <v>0</v>
      </c>
      <c r="S308" s="45">
        <f t="shared" si="99"/>
        <v>0</v>
      </c>
      <c r="U308" s="329">
        <v>2018</v>
      </c>
    </row>
    <row r="309" spans="1:21" ht="12.75" hidden="1" thickBot="1">
      <c r="A309" s="526">
        <v>7</v>
      </c>
      <c r="B309" s="81"/>
      <c r="C309" s="57"/>
      <c r="D309" s="522"/>
      <c r="E309" s="498"/>
      <c r="F309" s="531"/>
      <c r="G309" s="89"/>
      <c r="H309" s="81"/>
      <c r="I309" s="90"/>
      <c r="J309" s="58">
        <f t="shared" si="101"/>
        <v>0</v>
      </c>
      <c r="K309" s="43"/>
      <c r="L309" s="44">
        <f t="shared" si="100"/>
        <v>0</v>
      </c>
      <c r="M309" s="44"/>
      <c r="O309" s="45">
        <f t="shared" si="95"/>
        <v>0</v>
      </c>
      <c r="P309" s="45">
        <f t="shared" si="96"/>
        <v>0</v>
      </c>
      <c r="Q309" s="45">
        <f t="shared" si="97"/>
        <v>0</v>
      </c>
      <c r="R309" s="45">
        <f t="shared" si="98"/>
        <v>0</v>
      </c>
      <c r="S309" s="45">
        <f t="shared" si="99"/>
        <v>0</v>
      </c>
      <c r="U309" s="329">
        <v>2018</v>
      </c>
    </row>
    <row r="310" spans="1:21" ht="12.75" hidden="1" thickBot="1">
      <c r="A310" s="526">
        <v>8</v>
      </c>
      <c r="B310" s="57"/>
      <c r="C310" s="60"/>
      <c r="D310" s="522"/>
      <c r="E310" s="498"/>
      <c r="F310" s="531"/>
      <c r="G310" s="89"/>
      <c r="H310" s="57"/>
      <c r="I310" s="59"/>
      <c r="J310" s="58">
        <f t="shared" si="101"/>
        <v>0</v>
      </c>
      <c r="K310" s="43"/>
      <c r="L310" s="44">
        <f t="shared" si="100"/>
        <v>0</v>
      </c>
      <c r="M310" s="44"/>
      <c r="O310" s="45">
        <f t="shared" si="95"/>
        <v>0</v>
      </c>
      <c r="P310" s="45">
        <f t="shared" si="96"/>
        <v>0</v>
      </c>
      <c r="Q310" s="45">
        <f t="shared" si="97"/>
        <v>0</v>
      </c>
      <c r="R310" s="45">
        <f t="shared" si="98"/>
        <v>0</v>
      </c>
      <c r="S310" s="45">
        <f t="shared" si="99"/>
        <v>0</v>
      </c>
      <c r="U310" s="329">
        <v>2018</v>
      </c>
    </row>
    <row r="311" spans="1:21" ht="12.75" hidden="1" thickBot="1">
      <c r="A311" s="526">
        <v>9</v>
      </c>
      <c r="B311" s="57"/>
      <c r="C311" s="60"/>
      <c r="D311" s="522"/>
      <c r="E311" s="498"/>
      <c r="F311" s="531"/>
      <c r="G311" s="89"/>
      <c r="H311" s="57"/>
      <c r="I311" s="59"/>
      <c r="J311" s="58">
        <f t="shared" si="101"/>
        <v>0</v>
      </c>
      <c r="K311" s="47"/>
      <c r="L311" s="44">
        <f t="shared" si="100"/>
        <v>0</v>
      </c>
      <c r="M311" s="44"/>
      <c r="O311" s="49">
        <f>SUM(O302:O310)</f>
        <v>0</v>
      </c>
      <c r="P311" s="49">
        <f>SUM(P302:P310)</f>
        <v>0</v>
      </c>
      <c r="Q311" s="49">
        <f>SUM(Q302:Q310)</f>
        <v>0</v>
      </c>
      <c r="R311" s="49">
        <f>SUM(R302:R310)</f>
        <v>0</v>
      </c>
      <c r="S311" s="49">
        <f>SUM(S302:S310)</f>
        <v>0</v>
      </c>
      <c r="U311" s="329">
        <v>2018</v>
      </c>
    </row>
    <row r="312" spans="1:21" ht="12.75" hidden="1" thickBot="1">
      <c r="A312" s="4"/>
      <c r="B312" s="4"/>
      <c r="C312" s="4"/>
      <c r="D312" s="4"/>
      <c r="E312" s="4"/>
      <c r="F312" s="4"/>
      <c r="G312" s="48"/>
      <c r="H312" s="26"/>
      <c r="I312" s="32" t="s">
        <v>8</v>
      </c>
      <c r="J312" s="32">
        <f>SUM(J303:J311)</f>
        <v>0</v>
      </c>
      <c r="K312" s="583"/>
      <c r="L312" s="26">
        <f>SUM(L303:L311)</f>
        <v>0</v>
      </c>
      <c r="M312" s="44"/>
      <c r="U312" s="329">
        <v>2018</v>
      </c>
    </row>
    <row r="313" spans="1:21" ht="28.5" hidden="1" customHeight="1" thickBot="1">
      <c r="A313" s="26"/>
      <c r="B313" s="26"/>
      <c r="C313" s="26"/>
      <c r="D313" s="26"/>
      <c r="E313" s="26"/>
      <c r="F313" s="26"/>
      <c r="G313" s="35"/>
      <c r="H313" s="50"/>
      <c r="I313" s="51"/>
      <c r="J313" s="52" t="str">
        <f>+IF(OR(L312=0,J319&gt;=1),"NO CUMPLE","CUMPLE")</f>
        <v>NO CUMPLE</v>
      </c>
      <c r="K313" s="102" t="str">
        <f>IF(J313="NO CUMPLE","0",IF(J312&gt;=$J$16,"CUMPLE SUMATORIA DE TODOS 2,0 DEL POE",IF(J312&lt;$J$16,"NO CUMPLE SUMATORIA DE TODOS 2,0 DEL POE")))</f>
        <v>0</v>
      </c>
      <c r="L313" s="26"/>
      <c r="M313" s="26"/>
      <c r="U313" s="329">
        <v>2018</v>
      </c>
    </row>
    <row r="314" spans="1:21" hidden="1">
      <c r="A314" s="26"/>
      <c r="B314" s="26"/>
      <c r="C314" s="26"/>
      <c r="D314" s="26"/>
      <c r="E314" s="26"/>
      <c r="F314" s="26"/>
      <c r="G314" s="53">
        <f>VLOOKUP(C298,Conformación!$A$5:$S$129,5,FALSE)</f>
        <v>0</v>
      </c>
      <c r="H314" s="54">
        <f>VLOOKUP(C298,Conformación!$A$5:$S$129,7,FALSE)</f>
        <v>0</v>
      </c>
      <c r="I314" s="55">
        <f>+O311</f>
        <v>0</v>
      </c>
      <c r="J314" s="26" t="str">
        <f>+IF(I314&lt;MAX($I$130:$I$134),"",IF(I314=MAX($I$130:$I$134)*AND(SUM($I$130:$I$134)&gt;MAX($I$130:$I$134))*AND((H314&gt;0.34)),"V.Bo.",IF(I314=MAX($I$130:$I$134)*AND(I314=SUM($I$130:$I$134))*AND(H314&gt;=0.51),"V.Bo.","NO CUMPLE")))</f>
        <v>V.Bo.</v>
      </c>
      <c r="K314" s="26"/>
      <c r="L314" s="26"/>
      <c r="M314" s="26"/>
      <c r="N314" s="46"/>
      <c r="O314" s="46"/>
      <c r="P314" s="46"/>
      <c r="Q314" s="46"/>
      <c r="R314" s="46"/>
      <c r="S314" s="46"/>
      <c r="U314" s="329">
        <v>2018</v>
      </c>
    </row>
    <row r="315" spans="1:21" hidden="1">
      <c r="A315" s="26"/>
      <c r="B315" s="26"/>
      <c r="C315" s="26"/>
      <c r="D315" s="26"/>
      <c r="E315" s="26"/>
      <c r="F315" s="26"/>
      <c r="G315" s="53">
        <f>VLOOKUP(C298,Conformación!$A$5:$S$129,8,FALSE)</f>
        <v>0</v>
      </c>
      <c r="H315" s="54">
        <f>VLOOKUP(C298,Conformación!$A$5:$S$129,10,FALSE)</f>
        <v>0</v>
      </c>
      <c r="I315" s="55">
        <f>+P311</f>
        <v>0</v>
      </c>
      <c r="J315" s="26" t="str">
        <f t="shared" ref="J315:J318" si="102">+IF(I315&lt;MAX($I$130:$I$134),"",IF(I315=MAX($I$130:$I$134)*AND(SUM($I$130:$I$134)&gt;MAX($I$130:$I$134))*AND((H315&gt;0.34)),"V.Bo.",IF(I315=MAX($I$130:$I$134)*AND(I315=SUM($I$130:$I$134))*AND(H315&gt;=0.51),"V.Bo.","NO CUMPLE")))</f>
        <v>V.Bo.</v>
      </c>
      <c r="K315" s="26"/>
      <c r="L315" s="26"/>
      <c r="M315" s="26"/>
      <c r="N315" s="46"/>
      <c r="O315" s="46"/>
      <c r="P315" s="46"/>
      <c r="Q315" s="46"/>
      <c r="R315" s="46"/>
      <c r="S315" s="46"/>
      <c r="U315" s="329">
        <v>2018</v>
      </c>
    </row>
    <row r="316" spans="1:21" hidden="1">
      <c r="A316" s="26"/>
      <c r="B316" s="26"/>
      <c r="C316" s="26"/>
      <c r="D316" s="26"/>
      <c r="E316" s="26"/>
      <c r="F316" s="26"/>
      <c r="G316" s="53">
        <f>VLOOKUP(C298,Conformación!$A$5:$S$129,11,FALSE)</f>
        <v>0</v>
      </c>
      <c r="H316" s="54">
        <f>VLOOKUP(C298,Conformación!$A$5:$S$129,13,FALSE)</f>
        <v>0</v>
      </c>
      <c r="I316" s="55">
        <f>+Q311</f>
        <v>0</v>
      </c>
      <c r="J316" s="26" t="str">
        <f t="shared" si="102"/>
        <v>V.Bo.</v>
      </c>
      <c r="K316" s="26"/>
      <c r="L316" s="26"/>
      <c r="M316" s="26"/>
      <c r="N316" s="46"/>
      <c r="O316" s="46"/>
      <c r="P316" s="46"/>
      <c r="Q316" s="46"/>
      <c r="R316" s="46"/>
      <c r="S316" s="46"/>
      <c r="U316" s="329">
        <v>2018</v>
      </c>
    </row>
    <row r="317" spans="1:21" hidden="1">
      <c r="A317" s="26"/>
      <c r="B317" s="26"/>
      <c r="C317" s="26"/>
      <c r="D317" s="26"/>
      <c r="E317" s="26"/>
      <c r="F317" s="26"/>
      <c r="G317" s="53">
        <f>VLOOKUP(C298,Conformación!$A$5:$S$129,14,FALSE)</f>
        <v>0</v>
      </c>
      <c r="H317" s="54">
        <f>VLOOKUP(C298,Conformación!$A$5:$S$129,16,FALSE)</f>
        <v>0</v>
      </c>
      <c r="I317" s="55">
        <f>+R311</f>
        <v>0</v>
      </c>
      <c r="J317" s="26" t="str">
        <f t="shared" si="102"/>
        <v>V.Bo.</v>
      </c>
      <c r="K317" s="26"/>
      <c r="L317" s="26"/>
      <c r="M317" s="26"/>
      <c r="N317" s="46"/>
      <c r="O317" s="46"/>
      <c r="P317" s="46"/>
      <c r="Q317" s="46"/>
      <c r="R317" s="46"/>
      <c r="S317" s="46"/>
      <c r="U317" s="329">
        <v>2018</v>
      </c>
    </row>
    <row r="318" spans="1:21" hidden="1">
      <c r="A318" s="26"/>
      <c r="B318" s="26"/>
      <c r="C318" s="26"/>
      <c r="D318" s="26"/>
      <c r="E318" s="26"/>
      <c r="F318" s="26"/>
      <c r="G318" s="53">
        <f>VLOOKUP(C298,Conformación!$A$5:$S$129,17,FALSE)</f>
        <v>0</v>
      </c>
      <c r="H318" s="54">
        <f>VLOOKUP(C298,Conformación!$A$5:$S$129,19,FALSE)</f>
        <v>0</v>
      </c>
      <c r="I318" s="55">
        <f>+S311</f>
        <v>0</v>
      </c>
      <c r="J318" s="26" t="str">
        <f t="shared" si="102"/>
        <v>V.Bo.</v>
      </c>
      <c r="K318" s="26"/>
      <c r="M318" s="26"/>
      <c r="N318" s="46"/>
      <c r="O318" s="46"/>
      <c r="P318" s="46"/>
      <c r="Q318" s="46"/>
      <c r="R318" s="46"/>
      <c r="S318" s="46"/>
      <c r="U318" s="329">
        <v>2018</v>
      </c>
    </row>
    <row r="319" spans="1:21" ht="15" hidden="1" customHeight="1">
      <c r="A319" s="26"/>
      <c r="B319" s="26"/>
      <c r="C319" s="26"/>
      <c r="D319" s="26"/>
      <c r="E319" s="26"/>
      <c r="F319" s="26"/>
      <c r="G319" s="53"/>
      <c r="H319" s="56"/>
      <c r="I319" s="32"/>
      <c r="J319" s="26">
        <f>+COUNTIF(J314:J318,"NO CUMPLE")</f>
        <v>0</v>
      </c>
      <c r="K319" s="26"/>
      <c r="L319" s="26"/>
      <c r="M319" s="26"/>
      <c r="N319" s="46"/>
      <c r="O319" s="46"/>
      <c r="P319" s="46"/>
      <c r="Q319" s="46"/>
      <c r="R319" s="46"/>
      <c r="S319" s="46"/>
      <c r="U319" s="329">
        <v>2018</v>
      </c>
    </row>
    <row r="320" spans="1:21" hidden="1">
      <c r="U320" s="329">
        <v>2018</v>
      </c>
    </row>
    <row r="321" spans="1:21" hidden="1">
      <c r="A321" s="4"/>
      <c r="B321" s="29" t="s">
        <v>117</v>
      </c>
      <c r="C321" s="31">
        <v>14</v>
      </c>
      <c r="D321" s="737">
        <f>VLOOKUP(C321,Conformación!$A$5:$S$129,2,FALSE)</f>
        <v>0</v>
      </c>
      <c r="E321" s="737"/>
      <c r="F321" s="737"/>
      <c r="G321" s="737"/>
      <c r="H321" s="737"/>
      <c r="I321" s="737"/>
      <c r="J321" s="32"/>
      <c r="K321" s="26"/>
      <c r="L321" s="26"/>
      <c r="U321" s="329">
        <v>2018</v>
      </c>
    </row>
    <row r="322" spans="1:21" hidden="1">
      <c r="A322" s="4"/>
      <c r="B322" s="29"/>
      <c r="C322" s="29"/>
      <c r="D322" s="738">
        <f>VLOOKUP(C321,Conformación!$A$5:$S$129,4,FALSE)</f>
        <v>0</v>
      </c>
      <c r="E322" s="738"/>
      <c r="F322" s="738"/>
      <c r="G322" s="738"/>
      <c r="H322" s="738"/>
      <c r="I322" s="738"/>
      <c r="J322" s="32"/>
      <c r="K322" s="26"/>
      <c r="L322" s="4"/>
      <c r="M322" s="26"/>
      <c r="U322" s="329">
        <v>2018</v>
      </c>
    </row>
    <row r="323" spans="1:21" hidden="1">
      <c r="A323" s="4"/>
      <c r="B323" s="29"/>
      <c r="C323" s="29"/>
      <c r="D323" s="738"/>
      <c r="E323" s="738"/>
      <c r="F323" s="738"/>
      <c r="G323" s="738"/>
      <c r="H323" s="738"/>
      <c r="I323" s="738"/>
      <c r="J323" s="32"/>
      <c r="K323" s="26"/>
      <c r="L323" s="42"/>
      <c r="M323" s="26"/>
      <c r="O323" s="37" t="s">
        <v>24</v>
      </c>
      <c r="P323" s="38"/>
      <c r="Q323" s="38"/>
      <c r="R323" s="38"/>
      <c r="S323" s="38"/>
      <c r="U323" s="329">
        <v>2018</v>
      </c>
    </row>
    <row r="324" spans="1:21" hidden="1">
      <c r="A324" s="4"/>
      <c r="B324" s="4"/>
      <c r="C324" s="4"/>
      <c r="D324" s="4"/>
      <c r="E324" s="4"/>
      <c r="F324" s="4"/>
      <c r="G324" s="35"/>
      <c r="H324" s="26"/>
      <c r="I324" s="27"/>
      <c r="J324" s="36"/>
      <c r="K324" s="4"/>
      <c r="L324" s="44"/>
      <c r="M324" s="26"/>
      <c r="O324" s="11">
        <f>+G337</f>
        <v>0</v>
      </c>
      <c r="P324" s="11">
        <f>+G338</f>
        <v>0</v>
      </c>
      <c r="Q324" s="11">
        <f>+G339</f>
        <v>0</v>
      </c>
      <c r="R324" s="11">
        <f>+G340</f>
        <v>0</v>
      </c>
      <c r="S324" s="11">
        <f>+G341</f>
        <v>0</v>
      </c>
      <c r="U324" s="329">
        <v>2018</v>
      </c>
    </row>
    <row r="325" spans="1:21" ht="36" hidden="1">
      <c r="A325" s="39" t="s">
        <v>23</v>
      </c>
      <c r="B325" s="39" t="s">
        <v>6</v>
      </c>
      <c r="C325" s="40" t="s">
        <v>22</v>
      </c>
      <c r="D325" s="40" t="s">
        <v>25</v>
      </c>
      <c r="E325" s="479" t="s">
        <v>278</v>
      </c>
      <c r="F325" s="39" t="s">
        <v>4</v>
      </c>
      <c r="G325" s="41" t="s">
        <v>5</v>
      </c>
      <c r="H325" s="39" t="s">
        <v>323</v>
      </c>
      <c r="I325" s="19" t="s">
        <v>26</v>
      </c>
      <c r="J325" s="19" t="str">
        <f>+J$13</f>
        <v>SMMLV</v>
      </c>
      <c r="K325" s="39" t="s">
        <v>9</v>
      </c>
      <c r="L325" s="44"/>
      <c r="M325" s="4"/>
      <c r="O325" s="45">
        <f>+IF(C326=$O$117,J326,0)</f>
        <v>0</v>
      </c>
      <c r="P325" s="45">
        <f>+IF(C326=$P$117,J326,0)</f>
        <v>0</v>
      </c>
      <c r="Q325" s="45">
        <f>+IF(C326=$Q$117,J326,0)</f>
        <v>0</v>
      </c>
      <c r="R325" s="45">
        <f>+IF(C326=$R$117,J326,0)</f>
        <v>0</v>
      </c>
      <c r="S325" s="45">
        <f>+IF(C326=$S$117,J326,0)</f>
        <v>0</v>
      </c>
      <c r="U325" s="329">
        <v>2018</v>
      </c>
    </row>
    <row r="326" spans="1:21" hidden="1">
      <c r="A326" s="526">
        <v>1</v>
      </c>
      <c r="B326" s="57"/>
      <c r="C326" s="60"/>
      <c r="D326" s="522"/>
      <c r="E326" s="498"/>
      <c r="F326" s="531"/>
      <c r="G326" s="89"/>
      <c r="H326" s="57"/>
      <c r="I326" s="90"/>
      <c r="J326" s="58"/>
      <c r="K326" s="685"/>
      <c r="L326" s="44">
        <f>+IF(J326&gt;=$G$15,1,0)</f>
        <v>0</v>
      </c>
      <c r="M326" s="42"/>
      <c r="N326" s="34"/>
      <c r="O326" s="45">
        <f t="shared" ref="O326:O333" si="103">+IF(C327=$O$117,J327,0)</f>
        <v>0</v>
      </c>
      <c r="P326" s="45">
        <f t="shared" ref="P326:P333" si="104">+IF(C327=$P$117,J327,0)</f>
        <v>0</v>
      </c>
      <c r="Q326" s="45">
        <f t="shared" ref="Q326:Q333" si="105">+IF(C327=$Q$117,J327,0)</f>
        <v>0</v>
      </c>
      <c r="R326" s="45">
        <f t="shared" ref="R326:R333" si="106">+IF(C327=$R$117,J327,0)</f>
        <v>0</v>
      </c>
      <c r="S326" s="45">
        <f t="shared" ref="S326:S333" si="107">+IF(C327=$S$117,J327,0)</f>
        <v>0</v>
      </c>
      <c r="U326" s="329">
        <v>2018</v>
      </c>
    </row>
    <row r="327" spans="1:21" hidden="1">
      <c r="A327" s="526">
        <v>2</v>
      </c>
      <c r="B327" s="57"/>
      <c r="C327" s="60"/>
      <c r="D327" s="315"/>
      <c r="E327" s="498"/>
      <c r="F327" s="531"/>
      <c r="G327" s="89"/>
      <c r="H327" s="57"/>
      <c r="I327" s="90"/>
      <c r="J327" s="58"/>
      <c r="K327" s="685"/>
      <c r="L327" s="44">
        <f t="shared" ref="L327:L334" si="108">+IF(J327&gt;=$G$15,1,0)</f>
        <v>0</v>
      </c>
      <c r="M327" s="44"/>
      <c r="O327" s="45">
        <f t="shared" si="103"/>
        <v>0</v>
      </c>
      <c r="P327" s="45">
        <f t="shared" si="104"/>
        <v>0</v>
      </c>
      <c r="Q327" s="45">
        <f t="shared" si="105"/>
        <v>0</v>
      </c>
      <c r="R327" s="45">
        <f t="shared" si="106"/>
        <v>0</v>
      </c>
      <c r="S327" s="45">
        <f t="shared" si="107"/>
        <v>0</v>
      </c>
      <c r="U327" s="329">
        <v>2018</v>
      </c>
    </row>
    <row r="328" spans="1:21" ht="12.75" hidden="1" thickBot="1">
      <c r="A328" s="526">
        <v>3</v>
      </c>
      <c r="B328" s="57"/>
      <c r="C328" s="60"/>
      <c r="D328" s="522"/>
      <c r="E328" s="498"/>
      <c r="F328" s="531"/>
      <c r="G328" s="89"/>
      <c r="H328" s="57"/>
      <c r="I328" s="90"/>
      <c r="J328" s="58"/>
      <c r="K328" s="685"/>
      <c r="L328" s="44">
        <f t="shared" si="108"/>
        <v>0</v>
      </c>
      <c r="M328" s="44"/>
      <c r="O328" s="45">
        <f t="shared" si="103"/>
        <v>0</v>
      </c>
      <c r="P328" s="45">
        <f t="shared" si="104"/>
        <v>0</v>
      </c>
      <c r="Q328" s="45">
        <f t="shared" si="105"/>
        <v>0</v>
      </c>
      <c r="R328" s="45">
        <f t="shared" si="106"/>
        <v>0</v>
      </c>
      <c r="S328" s="45">
        <f t="shared" si="107"/>
        <v>0</v>
      </c>
      <c r="U328" s="329">
        <v>2018</v>
      </c>
    </row>
    <row r="329" spans="1:21" hidden="1">
      <c r="A329" s="526">
        <v>4</v>
      </c>
      <c r="B329" s="61"/>
      <c r="C329" s="60"/>
      <c r="D329" s="522"/>
      <c r="E329" s="498"/>
      <c r="F329" s="531"/>
      <c r="G329" s="89"/>
      <c r="H329" s="57"/>
      <c r="I329" s="91"/>
      <c r="J329" s="58">
        <f t="shared" ref="J329:J334" si="109">IF(G329=0,0,IF(G329&lt;$G$13,"FUERA DE TIEMPO",I329*D329/VLOOKUP(YEAR(G329),$U$3:$V$45,2,0)))</f>
        <v>0</v>
      </c>
      <c r="K329" s="576"/>
      <c r="L329" s="44">
        <f t="shared" si="108"/>
        <v>0</v>
      </c>
      <c r="M329" s="44"/>
      <c r="O329" s="45">
        <f t="shared" si="103"/>
        <v>0</v>
      </c>
      <c r="P329" s="45">
        <f t="shared" si="104"/>
        <v>0</v>
      </c>
      <c r="Q329" s="45">
        <f t="shared" si="105"/>
        <v>0</v>
      </c>
      <c r="R329" s="45">
        <f t="shared" si="106"/>
        <v>0</v>
      </c>
      <c r="S329" s="45">
        <f t="shared" si="107"/>
        <v>0</v>
      </c>
      <c r="U329" s="329">
        <v>2018</v>
      </c>
    </row>
    <row r="330" spans="1:21" ht="12.75" hidden="1" thickBot="1">
      <c r="A330" s="526">
        <v>5</v>
      </c>
      <c r="B330" s="57"/>
      <c r="C330" s="60"/>
      <c r="D330" s="522"/>
      <c r="E330" s="498"/>
      <c r="F330" s="531"/>
      <c r="G330" s="89"/>
      <c r="H330" s="57"/>
      <c r="I330" s="90"/>
      <c r="J330" s="58">
        <f t="shared" si="109"/>
        <v>0</v>
      </c>
      <c r="K330" s="201"/>
      <c r="L330" s="44">
        <f t="shared" si="108"/>
        <v>0</v>
      </c>
      <c r="M330" s="44"/>
      <c r="O330" s="45">
        <f t="shared" si="103"/>
        <v>0</v>
      </c>
      <c r="P330" s="45">
        <f t="shared" si="104"/>
        <v>0</v>
      </c>
      <c r="Q330" s="45">
        <f t="shared" si="105"/>
        <v>0</v>
      </c>
      <c r="R330" s="45">
        <f t="shared" si="106"/>
        <v>0</v>
      </c>
      <c r="S330" s="45">
        <f t="shared" si="107"/>
        <v>0</v>
      </c>
      <c r="U330" s="329">
        <v>2018</v>
      </c>
    </row>
    <row r="331" spans="1:21" ht="12.75" hidden="1" thickBot="1">
      <c r="A331" s="526">
        <v>6</v>
      </c>
      <c r="B331" s="81"/>
      <c r="C331" s="60"/>
      <c r="D331" s="522"/>
      <c r="E331" s="498"/>
      <c r="F331" s="531"/>
      <c r="G331" s="89"/>
      <c r="H331" s="81"/>
      <c r="I331" s="90"/>
      <c r="J331" s="58">
        <f t="shared" si="109"/>
        <v>0</v>
      </c>
      <c r="K331" s="43"/>
      <c r="L331" s="44">
        <f t="shared" si="108"/>
        <v>0</v>
      </c>
      <c r="M331" s="44"/>
      <c r="O331" s="45">
        <f t="shared" si="103"/>
        <v>0</v>
      </c>
      <c r="P331" s="45">
        <f t="shared" si="104"/>
        <v>0</v>
      </c>
      <c r="Q331" s="45">
        <f t="shared" si="105"/>
        <v>0</v>
      </c>
      <c r="R331" s="45">
        <f t="shared" si="106"/>
        <v>0</v>
      </c>
      <c r="S331" s="45">
        <f t="shared" si="107"/>
        <v>0</v>
      </c>
      <c r="U331" s="329">
        <v>2018</v>
      </c>
    </row>
    <row r="332" spans="1:21" ht="12.75" hidden="1" thickBot="1">
      <c r="A332" s="526">
        <v>7</v>
      </c>
      <c r="B332" s="81"/>
      <c r="C332" s="60"/>
      <c r="D332" s="522"/>
      <c r="E332" s="498"/>
      <c r="F332" s="531"/>
      <c r="G332" s="89"/>
      <c r="H332" s="81"/>
      <c r="I332" s="90"/>
      <c r="J332" s="58">
        <f t="shared" si="109"/>
        <v>0</v>
      </c>
      <c r="K332" s="43"/>
      <c r="L332" s="44">
        <f t="shared" si="108"/>
        <v>0</v>
      </c>
      <c r="M332" s="44"/>
      <c r="O332" s="45">
        <f t="shared" si="103"/>
        <v>0</v>
      </c>
      <c r="P332" s="45">
        <f t="shared" si="104"/>
        <v>0</v>
      </c>
      <c r="Q332" s="45">
        <f t="shared" si="105"/>
        <v>0</v>
      </c>
      <c r="R332" s="45">
        <f t="shared" si="106"/>
        <v>0</v>
      </c>
      <c r="S332" s="45">
        <f t="shared" si="107"/>
        <v>0</v>
      </c>
      <c r="U332" s="329">
        <v>2018</v>
      </c>
    </row>
    <row r="333" spans="1:21" ht="12.75" hidden="1" thickBot="1">
      <c r="A333" s="526">
        <v>8</v>
      </c>
      <c r="B333" s="57"/>
      <c r="C333" s="60"/>
      <c r="D333" s="522"/>
      <c r="E333" s="498"/>
      <c r="F333" s="531"/>
      <c r="G333" s="89"/>
      <c r="H333" s="57"/>
      <c r="I333" s="59"/>
      <c r="J333" s="58">
        <f t="shared" si="109"/>
        <v>0</v>
      </c>
      <c r="K333" s="43"/>
      <c r="L333" s="44">
        <f t="shared" si="108"/>
        <v>0</v>
      </c>
      <c r="M333" s="44"/>
      <c r="O333" s="45">
        <f t="shared" si="103"/>
        <v>0</v>
      </c>
      <c r="P333" s="45">
        <f t="shared" si="104"/>
        <v>0</v>
      </c>
      <c r="Q333" s="45">
        <f t="shared" si="105"/>
        <v>0</v>
      </c>
      <c r="R333" s="45">
        <f t="shared" si="106"/>
        <v>0</v>
      </c>
      <c r="S333" s="45">
        <f t="shared" si="107"/>
        <v>0</v>
      </c>
      <c r="U333" s="329">
        <v>2018</v>
      </c>
    </row>
    <row r="334" spans="1:21" ht="12.75" hidden="1" thickBot="1">
      <c r="A334" s="526">
        <v>9</v>
      </c>
      <c r="B334" s="57"/>
      <c r="C334" s="60"/>
      <c r="D334" s="522"/>
      <c r="E334" s="498"/>
      <c r="F334" s="531"/>
      <c r="G334" s="89"/>
      <c r="H334" s="57"/>
      <c r="I334" s="59"/>
      <c r="J334" s="58">
        <f t="shared" si="109"/>
        <v>0</v>
      </c>
      <c r="K334" s="47"/>
      <c r="L334" s="44">
        <f t="shared" si="108"/>
        <v>0</v>
      </c>
      <c r="M334" s="44"/>
      <c r="O334" s="49">
        <f>SUM(O325:O333)</f>
        <v>0</v>
      </c>
      <c r="P334" s="49">
        <f>SUM(P325:P333)</f>
        <v>0</v>
      </c>
      <c r="Q334" s="49">
        <f>SUM(Q325:Q333)</f>
        <v>0</v>
      </c>
      <c r="R334" s="49">
        <f>SUM(R325:R333)</f>
        <v>0</v>
      </c>
      <c r="S334" s="49">
        <f>SUM(S325:S333)</f>
        <v>0</v>
      </c>
      <c r="U334" s="329">
        <v>2018</v>
      </c>
    </row>
    <row r="335" spans="1:21" ht="12.75" hidden="1" thickBot="1">
      <c r="A335" s="4"/>
      <c r="B335" s="4"/>
      <c r="C335" s="4"/>
      <c r="D335" s="4"/>
      <c r="E335" s="4"/>
      <c r="F335" s="4"/>
      <c r="G335" s="48"/>
      <c r="H335" s="26"/>
      <c r="I335" s="32" t="s">
        <v>8</v>
      </c>
      <c r="J335" s="32">
        <f>SUM(J326:J334)</f>
        <v>0</v>
      </c>
      <c r="K335" s="583"/>
      <c r="L335" s="26">
        <f>SUM(L326:L334)</f>
        <v>0</v>
      </c>
      <c r="M335" s="44"/>
      <c r="U335" s="329">
        <v>2018</v>
      </c>
    </row>
    <row r="336" spans="1:21" ht="28.5" hidden="1" customHeight="1" thickBot="1">
      <c r="A336" s="26"/>
      <c r="B336" s="26"/>
      <c r="C336" s="26"/>
      <c r="D336" s="26"/>
      <c r="E336" s="26"/>
      <c r="F336" s="26"/>
      <c r="G336" s="35"/>
      <c r="H336" s="50"/>
      <c r="I336" s="51"/>
      <c r="J336" s="52" t="str">
        <f>+IF(OR(L335=0,J342&gt;=1),"NO CUMPLE","CUMPLE")</f>
        <v>NO CUMPLE</v>
      </c>
      <c r="K336" s="102" t="str">
        <f>IF(J336="NO CUMPLE","0",IF(J335&gt;=$J$16,"CUMPLE SUMATORIA DE TODOS 2,0 DEL POE",IF(J335&lt;$J$16,"NO CUMPLE SUMATORIA DE TODOS 2,0 DEL POE")))</f>
        <v>0</v>
      </c>
      <c r="L336" s="26"/>
      <c r="M336" s="26"/>
      <c r="U336" s="329">
        <v>2018</v>
      </c>
    </row>
    <row r="337" spans="1:21" hidden="1">
      <c r="A337" s="26"/>
      <c r="B337" s="26"/>
      <c r="C337" s="26"/>
      <c r="D337" s="26"/>
      <c r="E337" s="26"/>
      <c r="F337" s="26"/>
      <c r="G337" s="53">
        <f>VLOOKUP(C321,Conformación!$A$5:$S$129,5,FALSE)</f>
        <v>0</v>
      </c>
      <c r="H337" s="54">
        <f>VLOOKUP(C321,Conformación!$A$5:$S$129,7,FALSE)</f>
        <v>0</v>
      </c>
      <c r="I337" s="55">
        <f>+O334</f>
        <v>0</v>
      </c>
      <c r="J337" s="26" t="str">
        <f>+IF(I337&lt;MAX($I$130:$I$134),"",IF(I337=MAX($I$130:$I$134)*AND(SUM($I$130:$I$134)&gt;MAX($I$130:$I$134))*AND((H337&gt;0.34)),"V.Bo.",IF(I337=MAX($I$130:$I$134)*AND(I337=SUM($I$130:$I$134))*AND(H337&gt;=0.51),"V.Bo.","NO CUMPLE")))</f>
        <v>V.Bo.</v>
      </c>
      <c r="K337" s="26"/>
      <c r="L337" s="26"/>
      <c r="M337" s="26"/>
      <c r="N337" s="46"/>
      <c r="O337" s="46"/>
      <c r="P337" s="46"/>
      <c r="Q337" s="46"/>
      <c r="R337" s="46"/>
      <c r="S337" s="46"/>
      <c r="U337" s="329">
        <v>2018</v>
      </c>
    </row>
    <row r="338" spans="1:21" hidden="1">
      <c r="A338" s="26"/>
      <c r="B338" s="26"/>
      <c r="C338" s="26"/>
      <c r="D338" s="26"/>
      <c r="E338" s="26"/>
      <c r="F338" s="26"/>
      <c r="G338" s="53">
        <f>VLOOKUP(C321,Conformación!$A$5:$S$129,8,FALSE)</f>
        <v>0</v>
      </c>
      <c r="H338" s="54">
        <f>VLOOKUP(C321,Conformación!$A$5:$S$129,10,FALSE)</f>
        <v>0</v>
      </c>
      <c r="I338" s="55">
        <f>+P334</f>
        <v>0</v>
      </c>
      <c r="J338" s="26" t="str">
        <f t="shared" ref="J338:J341" si="110">+IF(I338&lt;MAX($I$130:$I$134),"",IF(I338=MAX($I$130:$I$134)*AND(SUM($I$130:$I$134)&gt;MAX($I$130:$I$134))*AND((H338&gt;0.34)),"V.Bo.",IF(I338=MAX($I$130:$I$134)*AND(I338=SUM($I$130:$I$134))*AND(H338&gt;=0.51),"V.Bo.","NO CUMPLE")))</f>
        <v>V.Bo.</v>
      </c>
      <c r="K338" s="26"/>
      <c r="L338" s="26"/>
      <c r="M338" s="26"/>
      <c r="N338" s="46"/>
      <c r="O338" s="46"/>
      <c r="P338" s="46"/>
      <c r="Q338" s="46"/>
      <c r="R338" s="46"/>
      <c r="S338" s="46"/>
      <c r="U338" s="329">
        <v>2018</v>
      </c>
    </row>
    <row r="339" spans="1:21" hidden="1">
      <c r="A339" s="26"/>
      <c r="B339" s="26"/>
      <c r="C339" s="26"/>
      <c r="D339" s="26"/>
      <c r="E339" s="26"/>
      <c r="F339" s="26"/>
      <c r="G339" s="53">
        <f>VLOOKUP(C321,Conformación!$A$5:$S$129,11,FALSE)</f>
        <v>0</v>
      </c>
      <c r="H339" s="54">
        <f>VLOOKUP(C321,Conformación!$A$5:$S$129,13,FALSE)</f>
        <v>0</v>
      </c>
      <c r="I339" s="55">
        <f>+Q334</f>
        <v>0</v>
      </c>
      <c r="J339" s="26" t="str">
        <f t="shared" si="110"/>
        <v>V.Bo.</v>
      </c>
      <c r="K339" s="26"/>
      <c r="L339" s="26"/>
      <c r="M339" s="26"/>
      <c r="N339" s="46"/>
      <c r="O339" s="46"/>
      <c r="P339" s="46"/>
      <c r="Q339" s="46"/>
      <c r="R339" s="46"/>
      <c r="S339" s="46"/>
      <c r="U339" s="329">
        <v>2018</v>
      </c>
    </row>
    <row r="340" spans="1:21" hidden="1">
      <c r="A340" s="26"/>
      <c r="B340" s="26"/>
      <c r="C340" s="26"/>
      <c r="D340" s="26"/>
      <c r="E340" s="26"/>
      <c r="F340" s="26"/>
      <c r="G340" s="53">
        <f>VLOOKUP(C321,Conformación!$A$5:$S$129,14,FALSE)</f>
        <v>0</v>
      </c>
      <c r="H340" s="54">
        <f>VLOOKUP(C321,Conformación!$A$5:$S$129,16,FALSE)</f>
        <v>0</v>
      </c>
      <c r="I340" s="55">
        <f>+R334</f>
        <v>0</v>
      </c>
      <c r="J340" s="26" t="str">
        <f t="shared" si="110"/>
        <v>V.Bo.</v>
      </c>
      <c r="K340" s="26"/>
      <c r="L340" s="26"/>
      <c r="M340" s="26"/>
      <c r="N340" s="46"/>
      <c r="O340" s="46"/>
      <c r="P340" s="46"/>
      <c r="Q340" s="46"/>
      <c r="R340" s="46"/>
      <c r="S340" s="46"/>
      <c r="U340" s="329">
        <v>2018</v>
      </c>
    </row>
    <row r="341" spans="1:21" hidden="1">
      <c r="A341" s="26"/>
      <c r="B341" s="26"/>
      <c r="C341" s="26"/>
      <c r="D341" s="26"/>
      <c r="E341" s="26"/>
      <c r="F341" s="26"/>
      <c r="G341" s="53">
        <f>VLOOKUP(C321,Conformación!$A$5:$S$129,17,FALSE)</f>
        <v>0</v>
      </c>
      <c r="H341" s="54">
        <f>VLOOKUP(C321,Conformación!$A$5:$S$129,19,FALSE)</f>
        <v>0</v>
      </c>
      <c r="I341" s="55">
        <f>+S334</f>
        <v>0</v>
      </c>
      <c r="J341" s="26" t="str">
        <f t="shared" si="110"/>
        <v>V.Bo.</v>
      </c>
      <c r="K341" s="26"/>
      <c r="M341" s="26"/>
      <c r="N341" s="46"/>
      <c r="O341" s="46"/>
      <c r="P341" s="46"/>
      <c r="Q341" s="46"/>
      <c r="R341" s="46"/>
      <c r="S341" s="46"/>
      <c r="U341" s="329">
        <v>2018</v>
      </c>
    </row>
    <row r="342" spans="1:21" ht="15" hidden="1" customHeight="1">
      <c r="A342" s="26"/>
      <c r="B342" s="26"/>
      <c r="C342" s="26"/>
      <c r="D342" s="26"/>
      <c r="E342" s="26"/>
      <c r="F342" s="26"/>
      <c r="G342" s="53"/>
      <c r="H342" s="56"/>
      <c r="I342" s="32"/>
      <c r="J342" s="26">
        <f>+COUNTIF(J337:J341,"NO CUMPLE")</f>
        <v>0</v>
      </c>
      <c r="K342" s="26"/>
      <c r="L342" s="26"/>
      <c r="M342" s="26"/>
      <c r="N342" s="46"/>
      <c r="O342" s="46"/>
      <c r="P342" s="46"/>
      <c r="Q342" s="46"/>
      <c r="R342" s="46"/>
      <c r="S342" s="46"/>
      <c r="U342" s="329">
        <v>2018</v>
      </c>
    </row>
    <row r="343" spans="1:21" hidden="1">
      <c r="U343" s="329">
        <v>2018</v>
      </c>
    </row>
    <row r="344" spans="1:21" hidden="1">
      <c r="A344" s="4"/>
      <c r="B344" s="29" t="s">
        <v>117</v>
      </c>
      <c r="C344" s="31">
        <v>15</v>
      </c>
      <c r="D344" s="737">
        <f>VLOOKUP(C344,Conformación!$A$5:$S$129,2,FALSE)</f>
        <v>0</v>
      </c>
      <c r="E344" s="737"/>
      <c r="F344" s="737"/>
      <c r="G344" s="737"/>
      <c r="H344" s="737"/>
      <c r="I344" s="737"/>
      <c r="J344" s="32"/>
      <c r="K344" s="26"/>
      <c r="L344" s="26"/>
      <c r="U344" s="329">
        <v>2018</v>
      </c>
    </row>
    <row r="345" spans="1:21" hidden="1">
      <c r="A345" s="4"/>
      <c r="B345" s="29"/>
      <c r="C345" s="29"/>
      <c r="D345" s="738">
        <f>VLOOKUP(C344,Conformación!$A$5:$S$129,4,FALSE)</f>
        <v>0</v>
      </c>
      <c r="E345" s="738"/>
      <c r="F345" s="738"/>
      <c r="G345" s="738"/>
      <c r="H345" s="738"/>
      <c r="I345" s="738"/>
      <c r="J345" s="32"/>
      <c r="K345" s="26"/>
      <c r="L345" s="4"/>
      <c r="M345" s="26"/>
      <c r="U345" s="329">
        <v>2018</v>
      </c>
    </row>
    <row r="346" spans="1:21" hidden="1">
      <c r="A346" s="4"/>
      <c r="B346" s="29"/>
      <c r="C346" s="29"/>
      <c r="D346" s="738"/>
      <c r="E346" s="738"/>
      <c r="F346" s="738"/>
      <c r="G346" s="738"/>
      <c r="H346" s="738"/>
      <c r="I346" s="738"/>
      <c r="J346" s="32"/>
      <c r="K346" s="26"/>
      <c r="L346" s="42"/>
      <c r="M346" s="26"/>
      <c r="O346" s="37" t="s">
        <v>24</v>
      </c>
      <c r="P346" s="38"/>
      <c r="Q346" s="38"/>
      <c r="R346" s="38"/>
      <c r="S346" s="38"/>
      <c r="U346" s="329">
        <v>2018</v>
      </c>
    </row>
    <row r="347" spans="1:21" hidden="1">
      <c r="A347" s="4"/>
      <c r="B347" s="4"/>
      <c r="C347" s="4"/>
      <c r="D347" s="4"/>
      <c r="E347" s="4"/>
      <c r="F347" s="4"/>
      <c r="G347" s="35"/>
      <c r="H347" s="26"/>
      <c r="I347" s="27"/>
      <c r="J347" s="36"/>
      <c r="K347" s="4"/>
      <c r="L347" s="44"/>
      <c r="M347" s="26"/>
      <c r="O347" s="11">
        <f>+G360</f>
        <v>0</v>
      </c>
      <c r="P347" s="11">
        <f>+G361</f>
        <v>0</v>
      </c>
      <c r="Q347" s="11">
        <f>+G362</f>
        <v>0</v>
      </c>
      <c r="R347" s="11">
        <f>+G363</f>
        <v>0</v>
      </c>
      <c r="S347" s="11">
        <f>+G364</f>
        <v>0</v>
      </c>
      <c r="U347" s="329">
        <v>2018</v>
      </c>
    </row>
    <row r="348" spans="1:21" ht="36" hidden="1">
      <c r="A348" s="39" t="s">
        <v>23</v>
      </c>
      <c r="B348" s="39" t="s">
        <v>6</v>
      </c>
      <c r="C348" s="40" t="s">
        <v>22</v>
      </c>
      <c r="D348" s="40" t="s">
        <v>25</v>
      </c>
      <c r="E348" s="479" t="s">
        <v>278</v>
      </c>
      <c r="F348" s="39" t="s">
        <v>4</v>
      </c>
      <c r="G348" s="41" t="s">
        <v>5</v>
      </c>
      <c r="H348" s="39" t="s">
        <v>323</v>
      </c>
      <c r="I348" s="19" t="s">
        <v>26</v>
      </c>
      <c r="J348" s="19" t="str">
        <f>+J$13</f>
        <v>SMMLV</v>
      </c>
      <c r="K348" s="39" t="s">
        <v>9</v>
      </c>
      <c r="L348" s="44"/>
      <c r="M348" s="4"/>
      <c r="O348" s="45">
        <f>+IF(C349=$O$117,J349,0)</f>
        <v>0</v>
      </c>
      <c r="P348" s="45">
        <f>+IF(C349=$P$117,J349,0)</f>
        <v>0</v>
      </c>
      <c r="Q348" s="45">
        <f>+IF(C349=$Q$117,J349,0)</f>
        <v>0</v>
      </c>
      <c r="R348" s="45">
        <f>+IF(C349=$R$117,J349,0)</f>
        <v>0</v>
      </c>
      <c r="S348" s="45">
        <f>+IF(C349=$S$117,J349,0)</f>
        <v>0</v>
      </c>
      <c r="U348" s="329">
        <v>2018</v>
      </c>
    </row>
    <row r="349" spans="1:21" ht="12.75" hidden="1" thickBot="1">
      <c r="A349" s="526">
        <v>1</v>
      </c>
      <c r="B349" s="57"/>
      <c r="C349" s="60"/>
      <c r="D349" s="522"/>
      <c r="E349" s="498"/>
      <c r="F349" s="531"/>
      <c r="G349" s="89"/>
      <c r="H349" s="57"/>
      <c r="I349" s="90"/>
      <c r="J349" s="58"/>
      <c r="K349" s="685"/>
      <c r="L349" s="44">
        <f>+IF(J349&gt;=$G$15,1,0)</f>
        <v>0</v>
      </c>
      <c r="M349" s="42"/>
      <c r="N349" s="34"/>
      <c r="O349" s="45">
        <f t="shared" ref="O349:O356" si="111">+IF(C350=$O$117,J350,0)</f>
        <v>0</v>
      </c>
      <c r="P349" s="45">
        <f t="shared" ref="P349:P356" si="112">+IF(C350=$P$117,J350,0)</f>
        <v>0</v>
      </c>
      <c r="Q349" s="45">
        <f t="shared" ref="Q349:Q356" si="113">+IF(C350=$Q$117,J350,0)</f>
        <v>0</v>
      </c>
      <c r="R349" s="45">
        <f t="shared" ref="R349:R356" si="114">+IF(C350=$R$117,J350,0)</f>
        <v>0</v>
      </c>
      <c r="S349" s="45">
        <f t="shared" ref="S349:S356" si="115">+IF(C350=$S$117,J350,0)</f>
        <v>0</v>
      </c>
      <c r="U349" s="329">
        <v>2018</v>
      </c>
    </row>
    <row r="350" spans="1:21" hidden="1">
      <c r="A350" s="526">
        <v>2</v>
      </c>
      <c r="B350" s="57"/>
      <c r="C350" s="52"/>
      <c r="D350" s="315"/>
      <c r="E350" s="498"/>
      <c r="F350" s="531"/>
      <c r="G350" s="89"/>
      <c r="H350" s="57"/>
      <c r="I350" s="90"/>
      <c r="J350" s="58">
        <f t="shared" ref="J350:J357" si="116">IF(G350=0,0,IF(G350&lt;$G$13,"FUERA DE TIEMPO",I350*D350/VLOOKUP(YEAR(G350),$U$3:$V$45,2,0)))</f>
        <v>0</v>
      </c>
      <c r="K350" s="201"/>
      <c r="L350" s="44">
        <f t="shared" ref="L350:L357" si="117">+IF(J350&gt;=$G$15,1,0)</f>
        <v>0</v>
      </c>
      <c r="M350" s="44"/>
      <c r="O350" s="45">
        <f t="shared" si="111"/>
        <v>0</v>
      </c>
      <c r="P350" s="45">
        <f t="shared" si="112"/>
        <v>0</v>
      </c>
      <c r="Q350" s="45">
        <f t="shared" si="113"/>
        <v>0</v>
      </c>
      <c r="R350" s="45">
        <f t="shared" si="114"/>
        <v>0</v>
      </c>
      <c r="S350" s="45">
        <f t="shared" si="115"/>
        <v>0</v>
      </c>
      <c r="U350" s="329">
        <v>2018</v>
      </c>
    </row>
    <row r="351" spans="1:21" hidden="1">
      <c r="A351" s="526">
        <v>3</v>
      </c>
      <c r="B351" s="57"/>
      <c r="C351" s="60"/>
      <c r="D351" s="522"/>
      <c r="E351" s="498"/>
      <c r="F351" s="531"/>
      <c r="G351" s="89"/>
      <c r="H351" s="57"/>
      <c r="I351" s="90"/>
      <c r="J351" s="58">
        <f t="shared" si="116"/>
        <v>0</v>
      </c>
      <c r="K351" s="576"/>
      <c r="L351" s="44">
        <f t="shared" si="117"/>
        <v>0</v>
      </c>
      <c r="M351" s="44"/>
      <c r="O351" s="45">
        <f t="shared" si="111"/>
        <v>0</v>
      </c>
      <c r="P351" s="45">
        <f t="shared" si="112"/>
        <v>0</v>
      </c>
      <c r="Q351" s="45">
        <f t="shared" si="113"/>
        <v>0</v>
      </c>
      <c r="R351" s="45">
        <f t="shared" si="114"/>
        <v>0</v>
      </c>
      <c r="S351" s="45">
        <f t="shared" si="115"/>
        <v>0</v>
      </c>
      <c r="U351" s="329">
        <v>2018</v>
      </c>
    </row>
    <row r="352" spans="1:21" hidden="1">
      <c r="A352" s="526">
        <v>4</v>
      </c>
      <c r="B352" s="61"/>
      <c r="C352" s="57"/>
      <c r="D352" s="522"/>
      <c r="E352" s="498"/>
      <c r="F352" s="531"/>
      <c r="G352" s="89"/>
      <c r="H352" s="57"/>
      <c r="I352" s="91"/>
      <c r="J352" s="58">
        <f t="shared" si="116"/>
        <v>0</v>
      </c>
      <c r="K352" s="576"/>
      <c r="L352" s="44">
        <f t="shared" si="117"/>
        <v>0</v>
      </c>
      <c r="M352" s="44"/>
      <c r="O352" s="45">
        <f t="shared" si="111"/>
        <v>0</v>
      </c>
      <c r="P352" s="45">
        <f t="shared" si="112"/>
        <v>0</v>
      </c>
      <c r="Q352" s="45">
        <f t="shared" si="113"/>
        <v>0</v>
      </c>
      <c r="R352" s="45">
        <f t="shared" si="114"/>
        <v>0</v>
      </c>
      <c r="S352" s="45">
        <f t="shared" si="115"/>
        <v>0</v>
      </c>
      <c r="U352" s="329">
        <v>2018</v>
      </c>
    </row>
    <row r="353" spans="1:21" ht="12.75" hidden="1" thickBot="1">
      <c r="A353" s="526">
        <v>5</v>
      </c>
      <c r="B353" s="57"/>
      <c r="C353" s="57"/>
      <c r="D353" s="522"/>
      <c r="E353" s="498"/>
      <c r="F353" s="531"/>
      <c r="G353" s="89"/>
      <c r="H353" s="57"/>
      <c r="I353" s="90"/>
      <c r="J353" s="58">
        <f t="shared" si="116"/>
        <v>0</v>
      </c>
      <c r="K353" s="201"/>
      <c r="L353" s="44">
        <f t="shared" si="117"/>
        <v>0</v>
      </c>
      <c r="M353" s="44"/>
      <c r="O353" s="45">
        <f t="shared" si="111"/>
        <v>0</v>
      </c>
      <c r="P353" s="45">
        <f t="shared" si="112"/>
        <v>0</v>
      </c>
      <c r="Q353" s="45">
        <f t="shared" si="113"/>
        <v>0</v>
      </c>
      <c r="R353" s="45">
        <f t="shared" si="114"/>
        <v>0</v>
      </c>
      <c r="S353" s="45">
        <f t="shared" si="115"/>
        <v>0</v>
      </c>
      <c r="U353" s="329">
        <v>2018</v>
      </c>
    </row>
    <row r="354" spans="1:21" ht="12.75" hidden="1" thickBot="1">
      <c r="A354" s="526">
        <v>6</v>
      </c>
      <c r="B354" s="81"/>
      <c r="C354" s="57"/>
      <c r="D354" s="522"/>
      <c r="E354" s="498"/>
      <c r="F354" s="531"/>
      <c r="G354" s="89"/>
      <c r="H354" s="81"/>
      <c r="I354" s="90"/>
      <c r="J354" s="58">
        <f t="shared" si="116"/>
        <v>0</v>
      </c>
      <c r="K354" s="43"/>
      <c r="L354" s="44">
        <f t="shared" si="117"/>
        <v>0</v>
      </c>
      <c r="M354" s="44"/>
      <c r="O354" s="45">
        <f t="shared" si="111"/>
        <v>0</v>
      </c>
      <c r="P354" s="45">
        <f t="shared" si="112"/>
        <v>0</v>
      </c>
      <c r="Q354" s="45">
        <f t="shared" si="113"/>
        <v>0</v>
      </c>
      <c r="R354" s="45">
        <f t="shared" si="114"/>
        <v>0</v>
      </c>
      <c r="S354" s="45">
        <f t="shared" si="115"/>
        <v>0</v>
      </c>
      <c r="U354" s="329">
        <v>2018</v>
      </c>
    </row>
    <row r="355" spans="1:21" ht="12.75" hidden="1" thickBot="1">
      <c r="A355" s="526">
        <v>7</v>
      </c>
      <c r="B355" s="81"/>
      <c r="C355" s="57"/>
      <c r="D355" s="522"/>
      <c r="E355" s="498"/>
      <c r="F355" s="531"/>
      <c r="G355" s="89"/>
      <c r="H355" s="81"/>
      <c r="I355" s="90"/>
      <c r="J355" s="58">
        <f t="shared" si="116"/>
        <v>0</v>
      </c>
      <c r="K355" s="43"/>
      <c r="L355" s="44">
        <f t="shared" si="117"/>
        <v>0</v>
      </c>
      <c r="M355" s="44"/>
      <c r="O355" s="45">
        <f t="shared" si="111"/>
        <v>0</v>
      </c>
      <c r="P355" s="45">
        <f t="shared" si="112"/>
        <v>0</v>
      </c>
      <c r="Q355" s="45">
        <f t="shared" si="113"/>
        <v>0</v>
      </c>
      <c r="R355" s="45">
        <f t="shared" si="114"/>
        <v>0</v>
      </c>
      <c r="S355" s="45">
        <f t="shared" si="115"/>
        <v>0</v>
      </c>
      <c r="U355" s="329">
        <v>2018</v>
      </c>
    </row>
    <row r="356" spans="1:21" ht="12.75" hidden="1" thickBot="1">
      <c r="A356" s="526">
        <v>8</v>
      </c>
      <c r="B356" s="57"/>
      <c r="C356" s="60"/>
      <c r="D356" s="522"/>
      <c r="E356" s="498"/>
      <c r="F356" s="531"/>
      <c r="G356" s="89"/>
      <c r="H356" s="57"/>
      <c r="I356" s="59"/>
      <c r="J356" s="58">
        <f t="shared" si="116"/>
        <v>0</v>
      </c>
      <c r="K356" s="43"/>
      <c r="L356" s="44">
        <f t="shared" si="117"/>
        <v>0</v>
      </c>
      <c r="M356" s="44"/>
      <c r="O356" s="45">
        <f t="shared" si="111"/>
        <v>0</v>
      </c>
      <c r="P356" s="45">
        <f t="shared" si="112"/>
        <v>0</v>
      </c>
      <c r="Q356" s="45">
        <f t="shared" si="113"/>
        <v>0</v>
      </c>
      <c r="R356" s="45">
        <f t="shared" si="114"/>
        <v>0</v>
      </c>
      <c r="S356" s="45">
        <f t="shared" si="115"/>
        <v>0</v>
      </c>
      <c r="U356" s="329">
        <v>2018</v>
      </c>
    </row>
    <row r="357" spans="1:21" ht="12.75" hidden="1" thickBot="1">
      <c r="A357" s="526">
        <v>9</v>
      </c>
      <c r="B357" s="57"/>
      <c r="C357" s="60"/>
      <c r="D357" s="522"/>
      <c r="E357" s="498"/>
      <c r="F357" s="531"/>
      <c r="G357" s="89"/>
      <c r="H357" s="57"/>
      <c r="I357" s="59"/>
      <c r="J357" s="58">
        <f t="shared" si="116"/>
        <v>0</v>
      </c>
      <c r="K357" s="47"/>
      <c r="L357" s="44">
        <f t="shared" si="117"/>
        <v>0</v>
      </c>
      <c r="M357" s="44"/>
      <c r="O357" s="49">
        <f>SUM(O348:O356)</f>
        <v>0</v>
      </c>
      <c r="P357" s="49">
        <f>SUM(P348:P356)</f>
        <v>0</v>
      </c>
      <c r="Q357" s="49">
        <f>SUM(Q348:Q356)</f>
        <v>0</v>
      </c>
      <c r="R357" s="49">
        <f>SUM(R348:R356)</f>
        <v>0</v>
      </c>
      <c r="S357" s="49">
        <f>SUM(S348:S356)</f>
        <v>0</v>
      </c>
      <c r="U357" s="329">
        <v>2018</v>
      </c>
    </row>
    <row r="358" spans="1:21" ht="12.75" hidden="1" thickBot="1">
      <c r="A358" s="4"/>
      <c r="B358" s="4"/>
      <c r="C358" s="4"/>
      <c r="D358" s="4"/>
      <c r="E358" s="4"/>
      <c r="F358" s="4"/>
      <c r="G358" s="48"/>
      <c r="H358" s="26"/>
      <c r="I358" s="32" t="s">
        <v>8</v>
      </c>
      <c r="J358" s="32">
        <f>SUM(J349:J357)</f>
        <v>0</v>
      </c>
      <c r="K358" s="583"/>
      <c r="L358" s="26">
        <f>SUM(L349:L357)</f>
        <v>0</v>
      </c>
      <c r="M358" s="44"/>
      <c r="U358" s="329">
        <v>2018</v>
      </c>
    </row>
    <row r="359" spans="1:21" ht="28.5" hidden="1" customHeight="1" thickBot="1">
      <c r="A359" s="26"/>
      <c r="B359" s="26"/>
      <c r="C359" s="26"/>
      <c r="D359" s="26"/>
      <c r="E359" s="26"/>
      <c r="F359" s="26"/>
      <c r="G359" s="35"/>
      <c r="H359" s="50"/>
      <c r="I359" s="51"/>
      <c r="J359" s="52" t="str">
        <f>+IF(OR(L358=0,J365&gt;=1),"NO CUMPLE","CUMPLE")</f>
        <v>NO CUMPLE</v>
      </c>
      <c r="K359" s="102" t="str">
        <f>IF(J359="NO CUMPLE","0",IF(J358&gt;=$J$16,"CUMPLE SUMATORIA DE TODOS 2,0 DEL POE",IF(J358&lt;$J$16,"NO CUMPLE SUMATORIA DE TODOS 2,0 DEL POE")))</f>
        <v>0</v>
      </c>
      <c r="L359" s="26"/>
      <c r="M359" s="26"/>
      <c r="U359" s="329">
        <v>2018</v>
      </c>
    </row>
    <row r="360" spans="1:21" hidden="1">
      <c r="A360" s="26"/>
      <c r="B360" s="26"/>
      <c r="C360" s="26"/>
      <c r="D360" s="26"/>
      <c r="E360" s="26"/>
      <c r="F360" s="26"/>
      <c r="G360" s="53">
        <f>VLOOKUP(C344,Conformación!$A$5:$S$129,5,FALSE)</f>
        <v>0</v>
      </c>
      <c r="H360" s="54">
        <f>VLOOKUP(C344,Conformación!$A$5:$S$129,7,FALSE)</f>
        <v>0</v>
      </c>
      <c r="I360" s="55">
        <f>+O357</f>
        <v>0</v>
      </c>
      <c r="J360" s="26" t="str">
        <f>+IF(I360&lt;MAX($I$130:$I$134),"",IF(I360=MAX($I$130:$I$134)*AND(SUM($I$130:$I$134)&gt;MAX($I$130:$I$134))*AND((H360&gt;0.34)),"V.Bo.",IF(I360=MAX($I$130:$I$134)*AND(I360=SUM($I$130:$I$134))*AND(H360&gt;=0.51),"V.Bo.","NO CUMPLE")))</f>
        <v>V.Bo.</v>
      </c>
      <c r="K360" s="26"/>
      <c r="L360" s="26"/>
      <c r="M360" s="26"/>
      <c r="N360" s="46"/>
      <c r="O360" s="46"/>
      <c r="P360" s="46"/>
      <c r="Q360" s="46"/>
      <c r="R360" s="46"/>
      <c r="S360" s="46"/>
      <c r="U360" s="329">
        <v>2018</v>
      </c>
    </row>
    <row r="361" spans="1:21" hidden="1">
      <c r="A361" s="26"/>
      <c r="B361" s="26"/>
      <c r="C361" s="26"/>
      <c r="D361" s="26"/>
      <c r="E361" s="26"/>
      <c r="F361" s="26"/>
      <c r="G361" s="53">
        <f>VLOOKUP(C344,Conformación!$A$5:$S$129,8,FALSE)</f>
        <v>0</v>
      </c>
      <c r="H361" s="54">
        <f>VLOOKUP(C344,Conformación!$A$5:$S$129,10,FALSE)</f>
        <v>0</v>
      </c>
      <c r="I361" s="55">
        <f>+P357</f>
        <v>0</v>
      </c>
      <c r="J361" s="26" t="str">
        <f t="shared" ref="J361:J364" si="118">+IF(I361&lt;MAX($I$130:$I$134),"",IF(I361=MAX($I$130:$I$134)*AND(SUM($I$130:$I$134)&gt;MAX($I$130:$I$134))*AND((H361&gt;0.34)),"V.Bo.",IF(I361=MAX($I$130:$I$134)*AND(I361=SUM($I$130:$I$134))*AND(H361&gt;=0.51),"V.Bo.","NO CUMPLE")))</f>
        <v>V.Bo.</v>
      </c>
      <c r="K361" s="26"/>
      <c r="L361" s="26"/>
      <c r="M361" s="26"/>
      <c r="N361" s="46"/>
      <c r="O361" s="46"/>
      <c r="P361" s="46"/>
      <c r="Q361" s="46"/>
      <c r="R361" s="46"/>
      <c r="S361" s="46"/>
      <c r="U361" s="329">
        <v>2018</v>
      </c>
    </row>
    <row r="362" spans="1:21" hidden="1">
      <c r="A362" s="26"/>
      <c r="B362" s="26"/>
      <c r="C362" s="26"/>
      <c r="D362" s="26"/>
      <c r="E362" s="26"/>
      <c r="F362" s="26"/>
      <c r="G362" s="53">
        <f>VLOOKUP(C344,Conformación!$A$5:$S$129,11,FALSE)</f>
        <v>0</v>
      </c>
      <c r="H362" s="54">
        <f>VLOOKUP(C344,Conformación!$A$5:$S$129,13,FALSE)</f>
        <v>0</v>
      </c>
      <c r="I362" s="55">
        <f>+Q357</f>
        <v>0</v>
      </c>
      <c r="J362" s="26" t="str">
        <f t="shared" si="118"/>
        <v>V.Bo.</v>
      </c>
      <c r="K362" s="26"/>
      <c r="L362" s="26"/>
      <c r="M362" s="26"/>
      <c r="N362" s="46"/>
      <c r="O362" s="46"/>
      <c r="P362" s="46"/>
      <c r="Q362" s="46"/>
      <c r="R362" s="46"/>
      <c r="S362" s="46"/>
      <c r="U362" s="329">
        <v>2018</v>
      </c>
    </row>
    <row r="363" spans="1:21" hidden="1">
      <c r="A363" s="26"/>
      <c r="B363" s="26"/>
      <c r="C363" s="26"/>
      <c r="D363" s="26"/>
      <c r="E363" s="26"/>
      <c r="F363" s="26"/>
      <c r="G363" s="53">
        <f>VLOOKUP(C344,Conformación!$A$5:$S$129,14,FALSE)</f>
        <v>0</v>
      </c>
      <c r="H363" s="54">
        <f>VLOOKUP(C344,Conformación!$A$5:$S$129,16,FALSE)</f>
        <v>0</v>
      </c>
      <c r="I363" s="55">
        <f>+R357</f>
        <v>0</v>
      </c>
      <c r="J363" s="26" t="str">
        <f t="shared" si="118"/>
        <v>V.Bo.</v>
      </c>
      <c r="K363" s="26"/>
      <c r="L363" s="26"/>
      <c r="M363" s="26"/>
      <c r="N363" s="46"/>
      <c r="O363" s="46"/>
      <c r="P363" s="46"/>
      <c r="Q363" s="46"/>
      <c r="R363" s="46"/>
      <c r="S363" s="46"/>
      <c r="U363" s="329">
        <v>2018</v>
      </c>
    </row>
    <row r="364" spans="1:21" hidden="1">
      <c r="A364" s="26"/>
      <c r="B364" s="26"/>
      <c r="C364" s="26"/>
      <c r="D364" s="26"/>
      <c r="E364" s="26"/>
      <c r="F364" s="26"/>
      <c r="G364" s="53">
        <f>VLOOKUP(C344,Conformación!$A$5:$S$129,17,FALSE)</f>
        <v>0</v>
      </c>
      <c r="H364" s="54">
        <f>VLOOKUP(C344,Conformación!$A$5:$S$129,19,FALSE)</f>
        <v>0</v>
      </c>
      <c r="I364" s="55">
        <f>+S357</f>
        <v>0</v>
      </c>
      <c r="J364" s="26" t="str">
        <f t="shared" si="118"/>
        <v>V.Bo.</v>
      </c>
      <c r="K364" s="26"/>
      <c r="M364" s="26"/>
      <c r="N364" s="46"/>
      <c r="O364" s="46"/>
      <c r="P364" s="46"/>
      <c r="Q364" s="46"/>
      <c r="R364" s="46"/>
      <c r="S364" s="46"/>
      <c r="U364" s="329">
        <v>2018</v>
      </c>
    </row>
    <row r="365" spans="1:21" ht="15" hidden="1" customHeight="1">
      <c r="A365" s="26"/>
      <c r="B365" s="26"/>
      <c r="C365" s="26"/>
      <c r="D365" s="26"/>
      <c r="E365" s="26"/>
      <c r="F365" s="26"/>
      <c r="G365" s="53"/>
      <c r="H365" s="56"/>
      <c r="I365" s="32"/>
      <c r="J365" s="26">
        <f>+COUNTIF(J360:J364,"NO CUMPLE")</f>
        <v>0</v>
      </c>
      <c r="K365" s="26"/>
      <c r="L365" s="26"/>
      <c r="M365" s="26"/>
      <c r="N365" s="46"/>
      <c r="O365" s="46"/>
      <c r="P365" s="46"/>
      <c r="Q365" s="46"/>
      <c r="R365" s="46"/>
      <c r="S365" s="46"/>
      <c r="U365" s="329">
        <v>2018</v>
      </c>
    </row>
    <row r="366" spans="1:21" hidden="1">
      <c r="U366" s="329">
        <v>2018</v>
      </c>
    </row>
    <row r="367" spans="1:21" hidden="1">
      <c r="A367" s="4"/>
      <c r="B367" s="29" t="s">
        <v>117</v>
      </c>
      <c r="C367" s="31">
        <v>16</v>
      </c>
      <c r="D367" s="737">
        <f>VLOOKUP(C367,Conformación!$A$5:$S$129,2,FALSE)</f>
        <v>0</v>
      </c>
      <c r="E367" s="737"/>
      <c r="F367" s="737"/>
      <c r="G367" s="737"/>
      <c r="H367" s="737"/>
      <c r="I367" s="737"/>
      <c r="J367" s="32"/>
      <c r="K367" s="26"/>
      <c r="L367" s="26"/>
      <c r="U367" s="329">
        <v>2018</v>
      </c>
    </row>
    <row r="368" spans="1:21" hidden="1">
      <c r="A368" s="4"/>
      <c r="B368" s="29"/>
      <c r="C368" s="29"/>
      <c r="D368" s="738">
        <f>VLOOKUP(C367,Conformación!$A$5:$S$129,4,FALSE)</f>
        <v>0</v>
      </c>
      <c r="E368" s="738"/>
      <c r="F368" s="738"/>
      <c r="G368" s="738"/>
      <c r="H368" s="738"/>
      <c r="I368" s="738"/>
      <c r="J368" s="32"/>
      <c r="K368" s="26"/>
      <c r="L368" s="4"/>
      <c r="M368" s="26"/>
      <c r="U368" s="329">
        <v>2018</v>
      </c>
    </row>
    <row r="369" spans="1:21" hidden="1">
      <c r="A369" s="4"/>
      <c r="B369" s="29"/>
      <c r="C369" s="29"/>
      <c r="D369" s="738"/>
      <c r="E369" s="738"/>
      <c r="F369" s="738"/>
      <c r="G369" s="738"/>
      <c r="H369" s="738"/>
      <c r="I369" s="738"/>
      <c r="J369" s="32"/>
      <c r="K369" s="26"/>
      <c r="L369" s="42"/>
      <c r="M369" s="26"/>
      <c r="O369" s="37" t="s">
        <v>24</v>
      </c>
      <c r="P369" s="38"/>
      <c r="Q369" s="38"/>
      <c r="R369" s="38"/>
      <c r="S369" s="38"/>
      <c r="U369" s="329">
        <v>2018</v>
      </c>
    </row>
    <row r="370" spans="1:21" hidden="1">
      <c r="A370" s="4"/>
      <c r="B370" s="4"/>
      <c r="C370" s="4"/>
      <c r="D370" s="4"/>
      <c r="E370" s="4"/>
      <c r="F370" s="4"/>
      <c r="G370" s="35"/>
      <c r="H370" s="26"/>
      <c r="I370" s="27"/>
      <c r="J370" s="36"/>
      <c r="K370" s="4"/>
      <c r="L370" s="44"/>
      <c r="M370" s="26"/>
      <c r="O370" s="11">
        <f>+G383</f>
        <v>0</v>
      </c>
      <c r="P370" s="11">
        <f>+G384</f>
        <v>0</v>
      </c>
      <c r="Q370" s="11">
        <f>+G385</f>
        <v>0</v>
      </c>
      <c r="R370" s="11">
        <f>+G386</f>
        <v>0</v>
      </c>
      <c r="S370" s="11">
        <f>+G387</f>
        <v>0</v>
      </c>
      <c r="U370" s="329">
        <v>2018</v>
      </c>
    </row>
    <row r="371" spans="1:21" ht="36" hidden="1">
      <c r="A371" s="39" t="s">
        <v>23</v>
      </c>
      <c r="B371" s="39" t="s">
        <v>6</v>
      </c>
      <c r="C371" s="40" t="s">
        <v>22</v>
      </c>
      <c r="D371" s="40" t="s">
        <v>25</v>
      </c>
      <c r="E371" s="479" t="s">
        <v>278</v>
      </c>
      <c r="F371" s="39" t="s">
        <v>4</v>
      </c>
      <c r="G371" s="41" t="s">
        <v>5</v>
      </c>
      <c r="H371" s="39" t="s">
        <v>323</v>
      </c>
      <c r="I371" s="19" t="s">
        <v>26</v>
      </c>
      <c r="J371" s="19" t="str">
        <f>+J$13</f>
        <v>SMMLV</v>
      </c>
      <c r="K371" s="39" t="s">
        <v>9</v>
      </c>
      <c r="L371" s="44"/>
      <c r="M371" s="4"/>
      <c r="O371" s="45">
        <f>+IF(C372=$O$117,J372,0)</f>
        <v>0</v>
      </c>
      <c r="P371" s="45">
        <f>+IF(C372=$P$117,J372,0)</f>
        <v>0</v>
      </c>
      <c r="Q371" s="45">
        <f>+IF(C372=$Q$117,J372,0)</f>
        <v>0</v>
      </c>
      <c r="R371" s="45">
        <f>+IF(C372=$R$117,J372,0)</f>
        <v>0</v>
      </c>
      <c r="S371" s="45">
        <f>+IF(C372=$S$117,J372,0)</f>
        <v>0</v>
      </c>
      <c r="U371" s="329">
        <v>2018</v>
      </c>
    </row>
    <row r="372" spans="1:21" hidden="1">
      <c r="A372" s="526">
        <v>1</v>
      </c>
      <c r="B372" s="57"/>
      <c r="C372" s="60"/>
      <c r="D372" s="522"/>
      <c r="E372" s="498"/>
      <c r="F372" s="531"/>
      <c r="G372" s="89"/>
      <c r="H372" s="57"/>
      <c r="I372" s="90"/>
      <c r="J372" s="58">
        <f t="shared" ref="J372:J380" si="119">IF(G372=0,0,IF(G372&lt;$G$13,"FUERA DE TIEMPO",I372*D372/VLOOKUP(YEAR(G372),$U$3:$V$45,2,0)))</f>
        <v>0</v>
      </c>
      <c r="K372" s="576"/>
      <c r="L372" s="44">
        <f>+IF(J372&gt;=$G$15,1,0)</f>
        <v>0</v>
      </c>
      <c r="M372" s="42"/>
      <c r="N372" s="34"/>
      <c r="O372" s="45">
        <f t="shared" ref="O372:O379" si="120">+IF(C373=$O$117,J373,0)</f>
        <v>0</v>
      </c>
      <c r="P372" s="45">
        <f t="shared" ref="P372:P379" si="121">+IF(C373=$P$117,J373,0)</f>
        <v>0</v>
      </c>
      <c r="Q372" s="45">
        <f t="shared" ref="Q372:Q379" si="122">+IF(C373=$Q$117,J373,0)</f>
        <v>0</v>
      </c>
      <c r="R372" s="45">
        <f t="shared" ref="R372:R379" si="123">+IF(C373=$R$117,J373,0)</f>
        <v>0</v>
      </c>
      <c r="S372" s="45">
        <f t="shared" ref="S372:S379" si="124">+IF(C373=$S$117,J373,0)</f>
        <v>0</v>
      </c>
      <c r="U372" s="329">
        <v>2018</v>
      </c>
    </row>
    <row r="373" spans="1:21" ht="54" hidden="1" customHeight="1" thickBot="1">
      <c r="A373" s="526">
        <v>2</v>
      </c>
      <c r="B373" s="57"/>
      <c r="C373" s="60"/>
      <c r="D373" s="315"/>
      <c r="E373" s="498"/>
      <c r="F373" s="531"/>
      <c r="G373" s="89"/>
      <c r="H373" s="57"/>
      <c r="I373" s="90"/>
      <c r="J373" s="58">
        <f t="shared" si="119"/>
        <v>0</v>
      </c>
      <c r="K373" s="576"/>
      <c r="L373" s="44">
        <f t="shared" ref="L373:L380" si="125">+IF(J373&gt;=$G$15,1,0)</f>
        <v>0</v>
      </c>
      <c r="M373" s="44"/>
      <c r="O373" s="45">
        <f t="shared" si="120"/>
        <v>0</v>
      </c>
      <c r="P373" s="45">
        <f t="shared" si="121"/>
        <v>0</v>
      </c>
      <c r="Q373" s="45">
        <f t="shared" si="122"/>
        <v>0</v>
      </c>
      <c r="R373" s="45">
        <f t="shared" si="123"/>
        <v>0</v>
      </c>
      <c r="S373" s="45">
        <f t="shared" si="124"/>
        <v>0</v>
      </c>
      <c r="U373" s="329">
        <v>2018</v>
      </c>
    </row>
    <row r="374" spans="1:21" hidden="1">
      <c r="A374" s="526">
        <v>3</v>
      </c>
      <c r="B374" s="57"/>
      <c r="C374" s="60"/>
      <c r="D374" s="522"/>
      <c r="E374" s="498"/>
      <c r="F374" s="531"/>
      <c r="G374" s="89"/>
      <c r="H374" s="57"/>
      <c r="I374" s="90"/>
      <c r="J374" s="58">
        <f t="shared" si="119"/>
        <v>0</v>
      </c>
      <c r="K374" s="576"/>
      <c r="L374" s="44">
        <f t="shared" si="125"/>
        <v>0</v>
      </c>
      <c r="M374" s="44"/>
      <c r="O374" s="45">
        <f t="shared" si="120"/>
        <v>0</v>
      </c>
      <c r="P374" s="45">
        <f t="shared" si="121"/>
        <v>0</v>
      </c>
      <c r="Q374" s="45">
        <f t="shared" si="122"/>
        <v>0</v>
      </c>
      <c r="R374" s="45">
        <f t="shared" si="123"/>
        <v>0</v>
      </c>
      <c r="S374" s="45">
        <f t="shared" si="124"/>
        <v>0</v>
      </c>
      <c r="U374" s="329">
        <v>2018</v>
      </c>
    </row>
    <row r="375" spans="1:21" hidden="1">
      <c r="A375" s="526">
        <v>4</v>
      </c>
      <c r="B375" s="61"/>
      <c r="C375" s="57"/>
      <c r="D375" s="522"/>
      <c r="E375" s="498"/>
      <c r="F375" s="531"/>
      <c r="G375" s="89"/>
      <c r="H375" s="57"/>
      <c r="I375" s="91"/>
      <c r="J375" s="58">
        <f t="shared" si="119"/>
        <v>0</v>
      </c>
      <c r="K375" s="576"/>
      <c r="L375" s="44">
        <f t="shared" si="125"/>
        <v>0</v>
      </c>
      <c r="M375" s="44"/>
      <c r="O375" s="45">
        <f t="shared" si="120"/>
        <v>0</v>
      </c>
      <c r="P375" s="45">
        <f t="shared" si="121"/>
        <v>0</v>
      </c>
      <c r="Q375" s="45">
        <f t="shared" si="122"/>
        <v>0</v>
      </c>
      <c r="R375" s="45">
        <f t="shared" si="123"/>
        <v>0</v>
      </c>
      <c r="S375" s="45">
        <f t="shared" si="124"/>
        <v>0</v>
      </c>
      <c r="U375" s="329">
        <v>2018</v>
      </c>
    </row>
    <row r="376" spans="1:21" ht="12.75" hidden="1" thickBot="1">
      <c r="A376" s="526">
        <v>5</v>
      </c>
      <c r="B376" s="57"/>
      <c r="C376" s="57"/>
      <c r="D376" s="522"/>
      <c r="E376" s="498"/>
      <c r="F376" s="531"/>
      <c r="G376" s="89"/>
      <c r="H376" s="57"/>
      <c r="I376" s="90"/>
      <c r="J376" s="58">
        <f t="shared" si="119"/>
        <v>0</v>
      </c>
      <c r="K376" s="201"/>
      <c r="L376" s="44">
        <f t="shared" si="125"/>
        <v>0</v>
      </c>
      <c r="M376" s="44"/>
      <c r="O376" s="45">
        <f t="shared" si="120"/>
        <v>0</v>
      </c>
      <c r="P376" s="45">
        <f t="shared" si="121"/>
        <v>0</v>
      </c>
      <c r="Q376" s="45">
        <f t="shared" si="122"/>
        <v>0</v>
      </c>
      <c r="R376" s="45">
        <f t="shared" si="123"/>
        <v>0</v>
      </c>
      <c r="S376" s="45">
        <f t="shared" si="124"/>
        <v>0</v>
      </c>
      <c r="U376" s="329">
        <v>2018</v>
      </c>
    </row>
    <row r="377" spans="1:21" ht="12.75" hidden="1" thickBot="1">
      <c r="A377" s="526">
        <v>6</v>
      </c>
      <c r="B377" s="81"/>
      <c r="C377" s="57"/>
      <c r="D377" s="522"/>
      <c r="E377" s="498"/>
      <c r="F377" s="531"/>
      <c r="G377" s="89"/>
      <c r="H377" s="81"/>
      <c r="I377" s="90"/>
      <c r="J377" s="58">
        <f t="shared" si="119"/>
        <v>0</v>
      </c>
      <c r="K377" s="43"/>
      <c r="L377" s="44">
        <f t="shared" si="125"/>
        <v>0</v>
      </c>
      <c r="M377" s="44"/>
      <c r="O377" s="45">
        <f t="shared" si="120"/>
        <v>0</v>
      </c>
      <c r="P377" s="45">
        <f t="shared" si="121"/>
        <v>0</v>
      </c>
      <c r="Q377" s="45">
        <f t="shared" si="122"/>
        <v>0</v>
      </c>
      <c r="R377" s="45">
        <f t="shared" si="123"/>
        <v>0</v>
      </c>
      <c r="S377" s="45">
        <f t="shared" si="124"/>
        <v>0</v>
      </c>
      <c r="U377" s="329">
        <v>2018</v>
      </c>
    </row>
    <row r="378" spans="1:21" ht="12.75" hidden="1" thickBot="1">
      <c r="A378" s="526">
        <v>7</v>
      </c>
      <c r="B378" s="81"/>
      <c r="C378" s="57"/>
      <c r="D378" s="522"/>
      <c r="E378" s="498"/>
      <c r="F378" s="531"/>
      <c r="G378" s="89"/>
      <c r="H378" s="81"/>
      <c r="I378" s="90"/>
      <c r="J378" s="58">
        <f t="shared" si="119"/>
        <v>0</v>
      </c>
      <c r="K378" s="43"/>
      <c r="L378" s="44">
        <f t="shared" si="125"/>
        <v>0</v>
      </c>
      <c r="M378" s="44"/>
      <c r="O378" s="45">
        <f t="shared" si="120"/>
        <v>0</v>
      </c>
      <c r="P378" s="45">
        <f t="shared" si="121"/>
        <v>0</v>
      </c>
      <c r="Q378" s="45">
        <f t="shared" si="122"/>
        <v>0</v>
      </c>
      <c r="R378" s="45">
        <f t="shared" si="123"/>
        <v>0</v>
      </c>
      <c r="S378" s="45">
        <f t="shared" si="124"/>
        <v>0</v>
      </c>
      <c r="U378" s="329">
        <v>2018</v>
      </c>
    </row>
    <row r="379" spans="1:21" ht="12.75" hidden="1" thickBot="1">
      <c r="A379" s="526">
        <v>8</v>
      </c>
      <c r="B379" s="57"/>
      <c r="C379" s="60"/>
      <c r="D379" s="522"/>
      <c r="E379" s="498"/>
      <c r="F379" s="531"/>
      <c r="G379" s="89"/>
      <c r="H379" s="57"/>
      <c r="I379" s="59"/>
      <c r="J379" s="58">
        <f t="shared" si="119"/>
        <v>0</v>
      </c>
      <c r="K379" s="43"/>
      <c r="L379" s="44">
        <f t="shared" si="125"/>
        <v>0</v>
      </c>
      <c r="M379" s="44"/>
      <c r="O379" s="45">
        <f t="shared" si="120"/>
        <v>0</v>
      </c>
      <c r="P379" s="45">
        <f t="shared" si="121"/>
        <v>0</v>
      </c>
      <c r="Q379" s="45">
        <f t="shared" si="122"/>
        <v>0</v>
      </c>
      <c r="R379" s="45">
        <f t="shared" si="123"/>
        <v>0</v>
      </c>
      <c r="S379" s="45">
        <f t="shared" si="124"/>
        <v>0</v>
      </c>
      <c r="U379" s="329">
        <v>2018</v>
      </c>
    </row>
    <row r="380" spans="1:21" ht="12.75" hidden="1" thickBot="1">
      <c r="A380" s="526">
        <v>9</v>
      </c>
      <c r="B380" s="57"/>
      <c r="C380" s="60"/>
      <c r="D380" s="522"/>
      <c r="E380" s="498"/>
      <c r="F380" s="531"/>
      <c r="G380" s="89"/>
      <c r="H380" s="57"/>
      <c r="I380" s="59"/>
      <c r="J380" s="58">
        <f t="shared" si="119"/>
        <v>0</v>
      </c>
      <c r="K380" s="47"/>
      <c r="L380" s="44">
        <f t="shared" si="125"/>
        <v>0</v>
      </c>
      <c r="M380" s="44"/>
      <c r="O380" s="49">
        <f>SUM(O371:O379)</f>
        <v>0</v>
      </c>
      <c r="P380" s="49">
        <f>SUM(P371:P379)</f>
        <v>0</v>
      </c>
      <c r="Q380" s="49">
        <f>SUM(Q371:Q379)</f>
        <v>0</v>
      </c>
      <c r="R380" s="49">
        <f>SUM(R371:R379)</f>
        <v>0</v>
      </c>
      <c r="S380" s="49">
        <f>SUM(S371:S379)</f>
        <v>0</v>
      </c>
      <c r="U380" s="329">
        <v>2018</v>
      </c>
    </row>
    <row r="381" spans="1:21" ht="12.75" hidden="1" thickBot="1">
      <c r="A381" s="4"/>
      <c r="B381" s="4"/>
      <c r="C381" s="4"/>
      <c r="D381" s="4"/>
      <c r="E381" s="4"/>
      <c r="F381" s="4"/>
      <c r="G381" s="48"/>
      <c r="H381" s="26"/>
      <c r="I381" s="32" t="s">
        <v>8</v>
      </c>
      <c r="J381" s="32">
        <f>SUM(J372:J380)</f>
        <v>0</v>
      </c>
      <c r="K381" s="583"/>
      <c r="L381" s="26">
        <f>SUM(L372:L380)</f>
        <v>0</v>
      </c>
      <c r="M381" s="44"/>
      <c r="U381" s="329">
        <v>2018</v>
      </c>
    </row>
    <row r="382" spans="1:21" ht="28.5" hidden="1" customHeight="1" thickBot="1">
      <c r="A382" s="26"/>
      <c r="B382" s="26"/>
      <c r="C382" s="26"/>
      <c r="D382" s="26"/>
      <c r="E382" s="26"/>
      <c r="F382" s="26"/>
      <c r="G382" s="35"/>
      <c r="H382" s="50"/>
      <c r="I382" s="51"/>
      <c r="J382" s="52" t="str">
        <f>+IF(OR(L381=0,J388&gt;=1),"NO CUMPLE","CUMPLE")</f>
        <v>NO CUMPLE</v>
      </c>
      <c r="K382" s="102" t="str">
        <f>IF(J382="NO CUMPLE","0",IF(J381&gt;=$J$16,"CUMPLE SUMATORIA DE TODOS 2,0 DEL POE",IF(J381&lt;$J$16,"NO CUMPLE SUMATORIA DE TODOS 2,0 DEL POE")))</f>
        <v>0</v>
      </c>
      <c r="L382" s="26"/>
      <c r="M382" s="26"/>
      <c r="U382" s="329">
        <v>2018</v>
      </c>
    </row>
    <row r="383" spans="1:21" hidden="1">
      <c r="A383" s="26"/>
      <c r="B383" s="26"/>
      <c r="C383" s="26"/>
      <c r="D383" s="26"/>
      <c r="E383" s="26"/>
      <c r="F383" s="26"/>
      <c r="G383" s="53">
        <f>VLOOKUP(C367,Conformación!$A$5:$S$129,5,FALSE)</f>
        <v>0</v>
      </c>
      <c r="H383" s="54">
        <f>VLOOKUP(C367,Conformación!$A$5:$S$129,7,FALSE)</f>
        <v>0</v>
      </c>
      <c r="I383" s="55">
        <f>+O380</f>
        <v>0</v>
      </c>
      <c r="J383" s="26" t="str">
        <f>+IF(I383&lt;MAX($I$130:$I$134),"",IF(I383=MAX($I$130:$I$134)*AND(SUM($I$130:$I$134)&gt;MAX($I$130:$I$134))*AND((H383&gt;0.34)),"V.Bo.",IF(I383=MAX($I$130:$I$134)*AND(I383=SUM($I$130:$I$134))*AND(H383&gt;=0.51),"V.Bo.","NO CUMPLE")))</f>
        <v>V.Bo.</v>
      </c>
      <c r="K383" s="26"/>
      <c r="L383" s="26"/>
      <c r="M383" s="26"/>
      <c r="N383" s="46"/>
      <c r="O383" s="46"/>
      <c r="P383" s="46"/>
      <c r="Q383" s="46"/>
      <c r="R383" s="46"/>
      <c r="S383" s="46"/>
      <c r="U383" s="329">
        <v>2018</v>
      </c>
    </row>
    <row r="384" spans="1:21" hidden="1">
      <c r="A384" s="26"/>
      <c r="B384" s="26"/>
      <c r="C384" s="26"/>
      <c r="D384" s="26"/>
      <c r="E384" s="26"/>
      <c r="F384" s="26"/>
      <c r="G384" s="53">
        <f>VLOOKUP(C367,Conformación!$A$5:$S$129,8,FALSE)</f>
        <v>0</v>
      </c>
      <c r="H384" s="54">
        <f>VLOOKUP(C367,Conformación!$A$5:$S$129,10,FALSE)</f>
        <v>0</v>
      </c>
      <c r="I384" s="55">
        <f>+P380</f>
        <v>0</v>
      </c>
      <c r="J384" s="26" t="str">
        <f t="shared" ref="J384:J387" si="126">+IF(I384&lt;MAX($I$130:$I$134),"",IF(I384=MAX($I$130:$I$134)*AND(SUM($I$130:$I$134)&gt;MAX($I$130:$I$134))*AND((H384&gt;0.34)),"V.Bo.",IF(I384=MAX($I$130:$I$134)*AND(I384=SUM($I$130:$I$134))*AND(H384&gt;=0.51),"V.Bo.","NO CUMPLE")))</f>
        <v>V.Bo.</v>
      </c>
      <c r="K384" s="26"/>
      <c r="L384" s="26"/>
      <c r="M384" s="26"/>
      <c r="N384" s="46"/>
      <c r="O384" s="46"/>
      <c r="P384" s="46"/>
      <c r="Q384" s="46"/>
      <c r="R384" s="46"/>
      <c r="S384" s="46"/>
      <c r="U384" s="329">
        <v>2018</v>
      </c>
    </row>
    <row r="385" spans="1:21" hidden="1">
      <c r="A385" s="26"/>
      <c r="B385" s="26"/>
      <c r="C385" s="26"/>
      <c r="D385" s="26"/>
      <c r="E385" s="26"/>
      <c r="F385" s="26"/>
      <c r="G385" s="53">
        <f>VLOOKUP(C367,Conformación!$A$5:$S$129,11,FALSE)</f>
        <v>0</v>
      </c>
      <c r="H385" s="54">
        <f>VLOOKUP(C367,Conformación!$A$5:$S$129,13,FALSE)</f>
        <v>0</v>
      </c>
      <c r="I385" s="55">
        <f>+Q380</f>
        <v>0</v>
      </c>
      <c r="J385" s="26" t="str">
        <f t="shared" si="126"/>
        <v>V.Bo.</v>
      </c>
      <c r="K385" s="26"/>
      <c r="L385" s="26"/>
      <c r="M385" s="26"/>
      <c r="N385" s="46"/>
      <c r="O385" s="46"/>
      <c r="P385" s="46"/>
      <c r="Q385" s="46"/>
      <c r="R385" s="46"/>
      <c r="S385" s="46"/>
      <c r="U385" s="329">
        <v>2018</v>
      </c>
    </row>
    <row r="386" spans="1:21" hidden="1">
      <c r="A386" s="26"/>
      <c r="B386" s="26"/>
      <c r="C386" s="26"/>
      <c r="D386" s="26"/>
      <c r="E386" s="26"/>
      <c r="F386" s="26"/>
      <c r="G386" s="53">
        <f>VLOOKUP(C367,Conformación!$A$5:$S$129,14,FALSE)</f>
        <v>0</v>
      </c>
      <c r="H386" s="54">
        <f>VLOOKUP(C367,Conformación!$A$5:$S$129,16,FALSE)</f>
        <v>0</v>
      </c>
      <c r="I386" s="55">
        <f>+R380</f>
        <v>0</v>
      </c>
      <c r="J386" s="26" t="str">
        <f t="shared" si="126"/>
        <v>V.Bo.</v>
      </c>
      <c r="K386" s="26"/>
      <c r="L386" s="26"/>
      <c r="M386" s="26"/>
      <c r="N386" s="46"/>
      <c r="O386" s="46"/>
      <c r="P386" s="46"/>
      <c r="Q386" s="46"/>
      <c r="R386" s="46"/>
      <c r="S386" s="46"/>
      <c r="U386" s="329">
        <v>2018</v>
      </c>
    </row>
    <row r="387" spans="1:21" hidden="1">
      <c r="A387" s="26"/>
      <c r="B387" s="26"/>
      <c r="C387" s="26"/>
      <c r="D387" s="26"/>
      <c r="E387" s="26"/>
      <c r="F387" s="26"/>
      <c r="G387" s="53">
        <f>VLOOKUP(C367,Conformación!$A$5:$S$129,17,FALSE)</f>
        <v>0</v>
      </c>
      <c r="H387" s="54">
        <f>VLOOKUP(C367,Conformación!$A$5:$S$129,19,FALSE)</f>
        <v>0</v>
      </c>
      <c r="I387" s="55">
        <f>+S380</f>
        <v>0</v>
      </c>
      <c r="J387" s="26" t="str">
        <f t="shared" si="126"/>
        <v>V.Bo.</v>
      </c>
      <c r="K387" s="26"/>
      <c r="M387" s="26"/>
      <c r="N387" s="46"/>
      <c r="O387" s="46"/>
      <c r="P387" s="46"/>
      <c r="Q387" s="46"/>
      <c r="R387" s="46"/>
      <c r="S387" s="46"/>
      <c r="U387" s="329">
        <v>2018</v>
      </c>
    </row>
    <row r="388" spans="1:21" ht="15" hidden="1" customHeight="1">
      <c r="A388" s="26"/>
      <c r="B388" s="26"/>
      <c r="C388" s="26"/>
      <c r="D388" s="26"/>
      <c r="E388" s="26"/>
      <c r="F388" s="26"/>
      <c r="G388" s="53"/>
      <c r="H388" s="56"/>
      <c r="I388" s="32"/>
      <c r="J388" s="26">
        <f>+COUNTIF(J383:J387,"NO CUMPLE")</f>
        <v>0</v>
      </c>
      <c r="K388" s="26"/>
      <c r="L388" s="26"/>
      <c r="M388" s="26"/>
      <c r="N388" s="46"/>
      <c r="O388" s="46"/>
      <c r="P388" s="46"/>
      <c r="Q388" s="46"/>
      <c r="R388" s="46"/>
      <c r="S388" s="46"/>
      <c r="U388" s="329">
        <v>2018</v>
      </c>
    </row>
    <row r="389" spans="1:21" hidden="1">
      <c r="U389" s="329">
        <v>2018</v>
      </c>
    </row>
    <row r="390" spans="1:21" hidden="1">
      <c r="A390" s="4"/>
      <c r="B390" s="29" t="s">
        <v>117</v>
      </c>
      <c r="C390" s="31">
        <v>17</v>
      </c>
      <c r="D390" s="737">
        <f>VLOOKUP(C390,Conformación!$A$5:$S$129,2,FALSE)</f>
        <v>0</v>
      </c>
      <c r="E390" s="737"/>
      <c r="F390" s="737"/>
      <c r="G390" s="737"/>
      <c r="H390" s="737"/>
      <c r="I390" s="737"/>
      <c r="J390" s="32"/>
      <c r="K390" s="26"/>
      <c r="L390" s="26"/>
      <c r="U390" s="329">
        <v>2018</v>
      </c>
    </row>
    <row r="391" spans="1:21" hidden="1">
      <c r="A391" s="4"/>
      <c r="B391" s="29"/>
      <c r="C391" s="29"/>
      <c r="D391" s="738">
        <f>VLOOKUP(C390,Conformación!$A$5:$S$129,4,FALSE)</f>
        <v>0</v>
      </c>
      <c r="E391" s="738"/>
      <c r="F391" s="738"/>
      <c r="G391" s="738"/>
      <c r="H391" s="738"/>
      <c r="I391" s="738"/>
      <c r="J391" s="32"/>
      <c r="K391" s="26"/>
      <c r="L391" s="4"/>
      <c r="M391" s="26"/>
      <c r="U391" s="329">
        <v>2018</v>
      </c>
    </row>
    <row r="392" spans="1:21" hidden="1">
      <c r="A392" s="4"/>
      <c r="B392" s="29"/>
      <c r="C392" s="29"/>
      <c r="D392" s="738"/>
      <c r="E392" s="738"/>
      <c r="F392" s="738"/>
      <c r="G392" s="738"/>
      <c r="H392" s="738"/>
      <c r="I392" s="738"/>
      <c r="J392" s="32"/>
      <c r="K392" s="26"/>
      <c r="L392" s="42"/>
      <c r="M392" s="26"/>
      <c r="O392" s="37" t="s">
        <v>24</v>
      </c>
      <c r="P392" s="38"/>
      <c r="Q392" s="38"/>
      <c r="R392" s="38"/>
      <c r="S392" s="38"/>
      <c r="U392" s="329">
        <v>2018</v>
      </c>
    </row>
    <row r="393" spans="1:21" hidden="1">
      <c r="A393" s="4"/>
      <c r="B393" s="4"/>
      <c r="C393" s="4"/>
      <c r="D393" s="4"/>
      <c r="E393" s="4"/>
      <c r="F393" s="4"/>
      <c r="G393" s="35"/>
      <c r="H393" s="26"/>
      <c r="I393" s="27"/>
      <c r="J393" s="36"/>
      <c r="K393" s="4"/>
      <c r="L393" s="44"/>
      <c r="M393" s="26"/>
      <c r="O393" s="11">
        <f>+G406</f>
        <v>0</v>
      </c>
      <c r="P393" s="11">
        <f>+G407</f>
        <v>0</v>
      </c>
      <c r="Q393" s="11">
        <f>+G408</f>
        <v>0</v>
      </c>
      <c r="R393" s="11">
        <f>+G409</f>
        <v>0</v>
      </c>
      <c r="S393" s="11">
        <f>+G410</f>
        <v>0</v>
      </c>
      <c r="U393" s="329">
        <v>2018</v>
      </c>
    </row>
    <row r="394" spans="1:21" ht="36" hidden="1">
      <c r="A394" s="39" t="s">
        <v>23</v>
      </c>
      <c r="B394" s="39" t="s">
        <v>6</v>
      </c>
      <c r="C394" s="40" t="s">
        <v>22</v>
      </c>
      <c r="D394" s="40" t="s">
        <v>25</v>
      </c>
      <c r="E394" s="479" t="s">
        <v>278</v>
      </c>
      <c r="F394" s="39" t="s">
        <v>4</v>
      </c>
      <c r="G394" s="41" t="s">
        <v>5</v>
      </c>
      <c r="H394" s="39" t="s">
        <v>323</v>
      </c>
      <c r="I394" s="19" t="s">
        <v>26</v>
      </c>
      <c r="J394" s="19" t="str">
        <f>+J$13</f>
        <v>SMMLV</v>
      </c>
      <c r="K394" s="39" t="s">
        <v>9</v>
      </c>
      <c r="L394" s="44"/>
      <c r="M394" s="4"/>
      <c r="O394" s="45">
        <f>+IF(C395=$O$117,J395,0)</f>
        <v>0</v>
      </c>
      <c r="P394" s="45">
        <f>+IF(C395=$P$117,J395,0)</f>
        <v>0</v>
      </c>
      <c r="Q394" s="45">
        <f>+IF(C395=$Q$117,J395,0)</f>
        <v>0</v>
      </c>
      <c r="R394" s="45">
        <f>+IF(C395=$R$117,J395,0)</f>
        <v>0</v>
      </c>
      <c r="S394" s="45">
        <f>+IF(C395=$S$117,J395,0)</f>
        <v>0</v>
      </c>
      <c r="U394" s="329">
        <v>2018</v>
      </c>
    </row>
    <row r="395" spans="1:21" hidden="1">
      <c r="A395" s="526">
        <v>1</v>
      </c>
      <c r="B395" s="201"/>
      <c r="C395" s="52"/>
      <c r="D395" s="315"/>
      <c r="E395" s="497"/>
      <c r="F395" s="531"/>
      <c r="G395" s="314"/>
      <c r="H395" s="201"/>
      <c r="I395" s="202"/>
      <c r="J395" s="575">
        <f t="shared" ref="J395:J403" si="127">IF(G395=0,0,IF(G395&lt;$G$13,"FUERA DE TIEMPO",I395*D395/VLOOKUP(YEAR(G395),$U$3:$V$45,2,0)))</f>
        <v>0</v>
      </c>
      <c r="K395" s="576"/>
      <c r="L395" s="44">
        <f>+IF(J395&gt;=$G$15,1,0)</f>
        <v>0</v>
      </c>
      <c r="M395" s="42"/>
      <c r="N395" s="34"/>
      <c r="O395" s="45">
        <f t="shared" ref="O395:O402" si="128">+IF(C396=$O$117,J396,0)</f>
        <v>0</v>
      </c>
      <c r="P395" s="45">
        <f t="shared" ref="P395:P402" si="129">+IF(C396=$P$117,J396,0)</f>
        <v>0</v>
      </c>
      <c r="Q395" s="45">
        <f t="shared" ref="Q395:Q402" si="130">+IF(C396=$Q$117,J396,0)</f>
        <v>0</v>
      </c>
      <c r="R395" s="45">
        <f t="shared" ref="R395:R402" si="131">+IF(C396=$R$117,J396,0)</f>
        <v>0</v>
      </c>
      <c r="S395" s="45">
        <f t="shared" ref="S395:S402" si="132">+IF(C396=$S$117,J396,0)</f>
        <v>0</v>
      </c>
      <c r="U395" s="329">
        <v>2018</v>
      </c>
    </row>
    <row r="396" spans="1:21" hidden="1">
      <c r="A396" s="526">
        <v>2</v>
      </c>
      <c r="B396" s="201"/>
      <c r="C396" s="52"/>
      <c r="D396" s="315"/>
      <c r="E396" s="497"/>
      <c r="F396" s="531"/>
      <c r="G396" s="314"/>
      <c r="H396" s="201"/>
      <c r="I396" s="202"/>
      <c r="J396" s="575">
        <f t="shared" si="127"/>
        <v>0</v>
      </c>
      <c r="K396" s="576"/>
      <c r="L396" s="44">
        <f t="shared" ref="L396:L403" si="133">+IF(J396&gt;=$G$15,1,0)</f>
        <v>0</v>
      </c>
      <c r="M396" s="44"/>
      <c r="O396" s="45">
        <f t="shared" si="128"/>
        <v>0</v>
      </c>
      <c r="P396" s="45">
        <f t="shared" si="129"/>
        <v>0</v>
      </c>
      <c r="Q396" s="45">
        <f t="shared" si="130"/>
        <v>0</v>
      </c>
      <c r="R396" s="45">
        <f t="shared" si="131"/>
        <v>0</v>
      </c>
      <c r="S396" s="45">
        <f t="shared" si="132"/>
        <v>0</v>
      </c>
      <c r="U396" s="329">
        <v>2018</v>
      </c>
    </row>
    <row r="397" spans="1:21" hidden="1">
      <c r="A397" s="526">
        <v>3</v>
      </c>
      <c r="B397" s="201"/>
      <c r="C397" s="52"/>
      <c r="D397" s="315"/>
      <c r="E397" s="497"/>
      <c r="F397" s="531"/>
      <c r="G397" s="314"/>
      <c r="H397" s="201"/>
      <c r="I397" s="202"/>
      <c r="J397" s="575">
        <f t="shared" si="127"/>
        <v>0</v>
      </c>
      <c r="K397" s="576"/>
      <c r="L397" s="44">
        <f t="shared" si="133"/>
        <v>0</v>
      </c>
      <c r="M397" s="44"/>
      <c r="O397" s="45">
        <f t="shared" si="128"/>
        <v>0</v>
      </c>
      <c r="P397" s="45">
        <f t="shared" si="129"/>
        <v>0</v>
      </c>
      <c r="Q397" s="45">
        <f t="shared" si="130"/>
        <v>0</v>
      </c>
      <c r="R397" s="45">
        <f t="shared" si="131"/>
        <v>0</v>
      </c>
      <c r="S397" s="45">
        <f t="shared" si="132"/>
        <v>0</v>
      </c>
      <c r="U397" s="329">
        <v>2018</v>
      </c>
    </row>
    <row r="398" spans="1:21" hidden="1">
      <c r="A398" s="526">
        <v>4</v>
      </c>
      <c r="B398" s="688"/>
      <c r="C398" s="201"/>
      <c r="D398" s="315"/>
      <c r="E398" s="497"/>
      <c r="F398" s="531"/>
      <c r="G398" s="314"/>
      <c r="H398" s="201"/>
      <c r="I398" s="689"/>
      <c r="J398" s="575">
        <f t="shared" si="127"/>
        <v>0</v>
      </c>
      <c r="K398" s="576"/>
      <c r="L398" s="44">
        <f t="shared" si="133"/>
        <v>0</v>
      </c>
      <c r="M398" s="44"/>
      <c r="O398" s="45">
        <f t="shared" si="128"/>
        <v>0</v>
      </c>
      <c r="P398" s="45">
        <f t="shared" si="129"/>
        <v>0</v>
      </c>
      <c r="Q398" s="45">
        <f t="shared" si="130"/>
        <v>0</v>
      </c>
      <c r="R398" s="45">
        <f t="shared" si="131"/>
        <v>0</v>
      </c>
      <c r="S398" s="45">
        <f t="shared" si="132"/>
        <v>0</v>
      </c>
      <c r="U398" s="329">
        <v>2018</v>
      </c>
    </row>
    <row r="399" spans="1:21" ht="12.75" hidden="1" thickBot="1">
      <c r="A399" s="526">
        <v>5</v>
      </c>
      <c r="B399" s="201"/>
      <c r="C399" s="201"/>
      <c r="D399" s="315"/>
      <c r="E399" s="497"/>
      <c r="F399" s="531"/>
      <c r="G399" s="314"/>
      <c r="H399" s="201"/>
      <c r="I399" s="202"/>
      <c r="J399" s="575">
        <f t="shared" si="127"/>
        <v>0</v>
      </c>
      <c r="K399" s="576"/>
      <c r="L399" s="44">
        <f t="shared" si="133"/>
        <v>0</v>
      </c>
      <c r="M399" s="44"/>
      <c r="O399" s="45">
        <f t="shared" si="128"/>
        <v>0</v>
      </c>
      <c r="P399" s="45">
        <f t="shared" si="129"/>
        <v>0</v>
      </c>
      <c r="Q399" s="45">
        <f t="shared" si="130"/>
        <v>0</v>
      </c>
      <c r="R399" s="45">
        <f t="shared" si="131"/>
        <v>0</v>
      </c>
      <c r="S399" s="45">
        <f t="shared" si="132"/>
        <v>0</v>
      </c>
      <c r="U399" s="329">
        <v>2018</v>
      </c>
    </row>
    <row r="400" spans="1:21" ht="12.75" hidden="1" thickBot="1">
      <c r="A400" s="526">
        <v>6</v>
      </c>
      <c r="B400" s="81"/>
      <c r="C400" s="57"/>
      <c r="D400" s="522"/>
      <c r="E400" s="498"/>
      <c r="F400" s="531"/>
      <c r="G400" s="89"/>
      <c r="H400" s="81"/>
      <c r="I400" s="90"/>
      <c r="J400" s="58">
        <f t="shared" si="127"/>
        <v>0</v>
      </c>
      <c r="K400" s="43"/>
      <c r="L400" s="44">
        <f t="shared" si="133"/>
        <v>0</v>
      </c>
      <c r="M400" s="44"/>
      <c r="O400" s="45">
        <f t="shared" si="128"/>
        <v>0</v>
      </c>
      <c r="P400" s="45">
        <f t="shared" si="129"/>
        <v>0</v>
      </c>
      <c r="Q400" s="45">
        <f t="shared" si="130"/>
        <v>0</v>
      </c>
      <c r="R400" s="45">
        <f t="shared" si="131"/>
        <v>0</v>
      </c>
      <c r="S400" s="45">
        <f t="shared" si="132"/>
        <v>0</v>
      </c>
      <c r="U400" s="329">
        <v>2018</v>
      </c>
    </row>
    <row r="401" spans="1:21" ht="12.75" hidden="1" thickBot="1">
      <c r="A401" s="526">
        <v>7</v>
      </c>
      <c r="B401" s="81"/>
      <c r="C401" s="57"/>
      <c r="D401" s="522"/>
      <c r="E401" s="498"/>
      <c r="F401" s="531"/>
      <c r="G401" s="89"/>
      <c r="H401" s="81"/>
      <c r="I401" s="90"/>
      <c r="J401" s="58">
        <f t="shared" si="127"/>
        <v>0</v>
      </c>
      <c r="K401" s="43"/>
      <c r="L401" s="44">
        <f t="shared" si="133"/>
        <v>0</v>
      </c>
      <c r="M401" s="44"/>
      <c r="O401" s="45">
        <f t="shared" si="128"/>
        <v>0</v>
      </c>
      <c r="P401" s="45">
        <f t="shared" si="129"/>
        <v>0</v>
      </c>
      <c r="Q401" s="45">
        <f t="shared" si="130"/>
        <v>0</v>
      </c>
      <c r="R401" s="45">
        <f t="shared" si="131"/>
        <v>0</v>
      </c>
      <c r="S401" s="45">
        <f t="shared" si="132"/>
        <v>0</v>
      </c>
      <c r="U401" s="329">
        <v>2018</v>
      </c>
    </row>
    <row r="402" spans="1:21" ht="12.75" hidden="1" thickBot="1">
      <c r="A402" s="526">
        <v>8</v>
      </c>
      <c r="B402" s="57"/>
      <c r="C402" s="60"/>
      <c r="D402" s="522"/>
      <c r="E402" s="498"/>
      <c r="F402" s="531"/>
      <c r="G402" s="89"/>
      <c r="H402" s="57"/>
      <c r="I402" s="59"/>
      <c r="J402" s="58">
        <f t="shared" si="127"/>
        <v>0</v>
      </c>
      <c r="K402" s="43"/>
      <c r="L402" s="44">
        <f t="shared" si="133"/>
        <v>0</v>
      </c>
      <c r="M402" s="44"/>
      <c r="O402" s="45">
        <f t="shared" si="128"/>
        <v>0</v>
      </c>
      <c r="P402" s="45">
        <f t="shared" si="129"/>
        <v>0</v>
      </c>
      <c r="Q402" s="45">
        <f t="shared" si="130"/>
        <v>0</v>
      </c>
      <c r="R402" s="45">
        <f t="shared" si="131"/>
        <v>0</v>
      </c>
      <c r="S402" s="45">
        <f t="shared" si="132"/>
        <v>0</v>
      </c>
      <c r="U402" s="329">
        <v>2018</v>
      </c>
    </row>
    <row r="403" spans="1:21" ht="12.75" hidden="1" thickBot="1">
      <c r="A403" s="526">
        <v>9</v>
      </c>
      <c r="B403" s="57"/>
      <c r="C403" s="60"/>
      <c r="D403" s="522"/>
      <c r="E403" s="498"/>
      <c r="F403" s="531"/>
      <c r="G403" s="89"/>
      <c r="H403" s="57"/>
      <c r="I403" s="59"/>
      <c r="J403" s="58">
        <f t="shared" si="127"/>
        <v>0</v>
      </c>
      <c r="K403" s="47"/>
      <c r="L403" s="44">
        <f t="shared" si="133"/>
        <v>0</v>
      </c>
      <c r="M403" s="44"/>
      <c r="O403" s="49">
        <f>SUM(O394:O402)</f>
        <v>0</v>
      </c>
      <c r="P403" s="49">
        <f>SUM(P394:P402)</f>
        <v>0</v>
      </c>
      <c r="Q403" s="49">
        <f>SUM(Q394:Q402)</f>
        <v>0</v>
      </c>
      <c r="R403" s="49">
        <f>SUM(R394:R402)</f>
        <v>0</v>
      </c>
      <c r="S403" s="49">
        <f>SUM(S394:S402)</f>
        <v>0</v>
      </c>
      <c r="U403" s="329">
        <v>2018</v>
      </c>
    </row>
    <row r="404" spans="1:21" ht="12.75" hidden="1" thickBot="1">
      <c r="A404" s="4"/>
      <c r="B404" s="4"/>
      <c r="C404" s="4"/>
      <c r="D404" s="4"/>
      <c r="E404" s="4"/>
      <c r="F404" s="4"/>
      <c r="G404" s="48"/>
      <c r="H404" s="26"/>
      <c r="I404" s="32" t="s">
        <v>8</v>
      </c>
      <c r="J404" s="32">
        <f>SUM(J395:J403)</f>
        <v>0</v>
      </c>
      <c r="K404" s="583"/>
      <c r="L404" s="26">
        <f>SUM(L395:L403)</f>
        <v>0</v>
      </c>
      <c r="M404" s="44"/>
      <c r="U404" s="329">
        <v>2018</v>
      </c>
    </row>
    <row r="405" spans="1:21" ht="28.5" hidden="1" customHeight="1" thickBot="1">
      <c r="A405" s="26"/>
      <c r="B405" s="26"/>
      <c r="C405" s="26"/>
      <c r="D405" s="26"/>
      <c r="E405" s="26"/>
      <c r="F405" s="26"/>
      <c r="G405" s="35"/>
      <c r="H405" s="50"/>
      <c r="I405" s="51"/>
      <c r="J405" s="52" t="str">
        <f>+IF(OR(L404=0,J411&gt;=1),"NO CUMPLE","CUMPLE")</f>
        <v>NO CUMPLE</v>
      </c>
      <c r="K405" s="102" t="str">
        <f>IF(J405="NO CUMPLE","0",IF(J404&gt;=$J$16,"CUMPLE SUMATORIA DE TODOS 2,0 DEL POE",IF(J404&lt;$J$16,"NO CUMPLE SUMATORIA DE TODOS 2,0 DEL POE")))</f>
        <v>0</v>
      </c>
      <c r="L405" s="26"/>
      <c r="M405" s="26"/>
      <c r="U405" s="329">
        <v>2018</v>
      </c>
    </row>
    <row r="406" spans="1:21" hidden="1">
      <c r="A406" s="26"/>
      <c r="B406" s="26"/>
      <c r="C406" s="26"/>
      <c r="D406" s="26"/>
      <c r="E406" s="26"/>
      <c r="F406" s="26"/>
      <c r="G406" s="53">
        <f>VLOOKUP(C390,Conformación!$A$5:$S$129,5,FALSE)</f>
        <v>0</v>
      </c>
      <c r="H406" s="54">
        <f>VLOOKUP(C390,Conformación!$A$5:$S$129,7,FALSE)</f>
        <v>0</v>
      </c>
      <c r="I406" s="55">
        <f>+O403</f>
        <v>0</v>
      </c>
      <c r="J406" s="26" t="str">
        <f>+IF(I406&lt;MAX($I$130:$I$134),"",IF(I406=MAX($I$130:$I$134)*AND(SUM($I$130:$I$134)&gt;MAX($I$130:$I$134))*AND((H406&gt;0.34)),"V.Bo.",IF(I406=MAX($I$130:$I$134)*AND(I406=SUM($I$130:$I$134))*AND(H406&gt;=0.51),"V.Bo.","NO CUMPLE")))</f>
        <v>V.Bo.</v>
      </c>
      <c r="K406" s="26"/>
      <c r="L406" s="26"/>
      <c r="M406" s="26"/>
      <c r="N406" s="46"/>
      <c r="O406" s="46"/>
      <c r="P406" s="46"/>
      <c r="Q406" s="46"/>
      <c r="R406" s="46"/>
      <c r="S406" s="46"/>
      <c r="U406" s="329">
        <v>2018</v>
      </c>
    </row>
    <row r="407" spans="1:21" hidden="1">
      <c r="A407" s="26"/>
      <c r="B407" s="26"/>
      <c r="C407" s="26"/>
      <c r="D407" s="26"/>
      <c r="E407" s="26"/>
      <c r="F407" s="26"/>
      <c r="G407" s="53">
        <f>VLOOKUP(C390,Conformación!$A$5:$S$129,8,FALSE)</f>
        <v>0</v>
      </c>
      <c r="H407" s="54">
        <f>VLOOKUP(C390,Conformación!$A$5:$S$129,10,FALSE)</f>
        <v>0</v>
      </c>
      <c r="I407" s="55">
        <f>+P403</f>
        <v>0</v>
      </c>
      <c r="J407" s="26" t="str">
        <f t="shared" ref="J407:J410" si="134">+IF(I407&lt;MAX($I$130:$I$134),"",IF(I407=MAX($I$130:$I$134)*AND(SUM($I$130:$I$134)&gt;MAX($I$130:$I$134))*AND((H407&gt;0.34)),"V.Bo.",IF(I407=MAX($I$130:$I$134)*AND(I407=SUM($I$130:$I$134))*AND(H407&gt;=0.51),"V.Bo.","NO CUMPLE")))</f>
        <v>V.Bo.</v>
      </c>
      <c r="K407" s="26"/>
      <c r="L407" s="26"/>
      <c r="M407" s="26"/>
      <c r="N407" s="46"/>
      <c r="O407" s="46"/>
      <c r="P407" s="46"/>
      <c r="Q407" s="46"/>
      <c r="R407" s="46"/>
      <c r="S407" s="46"/>
      <c r="U407" s="329">
        <v>2018</v>
      </c>
    </row>
    <row r="408" spans="1:21" hidden="1">
      <c r="A408" s="26"/>
      <c r="B408" s="26"/>
      <c r="C408" s="26"/>
      <c r="D408" s="26"/>
      <c r="E408" s="26"/>
      <c r="F408" s="26"/>
      <c r="G408" s="53">
        <f>VLOOKUP(C390,Conformación!$A$5:$S$129,11,FALSE)</f>
        <v>0</v>
      </c>
      <c r="H408" s="54">
        <f>VLOOKUP(C390,Conformación!$A$5:$S$129,13,FALSE)</f>
        <v>0</v>
      </c>
      <c r="I408" s="55">
        <f>+Q403</f>
        <v>0</v>
      </c>
      <c r="J408" s="26" t="str">
        <f t="shared" si="134"/>
        <v>V.Bo.</v>
      </c>
      <c r="K408" s="26"/>
      <c r="L408" s="26"/>
      <c r="M408" s="26"/>
      <c r="N408" s="46"/>
      <c r="O408" s="46"/>
      <c r="P408" s="46"/>
      <c r="Q408" s="46"/>
      <c r="R408" s="46"/>
      <c r="S408" s="46"/>
      <c r="U408" s="329">
        <v>2018</v>
      </c>
    </row>
    <row r="409" spans="1:21" hidden="1">
      <c r="A409" s="26"/>
      <c r="B409" s="26"/>
      <c r="C409" s="26"/>
      <c r="D409" s="26"/>
      <c r="E409" s="26"/>
      <c r="F409" s="26"/>
      <c r="G409" s="53">
        <f>VLOOKUP(C390,Conformación!$A$5:$S$129,14,FALSE)</f>
        <v>0</v>
      </c>
      <c r="H409" s="54">
        <f>VLOOKUP(C390,Conformación!$A$5:$S$129,16,FALSE)</f>
        <v>0</v>
      </c>
      <c r="I409" s="55">
        <f>+R403</f>
        <v>0</v>
      </c>
      <c r="J409" s="26" t="str">
        <f t="shared" si="134"/>
        <v>V.Bo.</v>
      </c>
      <c r="K409" s="26"/>
      <c r="L409" s="26"/>
      <c r="M409" s="26"/>
      <c r="N409" s="46"/>
      <c r="O409" s="46"/>
      <c r="P409" s="46"/>
      <c r="Q409" s="46"/>
      <c r="R409" s="46"/>
      <c r="S409" s="46"/>
      <c r="U409" s="329">
        <v>2018</v>
      </c>
    </row>
    <row r="410" spans="1:21" hidden="1">
      <c r="A410" s="26"/>
      <c r="B410" s="26"/>
      <c r="C410" s="26"/>
      <c r="D410" s="26"/>
      <c r="E410" s="26"/>
      <c r="F410" s="26"/>
      <c r="G410" s="53">
        <f>VLOOKUP(C390,Conformación!$A$5:$S$129,17,FALSE)</f>
        <v>0</v>
      </c>
      <c r="H410" s="54">
        <f>VLOOKUP(C390,Conformación!$A$5:$S$129,19,FALSE)</f>
        <v>0</v>
      </c>
      <c r="I410" s="55">
        <f>+S403</f>
        <v>0</v>
      </c>
      <c r="J410" s="26" t="str">
        <f t="shared" si="134"/>
        <v>V.Bo.</v>
      </c>
      <c r="K410" s="26"/>
      <c r="M410" s="26"/>
      <c r="N410" s="46"/>
      <c r="O410" s="46"/>
      <c r="P410" s="46"/>
      <c r="Q410" s="46"/>
      <c r="R410" s="46"/>
      <c r="S410" s="46"/>
      <c r="U410" s="329">
        <v>2018</v>
      </c>
    </row>
    <row r="411" spans="1:21" ht="15" hidden="1" customHeight="1">
      <c r="A411" s="26"/>
      <c r="B411" s="26"/>
      <c r="C411" s="26"/>
      <c r="D411" s="26"/>
      <c r="E411" s="26"/>
      <c r="F411" s="26"/>
      <c r="G411" s="53"/>
      <c r="H411" s="56"/>
      <c r="I411" s="32"/>
      <c r="J411" s="26">
        <f>+COUNTIF(J406:J410,"NO CUMPLE")</f>
        <v>0</v>
      </c>
      <c r="K411" s="26"/>
      <c r="L411" s="26"/>
      <c r="M411" s="26"/>
      <c r="N411" s="46"/>
      <c r="O411" s="46"/>
      <c r="P411" s="46"/>
      <c r="Q411" s="46"/>
      <c r="R411" s="46"/>
      <c r="S411" s="46"/>
      <c r="U411" s="329">
        <v>2018</v>
      </c>
    </row>
    <row r="412" spans="1:21" hidden="1">
      <c r="U412" s="329">
        <v>2018</v>
      </c>
    </row>
    <row r="413" spans="1:21" hidden="1">
      <c r="A413" s="4"/>
      <c r="B413" s="29" t="s">
        <v>117</v>
      </c>
      <c r="C413" s="31">
        <v>18</v>
      </c>
      <c r="D413" s="737">
        <f>VLOOKUP(C413,Conformación!$A$5:$S$129,2,FALSE)</f>
        <v>0</v>
      </c>
      <c r="E413" s="737"/>
      <c r="F413" s="737"/>
      <c r="G413" s="737"/>
      <c r="H413" s="737"/>
      <c r="I413" s="737"/>
      <c r="J413" s="32"/>
      <c r="K413" s="26"/>
      <c r="L413" s="26"/>
      <c r="U413" s="329">
        <v>2018</v>
      </c>
    </row>
    <row r="414" spans="1:21" hidden="1">
      <c r="A414" s="4"/>
      <c r="B414" s="29"/>
      <c r="C414" s="29"/>
      <c r="D414" s="738">
        <f>VLOOKUP(C413,Conformación!$A$5:$S$129,4,FALSE)</f>
        <v>0</v>
      </c>
      <c r="E414" s="738"/>
      <c r="F414" s="738"/>
      <c r="G414" s="738"/>
      <c r="H414" s="738"/>
      <c r="I414" s="738"/>
      <c r="J414" s="32"/>
      <c r="K414" s="26"/>
      <c r="L414" s="4"/>
      <c r="M414" s="26"/>
      <c r="U414" s="329">
        <v>2018</v>
      </c>
    </row>
    <row r="415" spans="1:21" hidden="1">
      <c r="A415" s="4"/>
      <c r="B415" s="29"/>
      <c r="C415" s="29"/>
      <c r="D415" s="738"/>
      <c r="E415" s="738"/>
      <c r="F415" s="738"/>
      <c r="G415" s="738"/>
      <c r="H415" s="738"/>
      <c r="I415" s="738"/>
      <c r="J415" s="32"/>
      <c r="K415" s="26"/>
      <c r="L415" s="42"/>
      <c r="M415" s="26"/>
      <c r="O415" s="37" t="s">
        <v>24</v>
      </c>
      <c r="P415" s="38"/>
      <c r="Q415" s="38"/>
      <c r="R415" s="38"/>
      <c r="S415" s="38"/>
      <c r="U415" s="329">
        <v>2018</v>
      </c>
    </row>
    <row r="416" spans="1:21" hidden="1">
      <c r="A416" s="4"/>
      <c r="B416" s="4"/>
      <c r="C416" s="4"/>
      <c r="D416" s="4"/>
      <c r="E416" s="4"/>
      <c r="F416" s="4"/>
      <c r="G416" s="35"/>
      <c r="H416" s="26"/>
      <c r="I416" s="27"/>
      <c r="J416" s="36"/>
      <c r="K416" s="4"/>
      <c r="L416" s="44"/>
      <c r="M416" s="26"/>
      <c r="O416" s="11">
        <f>+G429</f>
        <v>0</v>
      </c>
      <c r="P416" s="11">
        <f>+G430</f>
        <v>0</v>
      </c>
      <c r="Q416" s="11">
        <f>+G431</f>
        <v>0</v>
      </c>
      <c r="R416" s="11">
        <f>+G432</f>
        <v>0</v>
      </c>
      <c r="S416" s="11">
        <f>+G433</f>
        <v>0</v>
      </c>
      <c r="U416" s="329">
        <v>2018</v>
      </c>
    </row>
    <row r="417" spans="1:21" ht="36" hidden="1">
      <c r="A417" s="39" t="s">
        <v>23</v>
      </c>
      <c r="B417" s="39" t="s">
        <v>6</v>
      </c>
      <c r="C417" s="40" t="s">
        <v>22</v>
      </c>
      <c r="D417" s="40" t="s">
        <v>25</v>
      </c>
      <c r="E417" s="479" t="s">
        <v>278</v>
      </c>
      <c r="F417" s="39" t="s">
        <v>4</v>
      </c>
      <c r="G417" s="41" t="s">
        <v>5</v>
      </c>
      <c r="H417" s="39" t="s">
        <v>323</v>
      </c>
      <c r="I417" s="19" t="s">
        <v>26</v>
      </c>
      <c r="J417" s="19" t="str">
        <f>+J$13</f>
        <v>SMMLV</v>
      </c>
      <c r="K417" s="39" t="s">
        <v>9</v>
      </c>
      <c r="L417" s="44"/>
      <c r="M417" s="4"/>
      <c r="O417" s="45">
        <f>+IF(C418=$O$117,J418,0)</f>
        <v>0</v>
      </c>
      <c r="P417" s="45">
        <f>+IF(C418=$P$117,J418,0)</f>
        <v>0</v>
      </c>
      <c r="Q417" s="45">
        <f>+IF(C418=$Q$117,J418,0)</f>
        <v>0</v>
      </c>
      <c r="R417" s="45">
        <f>+IF(C418=$R$117,J418,0)</f>
        <v>0</v>
      </c>
      <c r="S417" s="45">
        <f>+IF(C418=$S$117,J418,0)</f>
        <v>0</v>
      </c>
      <c r="U417" s="329">
        <v>2018</v>
      </c>
    </row>
    <row r="418" spans="1:21" hidden="1">
      <c r="A418" s="526">
        <v>1</v>
      </c>
      <c r="B418" s="57"/>
      <c r="C418" s="60"/>
      <c r="D418" s="522"/>
      <c r="E418" s="498"/>
      <c r="F418" s="531"/>
      <c r="G418" s="89"/>
      <c r="H418" s="57"/>
      <c r="I418" s="90"/>
      <c r="J418" s="58">
        <f t="shared" ref="J418:J426" si="135">IF(G418=0,0,IF(G418&lt;$G$13,"FUERA DE TIEMPO",I418*D418/VLOOKUP(YEAR(G418),$U$3:$V$45,2,0)))</f>
        <v>0</v>
      </c>
      <c r="K418" s="576"/>
      <c r="L418" s="44">
        <f>+IF(J418&gt;=$G$15,1,0)</f>
        <v>0</v>
      </c>
      <c r="M418" s="42"/>
      <c r="N418" s="34"/>
      <c r="O418" s="45">
        <f t="shared" ref="O418:O425" si="136">+IF(C419=$O$117,J419,0)</f>
        <v>0</v>
      </c>
      <c r="P418" s="45">
        <f t="shared" ref="P418:P425" si="137">+IF(C419=$P$117,J419,0)</f>
        <v>0</v>
      </c>
      <c r="Q418" s="45">
        <f t="shared" ref="Q418:Q425" si="138">+IF(C419=$Q$117,J419,0)</f>
        <v>0</v>
      </c>
      <c r="R418" s="45">
        <f t="shared" ref="R418:R425" si="139">+IF(C419=$R$117,J419,0)</f>
        <v>0</v>
      </c>
      <c r="S418" s="45">
        <f t="shared" ref="S418:S425" si="140">+IF(C419=$S$117,J419,0)</f>
        <v>0</v>
      </c>
      <c r="U418" s="329">
        <v>2018</v>
      </c>
    </row>
    <row r="419" spans="1:21" hidden="1">
      <c r="A419" s="526">
        <v>2</v>
      </c>
      <c r="B419" s="57"/>
      <c r="C419" s="60"/>
      <c r="D419" s="315"/>
      <c r="E419" s="498"/>
      <c r="F419" s="531"/>
      <c r="G419" s="89"/>
      <c r="H419" s="57"/>
      <c r="I419" s="90"/>
      <c r="J419" s="58">
        <f t="shared" si="135"/>
        <v>0</v>
      </c>
      <c r="K419" s="576"/>
      <c r="L419" s="44">
        <f t="shared" ref="L419:L426" si="141">+IF(J419&gt;=$G$15,1,0)</f>
        <v>0</v>
      </c>
      <c r="M419" s="44"/>
      <c r="O419" s="45">
        <f t="shared" si="136"/>
        <v>0</v>
      </c>
      <c r="P419" s="45">
        <f t="shared" si="137"/>
        <v>0</v>
      </c>
      <c r="Q419" s="45">
        <f t="shared" si="138"/>
        <v>0</v>
      </c>
      <c r="R419" s="45">
        <f t="shared" si="139"/>
        <v>0</v>
      </c>
      <c r="S419" s="45">
        <f t="shared" si="140"/>
        <v>0</v>
      </c>
      <c r="U419" s="329">
        <v>2018</v>
      </c>
    </row>
    <row r="420" spans="1:21" hidden="1">
      <c r="A420" s="526">
        <v>3</v>
      </c>
      <c r="B420" s="57"/>
      <c r="C420" s="60"/>
      <c r="D420" s="522"/>
      <c r="E420" s="498"/>
      <c r="F420" s="531"/>
      <c r="G420" s="89"/>
      <c r="H420" s="57"/>
      <c r="I420" s="90"/>
      <c r="J420" s="58">
        <f t="shared" si="135"/>
        <v>0</v>
      </c>
      <c r="K420" s="576"/>
      <c r="L420" s="44">
        <f t="shared" si="141"/>
        <v>0</v>
      </c>
      <c r="M420" s="44"/>
      <c r="O420" s="45">
        <f t="shared" si="136"/>
        <v>0</v>
      </c>
      <c r="P420" s="45">
        <f t="shared" si="137"/>
        <v>0</v>
      </c>
      <c r="Q420" s="45">
        <f t="shared" si="138"/>
        <v>0</v>
      </c>
      <c r="R420" s="45">
        <f t="shared" si="139"/>
        <v>0</v>
      </c>
      <c r="S420" s="45">
        <f t="shared" si="140"/>
        <v>0</v>
      </c>
      <c r="U420" s="329">
        <v>2018</v>
      </c>
    </row>
    <row r="421" spans="1:21" ht="12.75" hidden="1" thickBot="1">
      <c r="A421" s="526">
        <v>4</v>
      </c>
      <c r="B421" s="57"/>
      <c r="C421" s="60"/>
      <c r="D421" s="522"/>
      <c r="E421" s="498"/>
      <c r="F421" s="531"/>
      <c r="G421" s="89"/>
      <c r="H421" s="57"/>
      <c r="I421" s="90"/>
      <c r="J421" s="58">
        <f t="shared" si="135"/>
        <v>0</v>
      </c>
      <c r="K421" s="576"/>
      <c r="L421" s="44">
        <f t="shared" si="141"/>
        <v>0</v>
      </c>
      <c r="M421" s="44"/>
      <c r="O421" s="45">
        <f t="shared" si="136"/>
        <v>0</v>
      </c>
      <c r="P421" s="45">
        <f t="shared" si="137"/>
        <v>0</v>
      </c>
      <c r="Q421" s="45">
        <f t="shared" si="138"/>
        <v>0</v>
      </c>
      <c r="R421" s="45">
        <f t="shared" si="139"/>
        <v>0</v>
      </c>
      <c r="S421" s="45">
        <f t="shared" si="140"/>
        <v>0</v>
      </c>
      <c r="U421" s="329">
        <v>2018</v>
      </c>
    </row>
    <row r="422" spans="1:21" ht="36.75" hidden="1" thickBot="1">
      <c r="A422" s="526">
        <v>5</v>
      </c>
      <c r="B422" s="57"/>
      <c r="C422" s="60" t="s">
        <v>838</v>
      </c>
      <c r="D422" s="522"/>
      <c r="E422" s="498"/>
      <c r="F422" s="531"/>
      <c r="G422" s="89"/>
      <c r="H422" s="57"/>
      <c r="I422" s="90">
        <f>'Formato 3'!J92</f>
        <v>0</v>
      </c>
      <c r="J422" s="58">
        <f t="shared" si="135"/>
        <v>0</v>
      </c>
      <c r="K422" s="201"/>
      <c r="L422" s="44">
        <f t="shared" si="141"/>
        <v>0</v>
      </c>
      <c r="M422" s="44"/>
      <c r="O422" s="45">
        <f t="shared" si="136"/>
        <v>0</v>
      </c>
      <c r="P422" s="45">
        <f t="shared" si="137"/>
        <v>0</v>
      </c>
      <c r="Q422" s="45">
        <f t="shared" si="138"/>
        <v>0</v>
      </c>
      <c r="R422" s="45">
        <f t="shared" si="139"/>
        <v>0</v>
      </c>
      <c r="S422" s="45">
        <f t="shared" si="140"/>
        <v>0</v>
      </c>
      <c r="U422" s="329">
        <v>2018</v>
      </c>
    </row>
    <row r="423" spans="1:21" ht="36.75" hidden="1" thickBot="1">
      <c r="A423" s="526">
        <v>6</v>
      </c>
      <c r="B423" s="81"/>
      <c r="C423" s="60" t="s">
        <v>838</v>
      </c>
      <c r="D423" s="522"/>
      <c r="E423" s="498"/>
      <c r="F423" s="531"/>
      <c r="G423" s="89"/>
      <c r="H423" s="81"/>
      <c r="I423" s="90">
        <f>'Formato 3'!J93</f>
        <v>3748540203</v>
      </c>
      <c r="J423" s="58">
        <f t="shared" si="135"/>
        <v>0</v>
      </c>
      <c r="K423" s="43"/>
      <c r="L423" s="44">
        <f t="shared" si="141"/>
        <v>0</v>
      </c>
      <c r="M423" s="44"/>
      <c r="O423" s="45">
        <f t="shared" si="136"/>
        <v>0</v>
      </c>
      <c r="P423" s="45">
        <f t="shared" si="137"/>
        <v>0</v>
      </c>
      <c r="Q423" s="45">
        <f t="shared" si="138"/>
        <v>0</v>
      </c>
      <c r="R423" s="45">
        <f t="shared" si="139"/>
        <v>0</v>
      </c>
      <c r="S423" s="45">
        <f t="shared" si="140"/>
        <v>0</v>
      </c>
      <c r="U423" s="329">
        <v>2018</v>
      </c>
    </row>
    <row r="424" spans="1:21" ht="36.75" hidden="1" thickBot="1">
      <c r="A424" s="526">
        <v>7</v>
      </c>
      <c r="B424" s="81"/>
      <c r="C424" s="60" t="s">
        <v>838</v>
      </c>
      <c r="D424" s="522"/>
      <c r="E424" s="498"/>
      <c r="F424" s="531"/>
      <c r="G424" s="89"/>
      <c r="H424" s="81"/>
      <c r="I424" s="90">
        <f>'Formato 3'!J94</f>
        <v>3017121621</v>
      </c>
      <c r="J424" s="58">
        <f t="shared" si="135"/>
        <v>0</v>
      </c>
      <c r="K424" s="43"/>
      <c r="L424" s="44">
        <f t="shared" si="141"/>
        <v>0</v>
      </c>
      <c r="M424" s="44"/>
      <c r="O424" s="45">
        <f t="shared" si="136"/>
        <v>0</v>
      </c>
      <c r="P424" s="45">
        <f t="shared" si="137"/>
        <v>0</v>
      </c>
      <c r="Q424" s="45">
        <f t="shared" si="138"/>
        <v>0</v>
      </c>
      <c r="R424" s="45">
        <f t="shared" si="139"/>
        <v>0</v>
      </c>
      <c r="S424" s="45">
        <f t="shared" si="140"/>
        <v>0</v>
      </c>
      <c r="U424" s="329">
        <v>2018</v>
      </c>
    </row>
    <row r="425" spans="1:21" ht="36.75" hidden="1" thickBot="1">
      <c r="A425" s="526">
        <v>8</v>
      </c>
      <c r="B425" s="57"/>
      <c r="C425" s="60" t="s">
        <v>838</v>
      </c>
      <c r="D425" s="522"/>
      <c r="E425" s="498"/>
      <c r="F425" s="531"/>
      <c r="G425" s="89"/>
      <c r="H425" s="57"/>
      <c r="I425" s="90">
        <f>'Formato 3'!J95</f>
        <v>500000000</v>
      </c>
      <c r="J425" s="58">
        <f t="shared" si="135"/>
        <v>0</v>
      </c>
      <c r="K425" s="43"/>
      <c r="L425" s="44">
        <f t="shared" si="141"/>
        <v>0</v>
      </c>
      <c r="M425" s="44"/>
      <c r="O425" s="45">
        <f t="shared" si="136"/>
        <v>0</v>
      </c>
      <c r="P425" s="45">
        <f t="shared" si="137"/>
        <v>0</v>
      </c>
      <c r="Q425" s="45">
        <f t="shared" si="138"/>
        <v>0</v>
      </c>
      <c r="R425" s="45">
        <f t="shared" si="139"/>
        <v>0</v>
      </c>
      <c r="S425" s="45">
        <f t="shared" si="140"/>
        <v>0</v>
      </c>
      <c r="U425" s="329">
        <v>2018</v>
      </c>
    </row>
    <row r="426" spans="1:21" ht="36.75" hidden="1" thickBot="1">
      <c r="A426" s="526">
        <v>9</v>
      </c>
      <c r="B426" s="57"/>
      <c r="C426" s="60" t="s">
        <v>838</v>
      </c>
      <c r="D426" s="522"/>
      <c r="E426" s="498"/>
      <c r="F426" s="531"/>
      <c r="G426" s="89"/>
      <c r="H426" s="57"/>
      <c r="I426" s="90">
        <f>'Formato 3'!J96</f>
        <v>900000000</v>
      </c>
      <c r="J426" s="58">
        <f t="shared" si="135"/>
        <v>0</v>
      </c>
      <c r="K426" s="47"/>
      <c r="L426" s="44">
        <f t="shared" si="141"/>
        <v>0</v>
      </c>
      <c r="M426" s="44"/>
      <c r="O426" s="49">
        <f>SUM(O417:O425)</f>
        <v>0</v>
      </c>
      <c r="P426" s="49">
        <f>SUM(P417:P425)</f>
        <v>0</v>
      </c>
      <c r="Q426" s="49">
        <f>SUM(Q417:Q425)</f>
        <v>0</v>
      </c>
      <c r="R426" s="49">
        <f>SUM(R417:R425)</f>
        <v>0</v>
      </c>
      <c r="S426" s="49">
        <f>SUM(S417:S425)</f>
        <v>0</v>
      </c>
      <c r="U426" s="329">
        <v>2018</v>
      </c>
    </row>
    <row r="427" spans="1:21" ht="12.75" hidden="1" thickBot="1">
      <c r="A427" s="4"/>
      <c r="B427" s="4"/>
      <c r="C427" s="4"/>
      <c r="D427" s="4"/>
      <c r="E427" s="4"/>
      <c r="F427" s="4"/>
      <c r="G427" s="48"/>
      <c r="H427" s="26"/>
      <c r="I427" s="32" t="s">
        <v>8</v>
      </c>
      <c r="J427" s="32">
        <f>SUM(J418:J426)</f>
        <v>0</v>
      </c>
      <c r="K427" s="583"/>
      <c r="L427" s="26">
        <f>SUM(L418:L426)</f>
        <v>0</v>
      </c>
      <c r="M427" s="44"/>
      <c r="U427" s="329">
        <v>2018</v>
      </c>
    </row>
    <row r="428" spans="1:21" ht="28.5" hidden="1" customHeight="1" thickBot="1">
      <c r="A428" s="26"/>
      <c r="B428" s="26"/>
      <c r="C428" s="26"/>
      <c r="D428" s="26"/>
      <c r="E428" s="26"/>
      <c r="F428" s="26"/>
      <c r="G428" s="35"/>
      <c r="H428" s="50"/>
      <c r="I428" s="51"/>
      <c r="J428" s="52" t="str">
        <f>+IF(OR(L427=0,J434&gt;=1),"NO CUMPLE","CUMPLE")</f>
        <v>NO CUMPLE</v>
      </c>
      <c r="K428" s="102" t="str">
        <f>IF(J428="NO CUMPLE","0",IF(J427&gt;=$J$16,"CUMPLE SUMATORIA DE TODOS 2,0 DEL POE",IF(J427&lt;$J$16,"NO CUMPLE SUMATORIA DE TODOS 2,0 DEL POE")))</f>
        <v>0</v>
      </c>
      <c r="L428" s="26"/>
      <c r="M428" s="26"/>
      <c r="U428" s="329">
        <v>2018</v>
      </c>
    </row>
    <row r="429" spans="1:21" hidden="1">
      <c r="A429" s="26"/>
      <c r="B429" s="26"/>
      <c r="C429" s="26"/>
      <c r="D429" s="26"/>
      <c r="E429" s="26"/>
      <c r="F429" s="26"/>
      <c r="G429" s="53">
        <f>VLOOKUP(C413,Conformación!$A$5:$S$129,5,FALSE)</f>
        <v>0</v>
      </c>
      <c r="H429" s="54">
        <f>VLOOKUP(C413,Conformación!$A$5:$S$129,7,FALSE)</f>
        <v>0</v>
      </c>
      <c r="I429" s="55">
        <f>+O426</f>
        <v>0</v>
      </c>
      <c r="J429" s="26" t="str">
        <f>+IF(I429&lt;MAX($I$130:$I$134),"",IF(I429=MAX($I$130:$I$134)*AND(SUM($I$130:$I$134)&gt;MAX($I$130:$I$134))*AND((H429&gt;0.34)),"V.Bo.",IF(I429=MAX($I$130:$I$134)*AND(I429=SUM($I$130:$I$134))*AND(H429&gt;=0.51),"V.Bo.","NO CUMPLE")))</f>
        <v>V.Bo.</v>
      </c>
      <c r="K429" s="26"/>
      <c r="L429" s="26"/>
      <c r="M429" s="26"/>
      <c r="N429" s="46"/>
      <c r="O429" s="46"/>
      <c r="P429" s="46"/>
      <c r="Q429" s="46"/>
      <c r="R429" s="46"/>
      <c r="S429" s="46"/>
      <c r="U429" s="329">
        <v>2018</v>
      </c>
    </row>
    <row r="430" spans="1:21" hidden="1">
      <c r="A430" s="26"/>
      <c r="B430" s="26"/>
      <c r="C430" s="26"/>
      <c r="D430" s="26"/>
      <c r="E430" s="26"/>
      <c r="F430" s="26"/>
      <c r="G430" s="53">
        <f>VLOOKUP(C413,Conformación!$A$5:$S$129,8,FALSE)</f>
        <v>0</v>
      </c>
      <c r="H430" s="54">
        <f>VLOOKUP(C413,Conformación!$A$5:$S$129,10,FALSE)</f>
        <v>0</v>
      </c>
      <c r="I430" s="55">
        <f>+P426</f>
        <v>0</v>
      </c>
      <c r="J430" s="26" t="str">
        <f t="shared" ref="J430:J433" si="142">+IF(I430&lt;MAX($I$130:$I$134),"",IF(I430=MAX($I$130:$I$134)*AND(SUM($I$130:$I$134)&gt;MAX($I$130:$I$134))*AND((H430&gt;0.34)),"V.Bo.",IF(I430=MAX($I$130:$I$134)*AND(I430=SUM($I$130:$I$134))*AND(H430&gt;=0.51),"V.Bo.","NO CUMPLE")))</f>
        <v>V.Bo.</v>
      </c>
      <c r="K430" s="26"/>
      <c r="L430" s="26"/>
      <c r="M430" s="26"/>
      <c r="N430" s="46"/>
      <c r="O430" s="46"/>
      <c r="P430" s="46"/>
      <c r="Q430" s="46"/>
      <c r="R430" s="46"/>
      <c r="S430" s="46"/>
      <c r="U430" s="329">
        <v>2018</v>
      </c>
    </row>
    <row r="431" spans="1:21" hidden="1">
      <c r="A431" s="26"/>
      <c r="B431" s="26"/>
      <c r="C431" s="26"/>
      <c r="D431" s="26"/>
      <c r="E431" s="26"/>
      <c r="F431" s="26"/>
      <c r="G431" s="53">
        <f>VLOOKUP(C413,Conformación!$A$5:$S$129,11,FALSE)</f>
        <v>0</v>
      </c>
      <c r="H431" s="54">
        <f>VLOOKUP(C413,Conformación!$A$5:$S$129,13,FALSE)</f>
        <v>0</v>
      </c>
      <c r="I431" s="55">
        <f>+Q426</f>
        <v>0</v>
      </c>
      <c r="J431" s="26" t="str">
        <f t="shared" si="142"/>
        <v>V.Bo.</v>
      </c>
      <c r="K431" s="26"/>
      <c r="L431" s="26"/>
      <c r="M431" s="26"/>
      <c r="N431" s="46"/>
      <c r="O431" s="46"/>
      <c r="P431" s="46"/>
      <c r="Q431" s="46"/>
      <c r="R431" s="46"/>
      <c r="S431" s="46"/>
      <c r="U431" s="329">
        <v>2018</v>
      </c>
    </row>
    <row r="432" spans="1:21" hidden="1">
      <c r="A432" s="26"/>
      <c r="B432" s="26"/>
      <c r="C432" s="26"/>
      <c r="D432" s="26"/>
      <c r="E432" s="26"/>
      <c r="F432" s="26"/>
      <c r="G432" s="53">
        <f>VLOOKUP(C413,Conformación!$A$5:$S$129,14,FALSE)</f>
        <v>0</v>
      </c>
      <c r="H432" s="54">
        <f>VLOOKUP(C413,Conformación!$A$5:$S$129,16,FALSE)</f>
        <v>0</v>
      </c>
      <c r="I432" s="55">
        <f>+R426</f>
        <v>0</v>
      </c>
      <c r="J432" s="26" t="str">
        <f t="shared" si="142"/>
        <v>V.Bo.</v>
      </c>
      <c r="K432" s="26"/>
      <c r="L432" s="26"/>
      <c r="M432" s="26"/>
      <c r="N432" s="46"/>
      <c r="O432" s="46"/>
      <c r="P432" s="46"/>
      <c r="Q432" s="46"/>
      <c r="R432" s="46"/>
      <c r="S432" s="46"/>
      <c r="U432" s="329">
        <v>2018</v>
      </c>
    </row>
    <row r="433" spans="1:21" hidden="1">
      <c r="A433" s="26"/>
      <c r="B433" s="26"/>
      <c r="C433" s="26"/>
      <c r="D433" s="26"/>
      <c r="E433" s="26"/>
      <c r="F433" s="26"/>
      <c r="G433" s="53">
        <f>VLOOKUP(C413,Conformación!$A$5:$S$129,17,FALSE)</f>
        <v>0</v>
      </c>
      <c r="H433" s="54">
        <f>VLOOKUP(C413,Conformación!$A$5:$S$129,19,FALSE)</f>
        <v>0</v>
      </c>
      <c r="I433" s="55">
        <f>+S426</f>
        <v>0</v>
      </c>
      <c r="J433" s="26" t="str">
        <f t="shared" si="142"/>
        <v>V.Bo.</v>
      </c>
      <c r="K433" s="26"/>
      <c r="M433" s="26"/>
      <c r="N433" s="46"/>
      <c r="O433" s="46"/>
      <c r="P433" s="46"/>
      <c r="Q433" s="46"/>
      <c r="R433" s="46"/>
      <c r="S433" s="46"/>
      <c r="U433" s="329">
        <v>2018</v>
      </c>
    </row>
    <row r="434" spans="1:21" ht="15" hidden="1" customHeight="1">
      <c r="A434" s="26"/>
      <c r="B434" s="26"/>
      <c r="C434" s="26"/>
      <c r="D434" s="26"/>
      <c r="E434" s="26"/>
      <c r="F434" s="26"/>
      <c r="G434" s="53"/>
      <c r="H434" s="56"/>
      <c r="I434" s="32"/>
      <c r="J434" s="26">
        <f>+COUNTIF(J429:J433,"NO CUMPLE")</f>
        <v>0</v>
      </c>
      <c r="K434" s="26"/>
      <c r="L434" s="26"/>
      <c r="M434" s="26"/>
      <c r="N434" s="46"/>
      <c r="O434" s="46"/>
      <c r="P434" s="46"/>
      <c r="Q434" s="46"/>
      <c r="R434" s="46"/>
      <c r="S434" s="46"/>
      <c r="U434" s="329">
        <v>2018</v>
      </c>
    </row>
    <row r="435" spans="1:21" hidden="1">
      <c r="U435" s="329">
        <v>2018</v>
      </c>
    </row>
    <row r="436" spans="1:21" hidden="1">
      <c r="A436" s="4"/>
      <c r="B436" s="29" t="s">
        <v>117</v>
      </c>
      <c r="C436" s="31">
        <v>19</v>
      </c>
      <c r="D436" s="737">
        <f>VLOOKUP(C436,Conformación!$A$5:$S$129,2,FALSE)</f>
        <v>0</v>
      </c>
      <c r="E436" s="737"/>
      <c r="F436" s="737"/>
      <c r="G436" s="737"/>
      <c r="H436" s="737"/>
      <c r="I436" s="737"/>
      <c r="J436" s="32"/>
      <c r="K436" s="26"/>
      <c r="L436" s="26"/>
      <c r="U436" s="329">
        <v>2018</v>
      </c>
    </row>
    <row r="437" spans="1:21" hidden="1">
      <c r="A437" s="4"/>
      <c r="B437" s="29"/>
      <c r="C437" s="29"/>
      <c r="D437" s="738">
        <f>VLOOKUP(C436,Conformación!$A$5:$S$129,4,FALSE)</f>
        <v>0</v>
      </c>
      <c r="E437" s="738"/>
      <c r="F437" s="738"/>
      <c r="G437" s="738"/>
      <c r="H437" s="738"/>
      <c r="I437" s="738"/>
      <c r="J437" s="32"/>
      <c r="K437" s="26"/>
      <c r="L437" s="4"/>
      <c r="M437" s="26"/>
      <c r="U437" s="329">
        <v>2018</v>
      </c>
    </row>
    <row r="438" spans="1:21" hidden="1">
      <c r="A438" s="4"/>
      <c r="B438" s="29"/>
      <c r="C438" s="29"/>
      <c r="D438" s="738"/>
      <c r="E438" s="738"/>
      <c r="F438" s="738"/>
      <c r="G438" s="738"/>
      <c r="H438" s="738"/>
      <c r="I438" s="738"/>
      <c r="J438" s="32"/>
      <c r="K438" s="26"/>
      <c r="L438" s="42"/>
      <c r="M438" s="26"/>
      <c r="O438" s="37" t="s">
        <v>24</v>
      </c>
      <c r="P438" s="38"/>
      <c r="Q438" s="38"/>
      <c r="R438" s="38"/>
      <c r="S438" s="38"/>
      <c r="U438" s="329">
        <v>2018</v>
      </c>
    </row>
    <row r="439" spans="1:21" hidden="1">
      <c r="A439" s="4"/>
      <c r="B439" s="4"/>
      <c r="C439" s="4"/>
      <c r="D439" s="4"/>
      <c r="E439" s="4"/>
      <c r="F439" s="4"/>
      <c r="G439" s="35"/>
      <c r="H439" s="26"/>
      <c r="I439" s="27"/>
      <c r="J439" s="36"/>
      <c r="K439" s="4"/>
      <c r="L439" s="44"/>
      <c r="M439" s="26"/>
      <c r="O439" s="11">
        <f>+G452</f>
        <v>0</v>
      </c>
      <c r="P439" s="11">
        <f>+G453</f>
        <v>0</v>
      </c>
      <c r="Q439" s="11">
        <f>+G454</f>
        <v>0</v>
      </c>
      <c r="R439" s="11">
        <f>+G455</f>
        <v>0</v>
      </c>
      <c r="S439" s="11">
        <f>+G456</f>
        <v>0</v>
      </c>
      <c r="U439" s="329">
        <v>2018</v>
      </c>
    </row>
    <row r="440" spans="1:21" ht="36" hidden="1">
      <c r="A440" s="39" t="s">
        <v>23</v>
      </c>
      <c r="B440" s="39" t="s">
        <v>6</v>
      </c>
      <c r="C440" s="40" t="s">
        <v>22</v>
      </c>
      <c r="D440" s="40" t="s">
        <v>25</v>
      </c>
      <c r="E440" s="479" t="s">
        <v>278</v>
      </c>
      <c r="F440" s="39" t="s">
        <v>4</v>
      </c>
      <c r="G440" s="41" t="s">
        <v>5</v>
      </c>
      <c r="H440" s="39" t="s">
        <v>323</v>
      </c>
      <c r="I440" s="19" t="s">
        <v>26</v>
      </c>
      <c r="J440" s="19" t="str">
        <f>+J$13</f>
        <v>SMMLV</v>
      </c>
      <c r="K440" s="39" t="s">
        <v>9</v>
      </c>
      <c r="L440" s="44"/>
      <c r="M440" s="4"/>
      <c r="O440" s="45">
        <f>+IF(C441=$O$117,J441,0)</f>
        <v>0</v>
      </c>
      <c r="P440" s="45">
        <f>+IF(C441=$P$117,J441,0)</f>
        <v>0</v>
      </c>
      <c r="Q440" s="45">
        <f>+IF(C441=$Q$117,J441,0)</f>
        <v>0</v>
      </c>
      <c r="R440" s="45">
        <f>+IF(C441=$R$117,J441,0)</f>
        <v>0</v>
      </c>
      <c r="S440" s="45">
        <f>+IF(C441=$S$117,J441,0)</f>
        <v>0</v>
      </c>
      <c r="U440" s="329">
        <v>2018</v>
      </c>
    </row>
    <row r="441" spans="1:21" hidden="1">
      <c r="A441" s="526">
        <v>1</v>
      </c>
      <c r="B441" s="57"/>
      <c r="C441" s="60"/>
      <c r="D441" s="522"/>
      <c r="E441" s="498"/>
      <c r="F441" s="531"/>
      <c r="G441" s="89"/>
      <c r="H441" s="57"/>
      <c r="I441" s="90"/>
      <c r="J441" s="58">
        <f t="shared" ref="J441:J449" si="143">IF(G441=0,0,IF(G441&lt;$G$13,"FUERA DE TIEMPO",I441*D441/VLOOKUP(YEAR(G441),$U$3:$V$45,2,0)))</f>
        <v>0</v>
      </c>
      <c r="K441" s="576"/>
      <c r="L441" s="44">
        <f>+IF(J441&gt;=$G$15,1,0)</f>
        <v>0</v>
      </c>
      <c r="M441" s="42"/>
      <c r="N441" s="34"/>
      <c r="O441" s="45">
        <f t="shared" ref="O441:O448" si="144">+IF(C442=$O$117,J442,0)</f>
        <v>0</v>
      </c>
      <c r="P441" s="45">
        <f t="shared" ref="P441:P448" si="145">+IF(C442=$P$117,J442,0)</f>
        <v>0</v>
      </c>
      <c r="Q441" s="45">
        <f t="shared" ref="Q441:Q448" si="146">+IF(C442=$Q$117,J442,0)</f>
        <v>0</v>
      </c>
      <c r="R441" s="45">
        <f t="shared" ref="R441:R448" si="147">+IF(C442=$R$117,J442,0)</f>
        <v>0</v>
      </c>
      <c r="S441" s="45">
        <f t="shared" ref="S441:S448" si="148">+IF(C442=$S$117,J442,0)</f>
        <v>0</v>
      </c>
      <c r="U441" s="329">
        <v>2018</v>
      </c>
    </row>
    <row r="442" spans="1:21" hidden="1">
      <c r="A442" s="526">
        <v>2</v>
      </c>
      <c r="B442" s="57"/>
      <c r="C442" s="60"/>
      <c r="D442" s="315"/>
      <c r="E442" s="498"/>
      <c r="F442" s="531"/>
      <c r="G442" s="89"/>
      <c r="H442" s="57"/>
      <c r="I442" s="90"/>
      <c r="J442" s="58">
        <f t="shared" si="143"/>
        <v>0</v>
      </c>
      <c r="K442" s="201"/>
      <c r="L442" s="44">
        <f t="shared" ref="L442:L449" si="149">+IF(J442&gt;=$G$15,1,0)</f>
        <v>0</v>
      </c>
      <c r="M442" s="44"/>
      <c r="O442" s="45">
        <f t="shared" si="144"/>
        <v>0</v>
      </c>
      <c r="P442" s="45">
        <f t="shared" si="145"/>
        <v>0</v>
      </c>
      <c r="Q442" s="45">
        <f t="shared" si="146"/>
        <v>0</v>
      </c>
      <c r="R442" s="45">
        <f t="shared" si="147"/>
        <v>0</v>
      </c>
      <c r="S442" s="45">
        <f t="shared" si="148"/>
        <v>0</v>
      </c>
      <c r="U442" s="329">
        <v>2018</v>
      </c>
    </row>
    <row r="443" spans="1:21" hidden="1">
      <c r="A443" s="526">
        <v>3</v>
      </c>
      <c r="B443" s="57"/>
      <c r="C443" s="60"/>
      <c r="D443" s="522"/>
      <c r="E443" s="498"/>
      <c r="F443" s="531"/>
      <c r="G443" s="89"/>
      <c r="H443" s="57"/>
      <c r="I443" s="90"/>
      <c r="J443" s="58">
        <f t="shared" si="143"/>
        <v>0</v>
      </c>
      <c r="K443" s="576"/>
      <c r="L443" s="44">
        <f t="shared" si="149"/>
        <v>0</v>
      </c>
      <c r="M443" s="44"/>
      <c r="O443" s="45">
        <f t="shared" si="144"/>
        <v>0</v>
      </c>
      <c r="P443" s="45">
        <f t="shared" si="145"/>
        <v>0</v>
      </c>
      <c r="Q443" s="45">
        <f t="shared" si="146"/>
        <v>0</v>
      </c>
      <c r="R443" s="45">
        <f t="shared" si="147"/>
        <v>0</v>
      </c>
      <c r="S443" s="45">
        <f t="shared" si="148"/>
        <v>0</v>
      </c>
      <c r="U443" s="329">
        <v>2018</v>
      </c>
    </row>
    <row r="444" spans="1:21" ht="12.75" hidden="1" thickBot="1">
      <c r="A444" s="526">
        <v>4</v>
      </c>
      <c r="B444" s="57"/>
      <c r="C444" s="60"/>
      <c r="D444" s="522"/>
      <c r="E444" s="498"/>
      <c r="F444" s="531"/>
      <c r="G444" s="89"/>
      <c r="H444" s="57"/>
      <c r="I444" s="90"/>
      <c r="J444" s="58">
        <f t="shared" si="143"/>
        <v>0</v>
      </c>
      <c r="K444" s="576"/>
      <c r="L444" s="44">
        <f t="shared" si="149"/>
        <v>0</v>
      </c>
      <c r="M444" s="44"/>
      <c r="O444" s="45">
        <f t="shared" si="144"/>
        <v>0</v>
      </c>
      <c r="P444" s="45">
        <f t="shared" si="145"/>
        <v>0</v>
      </c>
      <c r="Q444" s="45">
        <f t="shared" si="146"/>
        <v>0</v>
      </c>
      <c r="R444" s="45">
        <f t="shared" si="147"/>
        <v>0</v>
      </c>
      <c r="S444" s="45">
        <f t="shared" si="148"/>
        <v>0</v>
      </c>
      <c r="U444" s="329">
        <v>2018</v>
      </c>
    </row>
    <row r="445" spans="1:21" ht="12.75" hidden="1" thickBot="1">
      <c r="A445" s="526">
        <v>5</v>
      </c>
      <c r="B445" s="57"/>
      <c r="C445" s="57"/>
      <c r="D445" s="522"/>
      <c r="E445" s="498"/>
      <c r="F445" s="531"/>
      <c r="G445" s="89"/>
      <c r="H445" s="57"/>
      <c r="I445" s="90"/>
      <c r="J445" s="58">
        <f t="shared" si="143"/>
        <v>0</v>
      </c>
      <c r="K445" s="201"/>
      <c r="L445" s="44">
        <f t="shared" si="149"/>
        <v>0</v>
      </c>
      <c r="M445" s="44"/>
      <c r="O445" s="45">
        <f t="shared" si="144"/>
        <v>0</v>
      </c>
      <c r="P445" s="45">
        <f t="shared" si="145"/>
        <v>0</v>
      </c>
      <c r="Q445" s="45">
        <f t="shared" si="146"/>
        <v>0</v>
      </c>
      <c r="R445" s="45">
        <f t="shared" si="147"/>
        <v>0</v>
      </c>
      <c r="S445" s="45">
        <f t="shared" si="148"/>
        <v>0</v>
      </c>
      <c r="U445" s="329">
        <v>2018</v>
      </c>
    </row>
    <row r="446" spans="1:21" ht="12.75" hidden="1" thickBot="1">
      <c r="A446" s="526">
        <v>6</v>
      </c>
      <c r="B446" s="81"/>
      <c r="C446" s="57"/>
      <c r="D446" s="522"/>
      <c r="E446" s="498"/>
      <c r="F446" s="531"/>
      <c r="G446" s="89"/>
      <c r="H446" s="81"/>
      <c r="I446" s="90"/>
      <c r="J446" s="58">
        <f t="shared" si="143"/>
        <v>0</v>
      </c>
      <c r="K446" s="43"/>
      <c r="L446" s="44">
        <f t="shared" si="149"/>
        <v>0</v>
      </c>
      <c r="M446" s="44"/>
      <c r="O446" s="45">
        <f t="shared" si="144"/>
        <v>0</v>
      </c>
      <c r="P446" s="45">
        <f t="shared" si="145"/>
        <v>0</v>
      </c>
      <c r="Q446" s="45">
        <f t="shared" si="146"/>
        <v>0</v>
      </c>
      <c r="R446" s="45">
        <f t="shared" si="147"/>
        <v>0</v>
      </c>
      <c r="S446" s="45">
        <f t="shared" si="148"/>
        <v>0</v>
      </c>
      <c r="U446" s="329">
        <v>2018</v>
      </c>
    </row>
    <row r="447" spans="1:21" ht="12.75" hidden="1" thickBot="1">
      <c r="A447" s="526">
        <v>7</v>
      </c>
      <c r="B447" s="81"/>
      <c r="C447" s="57"/>
      <c r="D447" s="522"/>
      <c r="E447" s="498"/>
      <c r="F447" s="531"/>
      <c r="G447" s="89"/>
      <c r="H447" s="81"/>
      <c r="I447" s="90"/>
      <c r="J447" s="58">
        <f t="shared" si="143"/>
        <v>0</v>
      </c>
      <c r="K447" s="43"/>
      <c r="L447" s="44">
        <f t="shared" si="149"/>
        <v>0</v>
      </c>
      <c r="M447" s="44"/>
      <c r="O447" s="45">
        <f t="shared" si="144"/>
        <v>0</v>
      </c>
      <c r="P447" s="45">
        <f t="shared" si="145"/>
        <v>0</v>
      </c>
      <c r="Q447" s="45">
        <f t="shared" si="146"/>
        <v>0</v>
      </c>
      <c r="R447" s="45">
        <f t="shared" si="147"/>
        <v>0</v>
      </c>
      <c r="S447" s="45">
        <f t="shared" si="148"/>
        <v>0</v>
      </c>
      <c r="U447" s="329">
        <v>2018</v>
      </c>
    </row>
    <row r="448" spans="1:21" ht="12.75" hidden="1" thickBot="1">
      <c r="A448" s="526">
        <v>8</v>
      </c>
      <c r="B448" s="57"/>
      <c r="C448" s="60"/>
      <c r="D448" s="522"/>
      <c r="E448" s="498"/>
      <c r="F448" s="531"/>
      <c r="G448" s="89"/>
      <c r="H448" s="57"/>
      <c r="I448" s="59"/>
      <c r="J448" s="58">
        <f t="shared" si="143"/>
        <v>0</v>
      </c>
      <c r="K448" s="43"/>
      <c r="L448" s="44">
        <f t="shared" si="149"/>
        <v>0</v>
      </c>
      <c r="M448" s="44"/>
      <c r="O448" s="45">
        <f t="shared" si="144"/>
        <v>0</v>
      </c>
      <c r="P448" s="45">
        <f t="shared" si="145"/>
        <v>0</v>
      </c>
      <c r="Q448" s="45">
        <f t="shared" si="146"/>
        <v>0</v>
      </c>
      <c r="R448" s="45">
        <f t="shared" si="147"/>
        <v>0</v>
      </c>
      <c r="S448" s="45">
        <f t="shared" si="148"/>
        <v>0</v>
      </c>
      <c r="U448" s="329">
        <v>2018</v>
      </c>
    </row>
    <row r="449" spans="1:21" ht="12.75" hidden="1" thickBot="1">
      <c r="A449" s="526">
        <v>9</v>
      </c>
      <c r="B449" s="57"/>
      <c r="C449" s="60"/>
      <c r="D449" s="522"/>
      <c r="E449" s="498"/>
      <c r="F449" s="531"/>
      <c r="G449" s="89"/>
      <c r="H449" s="57"/>
      <c r="I449" s="59"/>
      <c r="J449" s="58">
        <f t="shared" si="143"/>
        <v>0</v>
      </c>
      <c r="K449" s="47"/>
      <c r="L449" s="44">
        <f t="shared" si="149"/>
        <v>0</v>
      </c>
      <c r="M449" s="44"/>
      <c r="O449" s="49">
        <f>SUM(O440:O448)</f>
        <v>0</v>
      </c>
      <c r="P449" s="49">
        <f>SUM(P440:P448)</f>
        <v>0</v>
      </c>
      <c r="Q449" s="49">
        <f>SUM(Q440:Q448)</f>
        <v>0</v>
      </c>
      <c r="R449" s="49">
        <f>SUM(R440:R448)</f>
        <v>0</v>
      </c>
      <c r="S449" s="49">
        <f>SUM(S440:S448)</f>
        <v>0</v>
      </c>
      <c r="U449" s="329">
        <v>2018</v>
      </c>
    </row>
    <row r="450" spans="1:21" ht="12.75" hidden="1" thickBot="1">
      <c r="A450" s="4"/>
      <c r="B450" s="4"/>
      <c r="C450" s="4"/>
      <c r="D450" s="4"/>
      <c r="E450" s="4"/>
      <c r="F450" s="4"/>
      <c r="G450" s="48"/>
      <c r="H450" s="26"/>
      <c r="I450" s="32" t="s">
        <v>8</v>
      </c>
      <c r="J450" s="32">
        <f>SUM(J441:J449)</f>
        <v>0</v>
      </c>
      <c r="K450" s="583"/>
      <c r="L450" s="26">
        <f>SUM(L441:L449)</f>
        <v>0</v>
      </c>
      <c r="M450" s="44"/>
      <c r="U450" s="329">
        <v>2018</v>
      </c>
    </row>
    <row r="451" spans="1:21" ht="28.5" hidden="1" customHeight="1" thickBot="1">
      <c r="A451" s="26"/>
      <c r="B451" s="26"/>
      <c r="C451" s="26"/>
      <c r="D451" s="26"/>
      <c r="E451" s="26"/>
      <c r="F451" s="26"/>
      <c r="G451" s="35"/>
      <c r="H451" s="50"/>
      <c r="I451" s="51"/>
      <c r="J451" s="52" t="str">
        <f>+IF(OR(L450=0,J457&gt;=1),"NO CUMPLE","CUMPLE")</f>
        <v>NO CUMPLE</v>
      </c>
      <c r="K451" s="102" t="str">
        <f>IF(J451="NO CUMPLE","0",IF(J450&gt;=$J$16,"CUMPLE SUMATORIA DE TODOS 2,0 DEL POE",IF(J450&lt;$J$16,"NO CUMPLE SUMATORIA DE TODOS 2,0 DEL POE")))</f>
        <v>0</v>
      </c>
      <c r="L451" s="26"/>
      <c r="M451" s="26"/>
      <c r="U451" s="329">
        <v>2018</v>
      </c>
    </row>
    <row r="452" spans="1:21" hidden="1">
      <c r="A452" s="26"/>
      <c r="B452" s="26"/>
      <c r="C452" s="26"/>
      <c r="D452" s="26"/>
      <c r="E452" s="26"/>
      <c r="F452" s="26"/>
      <c r="G452" s="53">
        <f>VLOOKUP(C436,Conformación!$A$5:$S$129,5,FALSE)</f>
        <v>0</v>
      </c>
      <c r="H452" s="54">
        <f>VLOOKUP(C436,Conformación!$A$5:$S$129,7,FALSE)</f>
        <v>0</v>
      </c>
      <c r="I452" s="55">
        <f>+O449</f>
        <v>0</v>
      </c>
      <c r="J452" s="26" t="str">
        <f>+IF(I452&lt;MAX($I$130:$I$134),"",IF(I452=MAX($I$130:$I$134)*AND(SUM($I$130:$I$134)&gt;MAX($I$130:$I$134))*AND((H452&gt;0.34)),"V.Bo.",IF(I452=MAX($I$130:$I$134)*AND(I452=SUM($I$130:$I$134))*AND(H452&gt;=0.51),"V.Bo.","NO CUMPLE")))</f>
        <v>V.Bo.</v>
      </c>
      <c r="K452" s="26"/>
      <c r="L452" s="26"/>
      <c r="M452" s="26"/>
      <c r="N452" s="46"/>
      <c r="O452" s="46"/>
      <c r="P452" s="46"/>
      <c r="Q452" s="46"/>
      <c r="R452" s="46"/>
      <c r="S452" s="46"/>
      <c r="U452" s="329">
        <v>2018</v>
      </c>
    </row>
    <row r="453" spans="1:21" hidden="1">
      <c r="A453" s="26"/>
      <c r="B453" s="26"/>
      <c r="C453" s="26"/>
      <c r="D453" s="26"/>
      <c r="E453" s="26"/>
      <c r="F453" s="26"/>
      <c r="G453" s="53">
        <f>VLOOKUP(C436,Conformación!$A$5:$S$129,8,FALSE)</f>
        <v>0</v>
      </c>
      <c r="H453" s="54">
        <f>VLOOKUP(C436,Conformación!$A$5:$S$129,10,FALSE)</f>
        <v>0</v>
      </c>
      <c r="I453" s="55">
        <f>+P449</f>
        <v>0</v>
      </c>
      <c r="J453" s="26" t="str">
        <f t="shared" ref="J453:J456" si="150">+IF(I453&lt;MAX($I$130:$I$134),"",IF(I453=MAX($I$130:$I$134)*AND(SUM($I$130:$I$134)&gt;MAX($I$130:$I$134))*AND((H453&gt;0.34)),"V.Bo.",IF(I453=MAX($I$130:$I$134)*AND(I453=SUM($I$130:$I$134))*AND(H453&gt;=0.51),"V.Bo.","NO CUMPLE")))</f>
        <v>V.Bo.</v>
      </c>
      <c r="K453" s="26"/>
      <c r="L453" s="26"/>
      <c r="M453" s="26"/>
      <c r="N453" s="46"/>
      <c r="O453" s="46"/>
      <c r="P453" s="46"/>
      <c r="Q453" s="46"/>
      <c r="R453" s="46"/>
      <c r="S453" s="46"/>
      <c r="U453" s="329">
        <v>2018</v>
      </c>
    </row>
    <row r="454" spans="1:21" hidden="1">
      <c r="A454" s="26"/>
      <c r="B454" s="26"/>
      <c r="C454" s="26"/>
      <c r="D454" s="26"/>
      <c r="E454" s="26"/>
      <c r="F454" s="26"/>
      <c r="G454" s="53">
        <f>VLOOKUP(C436,Conformación!$A$5:$S$129,11,FALSE)</f>
        <v>0</v>
      </c>
      <c r="H454" s="54">
        <f>VLOOKUP(C436,Conformación!$A$5:$S$129,13,FALSE)</f>
        <v>0</v>
      </c>
      <c r="I454" s="55">
        <f>+Q449</f>
        <v>0</v>
      </c>
      <c r="J454" s="26" t="str">
        <f t="shared" si="150"/>
        <v>V.Bo.</v>
      </c>
      <c r="K454" s="26"/>
      <c r="L454" s="26"/>
      <c r="M454" s="26"/>
      <c r="N454" s="46"/>
      <c r="O454" s="46"/>
      <c r="P454" s="46"/>
      <c r="Q454" s="46"/>
      <c r="R454" s="46"/>
      <c r="S454" s="46"/>
      <c r="U454" s="329">
        <v>2018</v>
      </c>
    </row>
    <row r="455" spans="1:21" hidden="1">
      <c r="A455" s="26"/>
      <c r="B455" s="26"/>
      <c r="C455" s="26"/>
      <c r="D455" s="26"/>
      <c r="E455" s="26"/>
      <c r="F455" s="26"/>
      <c r="G455" s="53">
        <f>VLOOKUP(C436,Conformación!$A$5:$S$129,14,FALSE)</f>
        <v>0</v>
      </c>
      <c r="H455" s="54">
        <f>VLOOKUP(C436,Conformación!$A$5:$S$129,16,FALSE)</f>
        <v>0</v>
      </c>
      <c r="I455" s="55">
        <f>+R449</f>
        <v>0</v>
      </c>
      <c r="J455" s="26" t="str">
        <f t="shared" si="150"/>
        <v>V.Bo.</v>
      </c>
      <c r="K455" s="26"/>
      <c r="L455" s="26"/>
      <c r="M455" s="26"/>
      <c r="N455" s="46"/>
      <c r="O455" s="46"/>
      <c r="P455" s="46"/>
      <c r="Q455" s="46"/>
      <c r="R455" s="46"/>
      <c r="S455" s="46"/>
      <c r="U455" s="329">
        <v>2018</v>
      </c>
    </row>
    <row r="456" spans="1:21" hidden="1">
      <c r="A456" s="26"/>
      <c r="B456" s="26"/>
      <c r="C456" s="26"/>
      <c r="D456" s="26"/>
      <c r="E456" s="26"/>
      <c r="F456" s="26"/>
      <c r="G456" s="53">
        <f>VLOOKUP(C436,Conformación!$A$5:$S$129,17,FALSE)</f>
        <v>0</v>
      </c>
      <c r="H456" s="54">
        <f>VLOOKUP(C436,Conformación!$A$5:$S$129,19,FALSE)</f>
        <v>0</v>
      </c>
      <c r="I456" s="55">
        <f>+S449</f>
        <v>0</v>
      </c>
      <c r="J456" s="26" t="str">
        <f t="shared" si="150"/>
        <v>V.Bo.</v>
      </c>
      <c r="K456" s="26"/>
      <c r="M456" s="26"/>
      <c r="N456" s="46"/>
      <c r="O456" s="46"/>
      <c r="P456" s="46"/>
      <c r="Q456" s="46"/>
      <c r="R456" s="46"/>
      <c r="S456" s="46"/>
      <c r="U456" s="329">
        <v>2018</v>
      </c>
    </row>
    <row r="457" spans="1:21" ht="15" hidden="1" customHeight="1">
      <c r="A457" s="26"/>
      <c r="B457" s="26"/>
      <c r="C457" s="26"/>
      <c r="D457" s="26"/>
      <c r="E457" s="26"/>
      <c r="F457" s="26"/>
      <c r="G457" s="53"/>
      <c r="H457" s="56"/>
      <c r="I457" s="32"/>
      <c r="J457" s="26">
        <f>+COUNTIF(J452:J456,"NO CUMPLE")</f>
        <v>0</v>
      </c>
      <c r="K457" s="26"/>
      <c r="L457" s="26"/>
      <c r="M457" s="26"/>
      <c r="N457" s="46"/>
      <c r="O457" s="46"/>
      <c r="P457" s="46"/>
      <c r="Q457" s="46"/>
      <c r="R457" s="46"/>
      <c r="S457" s="46"/>
      <c r="U457" s="329">
        <v>2018</v>
      </c>
    </row>
    <row r="458" spans="1:21" hidden="1">
      <c r="U458" s="329">
        <v>2018</v>
      </c>
    </row>
    <row r="459" spans="1:21" hidden="1">
      <c r="A459" s="4"/>
      <c r="B459" s="29" t="s">
        <v>117</v>
      </c>
      <c r="C459" s="31">
        <v>20</v>
      </c>
      <c r="D459" s="737">
        <f>VLOOKUP(C459,Conformación!$A$5:$S$129,2,FALSE)</f>
        <v>0</v>
      </c>
      <c r="E459" s="737"/>
      <c r="F459" s="737"/>
      <c r="G459" s="737"/>
      <c r="H459" s="737"/>
      <c r="I459" s="737"/>
      <c r="J459" s="32"/>
      <c r="K459" s="26"/>
      <c r="L459" s="26"/>
      <c r="U459" s="329">
        <v>2018</v>
      </c>
    </row>
    <row r="460" spans="1:21" hidden="1">
      <c r="A460" s="4"/>
      <c r="B460" s="29"/>
      <c r="C460" s="29"/>
      <c r="D460" s="738">
        <f>VLOOKUP(C459,Conformación!$A$5:$S$129,4,FALSE)</f>
        <v>0</v>
      </c>
      <c r="E460" s="738"/>
      <c r="F460" s="738"/>
      <c r="G460" s="738"/>
      <c r="H460" s="738"/>
      <c r="I460" s="738"/>
      <c r="J460" s="32"/>
      <c r="K460" s="26"/>
      <c r="L460" s="4"/>
      <c r="M460" s="26"/>
      <c r="U460" s="329">
        <v>2018</v>
      </c>
    </row>
    <row r="461" spans="1:21" hidden="1">
      <c r="A461" s="4"/>
      <c r="B461" s="29"/>
      <c r="C461" s="29"/>
      <c r="D461" s="738"/>
      <c r="E461" s="738"/>
      <c r="F461" s="738"/>
      <c r="G461" s="738"/>
      <c r="H461" s="738"/>
      <c r="I461" s="738"/>
      <c r="J461" s="32"/>
      <c r="K461" s="26"/>
      <c r="L461" s="42"/>
      <c r="M461" s="26"/>
      <c r="O461" s="37" t="s">
        <v>24</v>
      </c>
      <c r="P461" s="38"/>
      <c r="Q461" s="38"/>
      <c r="R461" s="38"/>
      <c r="S461" s="38"/>
      <c r="U461" s="329">
        <v>2018</v>
      </c>
    </row>
    <row r="462" spans="1:21" hidden="1">
      <c r="A462" s="4"/>
      <c r="B462" s="4"/>
      <c r="C462" s="4"/>
      <c r="D462" s="4"/>
      <c r="E462" s="4"/>
      <c r="F462" s="4"/>
      <c r="G462" s="35"/>
      <c r="H462" s="26"/>
      <c r="I462" s="27"/>
      <c r="J462" s="36"/>
      <c r="K462" s="4"/>
      <c r="L462" s="44"/>
      <c r="M462" s="26"/>
      <c r="O462" s="11">
        <f>+G475</f>
        <v>0</v>
      </c>
      <c r="P462" s="11">
        <f>+G476</f>
        <v>0</v>
      </c>
      <c r="Q462" s="11">
        <f>+G477</f>
        <v>0</v>
      </c>
      <c r="R462" s="11">
        <f>+G478</f>
        <v>0</v>
      </c>
      <c r="S462" s="11">
        <f>+G479</f>
        <v>0</v>
      </c>
      <c r="U462" s="329">
        <v>2018</v>
      </c>
    </row>
    <row r="463" spans="1:21" ht="36" hidden="1">
      <c r="A463" s="39" t="s">
        <v>23</v>
      </c>
      <c r="B463" s="39" t="s">
        <v>6</v>
      </c>
      <c r="C463" s="40" t="s">
        <v>22</v>
      </c>
      <c r="D463" s="40" t="s">
        <v>25</v>
      </c>
      <c r="E463" s="479" t="s">
        <v>278</v>
      </c>
      <c r="F463" s="39" t="s">
        <v>4</v>
      </c>
      <c r="G463" s="41" t="s">
        <v>5</v>
      </c>
      <c r="H463" s="39" t="s">
        <v>323</v>
      </c>
      <c r="I463" s="19" t="s">
        <v>26</v>
      </c>
      <c r="J463" s="19" t="str">
        <f>+J$13</f>
        <v>SMMLV</v>
      </c>
      <c r="K463" s="39" t="s">
        <v>9</v>
      </c>
      <c r="L463" s="44"/>
      <c r="M463" s="4"/>
      <c r="O463" s="45">
        <f>+IF(C464=$O$117,J464,0)</f>
        <v>0</v>
      </c>
      <c r="P463" s="45">
        <f>+IF(C464=$P$117,J464,0)</f>
        <v>0</v>
      </c>
      <c r="Q463" s="45">
        <f>+IF(C464=$Q$117,J464,0)</f>
        <v>0</v>
      </c>
      <c r="R463" s="45">
        <f>+IF(C464=$R$117,J464,0)</f>
        <v>0</v>
      </c>
      <c r="S463" s="45">
        <f>+IF(C464=$S$117,J464,0)</f>
        <v>0</v>
      </c>
      <c r="U463" s="329">
        <v>2018</v>
      </c>
    </row>
    <row r="464" spans="1:21" ht="12.75" hidden="1" thickBot="1">
      <c r="A464" s="526">
        <v>1</v>
      </c>
      <c r="B464" s="57"/>
      <c r="C464" s="60"/>
      <c r="D464" s="522"/>
      <c r="E464" s="498"/>
      <c r="F464" s="531"/>
      <c r="G464" s="89"/>
      <c r="H464" s="57"/>
      <c r="I464" s="90"/>
      <c r="J464" s="58">
        <f t="shared" ref="J464:J472" si="151">IF(G464=0,0,IF(G464&lt;$G$13,"FUERA DE TIEMPO",I464*D464/VLOOKUP(YEAR(G464),$U$3:$V$45,2,0)))</f>
        <v>0</v>
      </c>
      <c r="K464" s="576"/>
      <c r="L464" s="44">
        <f>+IF(J464&gt;=$G$15,1,0)</f>
        <v>0</v>
      </c>
      <c r="M464" s="42"/>
      <c r="N464" s="34"/>
      <c r="O464" s="45">
        <f t="shared" ref="O464:O471" si="152">+IF(C465=$O$117,J465,0)</f>
        <v>0</v>
      </c>
      <c r="P464" s="45">
        <f t="shared" ref="P464:P471" si="153">+IF(C465=$P$117,J465,0)</f>
        <v>0</v>
      </c>
      <c r="Q464" s="45">
        <f t="shared" ref="Q464:Q471" si="154">+IF(C465=$Q$117,J465,0)</f>
        <v>0</v>
      </c>
      <c r="R464" s="45">
        <f t="shared" ref="R464:R471" si="155">+IF(C465=$R$117,J465,0)</f>
        <v>0</v>
      </c>
      <c r="S464" s="45">
        <f t="shared" ref="S464:S471" si="156">+IF(C465=$S$117,J465,0)</f>
        <v>0</v>
      </c>
      <c r="U464" s="329">
        <v>2018</v>
      </c>
    </row>
    <row r="465" spans="1:21" hidden="1">
      <c r="A465" s="526">
        <v>2</v>
      </c>
      <c r="B465" s="57"/>
      <c r="C465" s="52"/>
      <c r="D465" s="315"/>
      <c r="E465" s="498"/>
      <c r="F465" s="531"/>
      <c r="G465" s="89"/>
      <c r="H465" s="57"/>
      <c r="I465" s="90"/>
      <c r="J465" s="58">
        <f t="shared" si="151"/>
        <v>0</v>
      </c>
      <c r="K465" s="201"/>
      <c r="L465" s="44">
        <f t="shared" ref="L465:L472" si="157">+IF(J465&gt;=$G$15,1,0)</f>
        <v>0</v>
      </c>
      <c r="M465" s="44"/>
      <c r="O465" s="45">
        <f t="shared" si="152"/>
        <v>0</v>
      </c>
      <c r="P465" s="45">
        <f t="shared" si="153"/>
        <v>0</v>
      </c>
      <c r="Q465" s="45">
        <f t="shared" si="154"/>
        <v>0</v>
      </c>
      <c r="R465" s="45">
        <f t="shared" si="155"/>
        <v>0</v>
      </c>
      <c r="S465" s="45">
        <f t="shared" si="156"/>
        <v>0</v>
      </c>
      <c r="U465" s="329">
        <v>2018</v>
      </c>
    </row>
    <row r="466" spans="1:21" hidden="1">
      <c r="A466" s="526">
        <v>3</v>
      </c>
      <c r="B466" s="57"/>
      <c r="C466" s="60"/>
      <c r="D466" s="522"/>
      <c r="E466" s="498"/>
      <c r="F466" s="531"/>
      <c r="G466" s="89"/>
      <c r="H466" s="57"/>
      <c r="I466" s="90"/>
      <c r="J466" s="58">
        <f t="shared" si="151"/>
        <v>0</v>
      </c>
      <c r="K466" s="576"/>
      <c r="L466" s="44">
        <f t="shared" si="157"/>
        <v>0</v>
      </c>
      <c r="M466" s="44"/>
      <c r="O466" s="45">
        <f t="shared" si="152"/>
        <v>0</v>
      </c>
      <c r="P466" s="45">
        <f t="shared" si="153"/>
        <v>0</v>
      </c>
      <c r="Q466" s="45">
        <f t="shared" si="154"/>
        <v>0</v>
      </c>
      <c r="R466" s="45">
        <f t="shared" si="155"/>
        <v>0</v>
      </c>
      <c r="S466" s="45">
        <f t="shared" si="156"/>
        <v>0</v>
      </c>
      <c r="U466" s="329">
        <v>2018</v>
      </c>
    </row>
    <row r="467" spans="1:21" hidden="1">
      <c r="A467" s="526">
        <v>4</v>
      </c>
      <c r="B467" s="61"/>
      <c r="C467" s="57"/>
      <c r="D467" s="522"/>
      <c r="E467" s="498"/>
      <c r="F467" s="531"/>
      <c r="G467" s="89"/>
      <c r="H467" s="57"/>
      <c r="I467" s="91"/>
      <c r="J467" s="58">
        <f t="shared" si="151"/>
        <v>0</v>
      </c>
      <c r="K467" s="576"/>
      <c r="L467" s="44">
        <f t="shared" si="157"/>
        <v>0</v>
      </c>
      <c r="M467" s="44"/>
      <c r="O467" s="45">
        <f t="shared" si="152"/>
        <v>0</v>
      </c>
      <c r="P467" s="45">
        <f t="shared" si="153"/>
        <v>0</v>
      </c>
      <c r="Q467" s="45">
        <f t="shared" si="154"/>
        <v>0</v>
      </c>
      <c r="R467" s="45">
        <f t="shared" si="155"/>
        <v>0</v>
      </c>
      <c r="S467" s="45">
        <f t="shared" si="156"/>
        <v>0</v>
      </c>
      <c r="U467" s="329">
        <v>2018</v>
      </c>
    </row>
    <row r="468" spans="1:21" ht="12.75" hidden="1" thickBot="1">
      <c r="A468" s="526">
        <v>5</v>
      </c>
      <c r="B468" s="57"/>
      <c r="C468" s="57"/>
      <c r="D468" s="522"/>
      <c r="E468" s="498"/>
      <c r="F468" s="531"/>
      <c r="G468" s="89"/>
      <c r="H468" s="57"/>
      <c r="I468" s="90"/>
      <c r="J468" s="58">
        <f t="shared" si="151"/>
        <v>0</v>
      </c>
      <c r="K468" s="201"/>
      <c r="L468" s="44">
        <f t="shared" si="157"/>
        <v>0</v>
      </c>
      <c r="M468" s="44"/>
      <c r="O468" s="45">
        <f t="shared" si="152"/>
        <v>0</v>
      </c>
      <c r="P468" s="45">
        <f t="shared" si="153"/>
        <v>0</v>
      </c>
      <c r="Q468" s="45">
        <f t="shared" si="154"/>
        <v>0</v>
      </c>
      <c r="R468" s="45">
        <f t="shared" si="155"/>
        <v>0</v>
      </c>
      <c r="S468" s="45">
        <f t="shared" si="156"/>
        <v>0</v>
      </c>
      <c r="U468" s="329">
        <v>2018</v>
      </c>
    </row>
    <row r="469" spans="1:21" ht="12.75" hidden="1" thickBot="1">
      <c r="A469" s="526">
        <v>6</v>
      </c>
      <c r="B469" s="81"/>
      <c r="C469" s="57"/>
      <c r="D469" s="522"/>
      <c r="E469" s="498"/>
      <c r="F469" s="531"/>
      <c r="G469" s="89"/>
      <c r="H469" s="81"/>
      <c r="I469" s="90"/>
      <c r="J469" s="58">
        <f t="shared" si="151"/>
        <v>0</v>
      </c>
      <c r="K469" s="43"/>
      <c r="L469" s="44">
        <f t="shared" si="157"/>
        <v>0</v>
      </c>
      <c r="M469" s="44"/>
      <c r="O469" s="45">
        <f t="shared" si="152"/>
        <v>0</v>
      </c>
      <c r="P469" s="45">
        <f t="shared" si="153"/>
        <v>0</v>
      </c>
      <c r="Q469" s="45">
        <f t="shared" si="154"/>
        <v>0</v>
      </c>
      <c r="R469" s="45">
        <f t="shared" si="155"/>
        <v>0</v>
      </c>
      <c r="S469" s="45">
        <f t="shared" si="156"/>
        <v>0</v>
      </c>
      <c r="U469" s="329">
        <v>2018</v>
      </c>
    </row>
    <row r="470" spans="1:21" ht="12.75" hidden="1" thickBot="1">
      <c r="A470" s="526">
        <v>7</v>
      </c>
      <c r="B470" s="81"/>
      <c r="C470" s="57"/>
      <c r="D470" s="522"/>
      <c r="E470" s="498"/>
      <c r="F470" s="531"/>
      <c r="G470" s="89"/>
      <c r="H470" s="81"/>
      <c r="I470" s="90"/>
      <c r="J470" s="58">
        <f t="shared" si="151"/>
        <v>0</v>
      </c>
      <c r="K470" s="43"/>
      <c r="L470" s="44">
        <f t="shared" si="157"/>
        <v>0</v>
      </c>
      <c r="M470" s="44"/>
      <c r="O470" s="45">
        <f t="shared" si="152"/>
        <v>0</v>
      </c>
      <c r="P470" s="45">
        <f t="shared" si="153"/>
        <v>0</v>
      </c>
      <c r="Q470" s="45">
        <f t="shared" si="154"/>
        <v>0</v>
      </c>
      <c r="R470" s="45">
        <f t="shared" si="155"/>
        <v>0</v>
      </c>
      <c r="S470" s="45">
        <f t="shared" si="156"/>
        <v>0</v>
      </c>
      <c r="U470" s="329">
        <v>2018</v>
      </c>
    </row>
    <row r="471" spans="1:21" ht="12.75" hidden="1" thickBot="1">
      <c r="A471" s="526">
        <v>8</v>
      </c>
      <c r="B471" s="57"/>
      <c r="C471" s="60"/>
      <c r="D471" s="522"/>
      <c r="E471" s="498"/>
      <c r="F471" s="531"/>
      <c r="G471" s="89"/>
      <c r="H471" s="57"/>
      <c r="I471" s="59"/>
      <c r="J471" s="58">
        <f t="shared" si="151"/>
        <v>0</v>
      </c>
      <c r="K471" s="43"/>
      <c r="L471" s="44">
        <f t="shared" si="157"/>
        <v>0</v>
      </c>
      <c r="M471" s="44"/>
      <c r="O471" s="45">
        <f t="shared" si="152"/>
        <v>0</v>
      </c>
      <c r="P471" s="45">
        <f t="shared" si="153"/>
        <v>0</v>
      </c>
      <c r="Q471" s="45">
        <f t="shared" si="154"/>
        <v>0</v>
      </c>
      <c r="R471" s="45">
        <f t="shared" si="155"/>
        <v>0</v>
      </c>
      <c r="S471" s="45">
        <f t="shared" si="156"/>
        <v>0</v>
      </c>
      <c r="U471" s="329">
        <v>2018</v>
      </c>
    </row>
    <row r="472" spans="1:21" ht="12.75" hidden="1" thickBot="1">
      <c r="A472" s="526">
        <v>9</v>
      </c>
      <c r="B472" s="57"/>
      <c r="C472" s="60"/>
      <c r="D472" s="522"/>
      <c r="E472" s="498"/>
      <c r="F472" s="531"/>
      <c r="G472" s="89"/>
      <c r="H472" s="57"/>
      <c r="I472" s="59"/>
      <c r="J472" s="58">
        <f t="shared" si="151"/>
        <v>0</v>
      </c>
      <c r="K472" s="47"/>
      <c r="L472" s="44">
        <f t="shared" si="157"/>
        <v>0</v>
      </c>
      <c r="M472" s="44"/>
      <c r="O472" s="49">
        <f>SUM(O463:O471)</f>
        <v>0</v>
      </c>
      <c r="P472" s="49">
        <f>SUM(P463:P471)</f>
        <v>0</v>
      </c>
      <c r="Q472" s="49">
        <f>SUM(Q463:Q471)</f>
        <v>0</v>
      </c>
      <c r="R472" s="49">
        <f>SUM(R463:R471)</f>
        <v>0</v>
      </c>
      <c r="S472" s="49">
        <f>SUM(S463:S471)</f>
        <v>0</v>
      </c>
      <c r="U472" s="329">
        <v>2018</v>
      </c>
    </row>
    <row r="473" spans="1:21" ht="12.75" hidden="1" thickBot="1">
      <c r="A473" s="4"/>
      <c r="B473" s="4"/>
      <c r="C473" s="4"/>
      <c r="D473" s="4"/>
      <c r="E473" s="4"/>
      <c r="F473" s="4"/>
      <c r="G473" s="48"/>
      <c r="H473" s="26"/>
      <c r="I473" s="32" t="s">
        <v>8</v>
      </c>
      <c r="J473" s="32">
        <f>SUM(J464:J472)</f>
        <v>0</v>
      </c>
      <c r="K473" s="583"/>
      <c r="L473" s="26">
        <f>SUM(L464:L472)</f>
        <v>0</v>
      </c>
      <c r="M473" s="44"/>
      <c r="U473" s="329">
        <v>2018</v>
      </c>
    </row>
    <row r="474" spans="1:21" ht="28.5" hidden="1" customHeight="1" thickBot="1">
      <c r="A474" s="26"/>
      <c r="B474" s="26"/>
      <c r="C474" s="26"/>
      <c r="D474" s="26"/>
      <c r="E474" s="26"/>
      <c r="F474" s="26"/>
      <c r="G474" s="35"/>
      <c r="H474" s="50"/>
      <c r="I474" s="51"/>
      <c r="J474" s="52" t="str">
        <f>+IF(OR(L473=0,J480&gt;=1),"NO CUMPLE","CUMPLE")</f>
        <v>NO CUMPLE</v>
      </c>
      <c r="K474" s="102" t="str">
        <f>IF(J474="NO CUMPLE","0",IF(J473&gt;=$J$16,"CUMPLE SUMATORIA DE TODOS 2,0 DEL POE",IF(J473&lt;$J$16,"NO CUMPLE SUMATORIA DE TODOS 2,0 DEL POE")))</f>
        <v>0</v>
      </c>
      <c r="L474" s="26"/>
      <c r="M474" s="26"/>
      <c r="U474" s="329">
        <v>2018</v>
      </c>
    </row>
    <row r="475" spans="1:21" hidden="1">
      <c r="A475" s="26"/>
      <c r="B475" s="26"/>
      <c r="C475" s="26"/>
      <c r="D475" s="26"/>
      <c r="E475" s="26"/>
      <c r="F475" s="26"/>
      <c r="G475" s="53">
        <f>VLOOKUP(C459,Conformación!$A$5:$S$129,5,FALSE)</f>
        <v>0</v>
      </c>
      <c r="H475" s="54">
        <f>VLOOKUP(C459,Conformación!$A$5:$S$129,7,FALSE)</f>
        <v>0</v>
      </c>
      <c r="I475" s="55">
        <f>+O472</f>
        <v>0</v>
      </c>
      <c r="J475" s="26" t="str">
        <f>+IF(I475&lt;MAX($I$130:$I$134),"",IF(I475=MAX($I$130:$I$134)*AND(SUM($I$130:$I$134)&gt;MAX($I$130:$I$134))*AND((H475&gt;0.34)),"V.Bo.",IF(I475=MAX($I$130:$I$134)*AND(I475=SUM($I$130:$I$134))*AND(H475&gt;=0.51),"V.Bo.","NO CUMPLE")))</f>
        <v>V.Bo.</v>
      </c>
      <c r="K475" s="26"/>
      <c r="L475" s="26"/>
      <c r="M475" s="26"/>
      <c r="N475" s="46"/>
      <c r="O475" s="46"/>
      <c r="P475" s="46"/>
      <c r="Q475" s="46"/>
      <c r="R475" s="46"/>
      <c r="S475" s="46"/>
      <c r="U475" s="329">
        <v>2018</v>
      </c>
    </row>
    <row r="476" spans="1:21" hidden="1">
      <c r="A476" s="26"/>
      <c r="B476" s="26"/>
      <c r="C476" s="26"/>
      <c r="D476" s="26"/>
      <c r="E476" s="26"/>
      <c r="F476" s="26"/>
      <c r="G476" s="53">
        <f>VLOOKUP(C459,Conformación!$A$5:$S$129,8,FALSE)</f>
        <v>0</v>
      </c>
      <c r="H476" s="54">
        <f>VLOOKUP(C459,Conformación!$A$5:$S$129,10,FALSE)</f>
        <v>0</v>
      </c>
      <c r="I476" s="55">
        <f>+P472</f>
        <v>0</v>
      </c>
      <c r="J476" s="26" t="str">
        <f t="shared" ref="J476:J479" si="158">+IF(I476&lt;MAX($I$130:$I$134),"",IF(I476=MAX($I$130:$I$134)*AND(SUM($I$130:$I$134)&gt;MAX($I$130:$I$134))*AND((H476&gt;0.34)),"V.Bo.",IF(I476=MAX($I$130:$I$134)*AND(I476=SUM($I$130:$I$134))*AND(H476&gt;=0.51),"V.Bo.","NO CUMPLE")))</f>
        <v>V.Bo.</v>
      </c>
      <c r="K476" s="26"/>
      <c r="L476" s="26"/>
      <c r="M476" s="26"/>
      <c r="N476" s="46"/>
      <c r="O476" s="46"/>
      <c r="P476" s="46"/>
      <c r="Q476" s="46"/>
      <c r="R476" s="46"/>
      <c r="S476" s="46"/>
      <c r="U476" s="329">
        <v>2018</v>
      </c>
    </row>
    <row r="477" spans="1:21" hidden="1">
      <c r="A477" s="26"/>
      <c r="B477" s="26"/>
      <c r="C477" s="26"/>
      <c r="D477" s="26"/>
      <c r="E477" s="26"/>
      <c r="F477" s="26"/>
      <c r="G477" s="53">
        <f>VLOOKUP(C459,Conformación!$A$5:$S$129,11,FALSE)</f>
        <v>0</v>
      </c>
      <c r="H477" s="54">
        <f>VLOOKUP(C459,Conformación!$A$5:$S$129,13,FALSE)</f>
        <v>0</v>
      </c>
      <c r="I477" s="55">
        <f>+Q472</f>
        <v>0</v>
      </c>
      <c r="J477" s="26" t="str">
        <f t="shared" si="158"/>
        <v>V.Bo.</v>
      </c>
      <c r="K477" s="26"/>
      <c r="L477" s="26"/>
      <c r="M477" s="26"/>
      <c r="N477" s="46"/>
      <c r="O477" s="46"/>
      <c r="P477" s="46"/>
      <c r="Q477" s="46"/>
      <c r="R477" s="46"/>
      <c r="S477" s="46"/>
      <c r="U477" s="329">
        <v>2018</v>
      </c>
    </row>
    <row r="478" spans="1:21" hidden="1">
      <c r="A478" s="26"/>
      <c r="B478" s="26"/>
      <c r="C478" s="26"/>
      <c r="D478" s="26"/>
      <c r="E478" s="26"/>
      <c r="F478" s="26"/>
      <c r="G478" s="53">
        <f>VLOOKUP(C459,Conformación!$A$5:$S$129,14,FALSE)</f>
        <v>0</v>
      </c>
      <c r="H478" s="54">
        <f>VLOOKUP(C459,Conformación!$A$5:$S$129,16,FALSE)</f>
        <v>0</v>
      </c>
      <c r="I478" s="55">
        <f>+R472</f>
        <v>0</v>
      </c>
      <c r="J478" s="26" t="str">
        <f t="shared" si="158"/>
        <v>V.Bo.</v>
      </c>
      <c r="K478" s="26"/>
      <c r="L478" s="26"/>
      <c r="M478" s="26"/>
      <c r="N478" s="46"/>
      <c r="O478" s="46"/>
      <c r="P478" s="46"/>
      <c r="Q478" s="46"/>
      <c r="R478" s="46"/>
      <c r="S478" s="46"/>
      <c r="U478" s="329">
        <v>2018</v>
      </c>
    </row>
    <row r="479" spans="1:21" hidden="1">
      <c r="A479" s="26"/>
      <c r="B479" s="26"/>
      <c r="C479" s="26"/>
      <c r="D479" s="26"/>
      <c r="E479" s="26"/>
      <c r="F479" s="26"/>
      <c r="G479" s="53">
        <f>VLOOKUP(C459,Conformación!$A$5:$S$129,17,FALSE)</f>
        <v>0</v>
      </c>
      <c r="H479" s="54">
        <f>VLOOKUP(C459,Conformación!$A$5:$S$129,19,FALSE)</f>
        <v>0</v>
      </c>
      <c r="I479" s="55">
        <f>+S472</f>
        <v>0</v>
      </c>
      <c r="J479" s="26" t="str">
        <f t="shared" si="158"/>
        <v>V.Bo.</v>
      </c>
      <c r="K479" s="26"/>
      <c r="M479" s="26"/>
      <c r="N479" s="46"/>
      <c r="O479" s="46"/>
      <c r="P479" s="46"/>
      <c r="Q479" s="46"/>
      <c r="R479" s="46"/>
      <c r="S479" s="46"/>
      <c r="U479" s="329">
        <v>2018</v>
      </c>
    </row>
    <row r="480" spans="1:21" ht="15" hidden="1" customHeight="1">
      <c r="A480" s="26"/>
      <c r="B480" s="26"/>
      <c r="C480" s="26"/>
      <c r="D480" s="26"/>
      <c r="E480" s="26"/>
      <c r="F480" s="26"/>
      <c r="G480" s="53"/>
      <c r="H480" s="56"/>
      <c r="I480" s="32"/>
      <c r="J480" s="26">
        <f>+COUNTIF(J475:J479,"NO CUMPLE")</f>
        <v>0</v>
      </c>
      <c r="K480" s="26"/>
      <c r="L480" s="26"/>
      <c r="M480" s="26"/>
      <c r="N480" s="46"/>
      <c r="O480" s="46"/>
      <c r="P480" s="46"/>
      <c r="Q480" s="46"/>
      <c r="R480" s="46"/>
      <c r="S480" s="46"/>
      <c r="U480" s="329">
        <v>2018</v>
      </c>
    </row>
    <row r="481" spans="1:21" hidden="1">
      <c r="U481" s="329">
        <v>2018</v>
      </c>
    </row>
    <row r="482" spans="1:21" hidden="1">
      <c r="A482" s="4"/>
      <c r="B482" s="29" t="s">
        <v>117</v>
      </c>
      <c r="C482" s="31">
        <v>21</v>
      </c>
      <c r="D482" s="737">
        <f>VLOOKUP(C482,Conformación!$A$5:$S$129,2,FALSE)</f>
        <v>0</v>
      </c>
      <c r="E482" s="737"/>
      <c r="F482" s="737"/>
      <c r="G482" s="737"/>
      <c r="H482" s="737"/>
      <c r="I482" s="737"/>
      <c r="J482" s="32"/>
      <c r="K482" s="26"/>
      <c r="L482" s="26"/>
      <c r="U482" s="329">
        <v>2018</v>
      </c>
    </row>
    <row r="483" spans="1:21" hidden="1">
      <c r="A483" s="4"/>
      <c r="B483" s="29"/>
      <c r="C483" s="29"/>
      <c r="D483" s="738">
        <f>VLOOKUP(C482,Conformación!$A$5:$S$129,4,FALSE)</f>
        <v>0</v>
      </c>
      <c r="E483" s="738"/>
      <c r="F483" s="738"/>
      <c r="G483" s="738"/>
      <c r="H483" s="738"/>
      <c r="I483" s="738"/>
      <c r="J483" s="32"/>
      <c r="K483" s="26"/>
      <c r="L483" s="4"/>
      <c r="M483" s="26"/>
      <c r="U483" s="329">
        <v>2018</v>
      </c>
    </row>
    <row r="484" spans="1:21" hidden="1">
      <c r="A484" s="4"/>
      <c r="B484" s="29"/>
      <c r="C484" s="29"/>
      <c r="D484" s="738"/>
      <c r="E484" s="738"/>
      <c r="F484" s="738"/>
      <c r="G484" s="738"/>
      <c r="H484" s="738"/>
      <c r="I484" s="738"/>
      <c r="J484" s="32"/>
      <c r="K484" s="26"/>
      <c r="L484" s="42"/>
      <c r="M484" s="26"/>
      <c r="O484" s="37" t="s">
        <v>24</v>
      </c>
      <c r="P484" s="38"/>
      <c r="Q484" s="38"/>
      <c r="R484" s="38"/>
      <c r="S484" s="38"/>
      <c r="U484" s="329">
        <v>2018</v>
      </c>
    </row>
    <row r="485" spans="1:21" hidden="1">
      <c r="A485" s="4"/>
      <c r="B485" s="4"/>
      <c r="C485" s="4"/>
      <c r="D485" s="4"/>
      <c r="E485" s="4"/>
      <c r="F485" s="4"/>
      <c r="G485" s="35"/>
      <c r="H485" s="26"/>
      <c r="I485" s="27"/>
      <c r="J485" s="36"/>
      <c r="K485" s="4"/>
      <c r="L485" s="44"/>
      <c r="M485" s="26"/>
      <c r="O485" s="11">
        <f>+G498</f>
        <v>0</v>
      </c>
      <c r="P485" s="11">
        <f>+G499</f>
        <v>0</v>
      </c>
      <c r="Q485" s="11">
        <f>+G500</f>
        <v>0</v>
      </c>
      <c r="R485" s="11">
        <f>+G501</f>
        <v>0</v>
      </c>
      <c r="S485" s="11">
        <f>+G502</f>
        <v>0</v>
      </c>
      <c r="U485" s="329">
        <v>2018</v>
      </c>
    </row>
    <row r="486" spans="1:21" ht="36" hidden="1">
      <c r="A486" s="39" t="s">
        <v>23</v>
      </c>
      <c r="B486" s="39" t="s">
        <v>6</v>
      </c>
      <c r="C486" s="40" t="s">
        <v>22</v>
      </c>
      <c r="D486" s="40" t="s">
        <v>25</v>
      </c>
      <c r="E486" s="479" t="s">
        <v>278</v>
      </c>
      <c r="F486" s="39" t="s">
        <v>4</v>
      </c>
      <c r="G486" s="41" t="s">
        <v>5</v>
      </c>
      <c r="H486" s="39" t="s">
        <v>323</v>
      </c>
      <c r="I486" s="19" t="s">
        <v>26</v>
      </c>
      <c r="J486" s="19" t="str">
        <f>+J$13</f>
        <v>SMMLV</v>
      </c>
      <c r="K486" s="39" t="s">
        <v>9</v>
      </c>
      <c r="L486" s="44"/>
      <c r="M486" s="4"/>
      <c r="O486" s="45">
        <f>+IF(C487=$O$117,J487,0)</f>
        <v>0</v>
      </c>
      <c r="P486" s="45">
        <f>+IF(C487=$P$117,J487,0)</f>
        <v>0</v>
      </c>
      <c r="Q486" s="45">
        <f>+IF(C487=$Q$117,J487,0)</f>
        <v>0</v>
      </c>
      <c r="R486" s="45">
        <f>+IF(C487=$R$117,J487,0)</f>
        <v>0</v>
      </c>
      <c r="S486" s="45">
        <f>+IF(C487=$S$117,J487,0)</f>
        <v>0</v>
      </c>
      <c r="U486" s="329">
        <v>2018</v>
      </c>
    </row>
    <row r="487" spans="1:21" ht="12.75" hidden="1" thickBot="1">
      <c r="A487" s="526">
        <v>1</v>
      </c>
      <c r="B487" s="57"/>
      <c r="C487" s="60"/>
      <c r="D487" s="522"/>
      <c r="E487" s="498"/>
      <c r="F487" s="531"/>
      <c r="G487" s="89"/>
      <c r="H487" s="57"/>
      <c r="I487" s="90"/>
      <c r="J487" s="58">
        <f t="shared" ref="J487:J495" si="159">IF(G487=0,0,IF(G487&lt;$G$13,"FUERA DE TIEMPO",I487*D487/VLOOKUP(YEAR(G487),$U$3:$V$45,2,0)))</f>
        <v>0</v>
      </c>
      <c r="K487" s="576"/>
      <c r="L487" s="44">
        <f>+IF(J487&gt;=$G$15,1,0)</f>
        <v>0</v>
      </c>
      <c r="M487" s="42"/>
      <c r="N487" s="34"/>
      <c r="O487" s="45">
        <f t="shared" ref="O487:O494" si="160">+IF(C488=$O$117,J488,0)</f>
        <v>0</v>
      </c>
      <c r="P487" s="45">
        <f t="shared" ref="P487:P494" si="161">+IF(C488=$P$117,J488,0)</f>
        <v>0</v>
      </c>
      <c r="Q487" s="45">
        <f t="shared" ref="Q487:Q494" si="162">+IF(C488=$Q$117,J488,0)</f>
        <v>0</v>
      </c>
      <c r="R487" s="45">
        <f t="shared" ref="R487:R494" si="163">+IF(C488=$R$117,J488,0)</f>
        <v>0</v>
      </c>
      <c r="S487" s="45">
        <f t="shared" ref="S487:S494" si="164">+IF(C488=$S$117,J488,0)</f>
        <v>0</v>
      </c>
      <c r="U487" s="329">
        <v>2018</v>
      </c>
    </row>
    <row r="488" spans="1:21" hidden="1">
      <c r="A488" s="526">
        <v>2</v>
      </c>
      <c r="B488" s="57"/>
      <c r="C488" s="52"/>
      <c r="D488" s="315"/>
      <c r="E488" s="498"/>
      <c r="F488" s="531"/>
      <c r="G488" s="89"/>
      <c r="H488" s="57"/>
      <c r="I488" s="90"/>
      <c r="J488" s="58">
        <f t="shared" si="159"/>
        <v>0</v>
      </c>
      <c r="K488" s="201"/>
      <c r="L488" s="44">
        <f t="shared" ref="L488:L495" si="165">+IF(J488&gt;=$G$15,1,0)</f>
        <v>0</v>
      </c>
      <c r="M488" s="44"/>
      <c r="O488" s="45">
        <f t="shared" si="160"/>
        <v>0</v>
      </c>
      <c r="P488" s="45">
        <f t="shared" si="161"/>
        <v>0</v>
      </c>
      <c r="Q488" s="45">
        <f t="shared" si="162"/>
        <v>0</v>
      </c>
      <c r="R488" s="45">
        <f t="shared" si="163"/>
        <v>0</v>
      </c>
      <c r="S488" s="45">
        <f t="shared" si="164"/>
        <v>0</v>
      </c>
      <c r="U488" s="329">
        <v>2018</v>
      </c>
    </row>
    <row r="489" spans="1:21" hidden="1">
      <c r="A489" s="526">
        <v>3</v>
      </c>
      <c r="B489" s="57"/>
      <c r="C489" s="60"/>
      <c r="D489" s="522"/>
      <c r="E489" s="498"/>
      <c r="F489" s="531"/>
      <c r="G489" s="89"/>
      <c r="H489" s="57"/>
      <c r="I489" s="90"/>
      <c r="J489" s="58">
        <f t="shared" si="159"/>
        <v>0</v>
      </c>
      <c r="K489" s="576"/>
      <c r="L489" s="44">
        <f t="shared" si="165"/>
        <v>0</v>
      </c>
      <c r="M489" s="44"/>
      <c r="O489" s="45">
        <f t="shared" si="160"/>
        <v>0</v>
      </c>
      <c r="P489" s="45">
        <f t="shared" si="161"/>
        <v>0</v>
      </c>
      <c r="Q489" s="45">
        <f t="shared" si="162"/>
        <v>0</v>
      </c>
      <c r="R489" s="45">
        <f t="shared" si="163"/>
        <v>0</v>
      </c>
      <c r="S489" s="45">
        <f t="shared" si="164"/>
        <v>0</v>
      </c>
      <c r="U489" s="329">
        <v>2018</v>
      </c>
    </row>
    <row r="490" spans="1:21" hidden="1">
      <c r="A490" s="526">
        <v>4</v>
      </c>
      <c r="B490" s="61"/>
      <c r="C490" s="57"/>
      <c r="D490" s="522"/>
      <c r="E490" s="498"/>
      <c r="F490" s="531"/>
      <c r="G490" s="89"/>
      <c r="H490" s="57"/>
      <c r="I490" s="91"/>
      <c r="J490" s="58">
        <f t="shared" si="159"/>
        <v>0</v>
      </c>
      <c r="K490" s="576"/>
      <c r="L490" s="44">
        <f t="shared" si="165"/>
        <v>0</v>
      </c>
      <c r="M490" s="44"/>
      <c r="O490" s="45">
        <f t="shared" si="160"/>
        <v>0</v>
      </c>
      <c r="P490" s="45">
        <f t="shared" si="161"/>
        <v>0</v>
      </c>
      <c r="Q490" s="45">
        <f t="shared" si="162"/>
        <v>0</v>
      </c>
      <c r="R490" s="45">
        <f t="shared" si="163"/>
        <v>0</v>
      </c>
      <c r="S490" s="45">
        <f t="shared" si="164"/>
        <v>0</v>
      </c>
      <c r="U490" s="329">
        <v>2018</v>
      </c>
    </row>
    <row r="491" spans="1:21" ht="12.75" hidden="1" thickBot="1">
      <c r="A491" s="526">
        <v>5</v>
      </c>
      <c r="B491" s="57"/>
      <c r="C491" s="57"/>
      <c r="D491" s="522"/>
      <c r="E491" s="498"/>
      <c r="F491" s="531"/>
      <c r="G491" s="89"/>
      <c r="H491" s="57"/>
      <c r="I491" s="90"/>
      <c r="J491" s="58">
        <f t="shared" si="159"/>
        <v>0</v>
      </c>
      <c r="K491" s="201"/>
      <c r="L491" s="44">
        <f t="shared" si="165"/>
        <v>0</v>
      </c>
      <c r="M491" s="44"/>
      <c r="O491" s="45">
        <f t="shared" si="160"/>
        <v>0</v>
      </c>
      <c r="P491" s="45">
        <f t="shared" si="161"/>
        <v>0</v>
      </c>
      <c r="Q491" s="45">
        <f t="shared" si="162"/>
        <v>0</v>
      </c>
      <c r="R491" s="45">
        <f t="shared" si="163"/>
        <v>0</v>
      </c>
      <c r="S491" s="45">
        <f t="shared" si="164"/>
        <v>0</v>
      </c>
      <c r="U491" s="329">
        <v>2018</v>
      </c>
    </row>
    <row r="492" spans="1:21" ht="12.75" hidden="1" thickBot="1">
      <c r="A492" s="526">
        <v>6</v>
      </c>
      <c r="B492" s="81"/>
      <c r="C492" s="57"/>
      <c r="D492" s="522"/>
      <c r="E492" s="498"/>
      <c r="F492" s="531"/>
      <c r="G492" s="89"/>
      <c r="H492" s="81"/>
      <c r="I492" s="90"/>
      <c r="J492" s="58">
        <f t="shared" si="159"/>
        <v>0</v>
      </c>
      <c r="K492" s="43"/>
      <c r="L492" s="44">
        <f t="shared" si="165"/>
        <v>0</v>
      </c>
      <c r="M492" s="44"/>
      <c r="O492" s="45">
        <f t="shared" si="160"/>
        <v>0</v>
      </c>
      <c r="P492" s="45">
        <f t="shared" si="161"/>
        <v>0</v>
      </c>
      <c r="Q492" s="45">
        <f t="shared" si="162"/>
        <v>0</v>
      </c>
      <c r="R492" s="45">
        <f t="shared" si="163"/>
        <v>0</v>
      </c>
      <c r="S492" s="45">
        <f t="shared" si="164"/>
        <v>0</v>
      </c>
      <c r="U492" s="329">
        <v>2018</v>
      </c>
    </row>
    <row r="493" spans="1:21" ht="12.75" hidden="1" thickBot="1">
      <c r="A493" s="526">
        <v>7</v>
      </c>
      <c r="B493" s="81"/>
      <c r="C493" s="57"/>
      <c r="D493" s="522"/>
      <c r="E493" s="498"/>
      <c r="F493" s="531"/>
      <c r="G493" s="89"/>
      <c r="H493" s="81"/>
      <c r="I493" s="90"/>
      <c r="J493" s="58">
        <f t="shared" si="159"/>
        <v>0</v>
      </c>
      <c r="K493" s="43"/>
      <c r="L493" s="44">
        <f t="shared" si="165"/>
        <v>0</v>
      </c>
      <c r="M493" s="44"/>
      <c r="O493" s="45">
        <f t="shared" si="160"/>
        <v>0</v>
      </c>
      <c r="P493" s="45">
        <f t="shared" si="161"/>
        <v>0</v>
      </c>
      <c r="Q493" s="45">
        <f t="shared" si="162"/>
        <v>0</v>
      </c>
      <c r="R493" s="45">
        <f t="shared" si="163"/>
        <v>0</v>
      </c>
      <c r="S493" s="45">
        <f t="shared" si="164"/>
        <v>0</v>
      </c>
      <c r="U493" s="329">
        <v>2018</v>
      </c>
    </row>
    <row r="494" spans="1:21" ht="12.75" hidden="1" thickBot="1">
      <c r="A494" s="526">
        <v>8</v>
      </c>
      <c r="B494" s="57"/>
      <c r="C494" s="60"/>
      <c r="D494" s="522"/>
      <c r="E494" s="498"/>
      <c r="F494" s="531"/>
      <c r="G494" s="89"/>
      <c r="H494" s="57"/>
      <c r="I494" s="59"/>
      <c r="J494" s="58">
        <f t="shared" si="159"/>
        <v>0</v>
      </c>
      <c r="K494" s="43"/>
      <c r="L494" s="44">
        <f t="shared" si="165"/>
        <v>0</v>
      </c>
      <c r="M494" s="44"/>
      <c r="O494" s="45">
        <f t="shared" si="160"/>
        <v>0</v>
      </c>
      <c r="P494" s="45">
        <f t="shared" si="161"/>
        <v>0</v>
      </c>
      <c r="Q494" s="45">
        <f t="shared" si="162"/>
        <v>0</v>
      </c>
      <c r="R494" s="45">
        <f t="shared" si="163"/>
        <v>0</v>
      </c>
      <c r="S494" s="45">
        <f t="shared" si="164"/>
        <v>0</v>
      </c>
      <c r="U494" s="329">
        <v>2018</v>
      </c>
    </row>
    <row r="495" spans="1:21" ht="12.75" hidden="1" thickBot="1">
      <c r="A495" s="526">
        <v>9</v>
      </c>
      <c r="B495" s="57"/>
      <c r="C495" s="60"/>
      <c r="D495" s="522"/>
      <c r="E495" s="498"/>
      <c r="F495" s="531"/>
      <c r="G495" s="89"/>
      <c r="H495" s="57"/>
      <c r="I495" s="59"/>
      <c r="J495" s="58">
        <f t="shared" si="159"/>
        <v>0</v>
      </c>
      <c r="K495" s="47"/>
      <c r="L495" s="44">
        <f t="shared" si="165"/>
        <v>0</v>
      </c>
      <c r="M495" s="44"/>
      <c r="O495" s="49">
        <f>SUM(O486:O494)</f>
        <v>0</v>
      </c>
      <c r="P495" s="49">
        <f>SUM(P486:P494)</f>
        <v>0</v>
      </c>
      <c r="Q495" s="49">
        <f>SUM(Q486:Q494)</f>
        <v>0</v>
      </c>
      <c r="R495" s="49">
        <f>SUM(R486:R494)</f>
        <v>0</v>
      </c>
      <c r="S495" s="49">
        <f>SUM(S486:S494)</f>
        <v>0</v>
      </c>
      <c r="U495" s="329">
        <v>2018</v>
      </c>
    </row>
    <row r="496" spans="1:21" ht="12.75" hidden="1" thickBot="1">
      <c r="A496" s="4"/>
      <c r="B496" s="4"/>
      <c r="C496" s="4"/>
      <c r="D496" s="4"/>
      <c r="E496" s="4"/>
      <c r="F496" s="4"/>
      <c r="G496" s="48"/>
      <c r="H496" s="26"/>
      <c r="I496" s="32" t="s">
        <v>8</v>
      </c>
      <c r="J496" s="32">
        <f>SUM(J487:J495)</f>
        <v>0</v>
      </c>
      <c r="K496" s="583"/>
      <c r="L496" s="26">
        <f>SUM(L487:L495)</f>
        <v>0</v>
      </c>
      <c r="M496" s="44"/>
      <c r="U496" s="329">
        <v>2018</v>
      </c>
    </row>
    <row r="497" spans="1:21" ht="28.5" hidden="1" customHeight="1" thickBot="1">
      <c r="A497" s="26"/>
      <c r="B497" s="26"/>
      <c r="C497" s="26"/>
      <c r="D497" s="26"/>
      <c r="E497" s="26"/>
      <c r="F497" s="26"/>
      <c r="G497" s="35"/>
      <c r="H497" s="50"/>
      <c r="I497" s="51"/>
      <c r="J497" s="52" t="str">
        <f>+IF(OR(L496=0,J503&gt;=1),"NO CUMPLE","CUMPLE")</f>
        <v>NO CUMPLE</v>
      </c>
      <c r="K497" s="102" t="str">
        <f>IF(J497="NO CUMPLE","0",IF(J496&gt;=$J$16,"CUMPLE SUMATORIA DE TODOS 2,0 DEL POE",IF(J496&lt;$J$16,"NO CUMPLE SUMATORIA DE TODOS 2,0 DEL POE")))</f>
        <v>0</v>
      </c>
      <c r="L497" s="26"/>
      <c r="M497" s="26"/>
      <c r="U497" s="329">
        <v>2018</v>
      </c>
    </row>
    <row r="498" spans="1:21" hidden="1">
      <c r="A498" s="26"/>
      <c r="B498" s="26"/>
      <c r="C498" s="26"/>
      <c r="D498" s="26"/>
      <c r="E498" s="26"/>
      <c r="F498" s="26"/>
      <c r="G498" s="53">
        <f>VLOOKUP(C482,Conformación!$A$5:$S$129,5,FALSE)</f>
        <v>0</v>
      </c>
      <c r="H498" s="54">
        <f>VLOOKUP(C482,Conformación!$A$5:$S$129,7,FALSE)</f>
        <v>0</v>
      </c>
      <c r="I498" s="55">
        <f>+O495</f>
        <v>0</v>
      </c>
      <c r="J498" s="26" t="str">
        <f>+IF(I498&lt;MAX($I$130:$I$134),"",IF(I498=MAX($I$130:$I$134)*AND(SUM($I$130:$I$134)&gt;MAX($I$130:$I$134))*AND((H498&gt;0.34)),"V.Bo.",IF(I498=MAX($I$130:$I$134)*AND(I498=SUM($I$130:$I$134))*AND(H498&gt;=0.51),"V.Bo.","NO CUMPLE")))</f>
        <v>V.Bo.</v>
      </c>
      <c r="K498" s="26"/>
      <c r="L498" s="26"/>
      <c r="M498" s="26"/>
      <c r="N498" s="46"/>
      <c r="O498" s="46"/>
      <c r="P498" s="46"/>
      <c r="Q498" s="46"/>
      <c r="R498" s="46"/>
      <c r="S498" s="46"/>
      <c r="U498" s="329">
        <v>2018</v>
      </c>
    </row>
    <row r="499" spans="1:21" hidden="1">
      <c r="A499" s="26"/>
      <c r="B499" s="26"/>
      <c r="C499" s="26"/>
      <c r="D499" s="26"/>
      <c r="E499" s="26"/>
      <c r="F499" s="26"/>
      <c r="G499" s="53">
        <f>VLOOKUP(C482,Conformación!$A$5:$S$129,8,FALSE)</f>
        <v>0</v>
      </c>
      <c r="H499" s="54">
        <f>VLOOKUP(C482,Conformación!$A$5:$S$129,10,FALSE)</f>
        <v>0</v>
      </c>
      <c r="I499" s="55">
        <f>+P495</f>
        <v>0</v>
      </c>
      <c r="J499" s="26" t="str">
        <f t="shared" ref="J499:J502" si="166">+IF(I499&lt;MAX($I$130:$I$134),"",IF(I499=MAX($I$130:$I$134)*AND(SUM($I$130:$I$134)&gt;MAX($I$130:$I$134))*AND((H499&gt;0.34)),"V.Bo.",IF(I499=MAX($I$130:$I$134)*AND(I499=SUM($I$130:$I$134))*AND(H499&gt;=0.51),"V.Bo.","NO CUMPLE")))</f>
        <v>V.Bo.</v>
      </c>
      <c r="K499" s="26"/>
      <c r="L499" s="26"/>
      <c r="M499" s="26"/>
      <c r="N499" s="46"/>
      <c r="O499" s="46"/>
      <c r="P499" s="46"/>
      <c r="Q499" s="46"/>
      <c r="R499" s="46"/>
      <c r="S499" s="46"/>
      <c r="U499" s="329">
        <v>2018</v>
      </c>
    </row>
    <row r="500" spans="1:21" hidden="1">
      <c r="A500" s="26"/>
      <c r="B500" s="26"/>
      <c r="C500" s="26"/>
      <c r="D500" s="26"/>
      <c r="E500" s="26"/>
      <c r="F500" s="26"/>
      <c r="G500" s="53">
        <f>VLOOKUP(C482,Conformación!$A$5:$S$129,11,FALSE)</f>
        <v>0</v>
      </c>
      <c r="H500" s="54">
        <f>VLOOKUP(C482,Conformación!$A$5:$S$129,13,FALSE)</f>
        <v>0</v>
      </c>
      <c r="I500" s="55">
        <f>+Q495</f>
        <v>0</v>
      </c>
      <c r="J500" s="26" t="str">
        <f t="shared" si="166"/>
        <v>V.Bo.</v>
      </c>
      <c r="K500" s="26"/>
      <c r="L500" s="26"/>
      <c r="M500" s="26"/>
      <c r="N500" s="46"/>
      <c r="O500" s="46"/>
      <c r="P500" s="46"/>
      <c r="Q500" s="46"/>
      <c r="R500" s="46"/>
      <c r="S500" s="46"/>
      <c r="U500" s="329">
        <v>2018</v>
      </c>
    </row>
    <row r="501" spans="1:21" hidden="1">
      <c r="A501" s="26"/>
      <c r="B501" s="26"/>
      <c r="C501" s="26"/>
      <c r="D501" s="26"/>
      <c r="E501" s="26"/>
      <c r="F501" s="26"/>
      <c r="G501" s="53">
        <f>VLOOKUP(C482,Conformación!$A$5:$S$129,14,FALSE)</f>
        <v>0</v>
      </c>
      <c r="H501" s="54">
        <f>VLOOKUP(C482,Conformación!$A$5:$S$129,16,FALSE)</f>
        <v>0</v>
      </c>
      <c r="I501" s="55">
        <f>+R495</f>
        <v>0</v>
      </c>
      <c r="J501" s="26" t="str">
        <f t="shared" si="166"/>
        <v>V.Bo.</v>
      </c>
      <c r="K501" s="26"/>
      <c r="L501" s="26"/>
      <c r="M501" s="26"/>
      <c r="N501" s="46"/>
      <c r="O501" s="46"/>
      <c r="P501" s="46"/>
      <c r="Q501" s="46"/>
      <c r="R501" s="46"/>
      <c r="S501" s="46"/>
      <c r="U501" s="329">
        <v>2018</v>
      </c>
    </row>
    <row r="502" spans="1:21" hidden="1">
      <c r="A502" s="26"/>
      <c r="B502" s="26"/>
      <c r="C502" s="26"/>
      <c r="D502" s="26"/>
      <c r="E502" s="26"/>
      <c r="F502" s="26"/>
      <c r="G502" s="53">
        <f>VLOOKUP(C482,Conformación!$A$5:$S$129,17,FALSE)</f>
        <v>0</v>
      </c>
      <c r="H502" s="54">
        <f>VLOOKUP(C482,Conformación!$A$5:$S$129,19,FALSE)</f>
        <v>0</v>
      </c>
      <c r="I502" s="55">
        <f>+S495</f>
        <v>0</v>
      </c>
      <c r="J502" s="26" t="str">
        <f t="shared" si="166"/>
        <v>V.Bo.</v>
      </c>
      <c r="K502" s="26"/>
      <c r="M502" s="26"/>
      <c r="N502" s="46"/>
      <c r="O502" s="46"/>
      <c r="P502" s="46"/>
      <c r="Q502" s="46"/>
      <c r="R502" s="46"/>
      <c r="S502" s="46"/>
      <c r="U502" s="329">
        <v>2018</v>
      </c>
    </row>
    <row r="503" spans="1:21" ht="15" hidden="1" customHeight="1">
      <c r="A503" s="26"/>
      <c r="B503" s="26"/>
      <c r="C503" s="26"/>
      <c r="D503" s="26"/>
      <c r="E503" s="26"/>
      <c r="F503" s="26"/>
      <c r="G503" s="53"/>
      <c r="H503" s="56"/>
      <c r="I503" s="32"/>
      <c r="J503" s="26">
        <f>+COUNTIF(J498:J502,"NO CUMPLE")</f>
        <v>0</v>
      </c>
      <c r="K503" s="26"/>
      <c r="L503" s="26"/>
      <c r="M503" s="26"/>
      <c r="N503" s="46"/>
      <c r="O503" s="46"/>
      <c r="P503" s="46"/>
      <c r="Q503" s="46"/>
      <c r="R503" s="46"/>
      <c r="S503" s="46"/>
      <c r="U503" s="329">
        <v>2018</v>
      </c>
    </row>
    <row r="504" spans="1:21" hidden="1">
      <c r="U504" s="329">
        <v>2018</v>
      </c>
    </row>
    <row r="505" spans="1:21" hidden="1">
      <c r="A505" s="4"/>
      <c r="B505" s="29" t="s">
        <v>117</v>
      </c>
      <c r="C505" s="31">
        <v>22</v>
      </c>
      <c r="D505" s="737">
        <f>VLOOKUP(C505,Conformación!$A$5:$S$129,2,FALSE)</f>
        <v>0</v>
      </c>
      <c r="E505" s="737"/>
      <c r="F505" s="737"/>
      <c r="G505" s="737"/>
      <c r="H505" s="737"/>
      <c r="I505" s="737"/>
      <c r="J505" s="32"/>
      <c r="K505" s="26"/>
      <c r="L505" s="26"/>
      <c r="U505" s="329">
        <v>2018</v>
      </c>
    </row>
    <row r="506" spans="1:21" hidden="1">
      <c r="A506" s="4"/>
      <c r="B506" s="29"/>
      <c r="C506" s="29"/>
      <c r="D506" s="738">
        <f>VLOOKUP(C505,Conformación!$A$5:$S$129,4,FALSE)</f>
        <v>0</v>
      </c>
      <c r="E506" s="738"/>
      <c r="F506" s="738"/>
      <c r="G506" s="738"/>
      <c r="H506" s="738"/>
      <c r="I506" s="738"/>
      <c r="J506" s="32"/>
      <c r="K506" s="26"/>
      <c r="L506" s="4"/>
      <c r="M506" s="26"/>
      <c r="U506" s="329">
        <v>2018</v>
      </c>
    </row>
    <row r="507" spans="1:21" hidden="1">
      <c r="A507" s="4"/>
      <c r="B507" s="29"/>
      <c r="C507" s="29"/>
      <c r="D507" s="738"/>
      <c r="E507" s="738"/>
      <c r="F507" s="738"/>
      <c r="G507" s="738"/>
      <c r="H507" s="738"/>
      <c r="I507" s="738"/>
      <c r="J507" s="32"/>
      <c r="K507" s="26"/>
      <c r="L507" s="42"/>
      <c r="M507" s="26"/>
      <c r="O507" s="37" t="s">
        <v>24</v>
      </c>
      <c r="P507" s="38"/>
      <c r="Q507" s="38"/>
      <c r="R507" s="38"/>
      <c r="S507" s="38"/>
      <c r="U507" s="329">
        <v>2018</v>
      </c>
    </row>
    <row r="508" spans="1:21" hidden="1">
      <c r="A508" s="4"/>
      <c r="B508" s="4"/>
      <c r="C508" s="4"/>
      <c r="D508" s="4"/>
      <c r="E508" s="4"/>
      <c r="F508" s="4"/>
      <c r="G508" s="35"/>
      <c r="H508" s="26"/>
      <c r="I508" s="27"/>
      <c r="J508" s="36"/>
      <c r="K508" s="4"/>
      <c r="L508" s="44"/>
      <c r="M508" s="26"/>
      <c r="O508" s="11">
        <f>+G521</f>
        <v>0</v>
      </c>
      <c r="P508" s="11">
        <f>+G522</f>
        <v>0</v>
      </c>
      <c r="Q508" s="11">
        <f>+G523</f>
        <v>0</v>
      </c>
      <c r="R508" s="11">
        <f>+G524</f>
        <v>0</v>
      </c>
      <c r="S508" s="11">
        <f>+G525</f>
        <v>0</v>
      </c>
      <c r="U508" s="329">
        <v>2018</v>
      </c>
    </row>
    <row r="509" spans="1:21" ht="36" hidden="1">
      <c r="A509" s="39" t="s">
        <v>23</v>
      </c>
      <c r="B509" s="39" t="s">
        <v>6</v>
      </c>
      <c r="C509" s="40" t="s">
        <v>22</v>
      </c>
      <c r="D509" s="40" t="s">
        <v>25</v>
      </c>
      <c r="E509" s="479" t="s">
        <v>278</v>
      </c>
      <c r="F509" s="39" t="s">
        <v>4</v>
      </c>
      <c r="G509" s="41" t="s">
        <v>5</v>
      </c>
      <c r="H509" s="39" t="s">
        <v>323</v>
      </c>
      <c r="I509" s="19" t="s">
        <v>26</v>
      </c>
      <c r="J509" s="19" t="str">
        <f>+J$13</f>
        <v>SMMLV</v>
      </c>
      <c r="K509" s="39" t="s">
        <v>9</v>
      </c>
      <c r="L509" s="44"/>
      <c r="M509" s="4"/>
      <c r="O509" s="45">
        <f>+IF(C510=$O$117,J510,0)</f>
        <v>0</v>
      </c>
      <c r="P509" s="45">
        <f>+IF(C510=$P$117,J510,0)</f>
        <v>0</v>
      </c>
      <c r="Q509" s="45">
        <f>+IF(C510=$Q$117,J510,0)</f>
        <v>0</v>
      </c>
      <c r="R509" s="45">
        <f>+IF(C510=$R$117,J510,0)</f>
        <v>0</v>
      </c>
      <c r="S509" s="45">
        <f>+IF(C510=$S$117,J510,0)</f>
        <v>0</v>
      </c>
      <c r="U509" s="329">
        <v>2018</v>
      </c>
    </row>
    <row r="510" spans="1:21" hidden="1">
      <c r="A510" s="526">
        <v>1</v>
      </c>
      <c r="B510" s="57"/>
      <c r="C510" s="60"/>
      <c r="D510" s="522"/>
      <c r="E510" s="498"/>
      <c r="F510" s="531"/>
      <c r="G510" s="89"/>
      <c r="H510" s="57"/>
      <c r="I510" s="90"/>
      <c r="J510" s="58">
        <f>IF(G510=0,0,IF(G510&lt;$G$13,"FUERA DE TIEMPO",I510*D510/VLOOKUP(YEAR(G510),$U$3:$V$45,2,0)))</f>
        <v>0</v>
      </c>
      <c r="K510" s="576"/>
      <c r="L510" s="44">
        <f>+IF(J510&gt;=$G$15,1,0)</f>
        <v>0</v>
      </c>
      <c r="M510" s="42"/>
      <c r="N510" s="34"/>
      <c r="O510" s="45">
        <f t="shared" ref="O510:O517" si="167">+IF(C511=$O$117,J511,0)</f>
        <v>0</v>
      </c>
      <c r="P510" s="45">
        <f t="shared" ref="P510:P517" si="168">+IF(C511=$P$117,J511,0)</f>
        <v>0</v>
      </c>
      <c r="Q510" s="45">
        <f t="shared" ref="Q510:Q517" si="169">+IF(C511=$Q$117,J511,0)</f>
        <v>0</v>
      </c>
      <c r="R510" s="45">
        <f t="shared" ref="R510:R517" si="170">+IF(C511=$R$117,J511,0)</f>
        <v>0</v>
      </c>
      <c r="S510" s="45">
        <f t="shared" ref="S510:S517" si="171">+IF(C511=$S$117,J511,0)</f>
        <v>0</v>
      </c>
      <c r="U510" s="329">
        <v>2018</v>
      </c>
    </row>
    <row r="511" spans="1:21" hidden="1">
      <c r="A511" s="526">
        <v>2</v>
      </c>
      <c r="B511" s="57"/>
      <c r="C511" s="60"/>
      <c r="D511" s="315"/>
      <c r="E511" s="498"/>
      <c r="F511" s="531"/>
      <c r="G511" s="89"/>
      <c r="H511" s="57"/>
      <c r="I511" s="90"/>
      <c r="J511" s="58"/>
      <c r="K511" s="201"/>
      <c r="L511" s="44">
        <f t="shared" ref="L511:L518" si="172">+IF(J511&gt;=$G$15,1,0)</f>
        <v>0</v>
      </c>
      <c r="M511" s="44"/>
      <c r="O511" s="45">
        <f t="shared" si="167"/>
        <v>0</v>
      </c>
      <c r="P511" s="45">
        <f t="shared" si="168"/>
        <v>0</v>
      </c>
      <c r="Q511" s="45">
        <f t="shared" si="169"/>
        <v>0</v>
      </c>
      <c r="R511" s="45">
        <f t="shared" si="170"/>
        <v>0</v>
      </c>
      <c r="S511" s="45">
        <f t="shared" si="171"/>
        <v>0</v>
      </c>
      <c r="U511" s="329">
        <v>2018</v>
      </c>
    </row>
    <row r="512" spans="1:21" hidden="1">
      <c r="A512" s="526">
        <v>3</v>
      </c>
      <c r="B512" s="57"/>
      <c r="C512" s="60"/>
      <c r="D512" s="522"/>
      <c r="E512" s="498"/>
      <c r="F512" s="531"/>
      <c r="G512" s="89"/>
      <c r="H512" s="57"/>
      <c r="I512" s="90"/>
      <c r="J512" s="58"/>
      <c r="K512" s="576"/>
      <c r="L512" s="44">
        <f t="shared" si="172"/>
        <v>0</v>
      </c>
      <c r="M512" s="44"/>
      <c r="O512" s="45">
        <f t="shared" si="167"/>
        <v>0</v>
      </c>
      <c r="P512" s="45">
        <f t="shared" si="168"/>
        <v>0</v>
      </c>
      <c r="Q512" s="45">
        <f t="shared" si="169"/>
        <v>0</v>
      </c>
      <c r="R512" s="45">
        <f t="shared" si="170"/>
        <v>0</v>
      </c>
      <c r="S512" s="45">
        <f t="shared" si="171"/>
        <v>0</v>
      </c>
      <c r="U512" s="329">
        <v>2018</v>
      </c>
    </row>
    <row r="513" spans="1:21" ht="12.75" hidden="1" thickBot="1">
      <c r="A513" s="526">
        <v>4</v>
      </c>
      <c r="B513" s="57"/>
      <c r="C513" s="60"/>
      <c r="D513" s="522"/>
      <c r="E513" s="498"/>
      <c r="F513" s="531"/>
      <c r="G513" s="89"/>
      <c r="H513" s="57"/>
      <c r="I513" s="90"/>
      <c r="J513" s="58">
        <f t="shared" ref="J513:J518" si="173">IF(G513=0,0,IF(G513&lt;$G$13,"FUERA DE TIEMPO",I513*D513/VLOOKUP(YEAR(G513),$U$3:$V$45,2,0)))</f>
        <v>0</v>
      </c>
      <c r="K513" s="576"/>
      <c r="L513" s="44">
        <f t="shared" si="172"/>
        <v>0</v>
      </c>
      <c r="M513" s="44"/>
      <c r="O513" s="45">
        <f t="shared" si="167"/>
        <v>0</v>
      </c>
      <c r="P513" s="45">
        <f t="shared" si="168"/>
        <v>0</v>
      </c>
      <c r="Q513" s="45">
        <f t="shared" si="169"/>
        <v>0</v>
      </c>
      <c r="R513" s="45">
        <f t="shared" si="170"/>
        <v>0</v>
      </c>
      <c r="S513" s="45">
        <f t="shared" si="171"/>
        <v>0</v>
      </c>
      <c r="U513" s="329">
        <v>2018</v>
      </c>
    </row>
    <row r="514" spans="1:21" ht="12.75" hidden="1" thickBot="1">
      <c r="A514" s="526">
        <v>5</v>
      </c>
      <c r="B514" s="57"/>
      <c r="C514" s="57"/>
      <c r="D514" s="522"/>
      <c r="E514" s="498"/>
      <c r="F514" s="531"/>
      <c r="G514" s="89"/>
      <c r="H514" s="57"/>
      <c r="I514" s="90"/>
      <c r="J514" s="58">
        <f t="shared" si="173"/>
        <v>0</v>
      </c>
      <c r="K514" s="201"/>
      <c r="L514" s="44">
        <f t="shared" si="172"/>
        <v>0</v>
      </c>
      <c r="M514" s="44"/>
      <c r="O514" s="45">
        <f t="shared" si="167"/>
        <v>0</v>
      </c>
      <c r="P514" s="45">
        <f t="shared" si="168"/>
        <v>0</v>
      </c>
      <c r="Q514" s="45">
        <f t="shared" si="169"/>
        <v>0</v>
      </c>
      <c r="R514" s="45">
        <f t="shared" si="170"/>
        <v>0</v>
      </c>
      <c r="S514" s="45">
        <f t="shared" si="171"/>
        <v>0</v>
      </c>
      <c r="U514" s="329">
        <v>2018</v>
      </c>
    </row>
    <row r="515" spans="1:21" ht="12.75" hidden="1" thickBot="1">
      <c r="A515" s="526">
        <v>6</v>
      </c>
      <c r="B515" s="81"/>
      <c r="C515" s="57"/>
      <c r="D515" s="522"/>
      <c r="E515" s="498"/>
      <c r="F515" s="531"/>
      <c r="G515" s="89"/>
      <c r="H515" s="81"/>
      <c r="I515" s="90"/>
      <c r="J515" s="58">
        <f t="shared" si="173"/>
        <v>0</v>
      </c>
      <c r="K515" s="43"/>
      <c r="L515" s="44">
        <f t="shared" si="172"/>
        <v>0</v>
      </c>
      <c r="M515" s="44"/>
      <c r="O515" s="45">
        <f t="shared" si="167"/>
        <v>0</v>
      </c>
      <c r="P515" s="45">
        <f t="shared" si="168"/>
        <v>0</v>
      </c>
      <c r="Q515" s="45">
        <f t="shared" si="169"/>
        <v>0</v>
      </c>
      <c r="R515" s="45">
        <f t="shared" si="170"/>
        <v>0</v>
      </c>
      <c r="S515" s="45">
        <f t="shared" si="171"/>
        <v>0</v>
      </c>
      <c r="U515" s="329">
        <v>2018</v>
      </c>
    </row>
    <row r="516" spans="1:21" ht="12.75" hidden="1" thickBot="1">
      <c r="A516" s="526">
        <v>7</v>
      </c>
      <c r="B516" s="81"/>
      <c r="C516" s="57"/>
      <c r="D516" s="522"/>
      <c r="E516" s="498"/>
      <c r="F516" s="531"/>
      <c r="G516" s="89"/>
      <c r="H516" s="81"/>
      <c r="I516" s="90"/>
      <c r="J516" s="58">
        <f t="shared" si="173"/>
        <v>0</v>
      </c>
      <c r="K516" s="43"/>
      <c r="L516" s="44">
        <f t="shared" si="172"/>
        <v>0</v>
      </c>
      <c r="M516" s="44"/>
      <c r="O516" s="45">
        <f t="shared" si="167"/>
        <v>0</v>
      </c>
      <c r="P516" s="45">
        <f t="shared" si="168"/>
        <v>0</v>
      </c>
      <c r="Q516" s="45">
        <f t="shared" si="169"/>
        <v>0</v>
      </c>
      <c r="R516" s="45">
        <f t="shared" si="170"/>
        <v>0</v>
      </c>
      <c r="S516" s="45">
        <f t="shared" si="171"/>
        <v>0</v>
      </c>
      <c r="U516" s="329">
        <v>2018</v>
      </c>
    </row>
    <row r="517" spans="1:21" ht="12.75" hidden="1" thickBot="1">
      <c r="A517" s="526">
        <v>8</v>
      </c>
      <c r="B517" s="57"/>
      <c r="C517" s="60"/>
      <c r="D517" s="522"/>
      <c r="E517" s="498"/>
      <c r="F517" s="531"/>
      <c r="G517" s="89"/>
      <c r="H517" s="57"/>
      <c r="I517" s="59"/>
      <c r="J517" s="58">
        <f t="shared" si="173"/>
        <v>0</v>
      </c>
      <c r="K517" s="43"/>
      <c r="L517" s="44">
        <f t="shared" si="172"/>
        <v>0</v>
      </c>
      <c r="M517" s="44"/>
      <c r="O517" s="45">
        <f t="shared" si="167"/>
        <v>0</v>
      </c>
      <c r="P517" s="45">
        <f t="shared" si="168"/>
        <v>0</v>
      </c>
      <c r="Q517" s="45">
        <f t="shared" si="169"/>
        <v>0</v>
      </c>
      <c r="R517" s="45">
        <f t="shared" si="170"/>
        <v>0</v>
      </c>
      <c r="S517" s="45">
        <f t="shared" si="171"/>
        <v>0</v>
      </c>
      <c r="U517" s="329">
        <v>2018</v>
      </c>
    </row>
    <row r="518" spans="1:21" ht="12.75" hidden="1" thickBot="1">
      <c r="A518" s="526">
        <v>9</v>
      </c>
      <c r="B518" s="57"/>
      <c r="C518" s="60"/>
      <c r="D518" s="522"/>
      <c r="E518" s="498"/>
      <c r="F518" s="531"/>
      <c r="G518" s="89"/>
      <c r="H518" s="57"/>
      <c r="I518" s="59"/>
      <c r="J518" s="58">
        <f t="shared" si="173"/>
        <v>0</v>
      </c>
      <c r="K518" s="47"/>
      <c r="L518" s="44">
        <f t="shared" si="172"/>
        <v>0</v>
      </c>
      <c r="M518" s="44"/>
      <c r="O518" s="49">
        <f>SUM(O509:O517)</f>
        <v>0</v>
      </c>
      <c r="P518" s="49">
        <f>SUM(P509:P517)</f>
        <v>0</v>
      </c>
      <c r="Q518" s="49">
        <f>SUM(Q509:Q517)</f>
        <v>0</v>
      </c>
      <c r="R518" s="49">
        <f>SUM(R509:R517)</f>
        <v>0</v>
      </c>
      <c r="S518" s="49">
        <f>SUM(S509:S517)</f>
        <v>0</v>
      </c>
      <c r="U518" s="329">
        <v>2018</v>
      </c>
    </row>
    <row r="519" spans="1:21" ht="12.75" hidden="1" thickBot="1">
      <c r="A519" s="4"/>
      <c r="B519" s="4"/>
      <c r="C519" s="4"/>
      <c r="D519" s="4"/>
      <c r="E519" s="4"/>
      <c r="F519" s="4"/>
      <c r="G519" s="48"/>
      <c r="H519" s="26"/>
      <c r="I519" s="32" t="s">
        <v>8</v>
      </c>
      <c r="J519" s="32">
        <f>SUM(J510:J518)</f>
        <v>0</v>
      </c>
      <c r="K519" s="583"/>
      <c r="L519" s="26">
        <f>SUM(L510:L518)</f>
        <v>0</v>
      </c>
      <c r="M519" s="44"/>
      <c r="U519" s="329">
        <v>2018</v>
      </c>
    </row>
    <row r="520" spans="1:21" ht="28.5" hidden="1" customHeight="1" thickBot="1">
      <c r="A520" s="26"/>
      <c r="B520" s="26"/>
      <c r="C520" s="26"/>
      <c r="D520" s="26"/>
      <c r="E520" s="26"/>
      <c r="F520" s="26"/>
      <c r="G520" s="35"/>
      <c r="H520" s="50"/>
      <c r="I520" s="51"/>
      <c r="J520" s="52" t="str">
        <f>+IF(OR(L519=0,J526&gt;=1),"NO CUMPLE","CUMPLE")</f>
        <v>NO CUMPLE</v>
      </c>
      <c r="K520" s="102" t="str">
        <f>IF(J520="NO CUMPLE","0",IF(J519&gt;=$J$16,"CUMPLE SUMATORIA DE TODOS 2,0 DEL POE",IF(J519&lt;$J$16,"NO CUMPLE SUMATORIA DE TODOS 2,0 DEL POE")))</f>
        <v>0</v>
      </c>
      <c r="L520" s="26"/>
      <c r="M520" s="26"/>
      <c r="U520" s="329">
        <v>2018</v>
      </c>
    </row>
    <row r="521" spans="1:21" hidden="1">
      <c r="A521" s="26"/>
      <c r="B521" s="26"/>
      <c r="C521" s="26"/>
      <c r="D521" s="26"/>
      <c r="E521" s="26"/>
      <c r="F521" s="26"/>
      <c r="G521" s="53">
        <f>VLOOKUP(C505,Conformación!$A$5:$S$129,5,FALSE)</f>
        <v>0</v>
      </c>
      <c r="H521" s="54">
        <f>VLOOKUP(C505,Conformación!$A$5:$S$129,7,FALSE)</f>
        <v>0</v>
      </c>
      <c r="I521" s="55">
        <f>+O518</f>
        <v>0</v>
      </c>
      <c r="J521" s="26" t="str">
        <f>+IF(I521&lt;MAX($I$130:$I$134),"",IF(I521=MAX($I$130:$I$134)*AND(SUM($I$130:$I$134)&gt;MAX($I$130:$I$134))*AND((H521&gt;0.34)),"V.Bo.",IF(I521=MAX($I$130:$I$134)*AND(I521=SUM($I$130:$I$134))*AND(H521&gt;=0.51),"V.Bo.","NO CUMPLE")))</f>
        <v>V.Bo.</v>
      </c>
      <c r="K521" s="26"/>
      <c r="L521" s="26"/>
      <c r="M521" s="26"/>
      <c r="N521" s="46"/>
      <c r="O521" s="46"/>
      <c r="P521" s="46"/>
      <c r="Q521" s="46"/>
      <c r="R521" s="46"/>
      <c r="S521" s="46"/>
      <c r="U521" s="329">
        <v>2018</v>
      </c>
    </row>
    <row r="522" spans="1:21" hidden="1">
      <c r="A522" s="26"/>
      <c r="B522" s="26"/>
      <c r="C522" s="26"/>
      <c r="D522" s="26"/>
      <c r="E522" s="26"/>
      <c r="F522" s="26"/>
      <c r="G522" s="53">
        <f>VLOOKUP(C505,Conformación!$A$5:$S$129,8,FALSE)</f>
        <v>0</v>
      </c>
      <c r="H522" s="54">
        <f>VLOOKUP(C505,Conformación!$A$5:$S$129,10,FALSE)</f>
        <v>0</v>
      </c>
      <c r="I522" s="55">
        <f>+P518</f>
        <v>0</v>
      </c>
      <c r="J522" s="26" t="str">
        <f t="shared" ref="J522:J525" si="174">+IF(I522&lt;MAX($I$130:$I$134),"",IF(I522=MAX($I$130:$I$134)*AND(SUM($I$130:$I$134)&gt;MAX($I$130:$I$134))*AND((H522&gt;0.34)),"V.Bo.",IF(I522=MAX($I$130:$I$134)*AND(I522=SUM($I$130:$I$134))*AND(H522&gt;=0.51),"V.Bo.","NO CUMPLE")))</f>
        <v>V.Bo.</v>
      </c>
      <c r="K522" s="26"/>
      <c r="L522" s="26"/>
      <c r="M522" s="26"/>
      <c r="N522" s="46"/>
      <c r="O522" s="46"/>
      <c r="P522" s="46"/>
      <c r="Q522" s="46"/>
      <c r="R522" s="46"/>
      <c r="S522" s="46"/>
      <c r="U522" s="329">
        <v>2018</v>
      </c>
    </row>
    <row r="523" spans="1:21" hidden="1">
      <c r="A523" s="26"/>
      <c r="B523" s="26"/>
      <c r="C523" s="26"/>
      <c r="D523" s="26"/>
      <c r="E523" s="26"/>
      <c r="F523" s="26"/>
      <c r="G523" s="53">
        <f>VLOOKUP(C505,Conformación!$A$5:$S$129,11,FALSE)</f>
        <v>0</v>
      </c>
      <c r="H523" s="54">
        <f>VLOOKUP(C505,Conformación!$A$5:$S$129,13,FALSE)</f>
        <v>0</v>
      </c>
      <c r="I523" s="55">
        <f>+Q518</f>
        <v>0</v>
      </c>
      <c r="J523" s="26" t="str">
        <f t="shared" si="174"/>
        <v>V.Bo.</v>
      </c>
      <c r="K523" s="26"/>
      <c r="L523" s="26"/>
      <c r="M523" s="26"/>
      <c r="N523" s="46"/>
      <c r="O523" s="46"/>
      <c r="P523" s="46"/>
      <c r="Q523" s="46"/>
      <c r="R523" s="46"/>
      <c r="S523" s="46"/>
      <c r="U523" s="329">
        <v>2018</v>
      </c>
    </row>
    <row r="524" spans="1:21" hidden="1">
      <c r="A524" s="26"/>
      <c r="B524" s="26"/>
      <c r="C524" s="26"/>
      <c r="D524" s="26"/>
      <c r="E524" s="26"/>
      <c r="F524" s="26"/>
      <c r="G524" s="53">
        <f>VLOOKUP(C505,Conformación!$A$5:$S$129,14,FALSE)</f>
        <v>0</v>
      </c>
      <c r="H524" s="54">
        <f>VLOOKUP(C505,Conformación!$A$5:$S$129,16,FALSE)</f>
        <v>0</v>
      </c>
      <c r="I524" s="55">
        <f>+R518</f>
        <v>0</v>
      </c>
      <c r="J524" s="26" t="str">
        <f t="shared" si="174"/>
        <v>V.Bo.</v>
      </c>
      <c r="K524" s="26"/>
      <c r="L524" s="26"/>
      <c r="M524" s="26"/>
      <c r="N524" s="46"/>
      <c r="O524" s="46"/>
      <c r="P524" s="46"/>
      <c r="Q524" s="46"/>
      <c r="R524" s="46"/>
      <c r="S524" s="46"/>
      <c r="U524" s="329">
        <v>2018</v>
      </c>
    </row>
    <row r="525" spans="1:21" hidden="1">
      <c r="A525" s="26"/>
      <c r="B525" s="26"/>
      <c r="C525" s="26"/>
      <c r="D525" s="26"/>
      <c r="E525" s="26"/>
      <c r="F525" s="26"/>
      <c r="G525" s="53">
        <f>VLOOKUP(C505,Conformación!$A$5:$S$129,17,FALSE)</f>
        <v>0</v>
      </c>
      <c r="H525" s="54">
        <f>VLOOKUP(C505,Conformación!$A$5:$S$129,19,FALSE)</f>
        <v>0</v>
      </c>
      <c r="I525" s="55">
        <f>+S518</f>
        <v>0</v>
      </c>
      <c r="J525" s="26" t="str">
        <f t="shared" si="174"/>
        <v>V.Bo.</v>
      </c>
      <c r="K525" s="26"/>
      <c r="M525" s="26"/>
      <c r="N525" s="46"/>
      <c r="O525" s="46"/>
      <c r="P525" s="46"/>
      <c r="Q525" s="46"/>
      <c r="R525" s="46"/>
      <c r="S525" s="46"/>
      <c r="U525" s="329">
        <v>2018</v>
      </c>
    </row>
    <row r="526" spans="1:21" ht="15" hidden="1" customHeight="1">
      <c r="A526" s="26"/>
      <c r="B526" s="26"/>
      <c r="C526" s="26"/>
      <c r="D526" s="26"/>
      <c r="E526" s="26"/>
      <c r="F526" s="26"/>
      <c r="G526" s="53"/>
      <c r="H526" s="56"/>
      <c r="I526" s="32"/>
      <c r="J526" s="26">
        <f>+COUNTIF(J521:J525,"NO CUMPLE")</f>
        <v>0</v>
      </c>
      <c r="K526" s="26"/>
      <c r="L526" s="26"/>
      <c r="M526" s="26"/>
      <c r="N526" s="46"/>
      <c r="O526" s="46"/>
      <c r="P526" s="46"/>
      <c r="Q526" s="46"/>
      <c r="R526" s="46"/>
      <c r="S526" s="46"/>
      <c r="U526" s="329">
        <v>2018</v>
      </c>
    </row>
    <row r="527" spans="1:21" hidden="1">
      <c r="U527" s="329">
        <v>2018</v>
      </c>
    </row>
    <row r="528" spans="1:21" hidden="1">
      <c r="A528" s="4"/>
      <c r="B528" s="29" t="s">
        <v>117</v>
      </c>
      <c r="C528" s="31">
        <v>23</v>
      </c>
      <c r="D528" s="737">
        <f>VLOOKUP(C528,Conformación!$A$5:$S$129,2,FALSE)</f>
        <v>0</v>
      </c>
      <c r="E528" s="737"/>
      <c r="F528" s="737"/>
      <c r="G528" s="737"/>
      <c r="H528" s="737"/>
      <c r="I528" s="737"/>
      <c r="J528" s="32"/>
      <c r="K528" s="26"/>
      <c r="L528" s="26"/>
      <c r="U528" s="329">
        <v>2018</v>
      </c>
    </row>
    <row r="529" spans="1:21" hidden="1">
      <c r="A529" s="4"/>
      <c r="B529" s="29"/>
      <c r="C529" s="29"/>
      <c r="D529" s="738">
        <f>VLOOKUP(C528,Conformación!$A$5:$S$129,4,FALSE)</f>
        <v>0</v>
      </c>
      <c r="E529" s="738"/>
      <c r="F529" s="738"/>
      <c r="G529" s="738"/>
      <c r="H529" s="738"/>
      <c r="I529" s="738"/>
      <c r="J529" s="32"/>
      <c r="K529" s="26"/>
      <c r="L529" s="4"/>
      <c r="M529" s="26"/>
      <c r="U529" s="329">
        <v>2018</v>
      </c>
    </row>
    <row r="530" spans="1:21" hidden="1">
      <c r="A530" s="4"/>
      <c r="B530" s="29"/>
      <c r="C530" s="29"/>
      <c r="D530" s="738"/>
      <c r="E530" s="738"/>
      <c r="F530" s="738"/>
      <c r="G530" s="738"/>
      <c r="H530" s="738"/>
      <c r="I530" s="738"/>
      <c r="J530" s="32"/>
      <c r="K530" s="26"/>
      <c r="L530" s="42"/>
      <c r="M530" s="26"/>
      <c r="O530" s="37" t="s">
        <v>24</v>
      </c>
      <c r="P530" s="38"/>
      <c r="Q530" s="38"/>
      <c r="R530" s="38"/>
      <c r="S530" s="38"/>
      <c r="U530" s="329">
        <v>2018</v>
      </c>
    </row>
    <row r="531" spans="1:21" hidden="1">
      <c r="A531" s="4"/>
      <c r="B531" s="4"/>
      <c r="C531" s="4"/>
      <c r="D531" s="4"/>
      <c r="E531" s="4"/>
      <c r="F531" s="4"/>
      <c r="G531" s="35"/>
      <c r="H531" s="26"/>
      <c r="I531" s="27"/>
      <c r="J531" s="36"/>
      <c r="K531" s="4"/>
      <c r="L531" s="44"/>
      <c r="M531" s="26"/>
      <c r="O531" s="11">
        <f>+G544</f>
        <v>0</v>
      </c>
      <c r="P531" s="11">
        <f>+G545</f>
        <v>0</v>
      </c>
      <c r="Q531" s="11">
        <f>+G546</f>
        <v>0</v>
      </c>
      <c r="R531" s="11">
        <f>+G547</f>
        <v>0</v>
      </c>
      <c r="S531" s="11">
        <f>+G548</f>
        <v>0</v>
      </c>
      <c r="U531" s="329">
        <v>2018</v>
      </c>
    </row>
    <row r="532" spans="1:21" ht="36" hidden="1">
      <c r="A532" s="39" t="s">
        <v>23</v>
      </c>
      <c r="B532" s="39" t="s">
        <v>6</v>
      </c>
      <c r="C532" s="40" t="s">
        <v>22</v>
      </c>
      <c r="D532" s="40" t="s">
        <v>25</v>
      </c>
      <c r="E532" s="479" t="s">
        <v>278</v>
      </c>
      <c r="F532" s="39" t="s">
        <v>4</v>
      </c>
      <c r="G532" s="41" t="s">
        <v>5</v>
      </c>
      <c r="H532" s="39" t="s">
        <v>323</v>
      </c>
      <c r="I532" s="19" t="s">
        <v>26</v>
      </c>
      <c r="J532" s="19" t="str">
        <f>+J$13</f>
        <v>SMMLV</v>
      </c>
      <c r="K532" s="39" t="s">
        <v>9</v>
      </c>
      <c r="L532" s="44"/>
      <c r="M532" s="4"/>
      <c r="O532" s="45">
        <f>+IF(C533=$O$117,J533,0)</f>
        <v>0</v>
      </c>
      <c r="P532" s="45">
        <f>+IF(C533=$P$117,J533,0)</f>
        <v>0</v>
      </c>
      <c r="Q532" s="45">
        <f>+IF(C533=$Q$117,J533,0)</f>
        <v>0</v>
      </c>
      <c r="R532" s="45">
        <f>+IF(C533=$R$117,J533,0)</f>
        <v>0</v>
      </c>
      <c r="S532" s="45">
        <f>+IF(C533=$S$117,J533,0)</f>
        <v>0</v>
      </c>
      <c r="U532" s="329">
        <v>2018</v>
      </c>
    </row>
    <row r="533" spans="1:21" ht="12.75" hidden="1" thickBot="1">
      <c r="A533" s="526">
        <v>1</v>
      </c>
      <c r="B533" s="57"/>
      <c r="C533" s="60"/>
      <c r="D533" s="522"/>
      <c r="E533" s="498"/>
      <c r="F533" s="531"/>
      <c r="G533" s="89"/>
      <c r="H533" s="57"/>
      <c r="I533" s="90"/>
      <c r="J533" s="58">
        <f t="shared" ref="J533:J541" si="175">IF(G533=0,0,IF(G533&lt;$G$13,"FUERA DE TIEMPO",I533*D533/VLOOKUP(YEAR(G533),$U$3:$V$45,2,0)))</f>
        <v>0</v>
      </c>
      <c r="K533" s="576"/>
      <c r="L533" s="44">
        <f>+IF(J533&gt;=$G$15,1,0)</f>
        <v>0</v>
      </c>
      <c r="M533" s="42"/>
      <c r="N533" s="34"/>
      <c r="O533" s="45">
        <f t="shared" ref="O533:O540" si="176">+IF(C534=$O$117,J534,0)</f>
        <v>0</v>
      </c>
      <c r="P533" s="45">
        <f t="shared" ref="P533:P540" si="177">+IF(C534=$P$117,J534,0)</f>
        <v>0</v>
      </c>
      <c r="Q533" s="45">
        <f t="shared" ref="Q533:Q540" si="178">+IF(C534=$Q$117,J534,0)</f>
        <v>0</v>
      </c>
      <c r="R533" s="45">
        <f t="shared" ref="R533:R540" si="179">+IF(C534=$R$117,J534,0)</f>
        <v>0</v>
      </c>
      <c r="S533" s="45">
        <f t="shared" ref="S533:S540" si="180">+IF(C534=$S$117,J534,0)</f>
        <v>0</v>
      </c>
      <c r="U533" s="329">
        <v>2018</v>
      </c>
    </row>
    <row r="534" spans="1:21" hidden="1">
      <c r="A534" s="526">
        <v>2</v>
      </c>
      <c r="B534" s="57"/>
      <c r="C534" s="52"/>
      <c r="D534" s="315"/>
      <c r="E534" s="498"/>
      <c r="F534" s="531"/>
      <c r="G534" s="89"/>
      <c r="H534" s="57"/>
      <c r="I534" s="90"/>
      <c r="J534" s="58">
        <f t="shared" si="175"/>
        <v>0</v>
      </c>
      <c r="K534" s="201"/>
      <c r="L534" s="44">
        <f t="shared" ref="L534:L541" si="181">+IF(J534&gt;=$G$15,1,0)</f>
        <v>0</v>
      </c>
      <c r="M534" s="44"/>
      <c r="O534" s="45">
        <f t="shared" si="176"/>
        <v>0</v>
      </c>
      <c r="P534" s="45">
        <f t="shared" si="177"/>
        <v>0</v>
      </c>
      <c r="Q534" s="45">
        <f t="shared" si="178"/>
        <v>0</v>
      </c>
      <c r="R534" s="45">
        <f t="shared" si="179"/>
        <v>0</v>
      </c>
      <c r="S534" s="45">
        <f t="shared" si="180"/>
        <v>0</v>
      </c>
      <c r="U534" s="329">
        <v>2018</v>
      </c>
    </row>
    <row r="535" spans="1:21" hidden="1">
      <c r="A535" s="526">
        <v>3</v>
      </c>
      <c r="B535" s="57"/>
      <c r="C535" s="60"/>
      <c r="D535" s="522"/>
      <c r="E535" s="498"/>
      <c r="F535" s="531"/>
      <c r="G535" s="89"/>
      <c r="H535" s="57"/>
      <c r="I535" s="90"/>
      <c r="J535" s="58">
        <f t="shared" si="175"/>
        <v>0</v>
      </c>
      <c r="K535" s="576"/>
      <c r="L535" s="44">
        <f t="shared" si="181"/>
        <v>0</v>
      </c>
      <c r="M535" s="44"/>
      <c r="O535" s="45">
        <f t="shared" si="176"/>
        <v>0</v>
      </c>
      <c r="P535" s="45">
        <f t="shared" si="177"/>
        <v>0</v>
      </c>
      <c r="Q535" s="45">
        <f t="shared" si="178"/>
        <v>0</v>
      </c>
      <c r="R535" s="45">
        <f t="shared" si="179"/>
        <v>0</v>
      </c>
      <c r="S535" s="45">
        <f t="shared" si="180"/>
        <v>0</v>
      </c>
      <c r="U535" s="329">
        <v>2018</v>
      </c>
    </row>
    <row r="536" spans="1:21" hidden="1">
      <c r="A536" s="526">
        <v>4</v>
      </c>
      <c r="B536" s="61"/>
      <c r="C536" s="57"/>
      <c r="D536" s="522"/>
      <c r="E536" s="498"/>
      <c r="F536" s="531"/>
      <c r="G536" s="89"/>
      <c r="H536" s="57"/>
      <c r="I536" s="91"/>
      <c r="J536" s="58">
        <f t="shared" si="175"/>
        <v>0</v>
      </c>
      <c r="K536" s="576"/>
      <c r="L536" s="44">
        <f t="shared" si="181"/>
        <v>0</v>
      </c>
      <c r="M536" s="44"/>
      <c r="O536" s="45">
        <f t="shared" si="176"/>
        <v>0</v>
      </c>
      <c r="P536" s="45">
        <f t="shared" si="177"/>
        <v>0</v>
      </c>
      <c r="Q536" s="45">
        <f t="shared" si="178"/>
        <v>0</v>
      </c>
      <c r="R536" s="45">
        <f t="shared" si="179"/>
        <v>0</v>
      </c>
      <c r="S536" s="45">
        <f t="shared" si="180"/>
        <v>0</v>
      </c>
      <c r="U536" s="329">
        <v>2018</v>
      </c>
    </row>
    <row r="537" spans="1:21" ht="12.75" hidden="1" thickBot="1">
      <c r="A537" s="526">
        <v>5</v>
      </c>
      <c r="B537" s="57"/>
      <c r="C537" s="57"/>
      <c r="D537" s="522"/>
      <c r="E537" s="498"/>
      <c r="F537" s="531"/>
      <c r="G537" s="89"/>
      <c r="H537" s="57"/>
      <c r="I537" s="90"/>
      <c r="J537" s="58">
        <f t="shared" si="175"/>
        <v>0</v>
      </c>
      <c r="K537" s="201"/>
      <c r="L537" s="44">
        <f t="shared" si="181"/>
        <v>0</v>
      </c>
      <c r="M537" s="44"/>
      <c r="O537" s="45">
        <f t="shared" si="176"/>
        <v>0</v>
      </c>
      <c r="P537" s="45">
        <f t="shared" si="177"/>
        <v>0</v>
      </c>
      <c r="Q537" s="45">
        <f t="shared" si="178"/>
        <v>0</v>
      </c>
      <c r="R537" s="45">
        <f t="shared" si="179"/>
        <v>0</v>
      </c>
      <c r="S537" s="45">
        <f t="shared" si="180"/>
        <v>0</v>
      </c>
      <c r="U537" s="329">
        <v>2018</v>
      </c>
    </row>
    <row r="538" spans="1:21" ht="12.75" hidden="1" thickBot="1">
      <c r="A538" s="526">
        <v>6</v>
      </c>
      <c r="B538" s="81"/>
      <c r="C538" s="57"/>
      <c r="D538" s="522"/>
      <c r="E538" s="498"/>
      <c r="F538" s="531"/>
      <c r="G538" s="89"/>
      <c r="H538" s="81"/>
      <c r="I538" s="90"/>
      <c r="J538" s="58">
        <f t="shared" si="175"/>
        <v>0</v>
      </c>
      <c r="K538" s="43"/>
      <c r="L538" s="44">
        <f t="shared" si="181"/>
        <v>0</v>
      </c>
      <c r="M538" s="44"/>
      <c r="O538" s="45">
        <f t="shared" si="176"/>
        <v>0</v>
      </c>
      <c r="P538" s="45">
        <f t="shared" si="177"/>
        <v>0</v>
      </c>
      <c r="Q538" s="45">
        <f t="shared" si="178"/>
        <v>0</v>
      </c>
      <c r="R538" s="45">
        <f t="shared" si="179"/>
        <v>0</v>
      </c>
      <c r="S538" s="45">
        <f t="shared" si="180"/>
        <v>0</v>
      </c>
      <c r="U538" s="329">
        <v>2018</v>
      </c>
    </row>
    <row r="539" spans="1:21" ht="12.75" hidden="1" thickBot="1">
      <c r="A539" s="526">
        <v>7</v>
      </c>
      <c r="B539" s="81"/>
      <c r="C539" s="57"/>
      <c r="D539" s="522"/>
      <c r="E539" s="498"/>
      <c r="F539" s="531"/>
      <c r="G539" s="89"/>
      <c r="H539" s="81"/>
      <c r="I539" s="90"/>
      <c r="J539" s="58">
        <f t="shared" si="175"/>
        <v>0</v>
      </c>
      <c r="K539" s="43"/>
      <c r="L539" s="44">
        <f t="shared" si="181"/>
        <v>0</v>
      </c>
      <c r="M539" s="44"/>
      <c r="O539" s="45">
        <f t="shared" si="176"/>
        <v>0</v>
      </c>
      <c r="P539" s="45">
        <f t="shared" si="177"/>
        <v>0</v>
      </c>
      <c r="Q539" s="45">
        <f t="shared" si="178"/>
        <v>0</v>
      </c>
      <c r="R539" s="45">
        <f t="shared" si="179"/>
        <v>0</v>
      </c>
      <c r="S539" s="45">
        <f t="shared" si="180"/>
        <v>0</v>
      </c>
      <c r="U539" s="329">
        <v>2018</v>
      </c>
    </row>
    <row r="540" spans="1:21" ht="12.75" hidden="1" thickBot="1">
      <c r="A540" s="526">
        <v>8</v>
      </c>
      <c r="B540" s="57"/>
      <c r="C540" s="60"/>
      <c r="D540" s="522"/>
      <c r="E540" s="498"/>
      <c r="F540" s="531"/>
      <c r="G540" s="89"/>
      <c r="H540" s="57"/>
      <c r="I540" s="59"/>
      <c r="J540" s="58">
        <f t="shared" si="175"/>
        <v>0</v>
      </c>
      <c r="K540" s="43"/>
      <c r="L540" s="44">
        <f t="shared" si="181"/>
        <v>0</v>
      </c>
      <c r="M540" s="44"/>
      <c r="O540" s="45">
        <f t="shared" si="176"/>
        <v>0</v>
      </c>
      <c r="P540" s="45">
        <f t="shared" si="177"/>
        <v>0</v>
      </c>
      <c r="Q540" s="45">
        <f t="shared" si="178"/>
        <v>0</v>
      </c>
      <c r="R540" s="45">
        <f t="shared" si="179"/>
        <v>0</v>
      </c>
      <c r="S540" s="45">
        <f t="shared" si="180"/>
        <v>0</v>
      </c>
      <c r="U540" s="329">
        <v>2018</v>
      </c>
    </row>
    <row r="541" spans="1:21" ht="12.75" hidden="1" thickBot="1">
      <c r="A541" s="526">
        <v>9</v>
      </c>
      <c r="B541" s="57"/>
      <c r="C541" s="60"/>
      <c r="D541" s="522"/>
      <c r="E541" s="498"/>
      <c r="F541" s="531"/>
      <c r="G541" s="89"/>
      <c r="H541" s="57"/>
      <c r="I541" s="59"/>
      <c r="J541" s="58">
        <f t="shared" si="175"/>
        <v>0</v>
      </c>
      <c r="K541" s="47"/>
      <c r="L541" s="44">
        <f t="shared" si="181"/>
        <v>0</v>
      </c>
      <c r="M541" s="44"/>
      <c r="O541" s="49">
        <f>SUM(O532:O540)</f>
        <v>0</v>
      </c>
      <c r="P541" s="49">
        <f>SUM(P532:P540)</f>
        <v>0</v>
      </c>
      <c r="Q541" s="49">
        <f>SUM(Q532:Q540)</f>
        <v>0</v>
      </c>
      <c r="R541" s="49">
        <f>SUM(R532:R540)</f>
        <v>0</v>
      </c>
      <c r="S541" s="49">
        <f>SUM(S532:S540)</f>
        <v>0</v>
      </c>
      <c r="U541" s="329">
        <v>2018</v>
      </c>
    </row>
    <row r="542" spans="1:21" ht="12.75" hidden="1" thickBot="1">
      <c r="A542" s="4"/>
      <c r="B542" s="4"/>
      <c r="C542" s="4"/>
      <c r="D542" s="4"/>
      <c r="E542" s="4"/>
      <c r="F542" s="4"/>
      <c r="G542" s="48"/>
      <c r="H542" s="26"/>
      <c r="I542" s="32" t="s">
        <v>8</v>
      </c>
      <c r="J542" s="32">
        <f>SUM(J533:J541)</f>
        <v>0</v>
      </c>
      <c r="K542" s="583"/>
      <c r="L542" s="26">
        <f>SUM(L533:L541)</f>
        <v>0</v>
      </c>
      <c r="M542" s="44"/>
      <c r="U542" s="329">
        <v>2018</v>
      </c>
    </row>
    <row r="543" spans="1:21" ht="28.5" hidden="1" customHeight="1" thickBot="1">
      <c r="A543" s="26"/>
      <c r="B543" s="26"/>
      <c r="C543" s="26"/>
      <c r="D543" s="26"/>
      <c r="E543" s="26"/>
      <c r="F543" s="26"/>
      <c r="G543" s="35"/>
      <c r="H543" s="50"/>
      <c r="I543" s="51"/>
      <c r="J543" s="52" t="str">
        <f>+IF(OR(L542=0,J549&gt;=1),"NO CUMPLE","CUMPLE")</f>
        <v>NO CUMPLE</v>
      </c>
      <c r="K543" s="102" t="str">
        <f>IF(J543="NO CUMPLE","0",IF(J542&gt;=$J$16,"CUMPLE SUMATORIA DE TODOS 2,0 DEL POE",IF(J542&lt;$J$16,"NO CUMPLE SUMATORIA DE TODOS 2,0 DEL POE")))</f>
        <v>0</v>
      </c>
      <c r="L543" s="26"/>
      <c r="M543" s="26"/>
      <c r="U543" s="329">
        <v>2018</v>
      </c>
    </row>
    <row r="544" spans="1:21" hidden="1">
      <c r="A544" s="26"/>
      <c r="B544" s="26"/>
      <c r="C544" s="26"/>
      <c r="D544" s="26"/>
      <c r="E544" s="26"/>
      <c r="F544" s="26"/>
      <c r="G544" s="53">
        <f>VLOOKUP(C528,Conformación!$A$5:$S$129,5,FALSE)</f>
        <v>0</v>
      </c>
      <c r="H544" s="54">
        <f>VLOOKUP(C528,Conformación!$A$5:$S$129,7,FALSE)</f>
        <v>0</v>
      </c>
      <c r="I544" s="55">
        <f>+O541</f>
        <v>0</v>
      </c>
      <c r="J544" s="26" t="str">
        <f>+IF(I544&lt;MAX($I$130:$I$134),"",IF(I544=MAX($I$130:$I$134)*AND(SUM($I$130:$I$134)&gt;MAX($I$130:$I$134))*AND((H544&gt;0.34)),"V.Bo.",IF(I544=MAX($I$130:$I$134)*AND(I544=SUM($I$130:$I$134))*AND(H544&gt;=0.51),"V.Bo.","NO CUMPLE")))</f>
        <v>V.Bo.</v>
      </c>
      <c r="K544" s="26"/>
      <c r="L544" s="26"/>
      <c r="M544" s="26"/>
      <c r="N544" s="46"/>
      <c r="O544" s="46"/>
      <c r="P544" s="46"/>
      <c r="Q544" s="46"/>
      <c r="R544" s="46"/>
      <c r="S544" s="46"/>
      <c r="U544" s="329">
        <v>2018</v>
      </c>
    </row>
    <row r="545" spans="1:21" hidden="1">
      <c r="A545" s="26"/>
      <c r="B545" s="26"/>
      <c r="C545" s="26"/>
      <c r="D545" s="26"/>
      <c r="E545" s="26"/>
      <c r="F545" s="26"/>
      <c r="G545" s="53">
        <f>VLOOKUP(C528,Conformación!$A$5:$S$129,8,FALSE)</f>
        <v>0</v>
      </c>
      <c r="H545" s="54">
        <f>VLOOKUP(C528,Conformación!$A$5:$S$129,10,FALSE)</f>
        <v>0</v>
      </c>
      <c r="I545" s="55">
        <f>+P541</f>
        <v>0</v>
      </c>
      <c r="J545" s="26" t="str">
        <f t="shared" ref="J545:J548" si="182">+IF(I545&lt;MAX($I$130:$I$134),"",IF(I545=MAX($I$130:$I$134)*AND(SUM($I$130:$I$134)&gt;MAX($I$130:$I$134))*AND((H545&gt;0.34)),"V.Bo.",IF(I545=MAX($I$130:$I$134)*AND(I545=SUM($I$130:$I$134))*AND(H545&gt;=0.51),"V.Bo.","NO CUMPLE")))</f>
        <v>V.Bo.</v>
      </c>
      <c r="K545" s="26"/>
      <c r="L545" s="26"/>
      <c r="M545" s="26"/>
      <c r="N545" s="46"/>
      <c r="O545" s="46"/>
      <c r="P545" s="46"/>
      <c r="Q545" s="46"/>
      <c r="R545" s="46"/>
      <c r="S545" s="46"/>
      <c r="U545" s="329">
        <v>2018</v>
      </c>
    </row>
    <row r="546" spans="1:21" hidden="1">
      <c r="A546" s="26"/>
      <c r="B546" s="26"/>
      <c r="C546" s="26"/>
      <c r="D546" s="26"/>
      <c r="E546" s="26"/>
      <c r="F546" s="26"/>
      <c r="G546" s="53">
        <f>VLOOKUP(C528,Conformación!$A$5:$S$129,11,FALSE)</f>
        <v>0</v>
      </c>
      <c r="H546" s="54">
        <f>VLOOKUP(C528,Conformación!$A$5:$S$129,13,FALSE)</f>
        <v>0</v>
      </c>
      <c r="I546" s="55">
        <f>+Q541</f>
        <v>0</v>
      </c>
      <c r="J546" s="26" t="str">
        <f t="shared" si="182"/>
        <v>V.Bo.</v>
      </c>
      <c r="K546" s="26"/>
      <c r="L546" s="26"/>
      <c r="M546" s="26"/>
      <c r="N546" s="46"/>
      <c r="O546" s="46"/>
      <c r="P546" s="46"/>
      <c r="Q546" s="46"/>
      <c r="R546" s="46"/>
      <c r="S546" s="46"/>
      <c r="U546" s="329">
        <v>2018</v>
      </c>
    </row>
    <row r="547" spans="1:21" hidden="1">
      <c r="A547" s="26"/>
      <c r="B547" s="26"/>
      <c r="C547" s="26"/>
      <c r="D547" s="26"/>
      <c r="E547" s="26"/>
      <c r="F547" s="26"/>
      <c r="G547" s="53">
        <f>VLOOKUP(C528,Conformación!$A$5:$S$129,14,FALSE)</f>
        <v>0</v>
      </c>
      <c r="H547" s="54">
        <f>VLOOKUP(C528,Conformación!$A$5:$S$129,16,FALSE)</f>
        <v>0</v>
      </c>
      <c r="I547" s="55">
        <f>+R541</f>
        <v>0</v>
      </c>
      <c r="J547" s="26" t="str">
        <f t="shared" si="182"/>
        <v>V.Bo.</v>
      </c>
      <c r="K547" s="26"/>
      <c r="L547" s="26"/>
      <c r="M547" s="26"/>
      <c r="N547" s="46"/>
      <c r="O547" s="46"/>
      <c r="P547" s="46"/>
      <c r="Q547" s="46"/>
      <c r="R547" s="46"/>
      <c r="S547" s="46"/>
      <c r="U547" s="329">
        <v>2018</v>
      </c>
    </row>
    <row r="548" spans="1:21" hidden="1">
      <c r="A548" s="26"/>
      <c r="B548" s="26"/>
      <c r="C548" s="26"/>
      <c r="D548" s="26"/>
      <c r="E548" s="26"/>
      <c r="F548" s="26"/>
      <c r="G548" s="53">
        <f>VLOOKUP(C528,Conformación!$A$5:$S$129,17,FALSE)</f>
        <v>0</v>
      </c>
      <c r="H548" s="54">
        <f>VLOOKUP(C528,Conformación!$A$5:$S$129,19,FALSE)</f>
        <v>0</v>
      </c>
      <c r="I548" s="55">
        <f>+S541</f>
        <v>0</v>
      </c>
      <c r="J548" s="26" t="str">
        <f t="shared" si="182"/>
        <v>V.Bo.</v>
      </c>
      <c r="K548" s="26"/>
      <c r="M548" s="26"/>
      <c r="N548" s="46"/>
      <c r="O548" s="46"/>
      <c r="P548" s="46"/>
      <c r="Q548" s="46"/>
      <c r="R548" s="46"/>
      <c r="S548" s="46"/>
      <c r="U548" s="329">
        <v>2018</v>
      </c>
    </row>
    <row r="549" spans="1:21" ht="15" hidden="1" customHeight="1">
      <c r="A549" s="26"/>
      <c r="B549" s="26"/>
      <c r="C549" s="26"/>
      <c r="D549" s="26"/>
      <c r="E549" s="26"/>
      <c r="F549" s="26"/>
      <c r="G549" s="53"/>
      <c r="H549" s="56"/>
      <c r="I549" s="32"/>
      <c r="J549" s="26">
        <f>+COUNTIF(J544:J548,"NO CUMPLE")</f>
        <v>0</v>
      </c>
      <c r="K549" s="26"/>
      <c r="L549" s="26"/>
      <c r="M549" s="26"/>
      <c r="N549" s="46"/>
      <c r="O549" s="46"/>
      <c r="P549" s="46"/>
      <c r="Q549" s="46"/>
      <c r="R549" s="46"/>
      <c r="S549" s="46"/>
      <c r="U549" s="329">
        <v>2018</v>
      </c>
    </row>
    <row r="550" spans="1:21" hidden="1">
      <c r="U550" s="329">
        <v>2018</v>
      </c>
    </row>
    <row r="551" spans="1:21" hidden="1">
      <c r="A551" s="4"/>
      <c r="B551" s="29" t="s">
        <v>117</v>
      </c>
      <c r="C551" s="31">
        <v>24</v>
      </c>
      <c r="D551" s="737">
        <f>VLOOKUP(C551,Conformación!$A$5:$S$129,2,FALSE)</f>
        <v>0</v>
      </c>
      <c r="E551" s="737"/>
      <c r="F551" s="737"/>
      <c r="G551" s="737"/>
      <c r="H551" s="737"/>
      <c r="I551" s="737"/>
      <c r="J551" s="32"/>
      <c r="K551" s="26"/>
      <c r="L551" s="26"/>
      <c r="U551" s="329">
        <v>2018</v>
      </c>
    </row>
    <row r="552" spans="1:21" hidden="1">
      <c r="A552" s="4"/>
      <c r="B552" s="29"/>
      <c r="C552" s="29"/>
      <c r="D552" s="738">
        <f>VLOOKUP(C551,Conformación!$A$5:$S$129,4,FALSE)</f>
        <v>0</v>
      </c>
      <c r="E552" s="738"/>
      <c r="F552" s="738"/>
      <c r="G552" s="738"/>
      <c r="H552" s="738"/>
      <c r="I552" s="738"/>
      <c r="J552" s="32"/>
      <c r="K552" s="26"/>
      <c r="L552" s="4"/>
      <c r="M552" s="26"/>
      <c r="U552" s="329">
        <v>2018</v>
      </c>
    </row>
    <row r="553" spans="1:21" hidden="1">
      <c r="A553" s="4"/>
      <c r="B553" s="29"/>
      <c r="C553" s="29"/>
      <c r="D553" s="738"/>
      <c r="E553" s="738"/>
      <c r="F553" s="738"/>
      <c r="G553" s="738"/>
      <c r="H553" s="738"/>
      <c r="I553" s="738"/>
      <c r="J553" s="32"/>
      <c r="K553" s="26"/>
      <c r="L553" s="42"/>
      <c r="M553" s="26"/>
      <c r="O553" s="37" t="s">
        <v>24</v>
      </c>
      <c r="P553" s="38"/>
      <c r="Q553" s="38"/>
      <c r="R553" s="38"/>
      <c r="S553" s="38"/>
      <c r="U553" s="329">
        <v>2018</v>
      </c>
    </row>
    <row r="554" spans="1:21" hidden="1">
      <c r="A554" s="4"/>
      <c r="B554" s="4"/>
      <c r="C554" s="4"/>
      <c r="D554" s="4"/>
      <c r="E554" s="4"/>
      <c r="F554" s="4"/>
      <c r="G554" s="35"/>
      <c r="H554" s="26"/>
      <c r="I554" s="27"/>
      <c r="J554" s="36"/>
      <c r="K554" s="4"/>
      <c r="L554" s="44"/>
      <c r="M554" s="26"/>
      <c r="O554" s="11">
        <f>+G567</f>
        <v>0</v>
      </c>
      <c r="P554" s="11">
        <f>+G568</f>
        <v>0</v>
      </c>
      <c r="Q554" s="11">
        <f>+G569</f>
        <v>0</v>
      </c>
      <c r="R554" s="11">
        <f>+G570</f>
        <v>0</v>
      </c>
      <c r="S554" s="11">
        <f>+G571</f>
        <v>0</v>
      </c>
      <c r="U554" s="329">
        <v>2018</v>
      </c>
    </row>
    <row r="555" spans="1:21" ht="36" hidden="1">
      <c r="A555" s="39" t="s">
        <v>23</v>
      </c>
      <c r="B555" s="39" t="s">
        <v>6</v>
      </c>
      <c r="C555" s="40" t="s">
        <v>22</v>
      </c>
      <c r="D555" s="40" t="s">
        <v>25</v>
      </c>
      <c r="E555" s="479" t="s">
        <v>278</v>
      </c>
      <c r="F555" s="39" t="s">
        <v>4</v>
      </c>
      <c r="G555" s="41" t="s">
        <v>5</v>
      </c>
      <c r="H555" s="39" t="s">
        <v>323</v>
      </c>
      <c r="I555" s="19" t="s">
        <v>26</v>
      </c>
      <c r="J555" s="19" t="str">
        <f>+J$13</f>
        <v>SMMLV</v>
      </c>
      <c r="K555" s="39" t="s">
        <v>9</v>
      </c>
      <c r="L555" s="44"/>
      <c r="M555" s="4"/>
      <c r="O555" s="45">
        <f>+IF(C556=$O$117,J556,0)</f>
        <v>0</v>
      </c>
      <c r="P555" s="45">
        <f>+IF(C556=$P$117,J556,0)</f>
        <v>0</v>
      </c>
      <c r="Q555" s="45">
        <f>+IF(C556=$Q$117,J556,0)</f>
        <v>0</v>
      </c>
      <c r="R555" s="45">
        <f>+IF(C556=$R$117,J556,0)</f>
        <v>0</v>
      </c>
      <c r="S555" s="45">
        <f>+IF(C556=$S$117,J556,0)</f>
        <v>0</v>
      </c>
      <c r="U555" s="329">
        <v>2018</v>
      </c>
    </row>
    <row r="556" spans="1:21" hidden="1">
      <c r="A556" s="526">
        <v>1</v>
      </c>
      <c r="B556" s="57"/>
      <c r="C556" s="60"/>
      <c r="D556" s="522"/>
      <c r="E556" s="498"/>
      <c r="F556" s="531"/>
      <c r="G556" s="89"/>
      <c r="H556" s="57"/>
      <c r="I556" s="90"/>
      <c r="J556" s="58">
        <f t="shared" ref="J556:J564" si="183">IF(G556=0,0,IF(G556&lt;$G$13,"FUERA DE TIEMPO",I556*D556/VLOOKUP(YEAR(G556),$U$3:$V$45,2,0)))</f>
        <v>0</v>
      </c>
      <c r="K556" s="576"/>
      <c r="L556" s="44">
        <f>+IF(J556&gt;=$G$15,1,0)</f>
        <v>0</v>
      </c>
      <c r="M556" s="42"/>
      <c r="N556" s="34"/>
      <c r="O556" s="45">
        <f t="shared" ref="O556:O563" si="184">+IF(C557=$O$117,J557,0)</f>
        <v>0</v>
      </c>
      <c r="P556" s="45">
        <f t="shared" ref="P556:P563" si="185">+IF(C557=$P$117,J557,0)</f>
        <v>0</v>
      </c>
      <c r="Q556" s="45">
        <f t="shared" ref="Q556:Q563" si="186">+IF(C557=$Q$117,J557,0)</f>
        <v>0</v>
      </c>
      <c r="R556" s="45">
        <f t="shared" ref="R556:R563" si="187">+IF(C557=$R$117,J557,0)</f>
        <v>0</v>
      </c>
      <c r="S556" s="45">
        <f t="shared" ref="S556:S563" si="188">+IF(C557=$S$117,J557,0)</f>
        <v>0</v>
      </c>
      <c r="U556" s="329">
        <v>2018</v>
      </c>
    </row>
    <row r="557" spans="1:21" ht="12.75" hidden="1" thickBot="1">
      <c r="A557" s="526">
        <v>2</v>
      </c>
      <c r="B557" s="57"/>
      <c r="C557" s="60"/>
      <c r="D557" s="315"/>
      <c r="E557" s="498"/>
      <c r="F557" s="531"/>
      <c r="G557" s="89"/>
      <c r="H557" s="57"/>
      <c r="I557" s="90"/>
      <c r="J557" s="58">
        <f t="shared" si="183"/>
        <v>0</v>
      </c>
      <c r="K557" s="576"/>
      <c r="L557" s="44">
        <f t="shared" ref="L557:L564" si="189">+IF(J557&gt;=$G$15,1,0)</f>
        <v>0</v>
      </c>
      <c r="M557" s="44"/>
      <c r="O557" s="45">
        <f t="shared" si="184"/>
        <v>0</v>
      </c>
      <c r="P557" s="45">
        <f t="shared" si="185"/>
        <v>0</v>
      </c>
      <c r="Q557" s="45">
        <f t="shared" si="186"/>
        <v>0</v>
      </c>
      <c r="R557" s="45">
        <f t="shared" si="187"/>
        <v>0</v>
      </c>
      <c r="S557" s="45">
        <f t="shared" si="188"/>
        <v>0</v>
      </c>
      <c r="U557" s="329">
        <v>2018</v>
      </c>
    </row>
    <row r="558" spans="1:21" hidden="1">
      <c r="A558" s="526">
        <v>3</v>
      </c>
      <c r="B558" s="57"/>
      <c r="C558" s="60"/>
      <c r="D558" s="522"/>
      <c r="E558" s="498"/>
      <c r="F558" s="531"/>
      <c r="G558" s="89"/>
      <c r="H558" s="57"/>
      <c r="I558" s="90"/>
      <c r="J558" s="58">
        <f t="shared" si="183"/>
        <v>0</v>
      </c>
      <c r="K558" s="576"/>
      <c r="L558" s="44">
        <f t="shared" si="189"/>
        <v>0</v>
      </c>
      <c r="M558" s="44"/>
      <c r="O558" s="45">
        <f t="shared" si="184"/>
        <v>0</v>
      </c>
      <c r="P558" s="45">
        <f t="shared" si="185"/>
        <v>0</v>
      </c>
      <c r="Q558" s="45">
        <f t="shared" si="186"/>
        <v>0</v>
      </c>
      <c r="R558" s="45">
        <f t="shared" si="187"/>
        <v>0</v>
      </c>
      <c r="S558" s="45">
        <f t="shared" si="188"/>
        <v>0</v>
      </c>
      <c r="U558" s="329">
        <v>2018</v>
      </c>
    </row>
    <row r="559" spans="1:21" hidden="1">
      <c r="A559" s="526">
        <v>4</v>
      </c>
      <c r="B559" s="61"/>
      <c r="C559" s="57"/>
      <c r="D559" s="522"/>
      <c r="E559" s="498"/>
      <c r="F559" s="531"/>
      <c r="G559" s="89"/>
      <c r="H559" s="57"/>
      <c r="I559" s="91"/>
      <c r="J559" s="58">
        <f t="shared" si="183"/>
        <v>0</v>
      </c>
      <c r="K559" s="576"/>
      <c r="L559" s="44">
        <f t="shared" si="189"/>
        <v>0</v>
      </c>
      <c r="M559" s="44"/>
      <c r="O559" s="45">
        <f t="shared" si="184"/>
        <v>0</v>
      </c>
      <c r="P559" s="45">
        <f t="shared" si="185"/>
        <v>0</v>
      </c>
      <c r="Q559" s="45">
        <f t="shared" si="186"/>
        <v>0</v>
      </c>
      <c r="R559" s="45">
        <f t="shared" si="187"/>
        <v>0</v>
      </c>
      <c r="S559" s="45">
        <f t="shared" si="188"/>
        <v>0</v>
      </c>
      <c r="U559" s="329">
        <v>2018</v>
      </c>
    </row>
    <row r="560" spans="1:21" hidden="1">
      <c r="A560" s="526">
        <v>5</v>
      </c>
      <c r="B560" s="57"/>
      <c r="C560" s="57"/>
      <c r="D560" s="522"/>
      <c r="E560" s="498"/>
      <c r="F560" s="531"/>
      <c r="G560" s="89"/>
      <c r="H560" s="57"/>
      <c r="I560" s="90"/>
      <c r="J560" s="58">
        <f t="shared" si="183"/>
        <v>0</v>
      </c>
      <c r="K560" s="201"/>
      <c r="L560" s="44">
        <f t="shared" si="189"/>
        <v>0</v>
      </c>
      <c r="M560" s="44"/>
      <c r="O560" s="45">
        <f t="shared" si="184"/>
        <v>0</v>
      </c>
      <c r="P560" s="45">
        <f t="shared" si="185"/>
        <v>0</v>
      </c>
      <c r="Q560" s="45">
        <f t="shared" si="186"/>
        <v>0</v>
      </c>
      <c r="R560" s="45">
        <f t="shared" si="187"/>
        <v>0</v>
      </c>
      <c r="S560" s="45">
        <f t="shared" si="188"/>
        <v>0</v>
      </c>
      <c r="U560" s="329">
        <v>2018</v>
      </c>
    </row>
    <row r="561" spans="1:21" hidden="1">
      <c r="A561" s="526">
        <v>6</v>
      </c>
      <c r="B561" s="81"/>
      <c r="C561" s="57"/>
      <c r="D561" s="522"/>
      <c r="E561" s="498"/>
      <c r="F561" s="531"/>
      <c r="G561" s="89"/>
      <c r="H561" s="81"/>
      <c r="I561" s="90"/>
      <c r="J561" s="58">
        <f t="shared" si="183"/>
        <v>0</v>
      </c>
      <c r="K561" s="43"/>
      <c r="L561" s="44">
        <f t="shared" si="189"/>
        <v>0</v>
      </c>
      <c r="M561" s="44"/>
      <c r="O561" s="45">
        <f t="shared" si="184"/>
        <v>0</v>
      </c>
      <c r="P561" s="45">
        <f t="shared" si="185"/>
        <v>0</v>
      </c>
      <c r="Q561" s="45">
        <f t="shared" si="186"/>
        <v>0</v>
      </c>
      <c r="R561" s="45">
        <f t="shared" si="187"/>
        <v>0</v>
      </c>
      <c r="S561" s="45">
        <f t="shared" si="188"/>
        <v>0</v>
      </c>
      <c r="U561" s="329">
        <v>2018</v>
      </c>
    </row>
    <row r="562" spans="1:21" hidden="1">
      <c r="A562" s="526">
        <v>7</v>
      </c>
      <c r="B562" s="81"/>
      <c r="C562" s="57"/>
      <c r="D562" s="522"/>
      <c r="E562" s="498"/>
      <c r="F562" s="531"/>
      <c r="G562" s="89"/>
      <c r="H562" s="81"/>
      <c r="I562" s="90"/>
      <c r="J562" s="58">
        <f t="shared" si="183"/>
        <v>0</v>
      </c>
      <c r="K562" s="43"/>
      <c r="L562" s="44">
        <f t="shared" si="189"/>
        <v>0</v>
      </c>
      <c r="M562" s="44"/>
      <c r="O562" s="45">
        <f t="shared" si="184"/>
        <v>0</v>
      </c>
      <c r="P562" s="45">
        <f t="shared" si="185"/>
        <v>0</v>
      </c>
      <c r="Q562" s="45">
        <f t="shared" si="186"/>
        <v>0</v>
      </c>
      <c r="R562" s="45">
        <f t="shared" si="187"/>
        <v>0</v>
      </c>
      <c r="S562" s="45">
        <f t="shared" si="188"/>
        <v>0</v>
      </c>
      <c r="U562" s="329">
        <v>2018</v>
      </c>
    </row>
    <row r="563" spans="1:21" hidden="1">
      <c r="A563" s="526">
        <v>8</v>
      </c>
      <c r="B563" s="57"/>
      <c r="C563" s="60"/>
      <c r="D563" s="522"/>
      <c r="E563" s="498"/>
      <c r="F563" s="531"/>
      <c r="G563" s="89"/>
      <c r="H563" s="57"/>
      <c r="I563" s="59"/>
      <c r="J563" s="58">
        <f t="shared" si="183"/>
        <v>0</v>
      </c>
      <c r="K563" s="43"/>
      <c r="L563" s="44">
        <f t="shared" si="189"/>
        <v>0</v>
      </c>
      <c r="M563" s="44"/>
      <c r="O563" s="45">
        <f t="shared" si="184"/>
        <v>0</v>
      </c>
      <c r="P563" s="45">
        <f t="shared" si="185"/>
        <v>0</v>
      </c>
      <c r="Q563" s="45">
        <f t="shared" si="186"/>
        <v>0</v>
      </c>
      <c r="R563" s="45">
        <f t="shared" si="187"/>
        <v>0</v>
      </c>
      <c r="S563" s="45">
        <f t="shared" si="188"/>
        <v>0</v>
      </c>
      <c r="U563" s="329">
        <v>2018</v>
      </c>
    </row>
    <row r="564" spans="1:21" ht="12.75" hidden="1" thickBot="1">
      <c r="A564" s="526">
        <v>9</v>
      </c>
      <c r="B564" s="57"/>
      <c r="C564" s="60"/>
      <c r="D564" s="522"/>
      <c r="E564" s="498"/>
      <c r="F564" s="531"/>
      <c r="G564" s="89"/>
      <c r="H564" s="57"/>
      <c r="I564" s="59"/>
      <c r="J564" s="58">
        <f t="shared" si="183"/>
        <v>0</v>
      </c>
      <c r="K564" s="47"/>
      <c r="L564" s="44">
        <f t="shared" si="189"/>
        <v>0</v>
      </c>
      <c r="M564" s="44"/>
      <c r="O564" s="49">
        <f>SUM(O555:O563)</f>
        <v>0</v>
      </c>
      <c r="P564" s="49">
        <f>SUM(P555:P563)</f>
        <v>0</v>
      </c>
      <c r="Q564" s="49">
        <f>SUM(Q555:Q563)</f>
        <v>0</v>
      </c>
      <c r="R564" s="49">
        <f>SUM(R555:R563)</f>
        <v>0</v>
      </c>
      <c r="S564" s="49">
        <f>SUM(S555:S563)</f>
        <v>0</v>
      </c>
      <c r="U564" s="329">
        <v>2018</v>
      </c>
    </row>
    <row r="565" spans="1:21" ht="12.75" hidden="1" thickBot="1">
      <c r="A565" s="4"/>
      <c r="B565" s="4"/>
      <c r="C565" s="4"/>
      <c r="D565" s="4"/>
      <c r="E565" s="4"/>
      <c r="F565" s="4"/>
      <c r="G565" s="48"/>
      <c r="H565" s="26"/>
      <c r="I565" s="32" t="s">
        <v>8</v>
      </c>
      <c r="J565" s="32">
        <f>SUM(J556:J564)</f>
        <v>0</v>
      </c>
      <c r="K565" s="583"/>
      <c r="L565" s="26">
        <f>SUM(L556:L564)</f>
        <v>0</v>
      </c>
      <c r="M565" s="44"/>
      <c r="U565" s="329">
        <v>2018</v>
      </c>
    </row>
    <row r="566" spans="1:21" ht="28.5" hidden="1" customHeight="1" thickBot="1">
      <c r="A566" s="26"/>
      <c r="B566" s="26"/>
      <c r="C566" s="26"/>
      <c r="D566" s="26"/>
      <c r="E566" s="26"/>
      <c r="F566" s="26"/>
      <c r="G566" s="35"/>
      <c r="H566" s="50"/>
      <c r="I566" s="51"/>
      <c r="J566" s="52" t="str">
        <f>+IF(OR(L565=0,J572&gt;=1),"NO CUMPLE","CUMPLE")</f>
        <v>NO CUMPLE</v>
      </c>
      <c r="K566" s="102" t="str">
        <f>IF(J566="NO CUMPLE","0",IF(J565&gt;=$J$16,"CUMPLE SUMATORIA DE TODOS 2,0 DEL POE",IF(J565&lt;$J$16,"NO CUMPLE SUMATORIA DE TODOS 2,0 DEL POE")))</f>
        <v>0</v>
      </c>
      <c r="L566" s="26"/>
      <c r="M566" s="26"/>
      <c r="U566" s="329">
        <v>2018</v>
      </c>
    </row>
    <row r="567" spans="1:21" hidden="1">
      <c r="A567" s="26"/>
      <c r="B567" s="26"/>
      <c r="C567" s="26"/>
      <c r="D567" s="26"/>
      <c r="E567" s="26"/>
      <c r="F567" s="26"/>
      <c r="G567" s="53">
        <f>VLOOKUP(C551,Conformación!$A$5:$S$129,5,FALSE)</f>
        <v>0</v>
      </c>
      <c r="H567" s="54">
        <f>VLOOKUP(C551,Conformación!$A$5:$S$129,7,FALSE)</f>
        <v>0</v>
      </c>
      <c r="I567" s="55">
        <f>+O564</f>
        <v>0</v>
      </c>
      <c r="J567" s="26" t="str">
        <f>+IF(I567&lt;MAX($I$130:$I$134),"",IF(I567=MAX($I$130:$I$134)*AND(SUM($I$130:$I$134)&gt;MAX($I$130:$I$134))*AND((H567&gt;0.34)),"V.Bo.",IF(I567=MAX($I$130:$I$134)*AND(I567=SUM($I$130:$I$134))*AND(H567&gt;=0.51),"V.Bo.","NO CUMPLE")))</f>
        <v>V.Bo.</v>
      </c>
      <c r="K567" s="26"/>
      <c r="L567" s="26"/>
      <c r="M567" s="26"/>
      <c r="N567" s="46"/>
      <c r="O567" s="46"/>
      <c r="P567" s="46"/>
      <c r="Q567" s="46"/>
      <c r="R567" s="46"/>
      <c r="S567" s="46"/>
      <c r="U567" s="329">
        <v>2018</v>
      </c>
    </row>
    <row r="568" spans="1:21" hidden="1">
      <c r="A568" s="26"/>
      <c r="B568" s="26"/>
      <c r="C568" s="26"/>
      <c r="D568" s="26"/>
      <c r="E568" s="26"/>
      <c r="F568" s="26"/>
      <c r="G568" s="53">
        <f>VLOOKUP(C551,Conformación!$A$5:$S$129,8,FALSE)</f>
        <v>0</v>
      </c>
      <c r="H568" s="54">
        <f>VLOOKUP(C551,Conformación!$A$5:$S$129,10,FALSE)</f>
        <v>0</v>
      </c>
      <c r="I568" s="55">
        <f>+P564</f>
        <v>0</v>
      </c>
      <c r="J568" s="26" t="str">
        <f t="shared" ref="J568:J571" si="190">+IF(I568&lt;MAX($I$130:$I$134),"",IF(I568=MAX($I$130:$I$134)*AND(SUM($I$130:$I$134)&gt;MAX($I$130:$I$134))*AND((H568&gt;0.34)),"V.Bo.",IF(I568=MAX($I$130:$I$134)*AND(I568=SUM($I$130:$I$134))*AND(H568&gt;=0.51),"V.Bo.","NO CUMPLE")))</f>
        <v>V.Bo.</v>
      </c>
      <c r="K568" s="26"/>
      <c r="L568" s="26"/>
      <c r="M568" s="26"/>
      <c r="N568" s="46"/>
      <c r="O568" s="46"/>
      <c r="P568" s="46"/>
      <c r="Q568" s="46"/>
      <c r="R568" s="46"/>
      <c r="S568" s="46"/>
      <c r="U568" s="329">
        <v>2018</v>
      </c>
    </row>
    <row r="569" spans="1:21" hidden="1">
      <c r="A569" s="26"/>
      <c r="B569" s="26"/>
      <c r="C569" s="26"/>
      <c r="D569" s="26"/>
      <c r="E569" s="26"/>
      <c r="F569" s="26"/>
      <c r="G569" s="53">
        <f>VLOOKUP(C551,Conformación!$A$5:$S$129,11,FALSE)</f>
        <v>0</v>
      </c>
      <c r="H569" s="54">
        <f>VLOOKUP(C551,Conformación!$A$5:$S$129,13,FALSE)</f>
        <v>0</v>
      </c>
      <c r="I569" s="55">
        <f>+Q564</f>
        <v>0</v>
      </c>
      <c r="J569" s="26" t="str">
        <f t="shared" si="190"/>
        <v>V.Bo.</v>
      </c>
      <c r="K569" s="26"/>
      <c r="L569" s="26"/>
      <c r="M569" s="26"/>
      <c r="N569" s="46"/>
      <c r="O569" s="46"/>
      <c r="P569" s="46"/>
      <c r="Q569" s="46"/>
      <c r="R569" s="46"/>
      <c r="S569" s="46"/>
      <c r="U569" s="329">
        <v>2018</v>
      </c>
    </row>
    <row r="570" spans="1:21" hidden="1">
      <c r="A570" s="26"/>
      <c r="B570" s="26"/>
      <c r="C570" s="26"/>
      <c r="D570" s="26"/>
      <c r="E570" s="26"/>
      <c r="F570" s="26"/>
      <c r="G570" s="53">
        <f>VLOOKUP(C551,Conformación!$A$5:$S$129,14,FALSE)</f>
        <v>0</v>
      </c>
      <c r="H570" s="54">
        <f>VLOOKUP(C551,Conformación!$A$5:$S$129,16,FALSE)</f>
        <v>0</v>
      </c>
      <c r="I570" s="55">
        <f>+R564</f>
        <v>0</v>
      </c>
      <c r="J570" s="26" t="str">
        <f t="shared" si="190"/>
        <v>V.Bo.</v>
      </c>
      <c r="K570" s="26"/>
      <c r="L570" s="26"/>
      <c r="M570" s="26"/>
      <c r="N570" s="46"/>
      <c r="O570" s="46"/>
      <c r="P570" s="46"/>
      <c r="Q570" s="46"/>
      <c r="R570" s="46"/>
      <c r="S570" s="46"/>
      <c r="U570" s="329">
        <v>2018</v>
      </c>
    </row>
    <row r="571" spans="1:21" hidden="1">
      <c r="A571" s="26"/>
      <c r="B571" s="26"/>
      <c r="C571" s="26"/>
      <c r="D571" s="26"/>
      <c r="E571" s="26"/>
      <c r="F571" s="26"/>
      <c r="G571" s="53">
        <f>VLOOKUP(C551,Conformación!$A$5:$S$129,17,FALSE)</f>
        <v>0</v>
      </c>
      <c r="H571" s="54">
        <f>VLOOKUP(C551,Conformación!$A$5:$S$129,19,FALSE)</f>
        <v>0</v>
      </c>
      <c r="I571" s="55">
        <f>+S564</f>
        <v>0</v>
      </c>
      <c r="J571" s="26" t="str">
        <f t="shared" si="190"/>
        <v>V.Bo.</v>
      </c>
      <c r="K571" s="26"/>
      <c r="M571" s="26"/>
      <c r="N571" s="46"/>
      <c r="O571" s="46"/>
      <c r="P571" s="46"/>
      <c r="Q571" s="46"/>
      <c r="R571" s="46"/>
      <c r="S571" s="46"/>
      <c r="U571" s="329">
        <v>2018</v>
      </c>
    </row>
    <row r="572" spans="1:21" ht="15" hidden="1" customHeight="1">
      <c r="A572" s="26"/>
      <c r="B572" s="26"/>
      <c r="C572" s="26"/>
      <c r="D572" s="26"/>
      <c r="E572" s="26"/>
      <c r="F572" s="26"/>
      <c r="G572" s="53"/>
      <c r="H572" s="56"/>
      <c r="I572" s="32"/>
      <c r="J572" s="26">
        <f>+COUNTIF(J567:J571,"NO CUMPLE")</f>
        <v>0</v>
      </c>
      <c r="K572" s="26"/>
      <c r="L572" s="26"/>
      <c r="M572" s="26"/>
      <c r="N572" s="46"/>
      <c r="O572" s="46"/>
      <c r="P572" s="46"/>
      <c r="Q572" s="46"/>
      <c r="R572" s="46"/>
      <c r="S572" s="46"/>
      <c r="U572" s="329">
        <v>2018</v>
      </c>
    </row>
    <row r="573" spans="1:21" hidden="1">
      <c r="U573" s="329">
        <v>2018</v>
      </c>
    </row>
    <row r="574" spans="1:21" hidden="1">
      <c r="A574" s="4"/>
      <c r="B574" s="29" t="s">
        <v>117</v>
      </c>
      <c r="C574" s="31">
        <v>25</v>
      </c>
      <c r="D574" s="737">
        <f>VLOOKUP(C574,Conformación!$A$5:$S$129,2,FALSE)</f>
        <v>0</v>
      </c>
      <c r="E574" s="737"/>
      <c r="F574" s="737"/>
      <c r="G574" s="737"/>
      <c r="H574" s="737"/>
      <c r="I574" s="737"/>
      <c r="J574" s="32"/>
      <c r="K574" s="26"/>
      <c r="L574" s="26"/>
      <c r="U574" s="329">
        <v>2018</v>
      </c>
    </row>
    <row r="575" spans="1:21" hidden="1">
      <c r="A575" s="4"/>
      <c r="B575" s="29"/>
      <c r="C575" s="29"/>
      <c r="D575" s="738">
        <f>VLOOKUP(C574,Conformación!$A$5:$S$129,4,FALSE)</f>
        <v>0</v>
      </c>
      <c r="E575" s="738"/>
      <c r="F575" s="738"/>
      <c r="G575" s="738"/>
      <c r="H575" s="738"/>
      <c r="I575" s="738"/>
      <c r="J575" s="32"/>
      <c r="K575" s="26"/>
      <c r="L575" s="4"/>
      <c r="M575" s="26"/>
      <c r="U575" s="329">
        <v>2018</v>
      </c>
    </row>
    <row r="576" spans="1:21" hidden="1">
      <c r="A576" s="4"/>
      <c r="B576" s="29"/>
      <c r="C576" s="29"/>
      <c r="D576" s="738"/>
      <c r="E576" s="738"/>
      <c r="F576" s="738"/>
      <c r="G576" s="738"/>
      <c r="H576" s="738"/>
      <c r="I576" s="738"/>
      <c r="J576" s="32"/>
      <c r="K576" s="26"/>
      <c r="L576" s="42"/>
      <c r="M576" s="26"/>
      <c r="O576" s="37" t="s">
        <v>24</v>
      </c>
      <c r="P576" s="38"/>
      <c r="Q576" s="38"/>
      <c r="R576" s="38"/>
      <c r="S576" s="38"/>
      <c r="U576" s="329">
        <v>2018</v>
      </c>
    </row>
    <row r="577" spans="1:21" hidden="1">
      <c r="A577" s="4"/>
      <c r="B577" s="4"/>
      <c r="C577" s="4"/>
      <c r="D577" s="4"/>
      <c r="E577" s="4"/>
      <c r="F577" s="4"/>
      <c r="G577" s="35"/>
      <c r="H577" s="26"/>
      <c r="I577" s="27"/>
      <c r="J577" s="36"/>
      <c r="K577" s="4"/>
      <c r="L577" s="44"/>
      <c r="M577" s="26"/>
      <c r="O577" s="11">
        <f>+G590</f>
        <v>0</v>
      </c>
      <c r="P577" s="11">
        <f>+G591</f>
        <v>0</v>
      </c>
      <c r="Q577" s="11">
        <f>+G592</f>
        <v>0</v>
      </c>
      <c r="R577" s="11">
        <f>+G593</f>
        <v>0</v>
      </c>
      <c r="S577" s="11">
        <f>+G594</f>
        <v>0</v>
      </c>
      <c r="U577" s="329">
        <v>2018</v>
      </c>
    </row>
    <row r="578" spans="1:21" ht="36" hidden="1">
      <c r="A578" s="39" t="s">
        <v>23</v>
      </c>
      <c r="B578" s="39" t="s">
        <v>6</v>
      </c>
      <c r="C578" s="40" t="s">
        <v>22</v>
      </c>
      <c r="D578" s="40" t="s">
        <v>25</v>
      </c>
      <c r="E578" s="479" t="s">
        <v>278</v>
      </c>
      <c r="F578" s="39" t="s">
        <v>4</v>
      </c>
      <c r="G578" s="41" t="s">
        <v>5</v>
      </c>
      <c r="H578" s="39" t="s">
        <v>323</v>
      </c>
      <c r="I578" s="19" t="s">
        <v>26</v>
      </c>
      <c r="J578" s="19" t="str">
        <f>+J$13</f>
        <v>SMMLV</v>
      </c>
      <c r="K578" s="39" t="s">
        <v>9</v>
      </c>
      <c r="L578" s="44"/>
      <c r="M578" s="4"/>
      <c r="O578" s="45">
        <f>+IF(C579=$O$117,J579,0)</f>
        <v>0</v>
      </c>
      <c r="P578" s="45">
        <f>+IF(C579=$P$117,J579,0)</f>
        <v>0</v>
      </c>
      <c r="Q578" s="45">
        <f>+IF(C579=$Q$117,J579,0)</f>
        <v>0</v>
      </c>
      <c r="R578" s="45">
        <f>+IF(C579=$R$117,J579,0)</f>
        <v>0</v>
      </c>
      <c r="S578" s="45">
        <f>+IF(C579=$S$117,J579,0)</f>
        <v>0</v>
      </c>
      <c r="U578" s="329">
        <v>2018</v>
      </c>
    </row>
    <row r="579" spans="1:21" hidden="1">
      <c r="A579" s="526">
        <v>1</v>
      </c>
      <c r="B579" s="57"/>
      <c r="C579" s="60"/>
      <c r="D579" s="522"/>
      <c r="E579" s="498"/>
      <c r="F579" s="531"/>
      <c r="G579" s="89"/>
      <c r="H579" s="57"/>
      <c r="I579" s="90"/>
      <c r="J579" s="58"/>
      <c r="K579" s="576"/>
      <c r="L579" s="44">
        <f>+IF(J579&gt;=$G$15,1,0)</f>
        <v>0</v>
      </c>
      <c r="M579" s="42"/>
      <c r="N579" s="34"/>
      <c r="O579" s="45">
        <f t="shared" ref="O579:O586" si="191">+IF(C580=$O$117,J580,0)</f>
        <v>0</v>
      </c>
      <c r="P579" s="45">
        <f t="shared" ref="P579:P586" si="192">+IF(C580=$P$117,J580,0)</f>
        <v>0</v>
      </c>
      <c r="Q579" s="45">
        <f t="shared" ref="Q579:Q586" si="193">+IF(C580=$Q$117,J580,0)</f>
        <v>0</v>
      </c>
      <c r="R579" s="45">
        <f t="shared" ref="R579:R586" si="194">+IF(C580=$R$117,J580,0)</f>
        <v>0</v>
      </c>
      <c r="S579" s="45">
        <f t="shared" ref="S579:S586" si="195">+IF(C580=$S$117,J580,0)</f>
        <v>0</v>
      </c>
      <c r="U579" s="329">
        <v>2018</v>
      </c>
    </row>
    <row r="580" spans="1:21" ht="12.75" hidden="1" thickBot="1">
      <c r="A580" s="526">
        <v>2</v>
      </c>
      <c r="B580" s="57"/>
      <c r="C580" s="60"/>
      <c r="D580" s="315"/>
      <c r="E580" s="498"/>
      <c r="F580" s="531"/>
      <c r="G580" s="89"/>
      <c r="H580" s="57"/>
      <c r="I580" s="90"/>
      <c r="J580" s="58"/>
      <c r="K580" s="201"/>
      <c r="L580" s="44">
        <f t="shared" ref="L580:L587" si="196">+IF(J580&gt;=$G$15,1,0)</f>
        <v>0</v>
      </c>
      <c r="M580" s="44"/>
      <c r="O580" s="45">
        <f t="shared" si="191"/>
        <v>0</v>
      </c>
      <c r="P580" s="45">
        <f t="shared" si="192"/>
        <v>0</v>
      </c>
      <c r="Q580" s="45">
        <f t="shared" si="193"/>
        <v>0</v>
      </c>
      <c r="R580" s="45">
        <f t="shared" si="194"/>
        <v>0</v>
      </c>
      <c r="S580" s="45">
        <f t="shared" si="195"/>
        <v>0</v>
      </c>
      <c r="U580" s="329">
        <v>2018</v>
      </c>
    </row>
    <row r="581" spans="1:21" hidden="1">
      <c r="A581" s="526">
        <v>3</v>
      </c>
      <c r="B581" s="57"/>
      <c r="C581" s="60"/>
      <c r="D581" s="522"/>
      <c r="E581" s="498"/>
      <c r="F581" s="531"/>
      <c r="G581" s="89"/>
      <c r="H581" s="57"/>
      <c r="I581" s="90"/>
      <c r="J581" s="58">
        <f t="shared" ref="J581:J587" si="197">IF(G581=0,0,IF(G581&lt;$G$13,"FUERA DE TIEMPO",I581*D581/VLOOKUP(YEAR(G581),$U$3:$V$45,2,0)))</f>
        <v>0</v>
      </c>
      <c r="K581" s="576"/>
      <c r="L581" s="44">
        <f t="shared" si="196"/>
        <v>0</v>
      </c>
      <c r="M581" s="44"/>
      <c r="O581" s="45">
        <f t="shared" si="191"/>
        <v>0</v>
      </c>
      <c r="P581" s="45">
        <f t="shared" si="192"/>
        <v>0</v>
      </c>
      <c r="Q581" s="45">
        <f t="shared" si="193"/>
        <v>0</v>
      </c>
      <c r="R581" s="45">
        <f t="shared" si="194"/>
        <v>0</v>
      </c>
      <c r="S581" s="45">
        <f t="shared" si="195"/>
        <v>0</v>
      </c>
      <c r="U581" s="329">
        <v>2018</v>
      </c>
    </row>
    <row r="582" spans="1:21" hidden="1">
      <c r="A582" s="526">
        <v>4</v>
      </c>
      <c r="B582" s="61"/>
      <c r="C582" s="57"/>
      <c r="D582" s="522"/>
      <c r="E582" s="498"/>
      <c r="F582" s="531"/>
      <c r="G582" s="89"/>
      <c r="H582" s="57"/>
      <c r="I582" s="91"/>
      <c r="J582" s="58">
        <f t="shared" si="197"/>
        <v>0</v>
      </c>
      <c r="K582" s="576"/>
      <c r="L582" s="44">
        <f t="shared" si="196"/>
        <v>0</v>
      </c>
      <c r="M582" s="44"/>
      <c r="O582" s="45">
        <f t="shared" si="191"/>
        <v>0</v>
      </c>
      <c r="P582" s="45">
        <f t="shared" si="192"/>
        <v>0</v>
      </c>
      <c r="Q582" s="45">
        <f t="shared" si="193"/>
        <v>0</v>
      </c>
      <c r="R582" s="45">
        <f t="shared" si="194"/>
        <v>0</v>
      </c>
      <c r="S582" s="45">
        <f t="shared" si="195"/>
        <v>0</v>
      </c>
      <c r="U582" s="329">
        <v>2018</v>
      </c>
    </row>
    <row r="583" spans="1:21" ht="12.75" hidden="1" thickBot="1">
      <c r="A583" s="526">
        <v>5</v>
      </c>
      <c r="B583" s="57"/>
      <c r="C583" s="57"/>
      <c r="D583" s="522"/>
      <c r="E583" s="498"/>
      <c r="F583" s="531"/>
      <c r="G583" s="89"/>
      <c r="H583" s="57"/>
      <c r="I583" s="90"/>
      <c r="J583" s="58">
        <f t="shared" si="197"/>
        <v>0</v>
      </c>
      <c r="K583" s="201"/>
      <c r="L583" s="44">
        <f t="shared" si="196"/>
        <v>0</v>
      </c>
      <c r="M583" s="44"/>
      <c r="O583" s="45">
        <f t="shared" si="191"/>
        <v>0</v>
      </c>
      <c r="P583" s="45">
        <f t="shared" si="192"/>
        <v>0</v>
      </c>
      <c r="Q583" s="45">
        <f t="shared" si="193"/>
        <v>0</v>
      </c>
      <c r="R583" s="45">
        <f t="shared" si="194"/>
        <v>0</v>
      </c>
      <c r="S583" s="45">
        <f t="shared" si="195"/>
        <v>0</v>
      </c>
      <c r="U583" s="329">
        <v>2018</v>
      </c>
    </row>
    <row r="584" spans="1:21" ht="12.75" hidden="1" thickBot="1">
      <c r="A584" s="526">
        <v>6</v>
      </c>
      <c r="B584" s="81"/>
      <c r="C584" s="57"/>
      <c r="D584" s="522"/>
      <c r="E584" s="498"/>
      <c r="F584" s="531"/>
      <c r="G584" s="89"/>
      <c r="H584" s="81"/>
      <c r="I584" s="90"/>
      <c r="J584" s="58">
        <f t="shared" si="197"/>
        <v>0</v>
      </c>
      <c r="K584" s="43"/>
      <c r="L584" s="44">
        <f t="shared" si="196"/>
        <v>0</v>
      </c>
      <c r="M584" s="44"/>
      <c r="O584" s="45">
        <f t="shared" si="191"/>
        <v>0</v>
      </c>
      <c r="P584" s="45">
        <f t="shared" si="192"/>
        <v>0</v>
      </c>
      <c r="Q584" s="45">
        <f t="shared" si="193"/>
        <v>0</v>
      </c>
      <c r="R584" s="45">
        <f t="shared" si="194"/>
        <v>0</v>
      </c>
      <c r="S584" s="45">
        <f t="shared" si="195"/>
        <v>0</v>
      </c>
      <c r="U584" s="329">
        <v>2018</v>
      </c>
    </row>
    <row r="585" spans="1:21" ht="12.75" hidden="1" thickBot="1">
      <c r="A585" s="526">
        <v>7</v>
      </c>
      <c r="B585" s="81"/>
      <c r="C585" s="57"/>
      <c r="D585" s="522"/>
      <c r="E585" s="498"/>
      <c r="F585" s="531"/>
      <c r="G585" s="89"/>
      <c r="H585" s="81"/>
      <c r="I585" s="90"/>
      <c r="J585" s="58">
        <f t="shared" si="197"/>
        <v>0</v>
      </c>
      <c r="K585" s="43"/>
      <c r="L585" s="44">
        <f t="shared" si="196"/>
        <v>0</v>
      </c>
      <c r="M585" s="44"/>
      <c r="O585" s="45">
        <f t="shared" si="191"/>
        <v>0</v>
      </c>
      <c r="P585" s="45">
        <f t="shared" si="192"/>
        <v>0</v>
      </c>
      <c r="Q585" s="45">
        <f t="shared" si="193"/>
        <v>0</v>
      </c>
      <c r="R585" s="45">
        <f t="shared" si="194"/>
        <v>0</v>
      </c>
      <c r="S585" s="45">
        <f t="shared" si="195"/>
        <v>0</v>
      </c>
      <c r="U585" s="329">
        <v>2018</v>
      </c>
    </row>
    <row r="586" spans="1:21" ht="12.75" hidden="1" thickBot="1">
      <c r="A586" s="526">
        <v>8</v>
      </c>
      <c r="B586" s="57"/>
      <c r="C586" s="60"/>
      <c r="D586" s="522"/>
      <c r="E586" s="498"/>
      <c r="F586" s="531"/>
      <c r="G586" s="89"/>
      <c r="H586" s="57"/>
      <c r="I586" s="59"/>
      <c r="J586" s="58">
        <f t="shared" si="197"/>
        <v>0</v>
      </c>
      <c r="K586" s="43"/>
      <c r="L586" s="44">
        <f t="shared" si="196"/>
        <v>0</v>
      </c>
      <c r="M586" s="44"/>
      <c r="O586" s="45">
        <f t="shared" si="191"/>
        <v>0</v>
      </c>
      <c r="P586" s="45">
        <f t="shared" si="192"/>
        <v>0</v>
      </c>
      <c r="Q586" s="45">
        <f t="shared" si="193"/>
        <v>0</v>
      </c>
      <c r="R586" s="45">
        <f t="shared" si="194"/>
        <v>0</v>
      </c>
      <c r="S586" s="45">
        <f t="shared" si="195"/>
        <v>0</v>
      </c>
      <c r="U586" s="329">
        <v>2018</v>
      </c>
    </row>
    <row r="587" spans="1:21" ht="12.75" hidden="1" thickBot="1">
      <c r="A587" s="526">
        <v>9</v>
      </c>
      <c r="B587" s="57"/>
      <c r="C587" s="60"/>
      <c r="D587" s="522"/>
      <c r="E587" s="498"/>
      <c r="F587" s="531"/>
      <c r="G587" s="89"/>
      <c r="H587" s="57"/>
      <c r="I587" s="59"/>
      <c r="J587" s="58">
        <f t="shared" si="197"/>
        <v>0</v>
      </c>
      <c r="K587" s="47"/>
      <c r="L587" s="44">
        <f t="shared" si="196"/>
        <v>0</v>
      </c>
      <c r="M587" s="44"/>
      <c r="O587" s="49">
        <f>SUM(O578:O586)</f>
        <v>0</v>
      </c>
      <c r="P587" s="49">
        <f>SUM(P578:P586)</f>
        <v>0</v>
      </c>
      <c r="Q587" s="49">
        <f>SUM(Q578:Q586)</f>
        <v>0</v>
      </c>
      <c r="R587" s="49">
        <f>SUM(R578:R586)</f>
        <v>0</v>
      </c>
      <c r="S587" s="49">
        <f>SUM(S578:S586)</f>
        <v>0</v>
      </c>
      <c r="U587" s="329">
        <v>2018</v>
      </c>
    </row>
    <row r="588" spans="1:21" ht="12.75" hidden="1" thickBot="1">
      <c r="A588" s="4"/>
      <c r="B588" s="4"/>
      <c r="C588" s="4"/>
      <c r="D588" s="4"/>
      <c r="E588" s="4"/>
      <c r="F588" s="4"/>
      <c r="G588" s="48"/>
      <c r="H588" s="26"/>
      <c r="I588" s="32" t="s">
        <v>8</v>
      </c>
      <c r="J588" s="32">
        <f>SUM(J579:J587)</f>
        <v>0</v>
      </c>
      <c r="K588" s="583"/>
      <c r="L588" s="26">
        <f>SUM(L579:L587)</f>
        <v>0</v>
      </c>
      <c r="M588" s="44"/>
      <c r="U588" s="329">
        <v>2018</v>
      </c>
    </row>
    <row r="589" spans="1:21" ht="28.5" hidden="1" customHeight="1" thickBot="1">
      <c r="A589" s="26"/>
      <c r="B589" s="26"/>
      <c r="C589" s="26"/>
      <c r="D589" s="26"/>
      <c r="E589" s="26"/>
      <c r="F589" s="26"/>
      <c r="G589" s="35"/>
      <c r="H589" s="50"/>
      <c r="I589" s="51"/>
      <c r="J589" s="52" t="str">
        <f>+IF(OR(L588=0,J595&gt;=1),"NO CUMPLE","CUMPLE")</f>
        <v>NO CUMPLE</v>
      </c>
      <c r="K589" s="102" t="str">
        <f>IF(J589="NO CUMPLE","0",IF(J588&gt;=$J$16,"CUMPLE SUMATORIA DE TODOS 2,0 DEL POE",IF(J588&lt;$J$16,"NO CUMPLE SUMATORIA DE TODOS 2,0 DEL POE")))</f>
        <v>0</v>
      </c>
      <c r="L589" s="26"/>
      <c r="M589" s="26"/>
      <c r="U589" s="329">
        <v>2018</v>
      </c>
    </row>
    <row r="590" spans="1:21" hidden="1">
      <c r="A590" s="26"/>
      <c r="B590" s="26"/>
      <c r="C590" s="26"/>
      <c r="D590" s="26"/>
      <c r="E590" s="26"/>
      <c r="F590" s="26"/>
      <c r="G590" s="53">
        <f>VLOOKUP(C574,Conformación!$A$5:$S$129,5,FALSE)</f>
        <v>0</v>
      </c>
      <c r="H590" s="54">
        <f>VLOOKUP(C574,Conformación!$A$5:$S$129,7,FALSE)</f>
        <v>0</v>
      </c>
      <c r="I590" s="55">
        <f>+O587</f>
        <v>0</v>
      </c>
      <c r="J590" s="26" t="str">
        <f>+IF(I590&lt;MAX($I$130:$I$134),"",IF(I590=MAX($I$130:$I$134)*AND(SUM($I$130:$I$134)&gt;MAX($I$130:$I$134))*AND((H590&gt;0.34)),"V.Bo.",IF(I590=MAX($I$130:$I$134)*AND(I590=SUM($I$130:$I$134))*AND(H590&gt;=0.51),"V.Bo.","NO CUMPLE")))</f>
        <v>V.Bo.</v>
      </c>
      <c r="K590" s="26"/>
      <c r="L590" s="26"/>
      <c r="M590" s="26"/>
      <c r="N590" s="46"/>
      <c r="O590" s="46"/>
      <c r="P590" s="46"/>
      <c r="Q590" s="46"/>
      <c r="R590" s="46"/>
      <c r="S590" s="46"/>
      <c r="U590" s="329">
        <v>2018</v>
      </c>
    </row>
    <row r="591" spans="1:21" hidden="1">
      <c r="A591" s="26"/>
      <c r="B591" s="26"/>
      <c r="C591" s="26"/>
      <c r="D591" s="26"/>
      <c r="E591" s="26"/>
      <c r="F591" s="26"/>
      <c r="G591" s="53">
        <f>VLOOKUP(C574,Conformación!$A$5:$S$129,8,FALSE)</f>
        <v>0</v>
      </c>
      <c r="H591" s="54">
        <f>VLOOKUP(C574,Conformación!$A$5:$S$129,10,FALSE)</f>
        <v>0</v>
      </c>
      <c r="I591" s="55">
        <f>+P587</f>
        <v>0</v>
      </c>
      <c r="J591" s="26" t="str">
        <f t="shared" ref="J591:J594" si="198">+IF(I591&lt;MAX($I$130:$I$134),"",IF(I591=MAX($I$130:$I$134)*AND(SUM($I$130:$I$134)&gt;MAX($I$130:$I$134))*AND((H591&gt;0.34)),"V.Bo.",IF(I591=MAX($I$130:$I$134)*AND(I591=SUM($I$130:$I$134))*AND(H591&gt;=0.51),"V.Bo.","NO CUMPLE")))</f>
        <v>V.Bo.</v>
      </c>
      <c r="K591" s="26"/>
      <c r="L591" s="26"/>
      <c r="M591" s="26"/>
      <c r="N591" s="46"/>
      <c r="O591" s="46"/>
      <c r="P591" s="46"/>
      <c r="Q591" s="46"/>
      <c r="R591" s="46"/>
      <c r="S591" s="46"/>
      <c r="U591" s="329">
        <v>2018</v>
      </c>
    </row>
    <row r="592" spans="1:21" hidden="1">
      <c r="A592" s="26"/>
      <c r="B592" s="26"/>
      <c r="C592" s="26"/>
      <c r="D592" s="26"/>
      <c r="E592" s="26"/>
      <c r="F592" s="26"/>
      <c r="G592" s="53">
        <f>VLOOKUP(C574,Conformación!$A$5:$S$129,11,FALSE)</f>
        <v>0</v>
      </c>
      <c r="H592" s="54">
        <f>VLOOKUP(C574,Conformación!$A$5:$S$129,13,FALSE)</f>
        <v>0</v>
      </c>
      <c r="I592" s="55">
        <f>+Q587</f>
        <v>0</v>
      </c>
      <c r="J592" s="26" t="str">
        <f t="shared" si="198"/>
        <v>V.Bo.</v>
      </c>
      <c r="K592" s="26"/>
      <c r="L592" s="26"/>
      <c r="M592" s="26"/>
      <c r="N592" s="46"/>
      <c r="O592" s="46"/>
      <c r="P592" s="46"/>
      <c r="Q592" s="46"/>
      <c r="R592" s="46"/>
      <c r="S592" s="46"/>
      <c r="U592" s="329">
        <v>2018</v>
      </c>
    </row>
    <row r="593" spans="1:21" hidden="1">
      <c r="A593" s="26"/>
      <c r="B593" s="26"/>
      <c r="C593" s="26"/>
      <c r="D593" s="26"/>
      <c r="E593" s="26"/>
      <c r="F593" s="26"/>
      <c r="G593" s="53">
        <f>VLOOKUP(C574,Conformación!$A$5:$S$129,14,FALSE)</f>
        <v>0</v>
      </c>
      <c r="H593" s="54">
        <f>VLOOKUP(C574,Conformación!$A$5:$S$129,16,FALSE)</f>
        <v>0</v>
      </c>
      <c r="I593" s="55">
        <f>+R587</f>
        <v>0</v>
      </c>
      <c r="J593" s="26" t="str">
        <f t="shared" si="198"/>
        <v>V.Bo.</v>
      </c>
      <c r="K593" s="26"/>
      <c r="L593" s="26"/>
      <c r="M593" s="26"/>
      <c r="N593" s="46"/>
      <c r="O593" s="46"/>
      <c r="P593" s="46"/>
      <c r="Q593" s="46"/>
      <c r="R593" s="46"/>
      <c r="S593" s="46"/>
      <c r="U593" s="329">
        <v>2018</v>
      </c>
    </row>
    <row r="594" spans="1:21" hidden="1">
      <c r="A594" s="26"/>
      <c r="B594" s="26"/>
      <c r="C594" s="26"/>
      <c r="D594" s="26"/>
      <c r="E594" s="26"/>
      <c r="F594" s="26"/>
      <c r="G594" s="53">
        <f>VLOOKUP(C574,Conformación!$A$5:$S$129,17,FALSE)</f>
        <v>0</v>
      </c>
      <c r="H594" s="54">
        <f>VLOOKUP(C574,Conformación!$A$5:$S$129,19,FALSE)</f>
        <v>0</v>
      </c>
      <c r="I594" s="55">
        <f>+S587</f>
        <v>0</v>
      </c>
      <c r="J594" s="26" t="str">
        <f t="shared" si="198"/>
        <v>V.Bo.</v>
      </c>
      <c r="K594" s="26"/>
      <c r="M594" s="26"/>
      <c r="N594" s="46"/>
      <c r="O594" s="46"/>
      <c r="P594" s="46"/>
      <c r="Q594" s="46"/>
      <c r="R594" s="46"/>
      <c r="S594" s="46"/>
      <c r="U594" s="329">
        <v>2018</v>
      </c>
    </row>
    <row r="595" spans="1:21" ht="15" hidden="1" customHeight="1">
      <c r="A595" s="26"/>
      <c r="B595" s="26"/>
      <c r="C595" s="26"/>
      <c r="D595" s="26"/>
      <c r="E595" s="26"/>
      <c r="F595" s="26"/>
      <c r="G595" s="53"/>
      <c r="H595" s="56"/>
      <c r="I595" s="32"/>
      <c r="J595" s="26">
        <f>+COUNTIF(J590:J594,"NO CUMPLE")</f>
        <v>0</v>
      </c>
      <c r="K595" s="26"/>
      <c r="L595" s="26"/>
      <c r="M595" s="26"/>
      <c r="N595" s="46"/>
      <c r="O595" s="46"/>
      <c r="P595" s="46"/>
      <c r="Q595" s="46"/>
      <c r="R595" s="46"/>
      <c r="S595" s="46"/>
      <c r="U595" s="329">
        <v>2018</v>
      </c>
    </row>
    <row r="596" spans="1:21">
      <c r="U596" s="329">
        <v>2019</v>
      </c>
    </row>
  </sheetData>
  <sheetProtection password="CE32" sheet="1" objects="1" scenarios="1" selectLockedCells="1" selectUnlockedCells="1"/>
  <mergeCells count="62">
    <mergeCell ref="D529:I530"/>
    <mergeCell ref="D551:I551"/>
    <mergeCell ref="D552:I553"/>
    <mergeCell ref="D574:I574"/>
    <mergeCell ref="D575:I576"/>
    <mergeCell ref="D482:I482"/>
    <mergeCell ref="D483:I484"/>
    <mergeCell ref="D505:I505"/>
    <mergeCell ref="D506:I507"/>
    <mergeCell ref="D528:I528"/>
    <mergeCell ref="D414:I415"/>
    <mergeCell ref="D436:I436"/>
    <mergeCell ref="D437:I438"/>
    <mergeCell ref="D459:I459"/>
    <mergeCell ref="D460:I461"/>
    <mergeCell ref="D367:I367"/>
    <mergeCell ref="D368:I369"/>
    <mergeCell ref="D390:I390"/>
    <mergeCell ref="D391:I392"/>
    <mergeCell ref="D413:I413"/>
    <mergeCell ref="D299:I300"/>
    <mergeCell ref="D321:I321"/>
    <mergeCell ref="D322:I323"/>
    <mergeCell ref="D344:I344"/>
    <mergeCell ref="D345:I346"/>
    <mergeCell ref="D252:I252"/>
    <mergeCell ref="D253:I254"/>
    <mergeCell ref="D275:I275"/>
    <mergeCell ref="D276:I277"/>
    <mergeCell ref="D298:I298"/>
    <mergeCell ref="D184:I185"/>
    <mergeCell ref="D206:I206"/>
    <mergeCell ref="D207:I208"/>
    <mergeCell ref="D229:I229"/>
    <mergeCell ref="D230:I231"/>
    <mergeCell ref="D137:I137"/>
    <mergeCell ref="D138:I139"/>
    <mergeCell ref="D160:I160"/>
    <mergeCell ref="D161:I162"/>
    <mergeCell ref="D183:I183"/>
    <mergeCell ref="A1:K1"/>
    <mergeCell ref="A2:K2"/>
    <mergeCell ref="A3:K3"/>
    <mergeCell ref="A5:K5"/>
    <mergeCell ref="D20:I21"/>
    <mergeCell ref="A6:K6"/>
    <mergeCell ref="A8:K8"/>
    <mergeCell ref="F15:F16"/>
    <mergeCell ref="G15:G16"/>
    <mergeCell ref="A7:K7"/>
    <mergeCell ref="A9:K9"/>
    <mergeCell ref="K103:K104"/>
    <mergeCell ref="D67:I67"/>
    <mergeCell ref="D19:I19"/>
    <mergeCell ref="D44:I44"/>
    <mergeCell ref="D45:I46"/>
    <mergeCell ref="B36:D37"/>
    <mergeCell ref="D114:I114"/>
    <mergeCell ref="D115:I116"/>
    <mergeCell ref="D68:I69"/>
    <mergeCell ref="D90:I90"/>
    <mergeCell ref="D91:I92"/>
  </mergeCells>
  <phoneticPr fontId="0" type="noConversion"/>
  <conditionalFormatting sqref="I37 I60 I83 I107">
    <cfRule type="expression" dxfId="443" priority="4304" stopIfTrue="1">
      <formula>MAX(I37:I41)=I37</formula>
    </cfRule>
  </conditionalFormatting>
  <conditionalFormatting sqref="I38 I61 I84 I108">
    <cfRule type="expression" dxfId="442" priority="4305" stopIfTrue="1">
      <formula>MAX(I37:I41)=I38</formula>
    </cfRule>
  </conditionalFormatting>
  <conditionalFormatting sqref="I39 I62 I85 I109">
    <cfRule type="expression" dxfId="441" priority="4306" stopIfTrue="1">
      <formula>MAX(I37:I41)=I39</formula>
    </cfRule>
  </conditionalFormatting>
  <conditionalFormatting sqref="I40 I63 I86 I110">
    <cfRule type="expression" dxfId="440" priority="4307" stopIfTrue="1">
      <formula>MAX(I37:I41)=I40</formula>
    </cfRule>
  </conditionalFormatting>
  <conditionalFormatting sqref="I41 I64 I87 I111">
    <cfRule type="expression" dxfId="439" priority="4308" stopIfTrue="1">
      <formula>MAX(I37:I41)=I41</formula>
    </cfRule>
  </conditionalFormatting>
  <conditionalFormatting sqref="J37:J41 J60:J64 J83:J87 J107:J111 J130:J134">
    <cfRule type="cellIs" dxfId="438" priority="2626" operator="equal">
      <formula>"NO CUMPLE"</formula>
    </cfRule>
  </conditionalFormatting>
  <conditionalFormatting sqref="J1:J5 J12:J16 J159 J182 J205 J228 J251 J274 J297 J320 J343 J366 J389 J412 J435 J458 J481 J504 J527 J550 J573 J596:J1048576 J18:J136">
    <cfRule type="containsText" dxfId="437" priority="975" operator="containsText" text="FUERA DE TIEMPO">
      <formula>NOT(ISERROR(SEARCH("FUERA DE TIEMPO",J1)))</formula>
    </cfRule>
  </conditionalFormatting>
  <conditionalFormatting sqref="J17:K17">
    <cfRule type="containsText" dxfId="436" priority="74" operator="containsText" text="FUERA DE TIEMPO">
      <formula>NOT(ISERROR(SEARCH("FUERA DE TIEMPO",J17)))</formula>
    </cfRule>
  </conditionalFormatting>
  <conditionalFormatting sqref="K15:K16">
    <cfRule type="containsText" dxfId="435" priority="73" operator="containsText" text="FUERA DE TIEMPO">
      <formula>NOT(ISERROR(SEARCH("FUERA DE TIEMPO",K15)))</formula>
    </cfRule>
  </conditionalFormatting>
  <conditionalFormatting sqref="F17:G17">
    <cfRule type="containsText" dxfId="434" priority="72" operator="containsText" text="FUERA DE TIEMPO">
      <formula>NOT(ISERROR(SEARCH("FUERA DE TIEMPO",F17)))</formula>
    </cfRule>
  </conditionalFormatting>
  <conditionalFormatting sqref="J11">
    <cfRule type="containsText" dxfId="433" priority="61" operator="containsText" text="FUERA DE TIEMPO">
      <formula>NOT(ISERROR(SEARCH("FUERA DE TIEMPO",J11)))</formula>
    </cfRule>
  </conditionalFormatting>
  <conditionalFormatting sqref="J72:J80 J49:J57 J95:J104 J119:J127 J24:J34">
    <cfRule type="cellIs" dxfId="432" priority="4310" operator="greaterThanOrEqual">
      <formula>$G$15</formula>
    </cfRule>
  </conditionalFormatting>
  <conditionalFormatting sqref="J10">
    <cfRule type="containsText" dxfId="431" priority="62" operator="containsText" text="FUERA DE TIEMPO">
      <formula>NOT(ISERROR(SEARCH("FUERA DE TIEMPO",J10)))</formula>
    </cfRule>
  </conditionalFormatting>
  <conditionalFormatting sqref="J153:J157">
    <cfRule type="cellIs" dxfId="430" priority="59" operator="equal">
      <formula>"NO CUMPLE"</formula>
    </cfRule>
  </conditionalFormatting>
  <conditionalFormatting sqref="J137:J158">
    <cfRule type="containsText" dxfId="429" priority="58" operator="containsText" text="FUERA DE TIEMPO">
      <formula>NOT(ISERROR(SEARCH("FUERA DE TIEMPO",J137)))</formula>
    </cfRule>
  </conditionalFormatting>
  <conditionalFormatting sqref="J142:J150">
    <cfRule type="cellIs" dxfId="428" priority="60" operator="greaterThanOrEqual">
      <formula>$G$15</formula>
    </cfRule>
  </conditionalFormatting>
  <conditionalFormatting sqref="J176:J180">
    <cfRule type="cellIs" dxfId="427" priority="56" operator="equal">
      <formula>"NO CUMPLE"</formula>
    </cfRule>
  </conditionalFormatting>
  <conditionalFormatting sqref="J160:J181">
    <cfRule type="containsText" dxfId="426" priority="55" operator="containsText" text="FUERA DE TIEMPO">
      <formula>NOT(ISERROR(SEARCH("FUERA DE TIEMPO",J160)))</formula>
    </cfRule>
  </conditionalFormatting>
  <conditionalFormatting sqref="J165:J173">
    <cfRule type="cellIs" dxfId="425" priority="57" operator="greaterThanOrEqual">
      <formula>$G$15</formula>
    </cfRule>
  </conditionalFormatting>
  <conditionalFormatting sqref="J199:J203">
    <cfRule type="cellIs" dxfId="424" priority="53" operator="equal">
      <formula>"NO CUMPLE"</formula>
    </cfRule>
  </conditionalFormatting>
  <conditionalFormatting sqref="J183:J204">
    <cfRule type="containsText" dxfId="423" priority="52" operator="containsText" text="FUERA DE TIEMPO">
      <formula>NOT(ISERROR(SEARCH("FUERA DE TIEMPO",J183)))</formula>
    </cfRule>
  </conditionalFormatting>
  <conditionalFormatting sqref="J188:J196">
    <cfRule type="cellIs" dxfId="422" priority="54" operator="greaterThanOrEqual">
      <formula>$G$15</formula>
    </cfRule>
  </conditionalFormatting>
  <conditionalFormatting sqref="J222:J226">
    <cfRule type="cellIs" dxfId="421" priority="50" operator="equal">
      <formula>"NO CUMPLE"</formula>
    </cfRule>
  </conditionalFormatting>
  <conditionalFormatting sqref="J206:J227">
    <cfRule type="containsText" dxfId="420" priority="49" operator="containsText" text="FUERA DE TIEMPO">
      <formula>NOT(ISERROR(SEARCH("FUERA DE TIEMPO",J206)))</formula>
    </cfRule>
  </conditionalFormatting>
  <conditionalFormatting sqref="J211:J219">
    <cfRule type="cellIs" dxfId="419" priority="51" operator="greaterThanOrEqual">
      <formula>$G$15</formula>
    </cfRule>
  </conditionalFormatting>
  <conditionalFormatting sqref="J245:J249">
    <cfRule type="cellIs" dxfId="418" priority="47" operator="equal">
      <formula>"NO CUMPLE"</formula>
    </cfRule>
  </conditionalFormatting>
  <conditionalFormatting sqref="J229:J250">
    <cfRule type="containsText" dxfId="417" priority="46" operator="containsText" text="FUERA DE TIEMPO">
      <formula>NOT(ISERROR(SEARCH("FUERA DE TIEMPO",J229)))</formula>
    </cfRule>
  </conditionalFormatting>
  <conditionalFormatting sqref="J234:J242">
    <cfRule type="cellIs" dxfId="416" priority="48" operator="greaterThanOrEqual">
      <formula>$G$15</formula>
    </cfRule>
  </conditionalFormatting>
  <conditionalFormatting sqref="J268:J272">
    <cfRule type="cellIs" dxfId="415" priority="44" operator="equal">
      <formula>"NO CUMPLE"</formula>
    </cfRule>
  </conditionalFormatting>
  <conditionalFormatting sqref="J252:J273">
    <cfRule type="containsText" dxfId="414" priority="43" operator="containsText" text="FUERA DE TIEMPO">
      <formula>NOT(ISERROR(SEARCH("FUERA DE TIEMPO",J252)))</formula>
    </cfRule>
  </conditionalFormatting>
  <conditionalFormatting sqref="J257:J265">
    <cfRule type="cellIs" dxfId="413" priority="45" operator="greaterThanOrEqual">
      <formula>$G$15</formula>
    </cfRule>
  </conditionalFormatting>
  <conditionalFormatting sqref="J291:J295">
    <cfRule type="cellIs" dxfId="412" priority="41" operator="equal">
      <formula>"NO CUMPLE"</formula>
    </cfRule>
  </conditionalFormatting>
  <conditionalFormatting sqref="J275:J296">
    <cfRule type="containsText" dxfId="411" priority="40" operator="containsText" text="FUERA DE TIEMPO">
      <formula>NOT(ISERROR(SEARCH("FUERA DE TIEMPO",J275)))</formula>
    </cfRule>
  </conditionalFormatting>
  <conditionalFormatting sqref="J280:J288">
    <cfRule type="cellIs" dxfId="410" priority="42" operator="greaterThanOrEqual">
      <formula>$G$15</formula>
    </cfRule>
  </conditionalFormatting>
  <conditionalFormatting sqref="J314:J318">
    <cfRule type="cellIs" dxfId="409" priority="38" operator="equal">
      <formula>"NO CUMPLE"</formula>
    </cfRule>
  </conditionalFormatting>
  <conditionalFormatting sqref="J298:J319">
    <cfRule type="containsText" dxfId="408" priority="37" operator="containsText" text="FUERA DE TIEMPO">
      <formula>NOT(ISERROR(SEARCH("FUERA DE TIEMPO",J298)))</formula>
    </cfRule>
  </conditionalFormatting>
  <conditionalFormatting sqref="J303:J311">
    <cfRule type="cellIs" dxfId="407" priority="39" operator="greaterThanOrEqual">
      <formula>$G$15</formula>
    </cfRule>
  </conditionalFormatting>
  <conditionalFormatting sqref="J337:J341">
    <cfRule type="cellIs" dxfId="406" priority="35" operator="equal">
      <formula>"NO CUMPLE"</formula>
    </cfRule>
  </conditionalFormatting>
  <conditionalFormatting sqref="J321:J342">
    <cfRule type="containsText" dxfId="405" priority="34" operator="containsText" text="FUERA DE TIEMPO">
      <formula>NOT(ISERROR(SEARCH("FUERA DE TIEMPO",J321)))</formula>
    </cfRule>
  </conditionalFormatting>
  <conditionalFormatting sqref="J326:J334">
    <cfRule type="cellIs" dxfId="404" priority="36" operator="greaterThanOrEqual">
      <formula>$G$15</formula>
    </cfRule>
  </conditionalFormatting>
  <conditionalFormatting sqref="J360:J364">
    <cfRule type="cellIs" dxfId="403" priority="32" operator="equal">
      <formula>"NO CUMPLE"</formula>
    </cfRule>
  </conditionalFormatting>
  <conditionalFormatting sqref="J344:J365">
    <cfRule type="containsText" dxfId="402" priority="31" operator="containsText" text="FUERA DE TIEMPO">
      <formula>NOT(ISERROR(SEARCH("FUERA DE TIEMPO",J344)))</formula>
    </cfRule>
  </conditionalFormatting>
  <conditionalFormatting sqref="J349:J357">
    <cfRule type="cellIs" dxfId="401" priority="33" operator="greaterThanOrEqual">
      <formula>$G$15</formula>
    </cfRule>
  </conditionalFormatting>
  <conditionalFormatting sqref="J383:J387">
    <cfRule type="cellIs" dxfId="400" priority="29" operator="equal">
      <formula>"NO CUMPLE"</formula>
    </cfRule>
  </conditionalFormatting>
  <conditionalFormatting sqref="J367:J388">
    <cfRule type="containsText" dxfId="399" priority="28" operator="containsText" text="FUERA DE TIEMPO">
      <formula>NOT(ISERROR(SEARCH("FUERA DE TIEMPO",J367)))</formula>
    </cfRule>
  </conditionalFormatting>
  <conditionalFormatting sqref="J372:J380">
    <cfRule type="cellIs" dxfId="398" priority="30" operator="greaterThanOrEqual">
      <formula>$G$15</formula>
    </cfRule>
  </conditionalFormatting>
  <conditionalFormatting sqref="J406:J410">
    <cfRule type="cellIs" dxfId="397" priority="26" operator="equal">
      <formula>"NO CUMPLE"</formula>
    </cfRule>
  </conditionalFormatting>
  <conditionalFormatting sqref="J390:J411">
    <cfRule type="containsText" dxfId="396" priority="25" operator="containsText" text="FUERA DE TIEMPO">
      <formula>NOT(ISERROR(SEARCH("FUERA DE TIEMPO",J390)))</formula>
    </cfRule>
  </conditionalFormatting>
  <conditionalFormatting sqref="J395:J403">
    <cfRule type="cellIs" dxfId="395" priority="27" operator="greaterThanOrEqual">
      <formula>$G$15</formula>
    </cfRule>
  </conditionalFormatting>
  <conditionalFormatting sqref="J429:J433">
    <cfRule type="cellIs" dxfId="394" priority="23" operator="equal">
      <formula>"NO CUMPLE"</formula>
    </cfRule>
  </conditionalFormatting>
  <conditionalFormatting sqref="J413:J434">
    <cfRule type="containsText" dxfId="393" priority="22" operator="containsText" text="FUERA DE TIEMPO">
      <formula>NOT(ISERROR(SEARCH("FUERA DE TIEMPO",J413)))</formula>
    </cfRule>
  </conditionalFormatting>
  <conditionalFormatting sqref="J418:J426">
    <cfRule type="cellIs" dxfId="392" priority="24" operator="greaterThanOrEqual">
      <formula>$G$15</formula>
    </cfRule>
  </conditionalFormatting>
  <conditionalFormatting sqref="J452:J456">
    <cfRule type="cellIs" dxfId="391" priority="20" operator="equal">
      <formula>"NO CUMPLE"</formula>
    </cfRule>
  </conditionalFormatting>
  <conditionalFormatting sqref="J436:J457">
    <cfRule type="containsText" dxfId="390" priority="19" operator="containsText" text="FUERA DE TIEMPO">
      <formula>NOT(ISERROR(SEARCH("FUERA DE TIEMPO",J436)))</formula>
    </cfRule>
  </conditionalFormatting>
  <conditionalFormatting sqref="J441:J449">
    <cfRule type="cellIs" dxfId="389" priority="21" operator="greaterThanOrEqual">
      <formula>$G$15</formula>
    </cfRule>
  </conditionalFormatting>
  <conditionalFormatting sqref="J475:J479">
    <cfRule type="cellIs" dxfId="388" priority="17" operator="equal">
      <formula>"NO CUMPLE"</formula>
    </cfRule>
  </conditionalFormatting>
  <conditionalFormatting sqref="J459:J480">
    <cfRule type="containsText" dxfId="387" priority="16" operator="containsText" text="FUERA DE TIEMPO">
      <formula>NOT(ISERROR(SEARCH("FUERA DE TIEMPO",J459)))</formula>
    </cfRule>
  </conditionalFormatting>
  <conditionalFormatting sqref="J464:J472">
    <cfRule type="cellIs" dxfId="386" priority="18" operator="greaterThanOrEqual">
      <formula>$G$15</formula>
    </cfRule>
  </conditionalFormatting>
  <conditionalFormatting sqref="J498:J502">
    <cfRule type="cellIs" dxfId="385" priority="14" operator="equal">
      <formula>"NO CUMPLE"</formula>
    </cfRule>
  </conditionalFormatting>
  <conditionalFormatting sqref="J482:J503">
    <cfRule type="containsText" dxfId="384" priority="13" operator="containsText" text="FUERA DE TIEMPO">
      <formula>NOT(ISERROR(SEARCH("FUERA DE TIEMPO",J482)))</formula>
    </cfRule>
  </conditionalFormatting>
  <conditionalFormatting sqref="J487:J495">
    <cfRule type="cellIs" dxfId="383" priority="15" operator="greaterThanOrEqual">
      <formula>$G$15</formula>
    </cfRule>
  </conditionalFormatting>
  <conditionalFormatting sqref="J521:J525">
    <cfRule type="cellIs" dxfId="382" priority="11" operator="equal">
      <formula>"NO CUMPLE"</formula>
    </cfRule>
  </conditionalFormatting>
  <conditionalFormatting sqref="J505:J526">
    <cfRule type="containsText" dxfId="381" priority="10" operator="containsText" text="FUERA DE TIEMPO">
      <formula>NOT(ISERROR(SEARCH("FUERA DE TIEMPO",J505)))</formula>
    </cfRule>
  </conditionalFormatting>
  <conditionalFormatting sqref="J510:J518">
    <cfRule type="cellIs" dxfId="380" priority="12" operator="greaterThanOrEqual">
      <formula>$G$15</formula>
    </cfRule>
  </conditionalFormatting>
  <conditionalFormatting sqref="J544:J548">
    <cfRule type="cellIs" dxfId="379" priority="8" operator="equal">
      <formula>"NO CUMPLE"</formula>
    </cfRule>
  </conditionalFormatting>
  <conditionalFormatting sqref="J528:J549">
    <cfRule type="containsText" dxfId="378" priority="7" operator="containsText" text="FUERA DE TIEMPO">
      <formula>NOT(ISERROR(SEARCH("FUERA DE TIEMPO",J528)))</formula>
    </cfRule>
  </conditionalFormatting>
  <conditionalFormatting sqref="J533:J541">
    <cfRule type="cellIs" dxfId="377" priority="9" operator="greaterThanOrEqual">
      <formula>$G$15</formula>
    </cfRule>
  </conditionalFormatting>
  <conditionalFormatting sqref="J567:J571">
    <cfRule type="cellIs" dxfId="376" priority="5" operator="equal">
      <formula>"NO CUMPLE"</formula>
    </cfRule>
  </conditionalFormatting>
  <conditionalFormatting sqref="J551:J572">
    <cfRule type="containsText" dxfId="375" priority="4" operator="containsText" text="FUERA DE TIEMPO">
      <formula>NOT(ISERROR(SEARCH("FUERA DE TIEMPO",J551)))</formula>
    </cfRule>
  </conditionalFormatting>
  <conditionalFormatting sqref="J556:J564">
    <cfRule type="cellIs" dxfId="374" priority="6" operator="greaterThanOrEqual">
      <formula>$G$15</formula>
    </cfRule>
  </conditionalFormatting>
  <conditionalFormatting sqref="J590:J594">
    <cfRule type="cellIs" dxfId="373" priority="2" operator="equal">
      <formula>"NO CUMPLE"</formula>
    </cfRule>
  </conditionalFormatting>
  <conditionalFormatting sqref="J574:J595">
    <cfRule type="containsText" dxfId="372" priority="1" operator="containsText" text="FUERA DE TIEMPO">
      <formula>NOT(ISERROR(SEARCH("FUERA DE TIEMPO",J574)))</formula>
    </cfRule>
  </conditionalFormatting>
  <conditionalFormatting sqref="J579:J587">
    <cfRule type="cellIs" dxfId="371" priority="3" operator="greaterThanOrEqual">
      <formula>$G$15</formula>
    </cfRule>
  </conditionalFormatting>
  <dataValidations disablePrompts="1" count="29">
    <dataValidation type="list" allowBlank="1" showInputMessage="1" showErrorMessage="1" sqref="C127 C150 C173 C196 C219 C242 C265 C288 C311 C587 C357 C380 C403 C564 C449 C472 C495 C518 C541">
      <formula1>G130:G134</formula1>
    </dataValidation>
    <dataValidation type="list" allowBlank="1" showInputMessage="1" showErrorMessage="1" sqref="C126 C149 C172 C195 C218 C241 C264 C287 C310 C586 C356 C379 C402 C563 C448 C471 C494 C517 C540">
      <formula1>G130:G134</formula1>
    </dataValidation>
    <dataValidation type="list" allowBlank="1" showInputMessage="1" showErrorMessage="1" sqref="C95:C97">
      <formula1>G107:G111</formula1>
    </dataValidation>
    <dataValidation type="list" allowBlank="1" showInputMessage="1" showErrorMessage="1" sqref="C125 C148 C171 C194 C217 C240 C263 C286 C309 C585 C355 C378 C401 C562 C447 C470 C493 C516 C539">
      <formula1>G136:G138</formula1>
    </dataValidation>
    <dataValidation type="list" allowBlank="1" showInputMessage="1" showErrorMessage="1" sqref="C24:C34">
      <formula1>$G$37:$G$41</formula1>
    </dataValidation>
    <dataValidation type="list" allowBlank="1" showInputMessage="1" showErrorMessage="1" sqref="C72:C80">
      <formula1>$G$83:$G$87</formula1>
    </dataValidation>
    <dataValidation type="list" allowBlank="1" showInputMessage="1" showErrorMessage="1" sqref="C49:C57">
      <formula1>$G$60:$G$64</formula1>
    </dataValidation>
    <dataValidation type="list" allowBlank="1" showInputMessage="1" showErrorMessage="1" sqref="C98:C104">
      <formula1>$G$107:$G$111</formula1>
    </dataValidation>
    <dataValidation type="list" allowBlank="1" showInputMessage="1" showErrorMessage="1" sqref="C119:C124 C581:C584 C488:C492 C465:C469 C445:C446 C374:C377 C396:C400 C534:C538 C350:C354 C305:C308 C261:C262 C281:C285 C216 C235:C239 C193 C167:C170 C558:C561 C144:C147 C514:C515">
      <formula1>$G$130:$G$134</formula1>
    </dataValidation>
    <dataValidation type="list" allowBlank="1" showInputMessage="1" showErrorMessage="1" sqref="C142:C143">
      <formula1>$G$153:$G$157</formula1>
    </dataValidation>
    <dataValidation type="list" allowBlank="1" showInputMessage="1" showErrorMessage="1" sqref="C165:C166">
      <formula1>$G$176:$G$180</formula1>
    </dataValidation>
    <dataValidation type="list" allowBlank="1" showInputMessage="1" showErrorMessage="1" sqref="C188:C192">
      <formula1>$G$199:$G$203</formula1>
    </dataValidation>
    <dataValidation type="list" allowBlank="1" showInputMessage="1" showErrorMessage="1" sqref="C211:C215">
      <formula1>$G$222:$G$226</formula1>
    </dataValidation>
    <dataValidation type="list" allowBlank="1" showInputMessage="1" showErrorMessage="1" sqref="C234">
      <formula1>$G$245:$G$249</formula1>
    </dataValidation>
    <dataValidation type="list" allowBlank="1" showInputMessage="1" showErrorMessage="1" sqref="C257:C260">
      <formula1>$G$268:$G$272</formula1>
    </dataValidation>
    <dataValidation type="list" allowBlank="1" showInputMessage="1" showErrorMessage="1" sqref="C280">
      <formula1>$G$291:$G$295</formula1>
    </dataValidation>
    <dataValidation type="list" allowBlank="1" showInputMessage="1" showErrorMessage="1" sqref="C303:C304">
      <formula1>$G$314:$G$318</formula1>
    </dataValidation>
    <dataValidation type="list" allowBlank="1" showInputMessage="1" showErrorMessage="1" sqref="C326:C334">
      <formula1>$G$337:$G$341</formula1>
    </dataValidation>
    <dataValidation type="list" allowBlank="1" showInputMessage="1" showErrorMessage="1" sqref="C349">
      <formula1>$G$360:$G$364</formula1>
    </dataValidation>
    <dataValidation type="list" allowBlank="1" showInputMessage="1" showErrorMessage="1" sqref="C372:C373">
      <formula1>$G$383:$G$387</formula1>
    </dataValidation>
    <dataValidation type="list" allowBlank="1" showInputMessage="1" showErrorMessage="1" sqref="C395">
      <formula1>$G$406:$G$410</formula1>
    </dataValidation>
    <dataValidation type="list" allowBlank="1" showInputMessage="1" showErrorMessage="1" sqref="C418:C426">
      <formula1>$G$429:$G$433</formula1>
    </dataValidation>
    <dataValidation type="list" allowBlank="1" showInputMessage="1" showErrorMessage="1" sqref="C441:C444">
      <formula1>$G$452:$G$456</formula1>
    </dataValidation>
    <dataValidation type="list" allowBlank="1" showInputMessage="1" showErrorMessage="1" sqref="C464">
      <formula1>$G$475:$G$479</formula1>
    </dataValidation>
    <dataValidation type="list" allowBlank="1" showInputMessage="1" showErrorMessage="1" sqref="C487">
      <formula1>$G$498:$G$502</formula1>
    </dataValidation>
    <dataValidation type="list" allowBlank="1" showInputMessage="1" showErrorMessage="1" sqref="C510:C513">
      <formula1>$G$521:$G$525</formula1>
    </dataValidation>
    <dataValidation type="list" allowBlank="1" showInputMessage="1" showErrorMessage="1" sqref="C533">
      <formula1>$G$544:$G$548</formula1>
    </dataValidation>
    <dataValidation type="list" allowBlank="1" showInputMessage="1" showErrorMessage="1" sqref="C556:C557">
      <formula1>$G$567:$G$571</formula1>
    </dataValidation>
    <dataValidation type="list" allowBlank="1" showInputMessage="1" showErrorMessage="1" sqref="C579:C580">
      <formula1>$G$590:$G$594</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&amp;L&amp;"Verdana,Normal"&amp;8Arq. Walter Raúl Parada Barajas &amp;C&amp;F&amp;R&amp;A</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7" tint="-0.249977111117893"/>
  </sheetPr>
  <dimension ref="A1:AG352"/>
  <sheetViews>
    <sheetView workbookViewId="0">
      <selection sqref="A1:K1"/>
    </sheetView>
  </sheetViews>
  <sheetFormatPr baseColWidth="10" defaultColWidth="11" defaultRowHeight="12"/>
  <cols>
    <col min="1" max="1" width="5.85546875" style="5" customWidth="1"/>
    <col min="2" max="2" width="19.42578125" style="5" customWidth="1"/>
    <col min="3" max="3" width="14.28515625" style="5" customWidth="1"/>
    <col min="4" max="4" width="8.42578125" style="5" customWidth="1"/>
    <col min="5" max="5" width="12.140625" style="5" customWidth="1"/>
    <col min="6" max="6" width="43" style="5" customWidth="1"/>
    <col min="7" max="7" width="14.7109375" style="5" customWidth="1"/>
    <col min="8" max="8" width="10.85546875" style="5" customWidth="1"/>
    <col min="9" max="9" width="23.140625" style="5" customWidth="1"/>
    <col min="10" max="10" width="16.7109375" style="5" customWidth="1"/>
    <col min="11" max="11" width="14.7109375" style="5" customWidth="1"/>
    <col min="12" max="12" width="7.28515625" style="5" customWidth="1"/>
    <col min="13" max="13" width="2.42578125" style="5" hidden="1" customWidth="1"/>
    <col min="14" max="14" width="2.42578125" style="2" hidden="1" customWidth="1"/>
    <col min="15" max="15" width="6.42578125" style="2" hidden="1" customWidth="1"/>
    <col min="16" max="19" width="5.7109375" style="2" hidden="1" customWidth="1"/>
    <col min="20" max="20" width="11" style="2" customWidth="1"/>
    <col min="21" max="21" width="5.85546875" style="5" customWidth="1"/>
    <col min="22" max="22" width="14.7109375" style="5" customWidth="1"/>
    <col min="23" max="23" width="11" style="5" customWidth="1"/>
    <col min="24" max="16384" width="11" style="5"/>
  </cols>
  <sheetData>
    <row r="1" spans="1:33" ht="198" customHeight="1">
      <c r="A1" s="725"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725"/>
      <c r="C1" s="725"/>
      <c r="D1" s="725"/>
      <c r="E1" s="725"/>
      <c r="F1" s="725"/>
      <c r="G1" s="725"/>
      <c r="H1" s="725"/>
      <c r="I1" s="725"/>
      <c r="J1" s="725"/>
      <c r="K1" s="725"/>
      <c r="L1" s="212"/>
      <c r="M1" s="212"/>
      <c r="W1" s="4"/>
      <c r="AC1" s="4"/>
      <c r="AD1" s="4"/>
      <c r="AE1" s="4"/>
      <c r="AF1" s="4"/>
      <c r="AG1" s="4"/>
    </row>
    <row r="2" spans="1:33" ht="5.25" customHeight="1">
      <c r="A2" s="742"/>
      <c r="B2" s="742"/>
      <c r="C2" s="742"/>
      <c r="D2" s="742"/>
      <c r="E2" s="742"/>
      <c r="F2" s="742"/>
      <c r="G2" s="742"/>
      <c r="H2" s="742"/>
      <c r="I2" s="742"/>
      <c r="J2" s="742"/>
      <c r="K2" s="742"/>
      <c r="L2" s="212"/>
      <c r="M2" s="212"/>
      <c r="U2" s="143" t="s">
        <v>27</v>
      </c>
      <c r="V2" s="143" t="s">
        <v>11</v>
      </c>
      <c r="W2" s="4"/>
      <c r="AC2" s="4"/>
      <c r="AD2" s="4"/>
      <c r="AE2" s="4"/>
      <c r="AF2" s="4"/>
      <c r="AG2" s="4"/>
    </row>
    <row r="3" spans="1:33" ht="21" customHeight="1">
      <c r="A3" s="743" t="s">
        <v>212</v>
      </c>
      <c r="B3" s="743"/>
      <c r="C3" s="743"/>
      <c r="D3" s="743"/>
      <c r="E3" s="743"/>
      <c r="F3" s="743"/>
      <c r="G3" s="743"/>
      <c r="H3" s="743"/>
      <c r="I3" s="743"/>
      <c r="J3" s="743"/>
      <c r="K3" s="743"/>
      <c r="L3" s="6"/>
      <c r="M3" s="6"/>
      <c r="U3" s="11">
        <v>1984</v>
      </c>
      <c r="V3" s="12">
        <v>11298</v>
      </c>
      <c r="W3" s="4"/>
      <c r="AC3" s="4"/>
      <c r="AD3" s="4"/>
      <c r="AE3" s="4"/>
      <c r="AF3" s="4"/>
      <c r="AG3" s="4"/>
    </row>
    <row r="4" spans="1:33" ht="4.5" customHeight="1">
      <c r="A4" s="7"/>
      <c r="B4" s="6"/>
      <c r="C4" s="6"/>
      <c r="D4" s="6"/>
      <c r="E4" s="6"/>
      <c r="F4" s="6"/>
      <c r="G4" s="8"/>
      <c r="H4" s="6"/>
      <c r="I4" s="9"/>
      <c r="J4" s="9"/>
      <c r="K4" s="6"/>
      <c r="L4" s="6"/>
      <c r="M4" s="6"/>
      <c r="U4" s="11">
        <v>1985</v>
      </c>
      <c r="V4" s="12">
        <v>13557.6</v>
      </c>
      <c r="W4" s="4"/>
      <c r="AC4" s="4"/>
      <c r="AD4" s="4"/>
      <c r="AE4" s="4"/>
      <c r="AF4" s="4"/>
      <c r="AG4" s="4"/>
    </row>
    <row r="5" spans="1:33" ht="25.5" customHeight="1">
      <c r="A5" s="744" t="s">
        <v>292</v>
      </c>
      <c r="B5" s="744"/>
      <c r="C5" s="744"/>
      <c r="D5" s="744"/>
      <c r="E5" s="744"/>
      <c r="F5" s="744"/>
      <c r="G5" s="744"/>
      <c r="H5" s="744"/>
      <c r="I5" s="744"/>
      <c r="J5" s="744"/>
      <c r="K5" s="744"/>
      <c r="L5" s="10"/>
      <c r="M5" s="10"/>
      <c r="U5" s="11">
        <v>1986</v>
      </c>
      <c r="V5" s="12">
        <v>16811.400000000001</v>
      </c>
      <c r="W5" s="4"/>
      <c r="AC5" s="4"/>
      <c r="AD5" s="4"/>
      <c r="AE5" s="4"/>
      <c r="AF5" s="4"/>
      <c r="AG5" s="4"/>
    </row>
    <row r="6" spans="1:33" ht="31.5" customHeight="1">
      <c r="A6" s="749" t="s">
        <v>335</v>
      </c>
      <c r="B6" s="750"/>
      <c r="C6" s="750"/>
      <c r="D6" s="750"/>
      <c r="E6" s="750"/>
      <c r="F6" s="750"/>
      <c r="G6" s="750"/>
      <c r="H6" s="750"/>
      <c r="I6" s="504"/>
      <c r="J6" s="504"/>
      <c r="K6" s="504"/>
      <c r="L6" s="13"/>
      <c r="M6" s="13"/>
      <c r="U6" s="11">
        <v>1987</v>
      </c>
      <c r="V6" s="12">
        <v>20509.8</v>
      </c>
      <c r="W6" s="4"/>
      <c r="AC6" s="4"/>
      <c r="AD6" s="4"/>
      <c r="AE6" s="4"/>
      <c r="AF6" s="4"/>
      <c r="AG6" s="4"/>
    </row>
    <row r="7" spans="1:33" ht="12.75">
      <c r="A7" s="502"/>
      <c r="B7" s="502"/>
      <c r="C7" s="502"/>
      <c r="D7" s="502"/>
      <c r="E7" s="502"/>
      <c r="F7" s="502"/>
      <c r="G7" s="502"/>
      <c r="H7" s="502"/>
      <c r="I7" s="501" t="s">
        <v>193</v>
      </c>
      <c r="J7" s="582" t="s">
        <v>11</v>
      </c>
      <c r="K7" s="582" t="s">
        <v>339</v>
      </c>
      <c r="L7" s="13"/>
      <c r="M7" s="13"/>
      <c r="U7" s="11">
        <v>1988</v>
      </c>
      <c r="V7" s="12">
        <v>25637.4</v>
      </c>
      <c r="W7" s="4"/>
      <c r="AC7" s="4"/>
      <c r="AD7" s="4"/>
      <c r="AE7" s="4"/>
      <c r="AF7" s="4"/>
      <c r="AG7" s="4"/>
    </row>
    <row r="8" spans="1:33" ht="17.25" customHeight="1">
      <c r="A8" s="753" t="s">
        <v>336</v>
      </c>
      <c r="B8" s="753"/>
      <c r="C8" s="753"/>
      <c r="D8" s="753"/>
      <c r="E8" s="753"/>
      <c r="F8" s="753"/>
      <c r="G8" s="753"/>
      <c r="H8" s="753"/>
      <c r="I8" s="751">
        <v>10</v>
      </c>
      <c r="J8" s="503">
        <v>0.5</v>
      </c>
      <c r="K8" s="754">
        <v>2</v>
      </c>
      <c r="L8" s="13"/>
      <c r="M8" s="13"/>
      <c r="U8" s="11">
        <v>1989</v>
      </c>
      <c r="V8" s="12">
        <v>32559.599999999999</v>
      </c>
      <c r="W8" s="4"/>
      <c r="AC8" s="4"/>
      <c r="AD8" s="4"/>
      <c r="AE8" s="4"/>
      <c r="AF8" s="4"/>
      <c r="AG8" s="4"/>
    </row>
    <row r="9" spans="1:33" ht="17.25" customHeight="1">
      <c r="A9" s="753"/>
      <c r="B9" s="753"/>
      <c r="C9" s="753"/>
      <c r="D9" s="753"/>
      <c r="E9" s="753"/>
      <c r="F9" s="753"/>
      <c r="G9" s="753"/>
      <c r="H9" s="753"/>
      <c r="I9" s="752"/>
      <c r="J9" s="584">
        <f>'Exp. oferente'!J16/2</f>
        <v>99.963559711005772</v>
      </c>
      <c r="K9" s="755"/>
      <c r="L9" s="13"/>
      <c r="M9" s="13"/>
      <c r="U9" s="11">
        <v>1990</v>
      </c>
      <c r="V9" s="12">
        <v>41025</v>
      </c>
      <c r="W9" s="4"/>
      <c r="AC9" s="4"/>
      <c r="AD9" s="4"/>
      <c r="AE9" s="4"/>
      <c r="AF9" s="4"/>
      <c r="AG9" s="4"/>
    </row>
    <row r="10" spans="1:33" ht="18.75" customHeight="1">
      <c r="A10" s="753" t="s">
        <v>337</v>
      </c>
      <c r="B10" s="753"/>
      <c r="C10" s="753"/>
      <c r="D10" s="753"/>
      <c r="E10" s="753"/>
      <c r="F10" s="753"/>
      <c r="G10" s="753"/>
      <c r="H10" s="753"/>
      <c r="I10" s="751">
        <v>20</v>
      </c>
      <c r="J10" s="503">
        <v>0.5</v>
      </c>
      <c r="K10" s="754">
        <v>3</v>
      </c>
      <c r="L10" s="13"/>
      <c r="M10" s="13"/>
      <c r="U10" s="11">
        <v>1991</v>
      </c>
      <c r="V10" s="12">
        <v>51716.1</v>
      </c>
      <c r="W10" s="4"/>
      <c r="AC10" s="4"/>
      <c r="AD10" s="4"/>
      <c r="AE10" s="4"/>
      <c r="AF10" s="4"/>
      <c r="AG10" s="4"/>
    </row>
    <row r="11" spans="1:33" ht="17.25" customHeight="1">
      <c r="A11" s="753"/>
      <c r="B11" s="753"/>
      <c r="C11" s="753"/>
      <c r="D11" s="753"/>
      <c r="E11" s="753"/>
      <c r="F11" s="753"/>
      <c r="G11" s="753"/>
      <c r="H11" s="753"/>
      <c r="I11" s="752"/>
      <c r="J11" s="585">
        <f>J9</f>
        <v>99.963559711005772</v>
      </c>
      <c r="K11" s="755"/>
      <c r="L11" s="13"/>
      <c r="M11" s="13"/>
      <c r="U11" s="11">
        <v>1992</v>
      </c>
      <c r="V11" s="12">
        <v>65190</v>
      </c>
      <c r="W11" s="4"/>
      <c r="AC11" s="4"/>
      <c r="AD11" s="4"/>
      <c r="AE11" s="4"/>
      <c r="AF11" s="4"/>
      <c r="AG11" s="4"/>
    </row>
    <row r="12" spans="1:33" ht="17.25" customHeight="1">
      <c r="A12" s="753" t="s">
        <v>338</v>
      </c>
      <c r="B12" s="753"/>
      <c r="C12" s="753"/>
      <c r="D12" s="753"/>
      <c r="E12" s="753"/>
      <c r="F12" s="753"/>
      <c r="G12" s="753"/>
      <c r="H12" s="753"/>
      <c r="I12" s="751">
        <v>30</v>
      </c>
      <c r="J12" s="503">
        <v>0.5</v>
      </c>
      <c r="K12" s="754">
        <v>4</v>
      </c>
      <c r="L12" s="13"/>
      <c r="M12" s="13"/>
      <c r="U12" s="11">
        <v>1993</v>
      </c>
      <c r="V12" s="12">
        <v>81510</v>
      </c>
      <c r="W12" s="4"/>
      <c r="AC12" s="4"/>
      <c r="AD12" s="4"/>
      <c r="AE12" s="4"/>
      <c r="AF12" s="4"/>
      <c r="AG12" s="4"/>
    </row>
    <row r="13" spans="1:33" ht="18.75" customHeight="1">
      <c r="A13" s="753"/>
      <c r="B13" s="753"/>
      <c r="C13" s="753"/>
      <c r="D13" s="753"/>
      <c r="E13" s="753"/>
      <c r="F13" s="753"/>
      <c r="G13" s="753"/>
      <c r="H13" s="753"/>
      <c r="I13" s="752"/>
      <c r="J13" s="584">
        <f>J11</f>
        <v>99.963559711005772</v>
      </c>
      <c r="K13" s="755"/>
      <c r="L13" s="13"/>
      <c r="M13" s="13"/>
      <c r="U13" s="11">
        <v>1994</v>
      </c>
      <c r="V13" s="12">
        <v>98700</v>
      </c>
      <c r="W13" s="4"/>
      <c r="AC13" s="4"/>
      <c r="AD13" s="4"/>
      <c r="AE13" s="4"/>
      <c r="AF13" s="4"/>
      <c r="AG13" s="4"/>
    </row>
    <row r="14" spans="1:33" ht="27" customHeight="1">
      <c r="A14" s="13"/>
      <c r="B14" s="13"/>
      <c r="C14" s="13"/>
      <c r="D14" s="13"/>
      <c r="E14" s="13"/>
      <c r="F14" s="13"/>
      <c r="G14" s="14"/>
      <c r="H14" s="13"/>
      <c r="I14" s="15"/>
      <c r="K14" s="13"/>
      <c r="L14" s="2"/>
      <c r="M14" s="2"/>
      <c r="U14" s="11"/>
      <c r="V14" s="12"/>
      <c r="W14" s="4"/>
      <c r="AC14" s="4"/>
      <c r="AD14" s="4"/>
      <c r="AE14" s="4"/>
      <c r="AF14" s="4"/>
    </row>
    <row r="15" spans="1:33" ht="18" customHeight="1">
      <c r="A15" s="4"/>
      <c r="B15" s="25"/>
      <c r="C15" s="25"/>
      <c r="D15" s="25"/>
      <c r="E15" s="25"/>
      <c r="F15" s="30"/>
      <c r="G15" s="29"/>
      <c r="H15" s="25"/>
      <c r="I15" s="25"/>
      <c r="J15" s="25"/>
      <c r="K15" s="25"/>
      <c r="L15" s="26"/>
      <c r="M15" s="28"/>
      <c r="U15" s="11"/>
      <c r="V15" s="12"/>
      <c r="W15" s="4"/>
      <c r="AC15" s="4"/>
      <c r="AD15" s="4"/>
      <c r="AE15" s="4"/>
      <c r="AF15" s="4"/>
      <c r="AG15" s="4"/>
    </row>
    <row r="16" spans="1:33">
      <c r="A16" s="4"/>
      <c r="B16" s="29" t="s">
        <v>117</v>
      </c>
      <c r="C16" s="31">
        <v>1</v>
      </c>
      <c r="D16" s="737" t="str">
        <f>VLOOKUP(C16,Conformación!$A$5:$S$129,2,FALSE)</f>
        <v>CONSTRUCTODO INGENIEROS CONTRATISTAS LTDA</v>
      </c>
      <c r="E16" s="737"/>
      <c r="F16" s="737"/>
      <c r="G16" s="737"/>
      <c r="H16" s="737"/>
      <c r="I16" s="737"/>
      <c r="J16" s="32"/>
      <c r="K16" s="26"/>
      <c r="L16" s="26"/>
      <c r="M16" s="25"/>
      <c r="U16" s="11">
        <v>1995</v>
      </c>
      <c r="V16" s="12">
        <v>118933.5</v>
      </c>
      <c r="W16" s="4"/>
      <c r="AC16" s="4"/>
      <c r="AD16" s="4"/>
      <c r="AE16" s="4"/>
      <c r="AF16" s="4"/>
      <c r="AG16" s="4"/>
    </row>
    <row r="17" spans="1:33">
      <c r="A17" s="4"/>
      <c r="B17" s="29"/>
      <c r="C17" s="29"/>
      <c r="D17" s="738" t="str">
        <f>VLOOKUP(C16,Conformación!$A$5:$S$129,4,FALSE)</f>
        <v xml:space="preserve">(CONSTRUCTODO INGENIEROS CONTRATISTAS LTDA. 100% -  0% -  0%- 0%- 0%) </v>
      </c>
      <c r="E17" s="738"/>
      <c r="F17" s="738"/>
      <c r="G17" s="738"/>
      <c r="H17" s="738"/>
      <c r="I17" s="738"/>
      <c r="J17" s="32"/>
      <c r="K17" s="26"/>
      <c r="L17" s="26"/>
      <c r="M17" s="25"/>
      <c r="U17" s="11">
        <v>1996</v>
      </c>
      <c r="V17" s="12">
        <v>142125</v>
      </c>
      <c r="W17" s="4"/>
      <c r="AC17" s="4"/>
      <c r="AD17" s="4"/>
      <c r="AE17" s="4"/>
      <c r="AF17" s="4"/>
      <c r="AG17" s="4"/>
    </row>
    <row r="18" spans="1:33">
      <c r="A18" s="4"/>
      <c r="B18" s="29"/>
      <c r="C18" s="29"/>
      <c r="D18" s="738"/>
      <c r="E18" s="738"/>
      <c r="F18" s="738"/>
      <c r="G18" s="738"/>
      <c r="H18" s="738"/>
      <c r="I18" s="738"/>
      <c r="J18" s="32"/>
      <c r="K18" s="26"/>
      <c r="L18" s="4"/>
      <c r="M18" s="26"/>
      <c r="O18" s="37" t="s">
        <v>24</v>
      </c>
      <c r="P18" s="38"/>
      <c r="Q18" s="38"/>
      <c r="R18" s="38"/>
      <c r="S18" s="38"/>
      <c r="U18" s="11">
        <v>1997</v>
      </c>
      <c r="V18" s="12">
        <v>172005</v>
      </c>
      <c r="W18" s="4"/>
      <c r="AC18" s="4"/>
      <c r="AD18" s="4"/>
      <c r="AE18" s="4"/>
      <c r="AF18" s="4"/>
      <c r="AG18" s="4"/>
    </row>
    <row r="19" spans="1:33" s="34" customFormat="1">
      <c r="A19" s="4"/>
      <c r="B19" s="4"/>
      <c r="C19" s="4"/>
      <c r="D19" s="4"/>
      <c r="E19" s="4"/>
      <c r="F19" s="4"/>
      <c r="G19" s="35"/>
      <c r="H19" s="26"/>
      <c r="I19" s="27"/>
      <c r="J19" s="36"/>
      <c r="K19" s="4"/>
      <c r="L19" s="42"/>
      <c r="M19" s="26"/>
      <c r="N19" s="2"/>
      <c r="O19" s="11">
        <f>+G28</f>
        <v>0</v>
      </c>
      <c r="P19" s="11">
        <f>+G29</f>
        <v>0</v>
      </c>
      <c r="Q19" s="11">
        <f>+G30</f>
        <v>0</v>
      </c>
      <c r="R19" s="11">
        <f>+G31</f>
        <v>0</v>
      </c>
      <c r="S19" s="11">
        <f>+G32</f>
        <v>0</v>
      </c>
      <c r="T19" s="2"/>
      <c r="U19" s="11">
        <v>1998</v>
      </c>
      <c r="V19" s="12">
        <v>203826</v>
      </c>
      <c r="W19" s="33"/>
      <c r="AC19" s="33"/>
      <c r="AD19" s="33"/>
      <c r="AE19" s="33"/>
      <c r="AF19" s="33"/>
      <c r="AG19" s="33"/>
    </row>
    <row r="20" spans="1:33" ht="36">
      <c r="A20" s="39" t="s">
        <v>23</v>
      </c>
      <c r="B20" s="39" t="s">
        <v>6</v>
      </c>
      <c r="C20" s="40" t="s">
        <v>22</v>
      </c>
      <c r="D20" s="40" t="s">
        <v>25</v>
      </c>
      <c r="E20" s="479" t="s">
        <v>278</v>
      </c>
      <c r="F20" s="39" t="s">
        <v>4</v>
      </c>
      <c r="G20" s="41" t="s">
        <v>5</v>
      </c>
      <c r="H20" s="39" t="s">
        <v>323</v>
      </c>
      <c r="I20" s="19" t="s">
        <v>26</v>
      </c>
      <c r="J20" s="19" t="s">
        <v>11</v>
      </c>
      <c r="K20" s="39" t="s">
        <v>218</v>
      </c>
      <c r="L20" s="44"/>
      <c r="M20" s="26"/>
      <c r="O20" s="45">
        <f>+IF(C21=$O$19,J21,0)</f>
        <v>0</v>
      </c>
      <c r="P20" s="45">
        <f>+IF(C21=$P$19,J21,0)</f>
        <v>0</v>
      </c>
      <c r="Q20" s="45">
        <f>+IF(C21=$Q$19,J21,0)</f>
        <v>0</v>
      </c>
      <c r="R20" s="45">
        <f>+IF(C21=$R$19,J21,0)</f>
        <v>0</v>
      </c>
      <c r="S20" s="45">
        <f>+IF(C21=$S$19,J21,0)</f>
        <v>0</v>
      </c>
      <c r="T20" s="34"/>
      <c r="U20" s="11">
        <v>1999</v>
      </c>
      <c r="V20" s="12">
        <v>236460</v>
      </c>
      <c r="W20" s="4"/>
      <c r="AC20" s="4"/>
      <c r="AD20" s="4"/>
      <c r="AE20" s="4"/>
      <c r="AF20" s="4"/>
      <c r="AG20" s="4"/>
    </row>
    <row r="21" spans="1:33">
      <c r="A21" s="182">
        <v>1</v>
      </c>
      <c r="B21" s="313"/>
      <c r="C21" s="201"/>
      <c r="D21" s="315"/>
      <c r="E21" s="497"/>
      <c r="F21" s="313"/>
      <c r="G21" s="314"/>
      <c r="H21" s="201"/>
      <c r="I21" s="202"/>
      <c r="J21" s="58">
        <f>IF(G21=0,0,IF(G21&lt;0,"FUERA DE TIEMPO",I21*D21/VLOOKUP(YEAR(G21),$U$3:$V$41,2,0)))</f>
        <v>0</v>
      </c>
      <c r="K21" s="548"/>
      <c r="L21" s="44"/>
      <c r="M21" s="4"/>
      <c r="O21" s="45">
        <f>+IF(C22=$O$19,J22,0)</f>
        <v>0</v>
      </c>
      <c r="P21" s="45">
        <f>+IF(C22=$P$19,J22,0)</f>
        <v>0</v>
      </c>
      <c r="Q21" s="45">
        <f>+IF(C22=$Q$19,J22,0)</f>
        <v>0</v>
      </c>
      <c r="R21" s="45">
        <f>+IF(C22=$R$19,J22,0)</f>
        <v>0</v>
      </c>
      <c r="S21" s="45">
        <f>+IF(C22=$S$19,J22,0)</f>
        <v>0</v>
      </c>
      <c r="U21" s="11">
        <v>2000</v>
      </c>
      <c r="V21" s="12">
        <v>260100</v>
      </c>
      <c r="W21" s="4"/>
      <c r="AC21" s="4"/>
      <c r="AD21" s="4"/>
      <c r="AE21" s="4"/>
      <c r="AF21" s="4"/>
      <c r="AG21" s="4"/>
    </row>
    <row r="22" spans="1:33">
      <c r="A22" s="182">
        <v>2</v>
      </c>
      <c r="B22" s="313"/>
      <c r="C22" s="201"/>
      <c r="D22" s="315"/>
      <c r="E22" s="497"/>
      <c r="F22" s="313"/>
      <c r="G22" s="314"/>
      <c r="H22" s="201"/>
      <c r="I22" s="202"/>
      <c r="J22" s="58">
        <f t="shared" ref="J22:J23" si="0">IF(G22=0,0,IF(G22&lt;0,"FUERA DE TIEMPO",I22*D22/VLOOKUP(YEAR(G22),$U$3:$V$41,2,0)))</f>
        <v>0</v>
      </c>
      <c r="K22" s="548"/>
      <c r="L22" s="44"/>
      <c r="M22" s="42"/>
      <c r="N22" s="34"/>
      <c r="O22" s="45">
        <f>+IF(C23=$O$19,J23,0)</f>
        <v>0</v>
      </c>
      <c r="P22" s="45">
        <f>+IF(C23=$P$19,J23,0)</f>
        <v>0</v>
      </c>
      <c r="Q22" s="45">
        <f>+IF(C23=$Q$19,J23,0)</f>
        <v>0</v>
      </c>
      <c r="R22" s="45">
        <f>+IF(C23=$R$19,J23,0)</f>
        <v>0</v>
      </c>
      <c r="S22" s="45">
        <f>+IF(C23=$S$19,J23,0)</f>
        <v>0</v>
      </c>
      <c r="U22" s="11">
        <v>2001</v>
      </c>
      <c r="V22" s="12">
        <v>286000</v>
      </c>
      <c r="W22" s="4"/>
      <c r="AC22" s="4"/>
      <c r="AD22" s="4"/>
      <c r="AE22" s="4"/>
      <c r="AF22" s="4"/>
      <c r="AG22" s="4"/>
    </row>
    <row r="23" spans="1:33">
      <c r="A23" s="143">
        <v>3</v>
      </c>
      <c r="B23" s="201"/>
      <c r="C23" s="201"/>
      <c r="D23" s="315"/>
      <c r="E23" s="497"/>
      <c r="F23" s="201"/>
      <c r="G23" s="314"/>
      <c r="H23" s="201"/>
      <c r="I23" s="202"/>
      <c r="J23" s="58">
        <f t="shared" si="0"/>
        <v>0</v>
      </c>
      <c r="K23" s="548"/>
      <c r="L23" s="44"/>
      <c r="M23" s="44"/>
      <c r="O23" s="45">
        <f>+IF(C24=$O$19,J24,0)</f>
        <v>0</v>
      </c>
      <c r="P23" s="45">
        <f>+IF(C24=$P$19,J24,0)</f>
        <v>0</v>
      </c>
      <c r="Q23" s="45">
        <f>+IF(C24=$Q$19,J24,0)</f>
        <v>0</v>
      </c>
      <c r="R23" s="45">
        <f>+IF(C24=$R$19,J24,0)</f>
        <v>0</v>
      </c>
      <c r="S23" s="45">
        <f>+IF(C24=$S$19,J24,0)</f>
        <v>0</v>
      </c>
      <c r="U23" s="11">
        <v>2002</v>
      </c>
      <c r="V23" s="12">
        <v>309000</v>
      </c>
      <c r="W23" s="4"/>
      <c r="AC23" s="4"/>
      <c r="AD23" s="4"/>
      <c r="AE23" s="4"/>
      <c r="AF23" s="4"/>
      <c r="AG23" s="4"/>
    </row>
    <row r="24" spans="1:33" ht="12" customHeight="1">
      <c r="A24" s="143">
        <v>4</v>
      </c>
      <c r="B24" s="201"/>
      <c r="C24" s="201"/>
      <c r="D24" s="315"/>
      <c r="E24" s="497"/>
      <c r="F24" s="201"/>
      <c r="G24" s="314"/>
      <c r="H24" s="201"/>
      <c r="I24" s="202"/>
      <c r="J24" s="58">
        <f t="shared" ref="J24:J25" si="1">IF(G24=0,0,IF(G24&lt;0,"FUERA DE TIEMPO",I24*D24/VLOOKUP(YEAR(G24),$U$3:$V$39,2,0)))</f>
        <v>0</v>
      </c>
      <c r="K24" s="548"/>
      <c r="L24" s="44"/>
      <c r="M24" s="44"/>
      <c r="O24" s="45">
        <f>+IF(C25=$O$19,J25,0)</f>
        <v>0</v>
      </c>
      <c r="P24" s="45">
        <f>+IF(C25=$P$19,J25,0)</f>
        <v>0</v>
      </c>
      <c r="Q24" s="45">
        <f>+IF(C25=$Q$19,J25,0)</f>
        <v>0</v>
      </c>
      <c r="R24" s="45">
        <f>+IF(C25=$R$19,J25,0)</f>
        <v>0</v>
      </c>
      <c r="S24" s="45">
        <f>+IF(C25=$S$19,J25,0)</f>
        <v>0</v>
      </c>
      <c r="U24" s="11">
        <v>2003</v>
      </c>
      <c r="V24" s="12">
        <v>332000</v>
      </c>
      <c r="W24" s="4"/>
      <c r="AC24" s="4"/>
      <c r="AD24" s="4"/>
      <c r="AE24" s="4"/>
      <c r="AF24" s="4"/>
      <c r="AG24" s="4"/>
    </row>
    <row r="25" spans="1:33" ht="12" hidden="1" customHeight="1">
      <c r="A25" s="143">
        <v>5</v>
      </c>
      <c r="B25" s="57"/>
      <c r="C25" s="201"/>
      <c r="D25" s="522"/>
      <c r="E25" s="498"/>
      <c r="F25" s="57"/>
      <c r="G25" s="89"/>
      <c r="H25" s="57"/>
      <c r="I25" s="90"/>
      <c r="J25" s="58">
        <f t="shared" si="1"/>
        <v>0</v>
      </c>
      <c r="K25" s="548"/>
      <c r="L25" s="44"/>
      <c r="M25" s="44"/>
      <c r="O25" s="45" t="e">
        <f>+IF(#REF!=$O$19,#REF!,0)</f>
        <v>#REF!</v>
      </c>
      <c r="P25" s="45" t="e">
        <f>+IF(#REF!=$P$19,#REF!,0)</f>
        <v>#REF!</v>
      </c>
      <c r="Q25" s="45" t="e">
        <f>+IF(#REF!=$Q$19,#REF!,0)</f>
        <v>#REF!</v>
      </c>
      <c r="R25" s="45" t="e">
        <f>+IF(#REF!=$R$19,#REF!,0)</f>
        <v>#REF!</v>
      </c>
      <c r="S25" s="45" t="e">
        <f>+IF(#REF!=$S$19,#REF!,0)</f>
        <v>#REF!</v>
      </c>
      <c r="U25" s="11">
        <v>2004</v>
      </c>
      <c r="V25" s="12">
        <v>358000</v>
      </c>
      <c r="W25" s="4"/>
      <c r="AC25" s="4"/>
      <c r="AD25" s="4"/>
      <c r="AE25" s="4"/>
      <c r="AF25" s="4"/>
      <c r="AG25" s="4"/>
    </row>
    <row r="26" spans="1:33" ht="15.75">
      <c r="A26" s="4"/>
      <c r="B26" s="4"/>
      <c r="C26"/>
      <c r="D26" s="4"/>
      <c r="E26" s="4"/>
      <c r="F26" s="4"/>
      <c r="G26" s="48"/>
      <c r="H26" s="26"/>
      <c r="I26" s="326" t="s">
        <v>8</v>
      </c>
      <c r="J26" s="500">
        <f>SUM(J21:J25)</f>
        <v>0</v>
      </c>
      <c r="K26" s="327">
        <f>SUM(K21:K25)</f>
        <v>0</v>
      </c>
      <c r="L26" s="26"/>
      <c r="M26" s="44"/>
      <c r="T26" s="46"/>
      <c r="U26" s="11">
        <v>2005</v>
      </c>
      <c r="V26" s="12">
        <v>381500</v>
      </c>
      <c r="W26" s="26"/>
      <c r="AC26" s="26"/>
      <c r="AD26" s="26"/>
      <c r="AE26" s="26"/>
      <c r="AF26" s="26"/>
      <c r="AG26" s="26"/>
    </row>
    <row r="27" spans="1:33" ht="12.75">
      <c r="A27" s="26"/>
      <c r="B27" s="756" t="s">
        <v>300</v>
      </c>
      <c r="C27" s="756"/>
      <c r="D27" s="756"/>
      <c r="E27" s="461"/>
      <c r="F27" s="26"/>
      <c r="G27" s="35"/>
      <c r="H27" s="50"/>
      <c r="I27" s="328" t="str">
        <f>+IF(OR(J26&lt;=$J$9),"NO CUMPLE","CUMPLE")</f>
        <v>NO CUMPLE</v>
      </c>
      <c r="K27"/>
      <c r="L27" s="26"/>
      <c r="M27" s="26"/>
      <c r="T27" s="46"/>
      <c r="U27" s="11">
        <v>2006</v>
      </c>
      <c r="V27" s="12">
        <v>408000</v>
      </c>
      <c r="W27" s="26"/>
      <c r="AC27" s="26"/>
      <c r="AD27" s="26"/>
      <c r="AE27" s="26"/>
      <c r="AF27" s="26"/>
      <c r="AG27" s="26"/>
    </row>
    <row r="28" spans="1:33">
      <c r="A28" s="26"/>
      <c r="B28" s="756"/>
      <c r="C28" s="756"/>
      <c r="D28" s="756"/>
      <c r="E28" s="461"/>
      <c r="F28" s="26"/>
      <c r="G28" s="53"/>
      <c r="H28" s="54"/>
      <c r="I28" s="55"/>
      <c r="J28" s="26"/>
      <c r="K28" s="26"/>
      <c r="L28" s="26"/>
      <c r="M28" s="26"/>
      <c r="N28" s="46"/>
      <c r="O28" s="46"/>
      <c r="P28" s="46"/>
      <c r="Q28" s="46"/>
      <c r="R28" s="46"/>
      <c r="S28" s="46"/>
      <c r="T28" s="46"/>
      <c r="U28" s="11">
        <v>2007</v>
      </c>
      <c r="V28" s="12">
        <v>433700</v>
      </c>
      <c r="W28" s="26"/>
      <c r="AC28" s="26"/>
      <c r="AD28" s="26"/>
      <c r="AE28" s="26"/>
      <c r="AF28" s="26"/>
      <c r="AG28" s="26"/>
    </row>
    <row r="29" spans="1:33" hidden="1">
      <c r="A29" s="26"/>
      <c r="B29" s="26"/>
      <c r="C29" s="26"/>
      <c r="D29" s="26"/>
      <c r="E29" s="26"/>
      <c r="F29" s="26"/>
      <c r="G29" s="53"/>
      <c r="H29" s="54"/>
      <c r="I29" s="55"/>
      <c r="J29" s="26"/>
      <c r="K29" s="26"/>
      <c r="L29" s="26"/>
      <c r="M29" s="26"/>
      <c r="N29" s="46"/>
      <c r="O29" s="46"/>
      <c r="P29" s="46"/>
      <c r="Q29" s="46"/>
      <c r="R29" s="46"/>
      <c r="S29" s="46"/>
      <c r="T29" s="46"/>
      <c r="U29" s="81">
        <v>2008</v>
      </c>
      <c r="V29" s="12">
        <v>461500</v>
      </c>
      <c r="W29" s="26"/>
      <c r="AC29" s="26"/>
      <c r="AD29" s="26"/>
      <c r="AE29" s="26"/>
      <c r="AF29" s="26"/>
      <c r="AG29" s="26"/>
    </row>
    <row r="30" spans="1:33" hidden="1">
      <c r="A30" s="26"/>
      <c r="B30" s="26"/>
      <c r="C30" s="26"/>
      <c r="D30" s="26"/>
      <c r="E30" s="26"/>
      <c r="F30" s="26"/>
      <c r="G30" s="53"/>
      <c r="H30" s="54"/>
      <c r="I30" s="55"/>
      <c r="J30" s="26"/>
      <c r="K30" s="26"/>
      <c r="L30" s="26"/>
      <c r="M30" s="26"/>
      <c r="N30" s="46"/>
      <c r="O30" s="46"/>
      <c r="P30" s="46"/>
      <c r="Q30" s="46"/>
      <c r="R30" s="46"/>
      <c r="S30" s="46"/>
      <c r="T30" s="46"/>
      <c r="U30" s="81">
        <v>2009</v>
      </c>
      <c r="V30" s="12">
        <v>496900</v>
      </c>
      <c r="W30" s="26"/>
      <c r="AC30" s="26"/>
      <c r="AD30" s="26"/>
      <c r="AE30" s="26"/>
      <c r="AF30" s="26"/>
      <c r="AG30" s="26"/>
    </row>
    <row r="31" spans="1:33" hidden="1">
      <c r="A31" s="26"/>
      <c r="B31" s="26"/>
      <c r="C31" s="26"/>
      <c r="D31" s="26"/>
      <c r="E31" s="26"/>
      <c r="F31" s="26"/>
      <c r="G31" s="53"/>
      <c r="H31" s="54"/>
      <c r="I31" s="55"/>
      <c r="J31" s="26"/>
      <c r="K31" s="87"/>
      <c r="L31" s="26"/>
      <c r="M31" s="26"/>
      <c r="N31" s="46"/>
      <c r="O31" s="46"/>
      <c r="P31" s="46"/>
      <c r="Q31" s="46"/>
      <c r="R31" s="46"/>
      <c r="S31" s="46"/>
      <c r="T31" s="46"/>
      <c r="U31" s="81">
        <v>2010</v>
      </c>
      <c r="V31" s="12">
        <v>515000</v>
      </c>
      <c r="W31" s="4"/>
      <c r="AC31" s="4"/>
      <c r="AD31" s="4"/>
      <c r="AE31" s="4"/>
      <c r="AF31" s="4"/>
      <c r="AG31" s="4"/>
    </row>
    <row r="32" spans="1:33" hidden="1">
      <c r="A32" s="26"/>
      <c r="B32" s="26"/>
      <c r="C32" s="26"/>
      <c r="D32" s="26"/>
      <c r="E32" s="26"/>
      <c r="F32" s="26"/>
      <c r="G32" s="53"/>
      <c r="H32" s="54"/>
      <c r="I32" s="55"/>
      <c r="J32" s="26"/>
      <c r="K32" s="87"/>
      <c r="M32" s="26"/>
      <c r="N32" s="46"/>
      <c r="O32" s="46"/>
      <c r="P32" s="46"/>
      <c r="Q32" s="46"/>
      <c r="R32" s="46"/>
      <c r="S32" s="46"/>
      <c r="U32" s="81">
        <v>2011</v>
      </c>
      <c r="V32" s="12">
        <v>535600</v>
      </c>
      <c r="W32" s="4"/>
      <c r="AC32" s="4"/>
      <c r="AD32" s="4"/>
      <c r="AE32" s="4"/>
      <c r="AF32" s="4"/>
      <c r="AG32" s="4"/>
    </row>
    <row r="33" spans="1:33" hidden="1">
      <c r="A33" s="26"/>
      <c r="B33" s="26"/>
      <c r="C33" s="26"/>
      <c r="D33" s="26"/>
      <c r="E33" s="26"/>
      <c r="F33" s="26"/>
      <c r="G33" s="53"/>
      <c r="H33" s="56"/>
      <c r="I33" s="32"/>
      <c r="J33" s="26"/>
      <c r="K33" s="26"/>
      <c r="L33" s="26"/>
      <c r="M33" s="26"/>
      <c r="N33" s="46"/>
      <c r="O33" s="46"/>
      <c r="P33" s="46"/>
      <c r="Q33" s="46"/>
      <c r="R33" s="46"/>
      <c r="S33" s="46"/>
      <c r="U33" s="81">
        <v>2012</v>
      </c>
      <c r="V33" s="12">
        <v>566700</v>
      </c>
      <c r="W33" s="4"/>
      <c r="AC33" s="4"/>
      <c r="AD33" s="4"/>
      <c r="AE33" s="4"/>
      <c r="AF33" s="4"/>
      <c r="AG33" s="4"/>
    </row>
    <row r="34" spans="1:33" hidden="1">
      <c r="L34" s="26"/>
      <c r="M34" s="26"/>
      <c r="N34" s="46"/>
      <c r="O34" s="46"/>
      <c r="P34" s="46"/>
      <c r="Q34" s="46"/>
      <c r="R34" s="46"/>
      <c r="S34" s="46"/>
      <c r="U34" s="81">
        <v>2013</v>
      </c>
      <c r="V34" s="12">
        <v>589500</v>
      </c>
      <c r="W34" s="4"/>
      <c r="AC34" s="4"/>
      <c r="AD34" s="4"/>
      <c r="AE34" s="4"/>
      <c r="AF34" s="4"/>
      <c r="AG34" s="4"/>
    </row>
    <row r="35" spans="1:33">
      <c r="A35" s="4"/>
      <c r="B35" s="29" t="s">
        <v>117</v>
      </c>
      <c r="C35" s="31">
        <v>2</v>
      </c>
      <c r="D35" s="737">
        <f>VLOOKUP(C35,Conformación!$A$5:$S$129,2,FALSE)</f>
        <v>0</v>
      </c>
      <c r="E35" s="737"/>
      <c r="F35" s="737"/>
      <c r="G35" s="737"/>
      <c r="H35" s="737"/>
      <c r="I35" s="737"/>
      <c r="J35" s="32"/>
      <c r="K35" s="26"/>
      <c r="L35" s="26"/>
      <c r="U35" s="81">
        <v>2014</v>
      </c>
      <c r="V35" s="12">
        <v>616000</v>
      </c>
    </row>
    <row r="36" spans="1:33">
      <c r="A36" s="4"/>
      <c r="B36" s="29"/>
      <c r="C36" s="29"/>
      <c r="D36" s="738">
        <f>VLOOKUP(C35,Conformación!$A$5:$S$129,4,FALSE)</f>
        <v>0</v>
      </c>
      <c r="E36" s="738"/>
      <c r="F36" s="738"/>
      <c r="G36" s="738"/>
      <c r="H36" s="738"/>
      <c r="I36" s="738"/>
      <c r="J36" s="32"/>
      <c r="K36" s="26"/>
      <c r="L36" s="4"/>
      <c r="M36" s="26"/>
      <c r="U36" s="81">
        <v>2015</v>
      </c>
      <c r="V36" s="12">
        <v>644350</v>
      </c>
    </row>
    <row r="37" spans="1:33">
      <c r="A37" s="4"/>
      <c r="B37" s="29"/>
      <c r="C37" s="29"/>
      <c r="D37" s="738"/>
      <c r="E37" s="738"/>
      <c r="F37" s="738"/>
      <c r="G37" s="738"/>
      <c r="H37" s="738"/>
      <c r="I37" s="738"/>
      <c r="J37" s="32"/>
      <c r="K37" s="26"/>
      <c r="L37" s="42"/>
      <c r="M37" s="26"/>
      <c r="O37" s="37" t="s">
        <v>24</v>
      </c>
      <c r="P37" s="38"/>
      <c r="Q37" s="38"/>
      <c r="R37" s="38"/>
      <c r="S37" s="38"/>
      <c r="U37" s="11">
        <v>2016</v>
      </c>
      <c r="V37" s="12">
        <v>689454</v>
      </c>
    </row>
    <row r="38" spans="1:33" ht="13.5" customHeight="1">
      <c r="A38" s="4"/>
      <c r="B38" s="4"/>
      <c r="C38" s="4"/>
      <c r="D38" s="4"/>
      <c r="E38" s="4"/>
      <c r="F38" s="4"/>
      <c r="G38" s="35"/>
      <c r="H38" s="26"/>
      <c r="I38" s="27"/>
      <c r="J38" s="36"/>
      <c r="K38" s="4"/>
      <c r="L38" s="44"/>
      <c r="M38" s="26"/>
      <c r="O38" s="11">
        <f>+G47</f>
        <v>0</v>
      </c>
      <c r="P38" s="11">
        <f>+G48</f>
        <v>0</v>
      </c>
      <c r="Q38" s="11">
        <f>+G49</f>
        <v>0</v>
      </c>
      <c r="R38" s="11">
        <f>+G50</f>
        <v>0</v>
      </c>
      <c r="S38" s="11">
        <f>+G51</f>
        <v>0</v>
      </c>
      <c r="U38" s="329">
        <v>2017</v>
      </c>
      <c r="V38" s="12">
        <v>737717</v>
      </c>
    </row>
    <row r="39" spans="1:33" ht="36">
      <c r="A39" s="39" t="s">
        <v>23</v>
      </c>
      <c r="B39" s="97" t="s">
        <v>6</v>
      </c>
      <c r="C39" s="40" t="s">
        <v>22</v>
      </c>
      <c r="D39" s="40" t="s">
        <v>25</v>
      </c>
      <c r="E39" s="479" t="s">
        <v>278</v>
      </c>
      <c r="F39" s="39" t="s">
        <v>4</v>
      </c>
      <c r="G39" s="41" t="s">
        <v>5</v>
      </c>
      <c r="H39" s="39" t="s">
        <v>323</v>
      </c>
      <c r="I39" s="19" t="s">
        <v>26</v>
      </c>
      <c r="J39" s="19" t="s">
        <v>11</v>
      </c>
      <c r="K39" s="39" t="s">
        <v>218</v>
      </c>
      <c r="L39" s="44"/>
      <c r="M39" s="4"/>
      <c r="O39" s="45">
        <f>+IF(C40=$O$38,J40,0)</f>
        <v>0</v>
      </c>
      <c r="P39" s="45">
        <f>+IF(C40=$P$38,J40,0)</f>
        <v>0</v>
      </c>
      <c r="Q39" s="45">
        <f>+IF(C40=$Q$38,J40,0)</f>
        <v>0</v>
      </c>
      <c r="R39" s="45">
        <f>+IF(C40=$R$38,J40,0)</f>
        <v>0</v>
      </c>
      <c r="S39" s="45">
        <f>+IF(C40=$S$38,J40,0)</f>
        <v>0</v>
      </c>
      <c r="U39" s="329">
        <v>2018</v>
      </c>
      <c r="V39" s="12">
        <v>781242</v>
      </c>
    </row>
    <row r="40" spans="1:33">
      <c r="A40" s="57">
        <v>1</v>
      </c>
      <c r="B40" s="81"/>
      <c r="C40" s="57"/>
      <c r="D40" s="522"/>
      <c r="E40" s="497"/>
      <c r="F40" s="81"/>
      <c r="G40" s="89"/>
      <c r="H40" s="81"/>
      <c r="I40" s="90"/>
      <c r="J40" s="58">
        <f>IF(G40=0,0,IF(G40&lt;0,"FUERA DE TIEMPO",I40*D40/VLOOKUP(YEAR(G40),$U$3:$V$41,2,0)))</f>
        <v>0</v>
      </c>
      <c r="K40" s="549"/>
      <c r="L40" s="44"/>
      <c r="M40" s="42"/>
      <c r="N40" s="34"/>
      <c r="O40" s="45">
        <f>+IF(C41=$O$38,J41,0)</f>
        <v>0</v>
      </c>
      <c r="P40" s="45">
        <f>+IF(C41=$P$38,J41,0)</f>
        <v>0</v>
      </c>
      <c r="Q40" s="45">
        <f>+IF(C41=$Q$38,J41,0)</f>
        <v>0</v>
      </c>
      <c r="R40" s="45">
        <f>+IF(C41=$R$38,J41,0)</f>
        <v>0</v>
      </c>
      <c r="S40" s="45">
        <f>+IF(C41=$S$38,J41,0)</f>
        <v>0</v>
      </c>
      <c r="U40" s="329">
        <v>2019</v>
      </c>
      <c r="V40" s="12">
        <v>828116</v>
      </c>
    </row>
    <row r="41" spans="1:33">
      <c r="A41" s="57">
        <v>2</v>
      </c>
      <c r="B41" s="81"/>
      <c r="C41" s="57"/>
      <c r="D41" s="522"/>
      <c r="E41" s="497"/>
      <c r="F41" s="491"/>
      <c r="G41" s="89"/>
      <c r="H41" s="81"/>
      <c r="I41" s="90"/>
      <c r="J41" s="58">
        <f t="shared" ref="J41:J42" si="2">IF(G41=0,0,IF(G41&lt;0,"FUERA DE TIEMPO",I41*D41/VLOOKUP(YEAR(G41),$U$3:$V$41,2,0)))</f>
        <v>0</v>
      </c>
      <c r="K41" s="549"/>
      <c r="L41" s="44"/>
      <c r="M41" s="44"/>
      <c r="O41" s="45">
        <f>+IF(C42=$O$38,J42,0)</f>
        <v>0</v>
      </c>
      <c r="P41" s="45">
        <f>+IF(C42=$P$38,J42,0)</f>
        <v>0</v>
      </c>
      <c r="Q41" s="45">
        <f>+IF(C42=$Q$38,J42,0)</f>
        <v>0</v>
      </c>
      <c r="R41" s="45">
        <f>+IF(C42=$R$38,J42,0)</f>
        <v>0</v>
      </c>
      <c r="S41" s="45">
        <f>+IF(C42=$S$38,J42,0)</f>
        <v>0</v>
      </c>
      <c r="U41" s="329">
        <v>2020</v>
      </c>
      <c r="V41" s="12">
        <v>877803</v>
      </c>
    </row>
    <row r="42" spans="1:33">
      <c r="A42" s="57">
        <v>3</v>
      </c>
      <c r="B42" s="81"/>
      <c r="C42" s="57"/>
      <c r="D42" s="522"/>
      <c r="E42" s="497"/>
      <c r="F42" s="492"/>
      <c r="G42" s="89"/>
      <c r="H42" s="81"/>
      <c r="I42" s="90"/>
      <c r="J42" s="58">
        <f t="shared" si="2"/>
        <v>0</v>
      </c>
      <c r="K42" s="549"/>
      <c r="L42" s="44"/>
      <c r="M42" s="44"/>
      <c r="O42" s="45">
        <f>+IF(C43=$O$38,J43,0)</f>
        <v>0</v>
      </c>
      <c r="P42" s="45">
        <f>+IF(C43=$P$38,J43,0)</f>
        <v>0</v>
      </c>
      <c r="Q42" s="45">
        <f>+IF(C43=$Q$38,J43,0)</f>
        <v>0</v>
      </c>
      <c r="R42" s="45">
        <f>+IF(C43=$R$38,J43,0)</f>
        <v>0</v>
      </c>
      <c r="S42" s="45">
        <f>+IF(C43=$S$38,J43,0)</f>
        <v>0</v>
      </c>
    </row>
    <row r="43" spans="1:33" ht="12" customHeight="1">
      <c r="A43" s="57">
        <v>4</v>
      </c>
      <c r="B43" s="3"/>
      <c r="C43" s="57"/>
      <c r="D43" s="522"/>
      <c r="E43" s="497"/>
      <c r="F43" s="325"/>
      <c r="G43" s="89"/>
      <c r="H43" s="57"/>
      <c r="I43" s="90"/>
      <c r="J43" s="58">
        <f t="shared" ref="J43:J44" si="3">IF(G43=0,0,IF(G43&lt;0,"FUERA DE TIEMPO",I43*D43/VLOOKUP(YEAR(G43),$U$3:$V$39,2,0)))</f>
        <v>0</v>
      </c>
      <c r="K43" s="549"/>
      <c r="L43" s="44"/>
      <c r="M43" s="44"/>
      <c r="O43" s="45">
        <f>+IF(C44=$O$38,J44,0)</f>
        <v>0</v>
      </c>
      <c r="P43" s="45">
        <f>+IF(C44=$P$38,J44,0)</f>
        <v>0</v>
      </c>
      <c r="Q43" s="45">
        <f>+IF(C44=$Q$38,J44,0)</f>
        <v>0</v>
      </c>
      <c r="R43" s="45">
        <f>+IF(C44=$R$38,J44,0)</f>
        <v>0</v>
      </c>
      <c r="S43" s="45">
        <f>+IF(C44=$S$38,J44,0)</f>
        <v>0</v>
      </c>
    </row>
    <row r="44" spans="1:33" ht="12" hidden="1" customHeight="1">
      <c r="A44" s="57">
        <v>5</v>
      </c>
      <c r="B44" s="3"/>
      <c r="C44" s="57"/>
      <c r="D44" s="522"/>
      <c r="E44" s="498"/>
      <c r="F44" s="325"/>
      <c r="G44" s="89"/>
      <c r="H44" s="57"/>
      <c r="I44" s="90"/>
      <c r="J44" s="58">
        <f t="shared" si="3"/>
        <v>0</v>
      </c>
      <c r="K44" s="549"/>
      <c r="L44" s="44"/>
      <c r="M44" s="44"/>
      <c r="O44" s="45" t="e">
        <f>+IF(#REF!=$O$38,#REF!,0)</f>
        <v>#REF!</v>
      </c>
      <c r="P44" s="45" t="e">
        <f>+IF(#REF!=$P$38,#REF!,0)</f>
        <v>#REF!</v>
      </c>
      <c r="Q44" s="45" t="e">
        <f>+IF(#REF!=$Q$38,#REF!,0)</f>
        <v>#REF!</v>
      </c>
      <c r="R44" s="45" t="e">
        <f>+IF(#REF!=$R$38,#REF!,0)</f>
        <v>#REF!</v>
      </c>
      <c r="S44" s="45" t="e">
        <f>+IF(#REF!=$S$38,#REF!,0)</f>
        <v>#REF!</v>
      </c>
    </row>
    <row r="45" spans="1:33" ht="15.75">
      <c r="A45" s="4"/>
      <c r="B45" s="4"/>
      <c r="C45" s="4"/>
      <c r="D45" s="4"/>
      <c r="E45"/>
      <c r="F45" s="4"/>
      <c r="G45" s="48"/>
      <c r="H45" s="26"/>
      <c r="I45" s="326" t="s">
        <v>8</v>
      </c>
      <c r="J45" s="500">
        <f>SUM(J44:J44)</f>
        <v>0</v>
      </c>
      <c r="K45" s="327">
        <f>SUM(K40:K44)</f>
        <v>0</v>
      </c>
      <c r="L45" s="26"/>
      <c r="M45" s="44"/>
    </row>
    <row r="46" spans="1:33" ht="12.75">
      <c r="A46" s="26"/>
      <c r="B46" s="26"/>
      <c r="C46" s="26"/>
      <c r="D46" s="26"/>
      <c r="E46" s="26"/>
      <c r="F46" s="26"/>
      <c r="G46" s="35"/>
      <c r="H46" s="50"/>
      <c r="I46" s="328" t="str">
        <f>+IF(OR(J45&lt;=$J$9),"NO CUMPLE","CUMPLE")</f>
        <v>NO CUMPLE</v>
      </c>
      <c r="K46"/>
      <c r="L46" s="26"/>
      <c r="M46" s="26"/>
    </row>
    <row r="47" spans="1:33">
      <c r="A47" s="26"/>
      <c r="B47" s="26"/>
      <c r="C47" s="26"/>
      <c r="D47" s="26"/>
      <c r="E47" s="26"/>
      <c r="F47" s="26"/>
      <c r="G47" s="53"/>
      <c r="H47" s="54"/>
      <c r="I47" s="55"/>
      <c r="J47" s="26"/>
      <c r="K47" s="26"/>
      <c r="L47" s="26"/>
      <c r="M47" s="26"/>
      <c r="N47" s="46"/>
      <c r="O47" s="46"/>
      <c r="P47" s="46"/>
      <c r="Q47" s="46"/>
      <c r="R47" s="46"/>
      <c r="S47" s="46"/>
    </row>
    <row r="48" spans="1:33">
      <c r="A48" s="26"/>
      <c r="B48" s="26"/>
      <c r="C48" s="26"/>
      <c r="D48" s="26"/>
      <c r="E48" s="26"/>
      <c r="F48" s="26"/>
      <c r="G48" s="53"/>
      <c r="H48" s="54"/>
      <c r="I48" s="55"/>
      <c r="J48" s="26"/>
      <c r="K48" s="26"/>
      <c r="L48" s="26"/>
      <c r="M48" s="26"/>
      <c r="N48" s="46"/>
      <c r="O48" s="46"/>
      <c r="P48" s="46"/>
      <c r="Q48" s="46"/>
      <c r="R48" s="46"/>
      <c r="S48" s="46"/>
    </row>
    <row r="49" spans="1:19">
      <c r="A49" s="26"/>
      <c r="B49" s="26"/>
      <c r="C49" s="26"/>
      <c r="D49" s="26"/>
      <c r="E49" s="26"/>
      <c r="F49" s="26"/>
      <c r="G49" s="53"/>
      <c r="H49" s="54"/>
      <c r="I49" s="55"/>
      <c r="J49" s="26"/>
      <c r="K49" s="26"/>
      <c r="L49" s="26"/>
      <c r="M49" s="26"/>
      <c r="N49" s="46"/>
      <c r="O49" s="46"/>
      <c r="P49" s="46"/>
      <c r="Q49" s="46"/>
      <c r="R49" s="46"/>
      <c r="S49" s="46"/>
    </row>
    <row r="50" spans="1:19">
      <c r="A50" s="26"/>
      <c r="B50" s="26"/>
      <c r="C50" s="26"/>
      <c r="D50" s="26"/>
      <c r="E50" s="26"/>
      <c r="F50" s="26"/>
      <c r="G50" s="53"/>
      <c r="H50" s="54"/>
      <c r="I50" s="55"/>
      <c r="J50" s="26"/>
      <c r="K50" s="26"/>
      <c r="L50" s="26"/>
      <c r="M50" s="26"/>
      <c r="N50" s="46"/>
      <c r="O50" s="46"/>
      <c r="P50" s="46"/>
      <c r="Q50" s="46"/>
      <c r="R50" s="46"/>
      <c r="S50" s="46"/>
    </row>
    <row r="51" spans="1:19">
      <c r="A51" s="26"/>
      <c r="B51" s="26"/>
      <c r="C51" s="26"/>
      <c r="D51" s="26"/>
      <c r="E51" s="26"/>
      <c r="F51" s="26"/>
      <c r="G51" s="53"/>
      <c r="H51" s="54"/>
      <c r="I51" s="55"/>
      <c r="J51" s="26"/>
      <c r="K51" s="26"/>
      <c r="M51" s="26"/>
      <c r="N51" s="46"/>
      <c r="O51" s="46"/>
      <c r="P51" s="46"/>
      <c r="Q51" s="46"/>
      <c r="R51" s="46"/>
      <c r="S51" s="46"/>
    </row>
    <row r="52" spans="1:19">
      <c r="A52" s="26"/>
      <c r="B52" s="26"/>
      <c r="C52" s="26"/>
      <c r="D52" s="26"/>
      <c r="E52" s="26"/>
      <c r="F52" s="26"/>
      <c r="G52" s="53"/>
      <c r="H52" s="56"/>
      <c r="I52" s="32"/>
      <c r="J52" s="26"/>
      <c r="K52" s="26"/>
      <c r="L52" s="26"/>
      <c r="M52" s="26"/>
      <c r="N52" s="46"/>
      <c r="O52" s="46"/>
      <c r="P52" s="46"/>
      <c r="Q52" s="46"/>
      <c r="R52" s="46"/>
      <c r="S52" s="46"/>
    </row>
    <row r="53" spans="1:19">
      <c r="L53" s="26"/>
      <c r="M53" s="26"/>
      <c r="N53" s="46"/>
      <c r="O53" s="46"/>
      <c r="P53" s="46"/>
      <c r="Q53" s="46"/>
      <c r="R53" s="46"/>
      <c r="S53" s="46"/>
    </row>
    <row r="54" spans="1:19">
      <c r="A54" s="4"/>
      <c r="B54" s="29" t="s">
        <v>117</v>
      </c>
      <c r="C54" s="31">
        <v>3</v>
      </c>
      <c r="D54" s="737">
        <f>VLOOKUP(C54,Conformación!$A$5:$S$129,2,FALSE)</f>
        <v>0</v>
      </c>
      <c r="E54" s="737"/>
      <c r="F54" s="737"/>
      <c r="G54" s="737"/>
      <c r="H54" s="737"/>
      <c r="I54" s="737"/>
      <c r="J54" s="32"/>
      <c r="K54" s="26"/>
      <c r="L54" s="26"/>
    </row>
    <row r="55" spans="1:19">
      <c r="A55" s="4"/>
      <c r="B55" s="29"/>
      <c r="C55" s="29"/>
      <c r="D55" s="738">
        <f>VLOOKUP(C54,Conformación!$A$5:$S$129,4,FALSE)</f>
        <v>0</v>
      </c>
      <c r="E55" s="738"/>
      <c r="F55" s="738"/>
      <c r="G55" s="738"/>
      <c r="H55" s="738"/>
      <c r="I55" s="738"/>
      <c r="J55" s="32"/>
      <c r="K55" s="26"/>
      <c r="L55" s="4"/>
      <c r="M55" s="26"/>
    </row>
    <row r="56" spans="1:19">
      <c r="A56" s="4"/>
      <c r="B56" s="29"/>
      <c r="C56" s="29"/>
      <c r="D56" s="738"/>
      <c r="E56" s="738"/>
      <c r="F56" s="738"/>
      <c r="G56" s="738"/>
      <c r="H56" s="738"/>
      <c r="I56" s="738"/>
      <c r="J56" s="32"/>
      <c r="K56" s="26"/>
      <c r="L56" s="42"/>
      <c r="M56" s="26"/>
      <c r="O56" s="37" t="s">
        <v>24</v>
      </c>
      <c r="P56" s="38"/>
      <c r="Q56" s="38"/>
      <c r="R56" s="38"/>
      <c r="S56" s="38"/>
    </row>
    <row r="57" spans="1:19" ht="15.75" customHeight="1">
      <c r="A57" s="4"/>
      <c r="B57" s="4"/>
      <c r="C57" s="4"/>
      <c r="D57" s="4"/>
      <c r="E57" s="4"/>
      <c r="F57" s="4"/>
      <c r="G57" s="35"/>
      <c r="H57" s="26"/>
      <c r="I57" s="27"/>
      <c r="J57" s="36"/>
      <c r="K57" s="4"/>
      <c r="L57" s="44"/>
      <c r="M57" s="26"/>
      <c r="O57" s="11">
        <f>+G66</f>
        <v>0</v>
      </c>
      <c r="P57" s="11" t="e">
        <f>+#REF!</f>
        <v>#REF!</v>
      </c>
      <c r="Q57" s="11" t="e">
        <f>+#REF!</f>
        <v>#REF!</v>
      </c>
      <c r="R57" s="11" t="e">
        <f>+#REF!</f>
        <v>#REF!</v>
      </c>
      <c r="S57" s="11" t="e">
        <f>+#REF!</f>
        <v>#REF!</v>
      </c>
    </row>
    <row r="58" spans="1:19" ht="36">
      <c r="A58" s="39" t="s">
        <v>23</v>
      </c>
      <c r="B58" s="39" t="s">
        <v>6</v>
      </c>
      <c r="C58" s="40" t="s">
        <v>22</v>
      </c>
      <c r="D58" s="40" t="s">
        <v>25</v>
      </c>
      <c r="E58" s="479" t="s">
        <v>278</v>
      </c>
      <c r="F58" s="39" t="s">
        <v>4</v>
      </c>
      <c r="G58" s="41" t="s">
        <v>5</v>
      </c>
      <c r="H58" s="39" t="s">
        <v>323</v>
      </c>
      <c r="I58" s="19" t="s">
        <v>26</v>
      </c>
      <c r="J58" s="19" t="s">
        <v>11</v>
      </c>
      <c r="K58" s="39" t="s">
        <v>218</v>
      </c>
      <c r="L58" s="44"/>
      <c r="M58" s="4"/>
      <c r="O58" s="45">
        <f>+IF(C59=$O$57,J59,0)</f>
        <v>0</v>
      </c>
      <c r="P58" s="45" t="e">
        <f>+IF(C59=$P$57,J59,0)</f>
        <v>#REF!</v>
      </c>
      <c r="Q58" s="45" t="e">
        <f>+IF(C59=$Q$57,J59,0)</f>
        <v>#REF!</v>
      </c>
      <c r="R58" s="45" t="e">
        <f>+IF(C59=$R$57,J59,0)</f>
        <v>#REF!</v>
      </c>
      <c r="S58" s="45" t="e">
        <f>+IF(C59=$S$57,J59,0)</f>
        <v>#REF!</v>
      </c>
    </row>
    <row r="59" spans="1:19">
      <c r="A59" s="526">
        <v>1</v>
      </c>
      <c r="B59" s="81"/>
      <c r="C59" s="52"/>
      <c r="D59" s="523"/>
      <c r="E59" s="497"/>
      <c r="F59" s="213"/>
      <c r="G59" s="89"/>
      <c r="H59" s="81"/>
      <c r="I59" s="99"/>
      <c r="J59" s="58">
        <f>IF(G59=0,0,IF(G59&lt;0,"FUERA DE TIEMPO",I59*D59/VLOOKUP(YEAR(G59),$U$3:$V$41,2,0)))</f>
        <v>0</v>
      </c>
      <c r="K59" s="550"/>
      <c r="L59" s="44"/>
      <c r="M59" s="42"/>
      <c r="N59" s="34"/>
      <c r="O59" s="45">
        <f>+IF(C60=$O$57,J60,0)</f>
        <v>0</v>
      </c>
      <c r="P59" s="45" t="e">
        <f>+IF(C60=$P$57,J60,0)</f>
        <v>#REF!</v>
      </c>
      <c r="Q59" s="45" t="e">
        <f>+IF(C60=$Q$57,J60,0)</f>
        <v>#REF!</v>
      </c>
      <c r="R59" s="45" t="e">
        <f>+IF(C60=$R$57,J60,0)</f>
        <v>#REF!</v>
      </c>
      <c r="S59" s="45" t="e">
        <f>+IF(C60=$S$57,J60,0)</f>
        <v>#REF!</v>
      </c>
    </row>
    <row r="60" spans="1:19">
      <c r="A60" s="526">
        <v>2</v>
      </c>
      <c r="B60" s="81"/>
      <c r="C60" s="52"/>
      <c r="D60" s="523"/>
      <c r="E60" s="497"/>
      <c r="F60" s="213"/>
      <c r="G60" s="89"/>
      <c r="H60" s="81"/>
      <c r="I60" s="99"/>
      <c r="J60" s="58">
        <f t="shared" ref="J60:J61" si="4">IF(G60=0,0,IF(G60&lt;0,"FUERA DE TIEMPO",I60*D60/VLOOKUP(YEAR(G60),$U$3:$V$41,2,0)))</f>
        <v>0</v>
      </c>
      <c r="K60" s="550"/>
      <c r="L60" s="44"/>
      <c r="M60" s="44"/>
      <c r="O60" s="45">
        <f>+IF(C61=$O$57,J61,0)</f>
        <v>0</v>
      </c>
      <c r="P60" s="45" t="e">
        <f>+IF(C61=$P$57,J61,0)</f>
        <v>#REF!</v>
      </c>
      <c r="Q60" s="45" t="e">
        <f>+IF(C61=$Q$57,J61,0)</f>
        <v>#REF!</v>
      </c>
      <c r="R60" s="45" t="e">
        <f>+IF(C61=$R$57,J61,0)</f>
        <v>#REF!</v>
      </c>
      <c r="S60" s="45" t="e">
        <f>+IF(C61=$S$57,J61,0)</f>
        <v>#REF!</v>
      </c>
    </row>
    <row r="61" spans="1:19">
      <c r="A61" s="526">
        <v>3</v>
      </c>
      <c r="B61" s="81"/>
      <c r="C61" s="52"/>
      <c r="D61" s="523"/>
      <c r="E61" s="497"/>
      <c r="F61" s="318"/>
      <c r="G61" s="89"/>
      <c r="H61" s="81"/>
      <c r="I61" s="99"/>
      <c r="J61" s="58">
        <f t="shared" si="4"/>
        <v>0</v>
      </c>
      <c r="K61" s="550"/>
      <c r="L61" s="44"/>
      <c r="M61" s="44"/>
      <c r="O61" s="45">
        <f>+IF(C62=$O$57,J62,0)</f>
        <v>0</v>
      </c>
      <c r="P61" s="45" t="e">
        <f>+IF(C62=$P$57,J62,0)</f>
        <v>#REF!</v>
      </c>
      <c r="Q61" s="45" t="e">
        <f>+IF(C62=$Q$57,J62,0)</f>
        <v>#REF!</v>
      </c>
      <c r="R61" s="45" t="e">
        <f>+IF(C62=$R$57,J62,0)</f>
        <v>#REF!</v>
      </c>
      <c r="S61" s="45" t="e">
        <f>+IF(C62=$S$57,J62,0)</f>
        <v>#REF!</v>
      </c>
    </row>
    <row r="62" spans="1:19" ht="12" customHeight="1">
      <c r="A62" s="526">
        <v>4</v>
      </c>
      <c r="B62" s="81"/>
      <c r="C62" s="52"/>
      <c r="D62" s="524"/>
      <c r="E62" s="497"/>
      <c r="F62" s="213"/>
      <c r="G62" s="89"/>
      <c r="H62" s="81"/>
      <c r="I62" s="99"/>
      <c r="J62" s="58">
        <f t="shared" ref="J62:J63" si="5">IF(G62=0,0,IF(G62&lt;0,"FUERA DE TIEMPO",I62*D62/VLOOKUP(YEAR(G62),$U$3:$V$39,2,0)))</f>
        <v>0</v>
      </c>
      <c r="K62" s="550"/>
      <c r="L62" s="44"/>
      <c r="M62" s="44"/>
      <c r="O62" s="45">
        <f>+IF(C63=$O$57,J63,0)</f>
        <v>0</v>
      </c>
      <c r="P62" s="45" t="e">
        <f>+IF(C63=$P$57,J63,0)</f>
        <v>#REF!</v>
      </c>
      <c r="Q62" s="45" t="e">
        <f>+IF(C63=$Q$57,J63,0)</f>
        <v>#REF!</v>
      </c>
      <c r="R62" s="45" t="e">
        <f>+IF(C63=$R$57,J63,0)</f>
        <v>#REF!</v>
      </c>
      <c r="S62" s="45" t="e">
        <f>+IF(C63=$S$57,J63,0)</f>
        <v>#REF!</v>
      </c>
    </row>
    <row r="63" spans="1:19" ht="12" hidden="1" customHeight="1">
      <c r="A63" s="526">
        <v>5</v>
      </c>
      <c r="B63" s="81"/>
      <c r="C63" s="52"/>
      <c r="D63" s="524"/>
      <c r="E63" s="498"/>
      <c r="F63" s="213"/>
      <c r="G63" s="89"/>
      <c r="H63" s="81"/>
      <c r="I63" s="99"/>
      <c r="J63" s="58">
        <f t="shared" si="5"/>
        <v>0</v>
      </c>
      <c r="K63" s="550"/>
      <c r="L63" s="44"/>
      <c r="M63" s="44"/>
      <c r="O63" s="45" t="e">
        <f>+IF(#REF!=$O$57,#REF!,0)</f>
        <v>#REF!</v>
      </c>
      <c r="P63" s="45" t="e">
        <f>+IF(#REF!=$P$57,#REF!,0)</f>
        <v>#REF!</v>
      </c>
      <c r="Q63" s="45" t="e">
        <f>+IF(#REF!=$Q$57,#REF!,0)</f>
        <v>#REF!</v>
      </c>
      <c r="R63" s="45" t="e">
        <f>+IF(#REF!=$R$57,#REF!,0)</f>
        <v>#REF!</v>
      </c>
      <c r="S63" s="45" t="e">
        <f>+IF(#REF!=$S$57,#REF!,0)</f>
        <v>#REF!</v>
      </c>
    </row>
    <row r="64" spans="1:19" ht="15.75">
      <c r="A64" s="4"/>
      <c r="B64" s="4"/>
      <c r="C64" s="4"/>
      <c r="D64" s="4"/>
      <c r="E64" s="4"/>
      <c r="F64" s="4"/>
      <c r="G64" s="48"/>
      <c r="H64" s="26"/>
      <c r="I64" s="326" t="s">
        <v>8</v>
      </c>
      <c r="J64" s="500">
        <f>SUM(J63:J63)</f>
        <v>0</v>
      </c>
      <c r="K64" s="327">
        <f>SUM(K59:K63)</f>
        <v>0</v>
      </c>
      <c r="L64" s="26"/>
      <c r="M64" s="44"/>
    </row>
    <row r="65" spans="1:19" ht="12.75">
      <c r="A65" s="26"/>
      <c r="B65" s="26"/>
      <c r="C65" s="26"/>
      <c r="D65" s="26"/>
      <c r="E65" s="26"/>
      <c r="F65" s="26"/>
      <c r="G65" s="35"/>
      <c r="H65" s="50"/>
      <c r="I65" s="328" t="str">
        <f>+IF(OR(J64&lt;=$J$9),"NO CUMPLE","CUMPLE")</f>
        <v>NO CUMPLE</v>
      </c>
      <c r="K65"/>
      <c r="L65" s="26"/>
      <c r="M65" s="26"/>
    </row>
    <row r="66" spans="1:19" ht="12.75">
      <c r="A66" s="26"/>
      <c r="B66" s="26"/>
      <c r="C66" s="26"/>
      <c r="D66" s="26"/>
      <c r="E66" s="26"/>
      <c r="F66" s="26"/>
      <c r="G66"/>
      <c r="H66"/>
      <c r="I66"/>
      <c r="J66"/>
      <c r="K66" s="26"/>
      <c r="L66" s="26"/>
      <c r="M66" s="26"/>
      <c r="N66" s="46"/>
      <c r="O66" s="46"/>
      <c r="P66" s="46"/>
      <c r="Q66" s="46"/>
      <c r="R66" s="46"/>
      <c r="S66" s="46"/>
    </row>
    <row r="67" spans="1:19" ht="12.75">
      <c r="G67"/>
      <c r="H67"/>
      <c r="I67"/>
      <c r="J67"/>
      <c r="L67" s="26"/>
      <c r="M67" s="26"/>
      <c r="N67" s="46"/>
      <c r="O67" s="46"/>
      <c r="P67" s="46"/>
      <c r="Q67" s="46"/>
      <c r="R67" s="46"/>
      <c r="S67" s="46"/>
    </row>
    <row r="68" spans="1:19">
      <c r="A68" s="4"/>
      <c r="B68" s="29" t="s">
        <v>117</v>
      </c>
      <c r="C68" s="31">
        <v>4</v>
      </c>
      <c r="D68" s="737">
        <f>VLOOKUP(C68,Conformación!$A$5:$S$129,2,FALSE)</f>
        <v>0</v>
      </c>
      <c r="E68" s="737"/>
      <c r="F68" s="737"/>
      <c r="G68" s="737"/>
      <c r="H68" s="737"/>
      <c r="I68" s="737"/>
      <c r="J68" s="32"/>
      <c r="K68" s="26"/>
      <c r="L68" s="26"/>
    </row>
    <row r="69" spans="1:19">
      <c r="A69" s="4"/>
      <c r="B69" s="29"/>
      <c r="C69" s="29"/>
      <c r="D69" s="738">
        <f>VLOOKUP(C68,Conformación!$A$5:$S$129,4,FALSE)</f>
        <v>0</v>
      </c>
      <c r="E69" s="738"/>
      <c r="F69" s="738"/>
      <c r="G69" s="738"/>
      <c r="H69" s="738"/>
      <c r="I69" s="738"/>
      <c r="J69" s="32"/>
      <c r="K69" s="26"/>
      <c r="L69" s="4"/>
      <c r="M69" s="26"/>
    </row>
    <row r="70" spans="1:19">
      <c r="A70" s="4"/>
      <c r="B70" s="29"/>
      <c r="C70" s="29"/>
      <c r="D70" s="738"/>
      <c r="E70" s="738"/>
      <c r="F70" s="738"/>
      <c r="G70" s="738"/>
      <c r="H70" s="738"/>
      <c r="I70" s="738"/>
      <c r="J70" s="32"/>
      <c r="K70" s="26"/>
      <c r="L70" s="42"/>
      <c r="M70" s="26"/>
      <c r="O70" s="37" t="s">
        <v>24</v>
      </c>
      <c r="P70" s="38"/>
      <c r="Q70" s="38"/>
      <c r="R70" s="38"/>
      <c r="S70" s="38"/>
    </row>
    <row r="71" spans="1:19">
      <c r="A71" s="4"/>
      <c r="B71" s="4"/>
      <c r="C71" s="4"/>
      <c r="D71" s="4"/>
      <c r="E71" s="4"/>
      <c r="F71" s="4"/>
      <c r="G71" s="35"/>
      <c r="H71" s="26"/>
      <c r="I71" s="27"/>
      <c r="J71" s="36"/>
      <c r="K71" s="4"/>
      <c r="L71" s="44"/>
      <c r="M71" s="26"/>
      <c r="O71" s="11">
        <f>+G80</f>
        <v>0</v>
      </c>
      <c r="P71" s="11" t="e">
        <f>+#REF!</f>
        <v>#REF!</v>
      </c>
      <c r="Q71" s="11" t="e">
        <f>+#REF!</f>
        <v>#REF!</v>
      </c>
      <c r="R71" s="11" t="e">
        <f>+#REF!</f>
        <v>#REF!</v>
      </c>
      <c r="S71" s="11" t="e">
        <f>+#REF!</f>
        <v>#REF!</v>
      </c>
    </row>
    <row r="72" spans="1:19" ht="36">
      <c r="A72" s="39" t="s">
        <v>23</v>
      </c>
      <c r="B72" s="39" t="s">
        <v>6</v>
      </c>
      <c r="C72" s="40" t="s">
        <v>22</v>
      </c>
      <c r="D72" s="40" t="s">
        <v>25</v>
      </c>
      <c r="E72" s="479" t="s">
        <v>278</v>
      </c>
      <c r="F72" s="39" t="s">
        <v>4</v>
      </c>
      <c r="G72" s="41" t="s">
        <v>5</v>
      </c>
      <c r="H72" s="39" t="s">
        <v>323</v>
      </c>
      <c r="I72" s="19" t="s">
        <v>26</v>
      </c>
      <c r="J72" s="19" t="s">
        <v>11</v>
      </c>
      <c r="K72" s="39" t="s">
        <v>218</v>
      </c>
      <c r="L72" s="44"/>
      <c r="M72" s="4"/>
      <c r="O72" s="45">
        <f>+IF(C73=$O$71,J73,0)</f>
        <v>0</v>
      </c>
      <c r="P72" s="45" t="e">
        <f>+IF(C73=$P$71,J73,0)</f>
        <v>#REF!</v>
      </c>
      <c r="Q72" s="45" t="e">
        <f>+IF(C73=$Q$71,J73,0)</f>
        <v>#REF!</v>
      </c>
      <c r="R72" s="45" t="e">
        <f>+IF(C73=$R$71,J73,0)</f>
        <v>#REF!</v>
      </c>
      <c r="S72" s="45" t="e">
        <f>+IF(C73=$S$71,J73,0)</f>
        <v>#REF!</v>
      </c>
    </row>
    <row r="73" spans="1:19">
      <c r="A73" s="526">
        <v>1</v>
      </c>
      <c r="B73" s="81"/>
      <c r="C73" s="57"/>
      <c r="D73" s="522"/>
      <c r="E73" s="497"/>
      <c r="F73" s="81"/>
      <c r="G73" s="89"/>
      <c r="H73" s="81"/>
      <c r="I73" s="211"/>
      <c r="J73" s="58">
        <f>IF(G73=0,0,IF(G73&lt;0,"FUERA DE TIEMPO",I73*D73/VLOOKUP(YEAR(G73),$U$3:$V$41,2,0)))</f>
        <v>0</v>
      </c>
      <c r="K73" s="550"/>
      <c r="L73" s="44"/>
      <c r="M73" s="42"/>
      <c r="N73" s="34"/>
      <c r="O73" s="45">
        <f>+IF(C74=$O$71,J74,0)</f>
        <v>0</v>
      </c>
      <c r="P73" s="45" t="e">
        <f>+IF(C74=$P$71,J74,0)</f>
        <v>#REF!</v>
      </c>
      <c r="Q73" s="45" t="e">
        <f>+IF(C74=$Q$71,J74,0)</f>
        <v>#REF!</v>
      </c>
      <c r="R73" s="45" t="e">
        <f>+IF(C74=$R$71,J74,0)</f>
        <v>#REF!</v>
      </c>
      <c r="S73" s="45" t="e">
        <f>+IF(C74=$S$71,J74,0)</f>
        <v>#REF!</v>
      </c>
    </row>
    <row r="74" spans="1:19">
      <c r="A74" s="526">
        <v>2</v>
      </c>
      <c r="B74" s="81"/>
      <c r="C74" s="57"/>
      <c r="D74" s="315"/>
      <c r="E74" s="497"/>
      <c r="F74" s="81"/>
      <c r="G74" s="89"/>
      <c r="H74" s="81"/>
      <c r="I74" s="211"/>
      <c r="J74" s="58">
        <f t="shared" ref="J74:J75" si="6">IF(G74=0,0,IF(G74&lt;0,"FUERA DE TIEMPO",I74*D74/VLOOKUP(YEAR(G74),$U$3:$V$41,2,0)))</f>
        <v>0</v>
      </c>
      <c r="K74" s="550"/>
      <c r="L74" s="44"/>
      <c r="M74" s="44"/>
      <c r="O74" s="45">
        <f>+IF(C75=$O$71,J75,0)</f>
        <v>0</v>
      </c>
      <c r="P74" s="45" t="e">
        <f>+IF(C75=$P$71,J75,0)</f>
        <v>#REF!</v>
      </c>
      <c r="Q74" s="45" t="e">
        <f>+IF(C75=$Q$71,J75,0)</f>
        <v>#REF!</v>
      </c>
      <c r="R74" s="45" t="e">
        <f>+IF(C75=$R$71,J75,0)</f>
        <v>#REF!</v>
      </c>
      <c r="S74" s="45" t="e">
        <f>+IF(C75=$S$71,J75,0)</f>
        <v>#REF!</v>
      </c>
    </row>
    <row r="75" spans="1:19">
      <c r="A75" s="526">
        <v>3</v>
      </c>
      <c r="B75" s="81"/>
      <c r="C75" s="57"/>
      <c r="D75" s="522"/>
      <c r="E75" s="497"/>
      <c r="F75" s="320"/>
      <c r="G75" s="89"/>
      <c r="H75" s="81"/>
      <c r="I75" s="211"/>
      <c r="J75" s="58">
        <f t="shared" si="6"/>
        <v>0</v>
      </c>
      <c r="K75" s="550"/>
      <c r="L75" s="44"/>
      <c r="M75" s="44"/>
      <c r="O75" s="45">
        <f>+IF(C76=$O$71,J76,0)</f>
        <v>0</v>
      </c>
      <c r="P75" s="45" t="e">
        <f>+IF(C76=$P$71,J76,0)</f>
        <v>#REF!</v>
      </c>
      <c r="Q75" s="45" t="e">
        <f>+IF(C76=$Q$71,J76,0)</f>
        <v>#REF!</v>
      </c>
      <c r="R75" s="45" t="e">
        <f>+IF(C76=$R$71,J76,0)</f>
        <v>#REF!</v>
      </c>
      <c r="S75" s="45" t="e">
        <f>+IF(C76=$S$71,J76,0)</f>
        <v>#REF!</v>
      </c>
    </row>
    <row r="76" spans="1:19" ht="12" customHeight="1">
      <c r="A76" s="526">
        <v>4</v>
      </c>
      <c r="B76" s="81"/>
      <c r="C76" s="57"/>
      <c r="D76" s="522"/>
      <c r="E76" s="497"/>
      <c r="F76" s="320"/>
      <c r="G76" s="89"/>
      <c r="H76" s="81"/>
      <c r="I76" s="211"/>
      <c r="J76" s="58">
        <f t="shared" ref="J76:J77" si="7">IF(G76=0,0,IF(G76&lt;0,"FUERA DE TIEMPO",I76*D76/VLOOKUP(YEAR(G76),$U$3:$V$39,2,0)))</f>
        <v>0</v>
      </c>
      <c r="K76" s="550"/>
      <c r="L76" s="44"/>
      <c r="M76" s="44"/>
      <c r="O76" s="45">
        <f>+IF(C77=$O$71,J77,0)</f>
        <v>0</v>
      </c>
      <c r="P76" s="45" t="e">
        <f>+IF(C77=$P$71,J77,0)</f>
        <v>#REF!</v>
      </c>
      <c r="Q76" s="45" t="e">
        <f>+IF(C77=$Q$71,J77,0)</f>
        <v>#REF!</v>
      </c>
      <c r="R76" s="45" t="e">
        <f>+IF(C77=$R$71,J77,0)</f>
        <v>#REF!</v>
      </c>
      <c r="S76" s="45" t="e">
        <f>+IF(C77=$S$71,J77,0)</f>
        <v>#REF!</v>
      </c>
    </row>
    <row r="77" spans="1:19" ht="12" hidden="1" customHeight="1">
      <c r="A77" s="526">
        <v>5</v>
      </c>
      <c r="B77" s="81"/>
      <c r="C77" s="57"/>
      <c r="D77" s="522"/>
      <c r="E77" s="498"/>
      <c r="F77" s="320"/>
      <c r="G77" s="89"/>
      <c r="H77" s="81"/>
      <c r="I77" s="211"/>
      <c r="J77" s="58">
        <f t="shared" si="7"/>
        <v>0</v>
      </c>
      <c r="K77" s="550"/>
      <c r="L77" s="44"/>
      <c r="M77" s="44"/>
      <c r="O77" s="45" t="e">
        <f>+IF(#REF!=$O$71,#REF!,0)</f>
        <v>#REF!</v>
      </c>
      <c r="P77" s="45" t="e">
        <f>+IF(#REF!=$P$71,#REF!,0)</f>
        <v>#REF!</v>
      </c>
      <c r="Q77" s="45" t="e">
        <f>+IF(#REF!=$Q$71,#REF!,0)</f>
        <v>#REF!</v>
      </c>
      <c r="R77" s="45" t="e">
        <f>+IF(#REF!=$R$71,#REF!,0)</f>
        <v>#REF!</v>
      </c>
      <c r="S77" s="45" t="e">
        <f>+IF(#REF!=$S$71,#REF!,0)</f>
        <v>#REF!</v>
      </c>
    </row>
    <row r="78" spans="1:19" ht="15.75">
      <c r="A78" s="4"/>
      <c r="B78" s="4"/>
      <c r="C78" s="4"/>
      <c r="D78" s="4"/>
      <c r="E78" s="4"/>
      <c r="F78" s="4"/>
      <c r="G78" s="48"/>
      <c r="H78" s="26"/>
      <c r="I78" s="326" t="s">
        <v>8</v>
      </c>
      <c r="J78" s="500">
        <f>SUM(J73:J77)</f>
        <v>0</v>
      </c>
      <c r="K78" s="327">
        <f>SUM(K73:K77)</f>
        <v>0</v>
      </c>
      <c r="L78" s="26"/>
      <c r="M78" s="44"/>
    </row>
    <row r="79" spans="1:19" ht="12.75">
      <c r="A79" s="26"/>
      <c r="B79" s="26"/>
      <c r="C79" s="26"/>
      <c r="D79" s="26"/>
      <c r="E79" s="26"/>
      <c r="F79" s="26"/>
      <c r="G79" s="35"/>
      <c r="H79" s="50"/>
      <c r="I79" s="328" t="str">
        <f>+IF(OR(J78&lt;=$J$9),"NO CUMPLE","CUMPLE")</f>
        <v>NO CUMPLE</v>
      </c>
      <c r="K79"/>
      <c r="L79" s="26"/>
      <c r="M79" s="26"/>
    </row>
    <row r="80" spans="1:19" ht="12.75">
      <c r="A80" s="26"/>
      <c r="B80" s="26"/>
      <c r="C80" s="26"/>
      <c r="D80" s="26"/>
      <c r="E80" s="26"/>
      <c r="F80" s="26"/>
      <c r="G80"/>
      <c r="H80"/>
      <c r="I80"/>
      <c r="J80"/>
      <c r="K80" s="26"/>
      <c r="L80" s="26"/>
      <c r="M80" s="26"/>
      <c r="N80" s="46"/>
      <c r="O80" s="46"/>
      <c r="P80" s="46"/>
      <c r="Q80" s="46"/>
      <c r="R80" s="46"/>
      <c r="S80" s="46"/>
    </row>
    <row r="81" spans="1:19">
      <c r="A81" s="4"/>
      <c r="B81" s="29" t="s">
        <v>117</v>
      </c>
      <c r="C81" s="31">
        <v>5</v>
      </c>
      <c r="D81" s="737">
        <f>VLOOKUP(C81,Conformación!$A$5:$S$129,2,FALSE)</f>
        <v>0</v>
      </c>
      <c r="E81" s="737"/>
      <c r="F81" s="737"/>
      <c r="G81" s="737"/>
      <c r="H81" s="737"/>
      <c r="I81" s="737"/>
      <c r="J81" s="32"/>
      <c r="K81" s="26"/>
      <c r="L81" s="26"/>
    </row>
    <row r="82" spans="1:19">
      <c r="A82" s="4"/>
      <c r="B82" s="29"/>
      <c r="C82" s="29"/>
      <c r="D82" s="738">
        <f>VLOOKUP(C81,Conformación!$A$5:$S$129,4,FALSE)</f>
        <v>0</v>
      </c>
      <c r="E82" s="738"/>
      <c r="F82" s="738"/>
      <c r="G82" s="738"/>
      <c r="H82" s="738"/>
      <c r="I82" s="738"/>
      <c r="J82" s="32"/>
      <c r="K82" s="26"/>
      <c r="L82" s="4"/>
      <c r="M82" s="26"/>
    </row>
    <row r="83" spans="1:19">
      <c r="A83" s="4"/>
      <c r="B83" s="29"/>
      <c r="C83" s="29"/>
      <c r="D83" s="738"/>
      <c r="E83" s="738"/>
      <c r="F83" s="738"/>
      <c r="G83" s="738"/>
      <c r="H83" s="738"/>
      <c r="I83" s="738"/>
      <c r="J83" s="32"/>
      <c r="K83" s="26"/>
      <c r="L83" s="42"/>
      <c r="M83" s="26"/>
      <c r="O83" s="37" t="s">
        <v>24</v>
      </c>
      <c r="P83" s="38"/>
      <c r="Q83" s="38"/>
      <c r="R83" s="38"/>
      <c r="S83" s="38"/>
    </row>
    <row r="84" spans="1:19">
      <c r="A84" s="4"/>
      <c r="B84" s="4"/>
      <c r="C84" s="4"/>
      <c r="D84" s="4"/>
      <c r="E84" s="4"/>
      <c r="F84" s="4"/>
      <c r="G84" s="35"/>
      <c r="H84" s="26"/>
      <c r="I84" s="27"/>
      <c r="J84" s="36"/>
      <c r="K84" s="4"/>
      <c r="L84" s="44"/>
      <c r="M84" s="26"/>
      <c r="O84" s="11">
        <f>+G93</f>
        <v>0</v>
      </c>
      <c r="P84" s="11">
        <f>+G94</f>
        <v>0</v>
      </c>
      <c r="Q84" s="11">
        <f>+G95</f>
        <v>0</v>
      </c>
      <c r="R84" s="11">
        <f>+G96</f>
        <v>0</v>
      </c>
      <c r="S84" s="11">
        <f>+G97</f>
        <v>0</v>
      </c>
    </row>
    <row r="85" spans="1:19" ht="36">
      <c r="A85" s="39" t="s">
        <v>23</v>
      </c>
      <c r="B85" s="39" t="s">
        <v>6</v>
      </c>
      <c r="C85" s="40" t="s">
        <v>22</v>
      </c>
      <c r="D85" s="40" t="s">
        <v>25</v>
      </c>
      <c r="E85" s="479" t="s">
        <v>278</v>
      </c>
      <c r="F85" s="39" t="s">
        <v>4</v>
      </c>
      <c r="G85" s="41" t="s">
        <v>5</v>
      </c>
      <c r="H85" s="39" t="s">
        <v>323</v>
      </c>
      <c r="I85" s="19" t="s">
        <v>26</v>
      </c>
      <c r="J85" s="19" t="s">
        <v>11</v>
      </c>
      <c r="K85" s="39" t="s">
        <v>218</v>
      </c>
      <c r="L85" s="44"/>
      <c r="M85" s="4"/>
      <c r="O85" s="45">
        <f>+IF(C86=$O$84,J86,0)</f>
        <v>0</v>
      </c>
      <c r="P85" s="45">
        <f>+IF(C86=$P$84,J86,0)</f>
        <v>0</v>
      </c>
      <c r="Q85" s="45">
        <f>+IF(C86=$Q$84,J86,0)</f>
        <v>0</v>
      </c>
      <c r="R85" s="45">
        <f>+IF(C86=$R$84,J86,0)</f>
        <v>0</v>
      </c>
      <c r="S85" s="45">
        <f>+IF(C86=$S$84,J86,0)</f>
        <v>0</v>
      </c>
    </row>
    <row r="86" spans="1:19">
      <c r="A86" s="526">
        <v>1</v>
      </c>
      <c r="B86" s="57"/>
      <c r="C86" s="60"/>
      <c r="D86" s="522"/>
      <c r="E86" s="497"/>
      <c r="F86" s="57"/>
      <c r="G86" s="89"/>
      <c r="H86" s="57"/>
      <c r="I86" s="90"/>
      <c r="J86" s="58">
        <f>IF(G86=0,0,IF(G86&lt;0,"FUERA DE TIEMPO",I86*D86/VLOOKUP(YEAR(G86),$U$3:$V$41,2,0)))</f>
        <v>0</v>
      </c>
      <c r="K86" s="550"/>
      <c r="L86" s="44"/>
      <c r="M86" s="42"/>
      <c r="N86" s="34"/>
      <c r="O86" s="45">
        <f>+IF(C87=$O$84,J87,0)</f>
        <v>0</v>
      </c>
      <c r="P86" s="45">
        <f>+IF(C87=$P$84,J87,0)</f>
        <v>0</v>
      </c>
      <c r="Q86" s="45">
        <f>+IF(C87=$Q$84,J87,0)</f>
        <v>0</v>
      </c>
      <c r="R86" s="45">
        <f>+IF(C87=$R$84,J87,0)</f>
        <v>0</v>
      </c>
      <c r="S86" s="45">
        <f>+IF(C87=$S$84,J87,0)</f>
        <v>0</v>
      </c>
    </row>
    <row r="87" spans="1:19">
      <c r="A87" s="526">
        <v>2</v>
      </c>
      <c r="B87" s="57"/>
      <c r="C87" s="52"/>
      <c r="D87" s="315"/>
      <c r="E87" s="497"/>
      <c r="F87" s="201"/>
      <c r="G87" s="314"/>
      <c r="H87" s="201"/>
      <c r="I87" s="202"/>
      <c r="J87" s="58">
        <f t="shared" ref="J87:J88" si="8">IF(G87=0,0,IF(G87&lt;0,"FUERA DE TIEMPO",I87*D87/VLOOKUP(YEAR(G87),$U$3:$V$41,2,0)))</f>
        <v>0</v>
      </c>
      <c r="K87" s="550"/>
      <c r="L87" s="44"/>
      <c r="M87" s="44"/>
      <c r="O87" s="45">
        <f>+IF(C88=$O$84,J88,0)</f>
        <v>0</v>
      </c>
      <c r="P87" s="45">
        <f>+IF(C88=$P$84,J88,0)</f>
        <v>0</v>
      </c>
      <c r="Q87" s="45">
        <f>+IF(C88=$Q$84,J88,0)</f>
        <v>0</v>
      </c>
      <c r="R87" s="45">
        <f>+IF(C88=$R$84,J88,0)</f>
        <v>0</v>
      </c>
      <c r="S87" s="45">
        <f>+IF(C88=$S$84,J88,0)</f>
        <v>0</v>
      </c>
    </row>
    <row r="88" spans="1:19">
      <c r="A88" s="526">
        <v>3</v>
      </c>
      <c r="B88" s="57"/>
      <c r="C88" s="60"/>
      <c r="D88" s="522"/>
      <c r="E88" s="497"/>
      <c r="F88" s="57"/>
      <c r="G88" s="89"/>
      <c r="H88" s="57"/>
      <c r="I88" s="91"/>
      <c r="J88" s="58">
        <f t="shared" si="8"/>
        <v>0</v>
      </c>
      <c r="K88" s="550"/>
      <c r="L88" s="44"/>
      <c r="M88" s="44"/>
      <c r="O88" s="45">
        <f>+IF(C89=$O$84,J89,0)</f>
        <v>0</v>
      </c>
      <c r="P88" s="45">
        <f>+IF(C89=$P$84,J89,0)</f>
        <v>0</v>
      </c>
      <c r="Q88" s="45">
        <f>+IF(C89=$Q$84,J89,0)</f>
        <v>0</v>
      </c>
      <c r="R88" s="45">
        <f>+IF(C89=$R$84,J89,0)</f>
        <v>0</v>
      </c>
      <c r="S88" s="45">
        <f>+IF(C89=$S$84,J89,0)</f>
        <v>0</v>
      </c>
    </row>
    <row r="89" spans="1:19" ht="12" customHeight="1">
      <c r="A89" s="526">
        <v>4</v>
      </c>
      <c r="B89" s="61"/>
      <c r="C89" s="57"/>
      <c r="D89" s="522"/>
      <c r="E89" s="497"/>
      <c r="F89" s="57"/>
      <c r="G89" s="89"/>
      <c r="H89" s="57"/>
      <c r="I89" s="91"/>
      <c r="J89" s="58">
        <f t="shared" ref="J89:J90" si="9">IF(G89=0,0,IF(G89&lt;0,"FUERA DE TIEMPO",I89*D89/VLOOKUP(YEAR(G89),$U$3:$V$39,2,0)))</f>
        <v>0</v>
      </c>
      <c r="K89" s="550"/>
      <c r="L89" s="44"/>
      <c r="M89" s="44"/>
      <c r="O89" s="45">
        <f>+IF(C90=$O$84,J90,0)</f>
        <v>0</v>
      </c>
      <c r="P89" s="45">
        <f>+IF(C90=$P$84,J90,0)</f>
        <v>0</v>
      </c>
      <c r="Q89" s="45">
        <f>+IF(C90=$Q$84,J90,0)</f>
        <v>0</v>
      </c>
      <c r="R89" s="45">
        <f>+IF(C90=$R$84,J90,0)</f>
        <v>0</v>
      </c>
      <c r="S89" s="45">
        <f>+IF(C90=$S$84,J90,0)</f>
        <v>0</v>
      </c>
    </row>
    <row r="90" spans="1:19" ht="12" hidden="1" customHeight="1">
      <c r="A90" s="526">
        <v>5</v>
      </c>
      <c r="B90" s="57"/>
      <c r="C90" s="57"/>
      <c r="D90" s="522"/>
      <c r="E90" s="498"/>
      <c r="F90" s="57"/>
      <c r="G90" s="89"/>
      <c r="H90" s="81"/>
      <c r="I90" s="90"/>
      <c r="J90" s="58">
        <f t="shared" si="9"/>
        <v>0</v>
      </c>
      <c r="K90" s="550"/>
      <c r="L90" s="44"/>
      <c r="M90" s="44"/>
      <c r="O90" s="45" t="e">
        <f>+IF(#REF!=$O$84,#REF!,0)</f>
        <v>#REF!</v>
      </c>
      <c r="P90" s="45" t="e">
        <f>+IF(#REF!=$P$84,#REF!,0)</f>
        <v>#REF!</v>
      </c>
      <c r="Q90" s="45" t="e">
        <f>+IF(#REF!=$Q$84,#REF!,0)</f>
        <v>#REF!</v>
      </c>
      <c r="R90" s="45" t="e">
        <f>+IF(#REF!=$R$84,#REF!,0)</f>
        <v>#REF!</v>
      </c>
      <c r="S90" s="45" t="e">
        <f>+IF(#REF!=$S$84,#REF!,0)</f>
        <v>#REF!</v>
      </c>
    </row>
    <row r="91" spans="1:19" ht="15.75">
      <c r="A91" s="4"/>
      <c r="B91" s="4"/>
      <c r="C91" s="4"/>
      <c r="D91" s="4"/>
      <c r="E91" s="4"/>
      <c r="F91" s="4"/>
      <c r="G91" s="48"/>
      <c r="H91" s="26"/>
      <c r="I91" s="326" t="s">
        <v>8</v>
      </c>
      <c r="J91" s="500">
        <f>SUM(J90:J90)</f>
        <v>0</v>
      </c>
      <c r="K91" s="327">
        <f>SUM(K86:K90)</f>
        <v>0</v>
      </c>
      <c r="L91" s="26"/>
      <c r="M91" s="44"/>
    </row>
    <row r="92" spans="1:19" ht="12.75">
      <c r="A92" s="26"/>
      <c r="B92" s="26"/>
      <c r="C92" s="26"/>
      <c r="D92" s="26"/>
      <c r="E92" s="26"/>
      <c r="F92" s="26"/>
      <c r="G92" s="35"/>
      <c r="H92" s="50"/>
      <c r="I92" s="328" t="str">
        <f>+IF(OR(J91&lt;=$J$9),"NO CUMPLE","CUMPLE")</f>
        <v>NO CUMPLE</v>
      </c>
      <c r="K92"/>
      <c r="L92" s="26"/>
      <c r="M92" s="26"/>
    </row>
    <row r="93" spans="1:19" ht="12.75">
      <c r="A93" s="26"/>
      <c r="B93" s="26"/>
      <c r="C93" s="26"/>
      <c r="D93" s="26"/>
      <c r="E93" s="26"/>
      <c r="F93" s="26"/>
      <c r="G93"/>
      <c r="H93"/>
      <c r="I93"/>
      <c r="J93"/>
      <c r="K93"/>
      <c r="L93" s="26"/>
      <c r="M93" s="26"/>
      <c r="N93" s="46"/>
      <c r="O93" s="46"/>
      <c r="P93" s="46"/>
      <c r="Q93" s="46"/>
      <c r="R93" s="46"/>
      <c r="S93" s="46"/>
    </row>
    <row r="94" spans="1:19">
      <c r="A94" s="4"/>
      <c r="B94" s="29" t="s">
        <v>117</v>
      </c>
      <c r="C94" s="31">
        <v>6</v>
      </c>
      <c r="D94" s="737">
        <f>VLOOKUP(C94,Conformación!$A$5:$S$129,2,FALSE)</f>
        <v>0</v>
      </c>
      <c r="E94" s="737"/>
      <c r="F94" s="737"/>
      <c r="G94" s="737"/>
      <c r="H94" s="737"/>
      <c r="I94" s="737"/>
      <c r="J94" s="32"/>
      <c r="K94" s="26"/>
      <c r="L94" s="26"/>
    </row>
    <row r="95" spans="1:19">
      <c r="A95" s="4"/>
      <c r="B95" s="29"/>
      <c r="C95" s="29"/>
      <c r="D95" s="738">
        <f>VLOOKUP(C94,Conformación!$A$5:$S$129,4,FALSE)</f>
        <v>0</v>
      </c>
      <c r="E95" s="738"/>
      <c r="F95" s="738"/>
      <c r="G95" s="738"/>
      <c r="H95" s="738"/>
      <c r="I95" s="738"/>
      <c r="J95" s="32"/>
      <c r="K95" s="26"/>
      <c r="L95" s="4"/>
      <c r="M95" s="26"/>
    </row>
    <row r="96" spans="1:19">
      <c r="A96" s="4"/>
      <c r="B96" s="29"/>
      <c r="C96" s="29"/>
      <c r="D96" s="738"/>
      <c r="E96" s="738"/>
      <c r="F96" s="738"/>
      <c r="G96" s="738"/>
      <c r="H96" s="738"/>
      <c r="I96" s="738"/>
      <c r="J96" s="32"/>
      <c r="K96" s="26"/>
      <c r="L96" s="42"/>
      <c r="M96" s="26"/>
      <c r="O96" s="37" t="s">
        <v>24</v>
      </c>
      <c r="P96" s="38"/>
      <c r="Q96" s="38"/>
      <c r="R96" s="38"/>
      <c r="S96" s="38"/>
    </row>
    <row r="97" spans="1:19">
      <c r="A97" s="4"/>
      <c r="B97" s="4"/>
      <c r="C97" s="4"/>
      <c r="D97" s="4"/>
      <c r="E97" s="4"/>
      <c r="F97" s="4"/>
      <c r="G97" s="35"/>
      <c r="H97" s="26"/>
      <c r="I97" s="27"/>
      <c r="J97" s="36"/>
      <c r="K97" s="4"/>
      <c r="L97" s="44"/>
      <c r="M97" s="26"/>
      <c r="O97" s="11">
        <f>+G106</f>
        <v>0</v>
      </c>
      <c r="P97" s="11">
        <f>+G107</f>
        <v>0</v>
      </c>
      <c r="Q97" s="11">
        <f>+G108</f>
        <v>0</v>
      </c>
      <c r="R97" s="11">
        <f>+G109</f>
        <v>0</v>
      </c>
      <c r="S97" s="11">
        <f>+G110</f>
        <v>0</v>
      </c>
    </row>
    <row r="98" spans="1:19" ht="36">
      <c r="A98" s="39" t="s">
        <v>23</v>
      </c>
      <c r="B98" s="39" t="s">
        <v>6</v>
      </c>
      <c r="C98" s="40" t="s">
        <v>22</v>
      </c>
      <c r="D98" s="40" t="s">
        <v>25</v>
      </c>
      <c r="E98" s="479" t="s">
        <v>278</v>
      </c>
      <c r="F98" s="39" t="s">
        <v>4</v>
      </c>
      <c r="G98" s="41" t="s">
        <v>5</v>
      </c>
      <c r="H98" s="39" t="s">
        <v>323</v>
      </c>
      <c r="I98" s="19" t="s">
        <v>26</v>
      </c>
      <c r="J98" s="19" t="s">
        <v>11</v>
      </c>
      <c r="K98" s="39" t="s">
        <v>218</v>
      </c>
      <c r="L98" s="44"/>
      <c r="M98" s="4"/>
      <c r="O98" s="45">
        <f>+IF(C99=$O$84,J99,0)</f>
        <v>0</v>
      </c>
      <c r="P98" s="45">
        <f>+IF(C99=$P$84,J99,0)</f>
        <v>0</v>
      </c>
      <c r="Q98" s="45">
        <f>+IF(C99=$Q$84,J99,0)</f>
        <v>0</v>
      </c>
      <c r="R98" s="45">
        <f>+IF(C99=$R$84,J99,0)</f>
        <v>0</v>
      </c>
      <c r="S98" s="45">
        <f>+IF(C99=$S$84,J99,0)</f>
        <v>0</v>
      </c>
    </row>
    <row r="99" spans="1:19">
      <c r="A99" s="526">
        <v>1</v>
      </c>
      <c r="B99" s="57"/>
      <c r="C99" s="60"/>
      <c r="D99" s="522"/>
      <c r="E99" s="497"/>
      <c r="F99" s="57"/>
      <c r="G99" s="89"/>
      <c r="H99" s="57"/>
      <c r="I99" s="90"/>
      <c r="J99" s="58">
        <f>IF(G99=0,0,IF(G99&lt;0,"FUERA DE TIEMPO",I99*D99/VLOOKUP(YEAR(G99),$U$3:$V$41,2,0)))</f>
        <v>0</v>
      </c>
      <c r="K99" s="550"/>
      <c r="L99" s="44"/>
      <c r="M99" s="42"/>
      <c r="N99" s="34"/>
      <c r="O99" s="45">
        <f>+IF(C100=$O$84,J100,0)</f>
        <v>0</v>
      </c>
      <c r="P99" s="45">
        <f>+IF(C100=$P$84,J100,0)</f>
        <v>0</v>
      </c>
      <c r="Q99" s="45">
        <f>+IF(C100=$Q$84,J100,0)</f>
        <v>0</v>
      </c>
      <c r="R99" s="45">
        <f>+IF(C100=$R$84,J100,0)</f>
        <v>0</v>
      </c>
      <c r="S99" s="45">
        <f>+IF(C100=$S$84,J100,0)</f>
        <v>0</v>
      </c>
    </row>
    <row r="100" spans="1:19">
      <c r="A100" s="526">
        <v>2</v>
      </c>
      <c r="B100" s="57"/>
      <c r="C100" s="52"/>
      <c r="D100" s="315"/>
      <c r="E100" s="497"/>
      <c r="F100" s="201"/>
      <c r="G100" s="314"/>
      <c r="H100" s="201"/>
      <c r="I100" s="202"/>
      <c r="J100" s="58">
        <f t="shared" ref="J100:J101" si="10">IF(G100=0,0,IF(G100&lt;0,"FUERA DE TIEMPO",I100*D100/VLOOKUP(YEAR(G100),$U$3:$V$41,2,0)))</f>
        <v>0</v>
      </c>
      <c r="K100" s="550"/>
      <c r="L100" s="44"/>
      <c r="M100" s="44"/>
      <c r="O100" s="45">
        <f>+IF(C101=$O$84,J101,0)</f>
        <v>0</v>
      </c>
      <c r="P100" s="45">
        <f>+IF(C101=$P$84,J101,0)</f>
        <v>0</v>
      </c>
      <c r="Q100" s="45">
        <f>+IF(C101=$Q$84,J101,0)</f>
        <v>0</v>
      </c>
      <c r="R100" s="45">
        <f>+IF(C101=$R$84,J101,0)</f>
        <v>0</v>
      </c>
      <c r="S100" s="45">
        <f>+IF(C101=$S$84,J101,0)</f>
        <v>0</v>
      </c>
    </row>
    <row r="101" spans="1:19">
      <c r="A101" s="526">
        <v>3</v>
      </c>
      <c r="B101" s="57"/>
      <c r="C101" s="60"/>
      <c r="D101" s="522"/>
      <c r="E101" s="497"/>
      <c r="F101" s="57"/>
      <c r="G101" s="89"/>
      <c r="H101" s="57"/>
      <c r="I101" s="91"/>
      <c r="J101" s="58">
        <f t="shared" si="10"/>
        <v>0</v>
      </c>
      <c r="K101" s="550"/>
      <c r="L101" s="44"/>
      <c r="M101" s="44"/>
      <c r="O101" s="45">
        <f>+IF(C102=$O$84,J102,0)</f>
        <v>0</v>
      </c>
      <c r="P101" s="45">
        <f>+IF(C102=$P$84,J102,0)</f>
        <v>0</v>
      </c>
      <c r="Q101" s="45">
        <f>+IF(C102=$Q$84,J102,0)</f>
        <v>0</v>
      </c>
      <c r="R101" s="45">
        <f>+IF(C102=$R$84,J102,0)</f>
        <v>0</v>
      </c>
      <c r="S101" s="45">
        <f>+IF(C102=$S$84,J102,0)</f>
        <v>0</v>
      </c>
    </row>
    <row r="102" spans="1:19" ht="12" customHeight="1">
      <c r="A102" s="526">
        <v>4</v>
      </c>
      <c r="B102" s="61"/>
      <c r="C102" s="57"/>
      <c r="D102" s="522"/>
      <c r="E102" s="497"/>
      <c r="F102" s="57"/>
      <c r="G102" s="89"/>
      <c r="H102" s="57"/>
      <c r="I102" s="91"/>
      <c r="J102" s="58">
        <f t="shared" ref="J102:J103" si="11">IF(G102=0,0,IF(G102&lt;0,"FUERA DE TIEMPO",I102*D102/VLOOKUP(YEAR(G102),$U$3:$V$39,2,0)))</f>
        <v>0</v>
      </c>
      <c r="K102" s="550"/>
      <c r="L102" s="44"/>
      <c r="M102" s="44"/>
      <c r="O102" s="45">
        <f>+IF(C103=$O$84,J103,0)</f>
        <v>0</v>
      </c>
      <c r="P102" s="45">
        <f>+IF(C103=$P$84,J103,0)</f>
        <v>0</v>
      </c>
      <c r="Q102" s="45">
        <f>+IF(C103=$Q$84,J103,0)</f>
        <v>0</v>
      </c>
      <c r="R102" s="45">
        <f>+IF(C103=$R$84,J103,0)</f>
        <v>0</v>
      </c>
      <c r="S102" s="45">
        <f>+IF(C103=$S$84,J103,0)</f>
        <v>0</v>
      </c>
    </row>
    <row r="103" spans="1:19" ht="12" hidden="1" customHeight="1">
      <c r="A103" s="526">
        <v>5</v>
      </c>
      <c r="B103" s="57"/>
      <c r="C103" s="57"/>
      <c r="D103" s="522"/>
      <c r="E103" s="498"/>
      <c r="F103" s="57"/>
      <c r="G103" s="89"/>
      <c r="H103" s="81"/>
      <c r="I103" s="90"/>
      <c r="J103" s="58">
        <f t="shared" si="11"/>
        <v>0</v>
      </c>
      <c r="K103" s="550"/>
      <c r="L103" s="44"/>
      <c r="M103" s="44"/>
      <c r="O103" s="45" t="e">
        <f>+IF(#REF!=$O$84,#REF!,0)</f>
        <v>#REF!</v>
      </c>
      <c r="P103" s="45" t="e">
        <f>+IF(#REF!=$P$84,#REF!,0)</f>
        <v>#REF!</v>
      </c>
      <c r="Q103" s="45" t="e">
        <f>+IF(#REF!=$Q$84,#REF!,0)</f>
        <v>#REF!</v>
      </c>
      <c r="R103" s="45" t="e">
        <f>+IF(#REF!=$R$84,#REF!,0)</f>
        <v>#REF!</v>
      </c>
      <c r="S103" s="45" t="e">
        <f>+IF(#REF!=$S$84,#REF!,0)</f>
        <v>#REF!</v>
      </c>
    </row>
    <row r="104" spans="1:19" ht="15.75">
      <c r="A104" s="4"/>
      <c r="B104" s="4"/>
      <c r="C104" s="4"/>
      <c r="D104" s="4"/>
      <c r="E104" s="4"/>
      <c r="F104" s="4"/>
      <c r="G104" s="48"/>
      <c r="H104" s="26"/>
      <c r="I104" s="326" t="s">
        <v>8</v>
      </c>
      <c r="J104" s="500">
        <f>SUM(J103:J103)</f>
        <v>0</v>
      </c>
      <c r="K104" s="327">
        <f>SUM(K99:K103)</f>
        <v>0</v>
      </c>
      <c r="L104" s="26"/>
      <c r="M104" s="44"/>
    </row>
    <row r="105" spans="1:19" ht="12.75">
      <c r="A105" s="26"/>
      <c r="B105" s="26"/>
      <c r="C105" s="26"/>
      <c r="D105" s="26"/>
      <c r="E105" s="26"/>
      <c r="F105" s="26"/>
      <c r="G105" s="35"/>
      <c r="H105" s="50"/>
      <c r="I105" s="328" t="str">
        <f>+IF(OR(J104&lt;=$J$9),"NO CUMPLE","CUMPLE")</f>
        <v>NO CUMPLE</v>
      </c>
      <c r="K105"/>
      <c r="L105" s="26"/>
      <c r="M105" s="26"/>
    </row>
    <row r="107" spans="1:19">
      <c r="A107" s="4"/>
      <c r="B107" s="29" t="s">
        <v>117</v>
      </c>
      <c r="C107" s="31">
        <v>7</v>
      </c>
      <c r="D107" s="737">
        <f>VLOOKUP(C107,Conformación!$A$5:$S$129,2,FALSE)</f>
        <v>0</v>
      </c>
      <c r="E107" s="737"/>
      <c r="F107" s="737"/>
      <c r="G107" s="737"/>
      <c r="H107" s="737"/>
      <c r="I107" s="737"/>
      <c r="J107" s="32"/>
      <c r="K107" s="26"/>
      <c r="L107" s="26"/>
    </row>
    <row r="108" spans="1:19">
      <c r="A108" s="4"/>
      <c r="B108" s="29"/>
      <c r="C108" s="29"/>
      <c r="D108" s="738">
        <f>VLOOKUP(C107,Conformación!$A$5:$S$129,4,FALSE)</f>
        <v>0</v>
      </c>
      <c r="E108" s="738"/>
      <c r="F108" s="738"/>
      <c r="G108" s="738"/>
      <c r="H108" s="738"/>
      <c r="I108" s="738"/>
      <c r="J108" s="32"/>
      <c r="K108" s="26"/>
      <c r="L108" s="4"/>
      <c r="M108" s="26"/>
    </row>
    <row r="109" spans="1:19">
      <c r="A109" s="4"/>
      <c r="B109" s="29"/>
      <c r="C109" s="29"/>
      <c r="D109" s="738"/>
      <c r="E109" s="738"/>
      <c r="F109" s="738"/>
      <c r="G109" s="738"/>
      <c r="H109" s="738"/>
      <c r="I109" s="738"/>
      <c r="J109" s="32"/>
      <c r="K109" s="26"/>
      <c r="L109" s="42"/>
      <c r="M109" s="26"/>
      <c r="O109" s="37" t="s">
        <v>24</v>
      </c>
      <c r="P109" s="38"/>
      <c r="Q109" s="38"/>
      <c r="R109" s="38"/>
      <c r="S109" s="38"/>
    </row>
    <row r="110" spans="1:19">
      <c r="A110" s="4"/>
      <c r="B110" s="4"/>
      <c r="C110" s="4"/>
      <c r="D110" s="4"/>
      <c r="E110" s="4"/>
      <c r="F110" s="4"/>
      <c r="G110" s="35"/>
      <c r="H110" s="26"/>
      <c r="I110" s="27"/>
      <c r="J110" s="36"/>
      <c r="K110" s="4"/>
      <c r="L110" s="44"/>
      <c r="M110" s="26"/>
      <c r="O110" s="11">
        <f>+G119</f>
        <v>0</v>
      </c>
      <c r="P110" s="11">
        <f>+G120</f>
        <v>0</v>
      </c>
      <c r="Q110" s="11">
        <f>+G121</f>
        <v>0</v>
      </c>
      <c r="R110" s="11">
        <f>+G122</f>
        <v>0</v>
      </c>
      <c r="S110" s="11">
        <f>+G123</f>
        <v>0</v>
      </c>
    </row>
    <row r="111" spans="1:19" ht="36">
      <c r="A111" s="39" t="s">
        <v>23</v>
      </c>
      <c r="B111" s="39" t="s">
        <v>6</v>
      </c>
      <c r="C111" s="40" t="s">
        <v>22</v>
      </c>
      <c r="D111" s="40" t="s">
        <v>25</v>
      </c>
      <c r="E111" s="479" t="s">
        <v>278</v>
      </c>
      <c r="F111" s="39" t="s">
        <v>4</v>
      </c>
      <c r="G111" s="41" t="s">
        <v>5</v>
      </c>
      <c r="H111" s="39" t="s">
        <v>323</v>
      </c>
      <c r="I111" s="19" t="s">
        <v>26</v>
      </c>
      <c r="J111" s="19" t="s">
        <v>11</v>
      </c>
      <c r="K111" s="39" t="s">
        <v>218</v>
      </c>
      <c r="L111" s="44"/>
      <c r="M111" s="4"/>
      <c r="O111" s="45">
        <f>+IF(C112=$O$84,J112,0)</f>
        <v>0</v>
      </c>
      <c r="P111" s="45">
        <f>+IF(C112=$P$84,J112,0)</f>
        <v>0</v>
      </c>
      <c r="Q111" s="45">
        <f>+IF(C112=$Q$84,J112,0)</f>
        <v>0</v>
      </c>
      <c r="R111" s="45">
        <f>+IF(C112=$R$84,J112,0)</f>
        <v>0</v>
      </c>
      <c r="S111" s="45">
        <f>+IF(C112=$S$84,J112,0)</f>
        <v>0</v>
      </c>
    </row>
    <row r="112" spans="1:19">
      <c r="A112" s="526">
        <v>1</v>
      </c>
      <c r="B112" s="57"/>
      <c r="C112" s="60"/>
      <c r="D112" s="522"/>
      <c r="E112" s="497"/>
      <c r="F112" s="57"/>
      <c r="G112" s="89"/>
      <c r="H112" s="57"/>
      <c r="I112" s="90"/>
      <c r="J112" s="58">
        <f>IF(G112=0,0,IF(G112&lt;0,"FUERA DE TIEMPO",I112*D112/VLOOKUP(YEAR(G112),$U$3:$V$41,2,0)))</f>
        <v>0</v>
      </c>
      <c r="K112" s="550"/>
      <c r="L112" s="44"/>
      <c r="M112" s="42"/>
      <c r="N112" s="34"/>
      <c r="O112" s="45">
        <f>+IF(C113=$O$84,J113,0)</f>
        <v>0</v>
      </c>
      <c r="P112" s="45">
        <f>+IF(C113=$P$84,J113,0)</f>
        <v>0</v>
      </c>
      <c r="Q112" s="45">
        <f>+IF(C113=$Q$84,J113,0)</f>
        <v>0</v>
      </c>
      <c r="R112" s="45">
        <f>+IF(C113=$R$84,J113,0)</f>
        <v>0</v>
      </c>
      <c r="S112" s="45">
        <f>+IF(C113=$S$84,J113,0)</f>
        <v>0</v>
      </c>
    </row>
    <row r="113" spans="1:19">
      <c r="A113" s="526">
        <v>2</v>
      </c>
      <c r="B113" s="57"/>
      <c r="C113" s="52"/>
      <c r="D113" s="315"/>
      <c r="E113" s="497"/>
      <c r="F113" s="201"/>
      <c r="G113" s="314"/>
      <c r="H113" s="201"/>
      <c r="I113" s="202"/>
      <c r="J113" s="58">
        <f t="shared" ref="J113:J114" si="12">IF(G113=0,0,IF(G113&lt;0,"FUERA DE TIEMPO",I113*D113/VLOOKUP(YEAR(G113),$U$3:$V$41,2,0)))</f>
        <v>0</v>
      </c>
      <c r="K113" s="550"/>
      <c r="L113" s="44"/>
      <c r="M113" s="44"/>
      <c r="O113" s="45">
        <f>+IF(C114=$O$84,J114,0)</f>
        <v>0</v>
      </c>
      <c r="P113" s="45">
        <f>+IF(C114=$P$84,J114,0)</f>
        <v>0</v>
      </c>
      <c r="Q113" s="45">
        <f>+IF(C114=$Q$84,J114,0)</f>
        <v>0</v>
      </c>
      <c r="R113" s="45">
        <f>+IF(C114=$R$84,J114,0)</f>
        <v>0</v>
      </c>
      <c r="S113" s="45">
        <f>+IF(C114=$S$84,J114,0)</f>
        <v>0</v>
      </c>
    </row>
    <row r="114" spans="1:19">
      <c r="A114" s="526">
        <v>3</v>
      </c>
      <c r="B114" s="57"/>
      <c r="C114" s="60"/>
      <c r="D114" s="522"/>
      <c r="E114" s="497"/>
      <c r="F114" s="57"/>
      <c r="G114" s="89"/>
      <c r="H114" s="57"/>
      <c r="I114" s="91"/>
      <c r="J114" s="58">
        <f t="shared" si="12"/>
        <v>0</v>
      </c>
      <c r="K114" s="550"/>
      <c r="L114" s="44"/>
      <c r="M114" s="44"/>
      <c r="O114" s="45">
        <f>+IF(C115=$O$84,J115,0)</f>
        <v>0</v>
      </c>
      <c r="P114" s="45">
        <f>+IF(C115=$P$84,J115,0)</f>
        <v>0</v>
      </c>
      <c r="Q114" s="45">
        <f>+IF(C115=$Q$84,J115,0)</f>
        <v>0</v>
      </c>
      <c r="R114" s="45">
        <f>+IF(C115=$R$84,J115,0)</f>
        <v>0</v>
      </c>
      <c r="S114" s="45">
        <f>+IF(C115=$S$84,J115,0)</f>
        <v>0</v>
      </c>
    </row>
    <row r="115" spans="1:19" ht="12" customHeight="1">
      <c r="A115" s="526">
        <v>4</v>
      </c>
      <c r="B115" s="61"/>
      <c r="C115" s="57"/>
      <c r="D115" s="522"/>
      <c r="E115" s="497"/>
      <c r="F115" s="57"/>
      <c r="G115" s="89"/>
      <c r="H115" s="57"/>
      <c r="I115" s="91"/>
      <c r="J115" s="58">
        <f t="shared" ref="J115:J116" si="13">IF(G115=0,0,IF(G115&lt;0,"FUERA DE TIEMPO",I115*D115/VLOOKUP(YEAR(G115),$U$3:$V$39,2,0)))</f>
        <v>0</v>
      </c>
      <c r="K115" s="550"/>
      <c r="L115" s="44"/>
      <c r="M115" s="44"/>
      <c r="O115" s="45">
        <f>+IF(C116=$O$84,J116,0)</f>
        <v>0</v>
      </c>
      <c r="P115" s="45">
        <f>+IF(C116=$P$84,J116,0)</f>
        <v>0</v>
      </c>
      <c r="Q115" s="45">
        <f>+IF(C116=$Q$84,J116,0)</f>
        <v>0</v>
      </c>
      <c r="R115" s="45">
        <f>+IF(C116=$R$84,J116,0)</f>
        <v>0</v>
      </c>
      <c r="S115" s="45">
        <f>+IF(C116=$S$84,J116,0)</f>
        <v>0</v>
      </c>
    </row>
    <row r="116" spans="1:19" ht="12" hidden="1" customHeight="1">
      <c r="A116" s="526">
        <v>5</v>
      </c>
      <c r="B116" s="57"/>
      <c r="C116" s="57"/>
      <c r="D116" s="522"/>
      <c r="E116" s="498"/>
      <c r="F116" s="57"/>
      <c r="G116" s="89"/>
      <c r="H116" s="81"/>
      <c r="I116" s="90"/>
      <c r="J116" s="58">
        <f t="shared" si="13"/>
        <v>0</v>
      </c>
      <c r="K116" s="550"/>
      <c r="L116" s="44"/>
      <c r="M116" s="44"/>
      <c r="O116" s="45" t="e">
        <f>+IF(#REF!=$O$84,#REF!,0)</f>
        <v>#REF!</v>
      </c>
      <c r="P116" s="45" t="e">
        <f>+IF(#REF!=$P$84,#REF!,0)</f>
        <v>#REF!</v>
      </c>
      <c r="Q116" s="45" t="e">
        <f>+IF(#REF!=$Q$84,#REF!,0)</f>
        <v>#REF!</v>
      </c>
      <c r="R116" s="45" t="e">
        <f>+IF(#REF!=$R$84,#REF!,0)</f>
        <v>#REF!</v>
      </c>
      <c r="S116" s="45" t="e">
        <f>+IF(#REF!=$S$84,#REF!,0)</f>
        <v>#REF!</v>
      </c>
    </row>
    <row r="117" spans="1:19" ht="15.75">
      <c r="A117" s="4"/>
      <c r="B117" s="4"/>
      <c r="C117" s="4"/>
      <c r="D117" s="4"/>
      <c r="E117" s="4"/>
      <c r="F117" s="4"/>
      <c r="G117" s="48"/>
      <c r="H117" s="26"/>
      <c r="I117" s="326" t="s">
        <v>8</v>
      </c>
      <c r="J117" s="500">
        <f>SUM(J116:J116)</f>
        <v>0</v>
      </c>
      <c r="K117" s="327">
        <f>SUM(K112:K116)</f>
        <v>0</v>
      </c>
      <c r="L117" s="26"/>
      <c r="M117" s="44"/>
    </row>
    <row r="118" spans="1:19" ht="12.75">
      <c r="A118" s="26"/>
      <c r="B118" s="26"/>
      <c r="C118" s="26"/>
      <c r="D118" s="26"/>
      <c r="E118" s="26"/>
      <c r="F118" s="26"/>
      <c r="G118" s="35"/>
      <c r="H118" s="50"/>
      <c r="I118" s="328" t="str">
        <f>+IF(OR(J117&lt;=$J$9),"NO CUMPLE","CUMPLE")</f>
        <v>NO CUMPLE</v>
      </c>
      <c r="K118"/>
      <c r="L118" s="26"/>
      <c r="M118" s="26"/>
    </row>
    <row r="119" spans="1:19">
      <c r="D119" s="145"/>
      <c r="E119" s="145"/>
      <c r="F119" s="145">
        <f>SUM(F114:F118)</f>
        <v>0</v>
      </c>
      <c r="G119" s="145"/>
      <c r="H119" s="145"/>
    </row>
    <row r="120" spans="1:19">
      <c r="A120" s="4"/>
      <c r="B120" s="29" t="s">
        <v>117</v>
      </c>
      <c r="C120" s="31">
        <v>8</v>
      </c>
      <c r="D120" s="737">
        <f>VLOOKUP(C120,Conformación!$A$5:$S$129,2,FALSE)</f>
        <v>0</v>
      </c>
      <c r="E120" s="737"/>
      <c r="F120" s="737"/>
      <c r="G120" s="737"/>
      <c r="H120" s="737"/>
      <c r="I120" s="737"/>
      <c r="J120" s="32"/>
      <c r="K120" s="26"/>
      <c r="L120" s="26"/>
    </row>
    <row r="121" spans="1:19">
      <c r="A121" s="4"/>
      <c r="B121" s="29"/>
      <c r="C121" s="29"/>
      <c r="D121" s="738">
        <f>VLOOKUP(C120,Conformación!$A$5:$S$129,4,FALSE)</f>
        <v>0</v>
      </c>
      <c r="E121" s="738"/>
      <c r="F121" s="738"/>
      <c r="G121" s="738"/>
      <c r="H121" s="738"/>
      <c r="I121" s="738"/>
      <c r="J121" s="32"/>
      <c r="K121" s="26"/>
      <c r="L121" s="4"/>
      <c r="M121" s="26"/>
    </row>
    <row r="122" spans="1:19">
      <c r="A122" s="4"/>
      <c r="B122" s="29"/>
      <c r="C122" s="29"/>
      <c r="D122" s="738"/>
      <c r="E122" s="738"/>
      <c r="F122" s="738"/>
      <c r="G122" s="738"/>
      <c r="H122" s="738"/>
      <c r="I122" s="738"/>
      <c r="J122" s="32"/>
      <c r="K122" s="26"/>
      <c r="L122" s="42"/>
      <c r="M122" s="26"/>
      <c r="O122" s="37" t="s">
        <v>24</v>
      </c>
      <c r="P122" s="38"/>
      <c r="Q122" s="38"/>
      <c r="R122" s="38"/>
      <c r="S122" s="38"/>
    </row>
    <row r="123" spans="1:19">
      <c r="A123" s="4"/>
      <c r="B123" s="4"/>
      <c r="C123" s="4"/>
      <c r="D123" s="4"/>
      <c r="E123" s="4"/>
      <c r="F123" s="4"/>
      <c r="G123" s="35"/>
      <c r="H123" s="26"/>
      <c r="I123" s="27"/>
      <c r="J123" s="36"/>
      <c r="K123" s="4"/>
      <c r="L123" s="44"/>
      <c r="M123" s="26"/>
      <c r="O123" s="11">
        <f>+G132</f>
        <v>0</v>
      </c>
      <c r="P123" s="11">
        <f>+G133</f>
        <v>0</v>
      </c>
      <c r="Q123" s="11">
        <f>+G134</f>
        <v>0</v>
      </c>
      <c r="R123" s="11">
        <f>+G135</f>
        <v>0</v>
      </c>
      <c r="S123" s="11">
        <f>+G136</f>
        <v>0</v>
      </c>
    </row>
    <row r="124" spans="1:19" ht="36">
      <c r="A124" s="39" t="s">
        <v>23</v>
      </c>
      <c r="B124" s="39" t="s">
        <v>6</v>
      </c>
      <c r="C124" s="40" t="s">
        <v>22</v>
      </c>
      <c r="D124" s="40" t="s">
        <v>25</v>
      </c>
      <c r="E124" s="479" t="s">
        <v>278</v>
      </c>
      <c r="F124" s="39" t="s">
        <v>4</v>
      </c>
      <c r="G124" s="41" t="s">
        <v>5</v>
      </c>
      <c r="H124" s="39" t="s">
        <v>323</v>
      </c>
      <c r="I124" s="19" t="s">
        <v>26</v>
      </c>
      <c r="J124" s="19" t="s">
        <v>11</v>
      </c>
      <c r="K124" s="39" t="s">
        <v>218</v>
      </c>
      <c r="L124" s="44"/>
      <c r="M124" s="4"/>
      <c r="O124" s="45">
        <f>+IF(C125=$O$84,J125,0)</f>
        <v>0</v>
      </c>
      <c r="P124" s="45">
        <f>+IF(C125=$P$84,J125,0)</f>
        <v>0</v>
      </c>
      <c r="Q124" s="45">
        <f>+IF(C125=$Q$84,J125,0)</f>
        <v>0</v>
      </c>
      <c r="R124" s="45">
        <f>+IF(C125=$R$84,J125,0)</f>
        <v>0</v>
      </c>
      <c r="S124" s="45">
        <f>+IF(C125=$S$84,J125,0)</f>
        <v>0</v>
      </c>
    </row>
    <row r="125" spans="1:19">
      <c r="A125" s="526">
        <v>1</v>
      </c>
      <c r="B125" s="57"/>
      <c r="C125" s="60"/>
      <c r="D125" s="522"/>
      <c r="E125" s="497"/>
      <c r="F125" s="57"/>
      <c r="G125" s="89"/>
      <c r="H125" s="57"/>
      <c r="I125" s="90"/>
      <c r="J125" s="58">
        <f>IF(G125=0,0,IF(G125&lt;0,"FUERA DE TIEMPO",I125*D125/VLOOKUP(YEAR(G125),$U$3:$V$41,2,0)))</f>
        <v>0</v>
      </c>
      <c r="K125" s="550"/>
      <c r="L125" s="44"/>
      <c r="M125" s="42"/>
      <c r="N125" s="34"/>
      <c r="O125" s="45">
        <f>+IF(C126=$O$84,J126,0)</f>
        <v>0</v>
      </c>
      <c r="P125" s="45">
        <f>+IF(C126=$P$84,J126,0)</f>
        <v>0</v>
      </c>
      <c r="Q125" s="45">
        <f>+IF(C126=$Q$84,J126,0)</f>
        <v>0</v>
      </c>
      <c r="R125" s="45">
        <f>+IF(C126=$R$84,J126,0)</f>
        <v>0</v>
      </c>
      <c r="S125" s="45">
        <f>+IF(C126=$S$84,J126,0)</f>
        <v>0</v>
      </c>
    </row>
    <row r="126" spans="1:19">
      <c r="A126" s="526">
        <v>2</v>
      </c>
      <c r="B126" s="57"/>
      <c r="C126" s="52"/>
      <c r="D126" s="315"/>
      <c r="E126" s="497"/>
      <c r="F126" s="201"/>
      <c r="G126" s="314"/>
      <c r="H126" s="201"/>
      <c r="I126" s="202"/>
      <c r="J126" s="58">
        <f t="shared" ref="J126:J127" si="14">IF(G126=0,0,IF(G126&lt;0,"FUERA DE TIEMPO",I126*D126/VLOOKUP(YEAR(G126),$U$3:$V$41,2,0)))</f>
        <v>0</v>
      </c>
      <c r="K126" s="550"/>
      <c r="L126" s="44"/>
      <c r="M126" s="44"/>
      <c r="O126" s="45">
        <f>+IF(C127=$O$84,J127,0)</f>
        <v>0</v>
      </c>
      <c r="P126" s="45">
        <f>+IF(C127=$P$84,J127,0)</f>
        <v>0</v>
      </c>
      <c r="Q126" s="45">
        <f>+IF(C127=$Q$84,J127,0)</f>
        <v>0</v>
      </c>
      <c r="R126" s="45">
        <f>+IF(C127=$R$84,J127,0)</f>
        <v>0</v>
      </c>
      <c r="S126" s="45">
        <f>+IF(C127=$S$84,J127,0)</f>
        <v>0</v>
      </c>
    </row>
    <row r="127" spans="1:19">
      <c r="A127" s="526">
        <v>3</v>
      </c>
      <c r="B127" s="57"/>
      <c r="C127" s="60"/>
      <c r="D127" s="522"/>
      <c r="E127" s="497"/>
      <c r="F127" s="57"/>
      <c r="G127" s="89"/>
      <c r="H127" s="57"/>
      <c r="I127" s="91"/>
      <c r="J127" s="58">
        <f t="shared" si="14"/>
        <v>0</v>
      </c>
      <c r="K127" s="550"/>
      <c r="L127" s="44"/>
      <c r="M127" s="44"/>
      <c r="O127" s="45">
        <f>+IF(C128=$O$84,J128,0)</f>
        <v>0</v>
      </c>
      <c r="P127" s="45">
        <f>+IF(C128=$P$84,J128,0)</f>
        <v>0</v>
      </c>
      <c r="Q127" s="45">
        <f>+IF(C128=$Q$84,J128,0)</f>
        <v>0</v>
      </c>
      <c r="R127" s="45">
        <f>+IF(C128=$R$84,J128,0)</f>
        <v>0</v>
      </c>
      <c r="S127" s="45">
        <f>+IF(C128=$S$84,J128,0)</f>
        <v>0</v>
      </c>
    </row>
    <row r="128" spans="1:19" ht="12" customHeight="1">
      <c r="A128" s="526">
        <v>4</v>
      </c>
      <c r="B128" s="61"/>
      <c r="C128" s="57"/>
      <c r="D128" s="522"/>
      <c r="E128" s="497"/>
      <c r="F128" s="57"/>
      <c r="G128" s="89"/>
      <c r="H128" s="57"/>
      <c r="I128" s="91"/>
      <c r="J128" s="58">
        <f t="shared" ref="J128:J129" si="15">IF(G128=0,0,IF(G128&lt;0,"FUERA DE TIEMPO",I128*D128/VLOOKUP(YEAR(G128),$U$3:$V$39,2,0)))</f>
        <v>0</v>
      </c>
      <c r="K128" s="550"/>
      <c r="L128" s="44"/>
      <c r="M128" s="44"/>
      <c r="O128" s="45">
        <f>+IF(C129=$O$84,J129,0)</f>
        <v>0</v>
      </c>
      <c r="P128" s="45">
        <f>+IF(C129=$P$84,J129,0)</f>
        <v>0</v>
      </c>
      <c r="Q128" s="45">
        <f>+IF(C129=$Q$84,J129,0)</f>
        <v>0</v>
      </c>
      <c r="R128" s="45">
        <f>+IF(C129=$R$84,J129,0)</f>
        <v>0</v>
      </c>
      <c r="S128" s="45">
        <f>+IF(C129=$S$84,J129,0)</f>
        <v>0</v>
      </c>
    </row>
    <row r="129" spans="1:19" ht="12" hidden="1" customHeight="1">
      <c r="A129" s="526">
        <v>5</v>
      </c>
      <c r="B129" s="57"/>
      <c r="C129" s="57"/>
      <c r="D129" s="522"/>
      <c r="E129" s="498"/>
      <c r="F129" s="57"/>
      <c r="G129" s="89"/>
      <c r="H129" s="81"/>
      <c r="I129" s="90"/>
      <c r="J129" s="58">
        <f t="shared" si="15"/>
        <v>0</v>
      </c>
      <c r="K129" s="550"/>
      <c r="L129" s="44"/>
      <c r="M129" s="44"/>
      <c r="O129" s="45" t="e">
        <f>+IF(#REF!=$O$84,#REF!,0)</f>
        <v>#REF!</v>
      </c>
      <c r="P129" s="45" t="e">
        <f>+IF(#REF!=$P$84,#REF!,0)</f>
        <v>#REF!</v>
      </c>
      <c r="Q129" s="45" t="e">
        <f>+IF(#REF!=$Q$84,#REF!,0)</f>
        <v>#REF!</v>
      </c>
      <c r="R129" s="45" t="e">
        <f>+IF(#REF!=$R$84,#REF!,0)</f>
        <v>#REF!</v>
      </c>
      <c r="S129" s="45" t="e">
        <f>+IF(#REF!=$S$84,#REF!,0)</f>
        <v>#REF!</v>
      </c>
    </row>
    <row r="130" spans="1:19" ht="15.75">
      <c r="A130" s="4"/>
      <c r="B130" s="4"/>
      <c r="C130" s="4"/>
      <c r="D130" s="4"/>
      <c r="E130" s="4"/>
      <c r="F130" s="4"/>
      <c r="G130" s="48"/>
      <c r="H130" s="26"/>
      <c r="I130" s="326" t="s">
        <v>8</v>
      </c>
      <c r="J130" s="500">
        <f>SUM(J129:J129)</f>
        <v>0</v>
      </c>
      <c r="K130" s="327">
        <f>SUM(K125:K129)</f>
        <v>0</v>
      </c>
      <c r="L130" s="26"/>
      <c r="M130" s="44"/>
    </row>
    <row r="131" spans="1:19" ht="12.75">
      <c r="A131" s="26"/>
      <c r="B131" s="26"/>
      <c r="C131" s="26"/>
      <c r="D131" s="26"/>
      <c r="E131" s="26"/>
      <c r="F131" s="26"/>
      <c r="G131" s="35"/>
      <c r="H131" s="50"/>
      <c r="I131" s="328" t="str">
        <f>+IF(OR(J130&lt;=$J$9),"NO CUMPLE","CUMPLE")</f>
        <v>NO CUMPLE</v>
      </c>
      <c r="K131"/>
      <c r="L131" s="26"/>
      <c r="M131" s="26"/>
    </row>
    <row r="133" spans="1:19">
      <c r="A133" s="4"/>
      <c r="B133" s="29" t="s">
        <v>117</v>
      </c>
      <c r="C133" s="31">
        <v>9</v>
      </c>
      <c r="D133" s="737">
        <f>VLOOKUP(C133,Conformación!$A$5:$S$129,2,FALSE)</f>
        <v>0</v>
      </c>
      <c r="E133" s="737"/>
      <c r="F133" s="737"/>
      <c r="G133" s="737"/>
      <c r="H133" s="737"/>
      <c r="I133" s="737"/>
      <c r="J133" s="32"/>
      <c r="K133" s="26"/>
      <c r="L133" s="26"/>
    </row>
    <row r="134" spans="1:19">
      <c r="A134" s="4"/>
      <c r="B134" s="29"/>
      <c r="C134" s="29"/>
      <c r="D134" s="738">
        <f>VLOOKUP(C133,Conformación!$A$5:$S$129,4,FALSE)</f>
        <v>0</v>
      </c>
      <c r="E134" s="738"/>
      <c r="F134" s="738"/>
      <c r="G134" s="738"/>
      <c r="H134" s="738"/>
      <c r="I134" s="738"/>
      <c r="J134" s="32"/>
      <c r="K134" s="26"/>
      <c r="L134" s="4"/>
      <c r="M134" s="26"/>
    </row>
    <row r="135" spans="1:19">
      <c r="A135" s="4"/>
      <c r="B135" s="29"/>
      <c r="C135" s="29"/>
      <c r="D135" s="738"/>
      <c r="E135" s="738"/>
      <c r="F135" s="738"/>
      <c r="G135" s="738"/>
      <c r="H135" s="738"/>
      <c r="I135" s="738"/>
      <c r="J135" s="32"/>
      <c r="K135" s="26"/>
      <c r="L135" s="42"/>
      <c r="M135" s="26"/>
      <c r="O135" s="37" t="s">
        <v>24</v>
      </c>
      <c r="P135" s="38"/>
      <c r="Q135" s="38"/>
      <c r="R135" s="38"/>
      <c r="S135" s="38"/>
    </row>
    <row r="136" spans="1:19">
      <c r="A136" s="4"/>
      <c r="B136" s="4"/>
      <c r="C136" s="4"/>
      <c r="D136" s="4"/>
      <c r="E136" s="4"/>
      <c r="F136" s="4"/>
      <c r="G136" s="35"/>
      <c r="H136" s="26"/>
      <c r="I136" s="27"/>
      <c r="J136" s="36"/>
      <c r="K136" s="4"/>
      <c r="L136" s="44"/>
      <c r="M136" s="26"/>
      <c r="O136" s="11">
        <f>+G145</f>
        <v>0</v>
      </c>
      <c r="P136" s="11">
        <f>+G146</f>
        <v>0</v>
      </c>
      <c r="Q136" s="11">
        <f>+G147</f>
        <v>0</v>
      </c>
      <c r="R136" s="11">
        <f>+G148</f>
        <v>0</v>
      </c>
      <c r="S136" s="11">
        <f>+G149</f>
        <v>0</v>
      </c>
    </row>
    <row r="137" spans="1:19" ht="36">
      <c r="A137" s="39" t="s">
        <v>23</v>
      </c>
      <c r="B137" s="39" t="s">
        <v>6</v>
      </c>
      <c r="C137" s="40" t="s">
        <v>22</v>
      </c>
      <c r="D137" s="40" t="s">
        <v>25</v>
      </c>
      <c r="E137" s="479" t="s">
        <v>278</v>
      </c>
      <c r="F137" s="39" t="s">
        <v>4</v>
      </c>
      <c r="G137" s="41" t="s">
        <v>5</v>
      </c>
      <c r="H137" s="39" t="s">
        <v>323</v>
      </c>
      <c r="I137" s="19" t="s">
        <v>26</v>
      </c>
      <c r="J137" s="19" t="s">
        <v>11</v>
      </c>
      <c r="K137" s="39" t="s">
        <v>218</v>
      </c>
      <c r="L137" s="44"/>
      <c r="M137" s="4"/>
      <c r="O137" s="45">
        <f>+IF(C138=$O$84,J138,0)</f>
        <v>0</v>
      </c>
      <c r="P137" s="45">
        <f>+IF(C138=$P$84,J138,0)</f>
        <v>0</v>
      </c>
      <c r="Q137" s="45">
        <f>+IF(C138=$Q$84,J138,0)</f>
        <v>0</v>
      </c>
      <c r="R137" s="45">
        <f>+IF(C138=$R$84,J138,0)</f>
        <v>0</v>
      </c>
      <c r="S137" s="45">
        <f>+IF(C138=$S$84,J138,0)</f>
        <v>0</v>
      </c>
    </row>
    <row r="138" spans="1:19">
      <c r="A138" s="526">
        <v>1</v>
      </c>
      <c r="B138" s="57"/>
      <c r="C138" s="60"/>
      <c r="D138" s="522"/>
      <c r="E138" s="497"/>
      <c r="F138" s="57"/>
      <c r="G138" s="89"/>
      <c r="H138" s="57"/>
      <c r="I138" s="90"/>
      <c r="J138" s="58">
        <f>IF(G138=0,0,IF(G138&lt;0,"FUERA DE TIEMPO",I138*D138/VLOOKUP(YEAR(G138),$U$3:$V$41,2,0)))</f>
        <v>0</v>
      </c>
      <c r="K138" s="550"/>
      <c r="L138" s="44"/>
      <c r="M138" s="42"/>
      <c r="N138" s="34"/>
      <c r="O138" s="45">
        <f>+IF(C139=$O$84,J139,0)</f>
        <v>0</v>
      </c>
      <c r="P138" s="45">
        <f>+IF(C139=$P$84,J139,0)</f>
        <v>0</v>
      </c>
      <c r="Q138" s="45">
        <f>+IF(C139=$Q$84,J139,0)</f>
        <v>0</v>
      </c>
      <c r="R138" s="45">
        <f>+IF(C139=$R$84,J139,0)</f>
        <v>0</v>
      </c>
      <c r="S138" s="45">
        <f>+IF(C139=$S$84,J139,0)</f>
        <v>0</v>
      </c>
    </row>
    <row r="139" spans="1:19">
      <c r="A139" s="526">
        <v>2</v>
      </c>
      <c r="B139" s="57"/>
      <c r="C139" s="52"/>
      <c r="D139" s="315"/>
      <c r="E139" s="497"/>
      <c r="F139" s="201"/>
      <c r="G139" s="314"/>
      <c r="H139" s="201"/>
      <c r="I139" s="202"/>
      <c r="J139" s="58">
        <f t="shared" ref="J139:J140" si="16">IF(G139=0,0,IF(G139&lt;0,"FUERA DE TIEMPO",I139*D139/VLOOKUP(YEAR(G139),$U$3:$V$41,2,0)))</f>
        <v>0</v>
      </c>
      <c r="K139" s="550"/>
      <c r="L139" s="44"/>
      <c r="M139" s="44"/>
      <c r="O139" s="45">
        <f>+IF(C140=$O$84,J140,0)</f>
        <v>0</v>
      </c>
      <c r="P139" s="45">
        <f>+IF(C140=$P$84,J140,0)</f>
        <v>0</v>
      </c>
      <c r="Q139" s="45">
        <f>+IF(C140=$Q$84,J140,0)</f>
        <v>0</v>
      </c>
      <c r="R139" s="45">
        <f>+IF(C140=$R$84,J140,0)</f>
        <v>0</v>
      </c>
      <c r="S139" s="45">
        <f>+IF(C140=$S$84,J140,0)</f>
        <v>0</v>
      </c>
    </row>
    <row r="140" spans="1:19">
      <c r="A140" s="526">
        <v>3</v>
      </c>
      <c r="B140" s="57"/>
      <c r="C140" s="60"/>
      <c r="D140" s="522"/>
      <c r="E140" s="497"/>
      <c r="F140" s="57"/>
      <c r="G140" s="89"/>
      <c r="H140" s="57"/>
      <c r="I140" s="91"/>
      <c r="J140" s="58">
        <f t="shared" si="16"/>
        <v>0</v>
      </c>
      <c r="K140" s="550"/>
      <c r="L140" s="44"/>
      <c r="M140" s="44"/>
      <c r="O140" s="45">
        <f>+IF(C141=$O$84,J141,0)</f>
        <v>0</v>
      </c>
      <c r="P140" s="45">
        <f>+IF(C141=$P$84,J141,0)</f>
        <v>0</v>
      </c>
      <c r="Q140" s="45">
        <f>+IF(C141=$Q$84,J141,0)</f>
        <v>0</v>
      </c>
      <c r="R140" s="45">
        <f>+IF(C141=$R$84,J141,0)</f>
        <v>0</v>
      </c>
      <c r="S140" s="45">
        <f>+IF(C141=$S$84,J141,0)</f>
        <v>0</v>
      </c>
    </row>
    <row r="141" spans="1:19" ht="12" customHeight="1">
      <c r="A141" s="526">
        <v>4</v>
      </c>
      <c r="B141" s="61"/>
      <c r="C141" s="57"/>
      <c r="D141" s="522"/>
      <c r="E141" s="497"/>
      <c r="F141" s="57"/>
      <c r="G141" s="89"/>
      <c r="H141" s="57"/>
      <c r="I141" s="91"/>
      <c r="J141" s="58">
        <f t="shared" ref="J141:J142" si="17">IF(G141=0,0,IF(G141&lt;0,"FUERA DE TIEMPO",I141*D141/VLOOKUP(YEAR(G141),$U$3:$V$39,2,0)))</f>
        <v>0</v>
      </c>
      <c r="K141" s="550"/>
      <c r="L141" s="44"/>
      <c r="M141" s="44"/>
      <c r="O141" s="45">
        <f>+IF(C142=$O$84,J142,0)</f>
        <v>0</v>
      </c>
      <c r="P141" s="45">
        <f>+IF(C142=$P$84,J142,0)</f>
        <v>0</v>
      </c>
      <c r="Q141" s="45">
        <f>+IF(C142=$Q$84,J142,0)</f>
        <v>0</v>
      </c>
      <c r="R141" s="45">
        <f>+IF(C142=$R$84,J142,0)</f>
        <v>0</v>
      </c>
      <c r="S141" s="45">
        <f>+IF(C142=$S$84,J142,0)</f>
        <v>0</v>
      </c>
    </row>
    <row r="142" spans="1:19" ht="12" hidden="1" customHeight="1">
      <c r="A142" s="526">
        <v>5</v>
      </c>
      <c r="B142" s="57"/>
      <c r="C142" s="57"/>
      <c r="D142" s="522"/>
      <c r="E142" s="498"/>
      <c r="F142" s="57"/>
      <c r="G142" s="89"/>
      <c r="H142" s="81"/>
      <c r="I142" s="90"/>
      <c r="J142" s="58">
        <f t="shared" si="17"/>
        <v>0</v>
      </c>
      <c r="K142" s="550"/>
      <c r="L142" s="44"/>
      <c r="M142" s="44"/>
      <c r="O142" s="45" t="e">
        <f>+IF(#REF!=$O$84,#REF!,0)</f>
        <v>#REF!</v>
      </c>
      <c r="P142" s="45" t="e">
        <f>+IF(#REF!=$P$84,#REF!,0)</f>
        <v>#REF!</v>
      </c>
      <c r="Q142" s="45" t="e">
        <f>+IF(#REF!=$Q$84,#REF!,0)</f>
        <v>#REF!</v>
      </c>
      <c r="R142" s="45" t="e">
        <f>+IF(#REF!=$R$84,#REF!,0)</f>
        <v>#REF!</v>
      </c>
      <c r="S142" s="45" t="e">
        <f>+IF(#REF!=$S$84,#REF!,0)</f>
        <v>#REF!</v>
      </c>
    </row>
    <row r="143" spans="1:19" ht="15.75">
      <c r="A143" s="4"/>
      <c r="B143" s="4"/>
      <c r="C143" s="4"/>
      <c r="D143" s="4"/>
      <c r="E143" s="4"/>
      <c r="F143" s="4"/>
      <c r="G143" s="48"/>
      <c r="H143" s="26"/>
      <c r="I143" s="326" t="s">
        <v>8</v>
      </c>
      <c r="J143" s="500">
        <f>SUM(J142:J142)</f>
        <v>0</v>
      </c>
      <c r="K143" s="327">
        <f>SUM(K138:K142)</f>
        <v>0</v>
      </c>
      <c r="L143" s="26"/>
      <c r="M143" s="44"/>
    </row>
    <row r="144" spans="1:19" ht="12.75">
      <c r="A144" s="26"/>
      <c r="B144" s="26"/>
      <c r="C144" s="26"/>
      <c r="D144" s="26"/>
      <c r="E144" s="26"/>
      <c r="F144" s="26"/>
      <c r="G144" s="35"/>
      <c r="H144" s="50"/>
      <c r="I144" s="328" t="str">
        <f>+IF(OR(J143&lt;=$J$9),"NO CUMPLE","CUMPLE")</f>
        <v>NO CUMPLE</v>
      </c>
      <c r="K144"/>
      <c r="L144" s="26"/>
      <c r="M144" s="26"/>
    </row>
    <row r="146" spans="1:19">
      <c r="A146" s="4"/>
      <c r="B146" s="29" t="s">
        <v>117</v>
      </c>
      <c r="C146" s="31">
        <v>10</v>
      </c>
      <c r="D146" s="737">
        <f>VLOOKUP(C146,Conformación!$A$5:$S$129,2,FALSE)</f>
        <v>0</v>
      </c>
      <c r="E146" s="737"/>
      <c r="F146" s="737"/>
      <c r="G146" s="737"/>
      <c r="H146" s="737"/>
      <c r="I146" s="737"/>
      <c r="J146" s="32"/>
      <c r="K146" s="26"/>
      <c r="L146" s="26"/>
    </row>
    <row r="147" spans="1:19">
      <c r="A147" s="4"/>
      <c r="B147" s="29"/>
      <c r="C147" s="29"/>
      <c r="D147" s="738">
        <f>VLOOKUP(C146,Conformación!$A$5:$S$129,4,FALSE)</f>
        <v>0</v>
      </c>
      <c r="E147" s="738"/>
      <c r="F147" s="738"/>
      <c r="G147" s="738"/>
      <c r="H147" s="738"/>
      <c r="I147" s="738"/>
      <c r="J147" s="32"/>
      <c r="K147" s="26"/>
      <c r="L147" s="4"/>
      <c r="M147" s="26"/>
    </row>
    <row r="148" spans="1:19">
      <c r="A148" s="4"/>
      <c r="B148" s="29"/>
      <c r="C148" s="29"/>
      <c r="D148" s="738"/>
      <c r="E148" s="738"/>
      <c r="F148" s="738"/>
      <c r="G148" s="738"/>
      <c r="H148" s="738"/>
      <c r="I148" s="738"/>
      <c r="J148" s="32"/>
      <c r="K148" s="26"/>
      <c r="L148" s="42"/>
      <c r="M148" s="26"/>
      <c r="O148" s="37" t="s">
        <v>24</v>
      </c>
      <c r="P148" s="38"/>
      <c r="Q148" s="38"/>
      <c r="R148" s="38"/>
      <c r="S148" s="38"/>
    </row>
    <row r="149" spans="1:19">
      <c r="A149" s="4"/>
      <c r="B149" s="4"/>
      <c r="C149" s="4"/>
      <c r="D149" s="4"/>
      <c r="E149" s="4"/>
      <c r="F149" s="4"/>
      <c r="G149" s="35"/>
      <c r="H149" s="26"/>
      <c r="I149" s="27"/>
      <c r="J149" s="36"/>
      <c r="K149" s="4"/>
      <c r="L149" s="44"/>
      <c r="M149" s="26"/>
      <c r="O149" s="11">
        <f>+G158</f>
        <v>0</v>
      </c>
      <c r="P149" s="11">
        <f>+G159</f>
        <v>0</v>
      </c>
      <c r="Q149" s="11">
        <f>+G160</f>
        <v>0</v>
      </c>
      <c r="R149" s="11">
        <f>+G161</f>
        <v>0</v>
      </c>
      <c r="S149" s="11">
        <f>+G162</f>
        <v>0</v>
      </c>
    </row>
    <row r="150" spans="1:19" ht="36">
      <c r="A150" s="39" t="s">
        <v>23</v>
      </c>
      <c r="B150" s="39" t="s">
        <v>6</v>
      </c>
      <c r="C150" s="40" t="s">
        <v>22</v>
      </c>
      <c r="D150" s="40" t="s">
        <v>25</v>
      </c>
      <c r="E150" s="479" t="s">
        <v>278</v>
      </c>
      <c r="F150" s="39" t="s">
        <v>4</v>
      </c>
      <c r="G150" s="41" t="s">
        <v>5</v>
      </c>
      <c r="H150" s="39" t="s">
        <v>323</v>
      </c>
      <c r="I150" s="19" t="s">
        <v>26</v>
      </c>
      <c r="J150" s="19" t="s">
        <v>11</v>
      </c>
      <c r="K150" s="39" t="s">
        <v>218</v>
      </c>
      <c r="L150" s="44"/>
      <c r="M150" s="4"/>
      <c r="O150" s="45">
        <f>+IF(C151=$O$84,J151,0)</f>
        <v>0</v>
      </c>
      <c r="P150" s="45">
        <f>+IF(C151=$P$84,J151,0)</f>
        <v>0</v>
      </c>
      <c r="Q150" s="45">
        <f>+IF(C151=$Q$84,J151,0)</f>
        <v>0</v>
      </c>
      <c r="R150" s="45">
        <f>+IF(C151=$R$84,J151,0)</f>
        <v>0</v>
      </c>
      <c r="S150" s="45">
        <f>+IF(C151=$S$84,J151,0)</f>
        <v>0</v>
      </c>
    </row>
    <row r="151" spans="1:19">
      <c r="A151" s="526">
        <v>1</v>
      </c>
      <c r="B151" s="57"/>
      <c r="C151" s="60"/>
      <c r="D151" s="522"/>
      <c r="E151" s="497"/>
      <c r="F151" s="57"/>
      <c r="G151" s="89"/>
      <c r="H151" s="57"/>
      <c r="I151" s="90"/>
      <c r="J151" s="58">
        <f>IF(G151=0,0,IF(G151&lt;0,"FUERA DE TIEMPO",I151*D151/VLOOKUP(YEAR(G151),$U$3:$V$41,2,0)))</f>
        <v>0</v>
      </c>
      <c r="K151" s="550"/>
      <c r="L151" s="44"/>
      <c r="M151" s="42"/>
      <c r="N151" s="34"/>
      <c r="O151" s="45">
        <f>+IF(C152=$O$84,J152,0)</f>
        <v>0</v>
      </c>
      <c r="P151" s="45">
        <f>+IF(C152=$P$84,J152,0)</f>
        <v>0</v>
      </c>
      <c r="Q151" s="45">
        <f>+IF(C152=$Q$84,J152,0)</f>
        <v>0</v>
      </c>
      <c r="R151" s="45">
        <f>+IF(C152=$R$84,J152,0)</f>
        <v>0</v>
      </c>
      <c r="S151" s="45">
        <f>+IF(C152=$S$84,J152,0)</f>
        <v>0</v>
      </c>
    </row>
    <row r="152" spans="1:19">
      <c r="A152" s="526">
        <v>2</v>
      </c>
      <c r="B152" s="57"/>
      <c r="C152" s="52"/>
      <c r="D152" s="315"/>
      <c r="E152" s="497"/>
      <c r="F152" s="201"/>
      <c r="G152" s="314"/>
      <c r="H152" s="201"/>
      <c r="I152" s="202"/>
      <c r="J152" s="58">
        <f t="shared" ref="J152:J153" si="18">IF(G152=0,0,IF(G152&lt;0,"FUERA DE TIEMPO",I152*D152/VLOOKUP(YEAR(G152),$U$3:$V$41,2,0)))</f>
        <v>0</v>
      </c>
      <c r="K152" s="550"/>
      <c r="L152" s="44"/>
      <c r="M152" s="44"/>
      <c r="O152" s="45">
        <f>+IF(C153=$O$84,J153,0)</f>
        <v>0</v>
      </c>
      <c r="P152" s="45">
        <f>+IF(C153=$P$84,J153,0)</f>
        <v>0</v>
      </c>
      <c r="Q152" s="45">
        <f>+IF(C153=$Q$84,J153,0)</f>
        <v>0</v>
      </c>
      <c r="R152" s="45">
        <f>+IF(C153=$R$84,J153,0)</f>
        <v>0</v>
      </c>
      <c r="S152" s="45">
        <f>+IF(C153=$S$84,J153,0)</f>
        <v>0</v>
      </c>
    </row>
    <row r="153" spans="1:19">
      <c r="A153" s="526">
        <v>3</v>
      </c>
      <c r="B153" s="57"/>
      <c r="C153" s="60"/>
      <c r="D153" s="522"/>
      <c r="E153" s="497"/>
      <c r="F153" s="57"/>
      <c r="G153" s="89"/>
      <c r="H153" s="57"/>
      <c r="I153" s="91"/>
      <c r="J153" s="58">
        <f t="shared" si="18"/>
        <v>0</v>
      </c>
      <c r="K153" s="550"/>
      <c r="L153" s="44"/>
      <c r="M153" s="44"/>
      <c r="O153" s="45">
        <f>+IF(C154=$O$84,J154,0)</f>
        <v>0</v>
      </c>
      <c r="P153" s="45">
        <f>+IF(C154=$P$84,J154,0)</f>
        <v>0</v>
      </c>
      <c r="Q153" s="45">
        <f>+IF(C154=$Q$84,J154,0)</f>
        <v>0</v>
      </c>
      <c r="R153" s="45">
        <f>+IF(C154=$R$84,J154,0)</f>
        <v>0</v>
      </c>
      <c r="S153" s="45">
        <f>+IF(C154=$S$84,J154,0)</f>
        <v>0</v>
      </c>
    </row>
    <row r="154" spans="1:19" ht="12" customHeight="1">
      <c r="A154" s="526">
        <v>4</v>
      </c>
      <c r="B154" s="61"/>
      <c r="C154" s="57"/>
      <c r="D154" s="522"/>
      <c r="E154" s="497"/>
      <c r="F154" s="57"/>
      <c r="G154" s="89"/>
      <c r="H154" s="57"/>
      <c r="I154" s="91"/>
      <c r="J154" s="58">
        <f t="shared" ref="J154:J155" si="19">IF(G154=0,0,IF(G154&lt;0,"FUERA DE TIEMPO",I154*D154/VLOOKUP(YEAR(G154),$U$3:$V$39,2,0)))</f>
        <v>0</v>
      </c>
      <c r="K154" s="550"/>
      <c r="L154" s="44"/>
      <c r="M154" s="44"/>
      <c r="O154" s="45">
        <f>+IF(C155=$O$84,J155,0)</f>
        <v>0</v>
      </c>
      <c r="P154" s="45">
        <f>+IF(C155=$P$84,J155,0)</f>
        <v>0</v>
      </c>
      <c r="Q154" s="45">
        <f>+IF(C155=$Q$84,J155,0)</f>
        <v>0</v>
      </c>
      <c r="R154" s="45">
        <f>+IF(C155=$R$84,J155,0)</f>
        <v>0</v>
      </c>
      <c r="S154" s="45">
        <f>+IF(C155=$S$84,J155,0)</f>
        <v>0</v>
      </c>
    </row>
    <row r="155" spans="1:19" ht="12" hidden="1" customHeight="1">
      <c r="A155" s="526">
        <v>5</v>
      </c>
      <c r="B155" s="57"/>
      <c r="C155" s="57"/>
      <c r="D155" s="522"/>
      <c r="E155" s="498"/>
      <c r="F155" s="57"/>
      <c r="G155" s="89"/>
      <c r="H155" s="81"/>
      <c r="I155" s="90"/>
      <c r="J155" s="58">
        <f t="shared" si="19"/>
        <v>0</v>
      </c>
      <c r="K155" s="550"/>
      <c r="L155" s="44"/>
      <c r="M155" s="44"/>
      <c r="O155" s="45" t="e">
        <f>+IF(#REF!=$O$84,#REF!,0)</f>
        <v>#REF!</v>
      </c>
      <c r="P155" s="45" t="e">
        <f>+IF(#REF!=$P$84,#REF!,0)</f>
        <v>#REF!</v>
      </c>
      <c r="Q155" s="45" t="e">
        <f>+IF(#REF!=$Q$84,#REF!,0)</f>
        <v>#REF!</v>
      </c>
      <c r="R155" s="45" t="e">
        <f>+IF(#REF!=$R$84,#REF!,0)</f>
        <v>#REF!</v>
      </c>
      <c r="S155" s="45" t="e">
        <f>+IF(#REF!=$S$84,#REF!,0)</f>
        <v>#REF!</v>
      </c>
    </row>
    <row r="156" spans="1:19" ht="15.75">
      <c r="A156" s="4"/>
      <c r="B156" s="4"/>
      <c r="C156" s="4"/>
      <c r="D156" s="4"/>
      <c r="E156" s="4"/>
      <c r="F156" s="4"/>
      <c r="G156" s="48"/>
      <c r="H156" s="26"/>
      <c r="I156" s="326" t="s">
        <v>8</v>
      </c>
      <c r="J156" s="500">
        <f>SUM(J155:J155)</f>
        <v>0</v>
      </c>
      <c r="K156" s="327">
        <f>SUM(K151:K155)</f>
        <v>0</v>
      </c>
      <c r="L156" s="26"/>
      <c r="M156" s="44"/>
    </row>
    <row r="157" spans="1:19" ht="12.75">
      <c r="A157" s="26"/>
      <c r="B157" s="26"/>
      <c r="C157" s="26"/>
      <c r="D157" s="26"/>
      <c r="E157" s="26"/>
      <c r="F157" s="26"/>
      <c r="G157" s="35"/>
      <c r="H157" s="50"/>
      <c r="I157" s="328" t="str">
        <f>+IF(OR(J156&lt;=$J$9),"NO CUMPLE","CUMPLE")</f>
        <v>NO CUMPLE</v>
      </c>
      <c r="K157"/>
      <c r="L157" s="26"/>
      <c r="M157" s="26"/>
    </row>
    <row r="159" spans="1:19">
      <c r="A159" s="4"/>
      <c r="B159" s="29" t="s">
        <v>117</v>
      </c>
      <c r="C159" s="31">
        <v>11</v>
      </c>
      <c r="D159" s="737">
        <f>VLOOKUP(C159,Conformación!$A$5:$S$129,2,FALSE)</f>
        <v>0</v>
      </c>
      <c r="E159" s="737"/>
      <c r="F159" s="737"/>
      <c r="G159" s="737"/>
      <c r="H159" s="737"/>
      <c r="I159" s="737"/>
      <c r="J159" s="32"/>
      <c r="K159" s="26"/>
      <c r="L159" s="26"/>
    </row>
    <row r="160" spans="1:19">
      <c r="A160" s="4"/>
      <c r="B160" s="29"/>
      <c r="C160" s="29"/>
      <c r="D160" s="738">
        <f>VLOOKUP(C159,Conformación!$A$5:$S$129,4,FALSE)</f>
        <v>0</v>
      </c>
      <c r="E160" s="738"/>
      <c r="F160" s="738"/>
      <c r="G160" s="738"/>
      <c r="H160" s="738"/>
      <c r="I160" s="738"/>
      <c r="J160" s="32"/>
      <c r="K160" s="26"/>
      <c r="L160" s="4"/>
      <c r="M160" s="26"/>
    </row>
    <row r="161" spans="1:19">
      <c r="A161" s="4"/>
      <c r="B161" s="29"/>
      <c r="C161" s="29"/>
      <c r="D161" s="738"/>
      <c r="E161" s="738"/>
      <c r="F161" s="738"/>
      <c r="G161" s="738"/>
      <c r="H161" s="738"/>
      <c r="I161" s="738"/>
      <c r="J161" s="32"/>
      <c r="K161" s="26"/>
      <c r="L161" s="42"/>
      <c r="M161" s="26"/>
      <c r="O161" s="37" t="s">
        <v>24</v>
      </c>
      <c r="P161" s="38"/>
      <c r="Q161" s="38"/>
      <c r="R161" s="38"/>
      <c r="S161" s="38"/>
    </row>
    <row r="162" spans="1:19">
      <c r="A162" s="4"/>
      <c r="B162" s="4"/>
      <c r="C162" s="4"/>
      <c r="D162" s="4"/>
      <c r="E162" s="4"/>
      <c r="F162" s="4"/>
      <c r="G162" s="35"/>
      <c r="H162" s="26"/>
      <c r="I162" s="27"/>
      <c r="J162" s="36"/>
      <c r="K162" s="4"/>
      <c r="L162" s="44"/>
      <c r="M162" s="26"/>
      <c r="O162" s="11">
        <f>+G171</f>
        <v>0</v>
      </c>
      <c r="P162" s="11">
        <f>+G172</f>
        <v>0</v>
      </c>
      <c r="Q162" s="11">
        <f>+G173</f>
        <v>0</v>
      </c>
      <c r="R162" s="11">
        <f>+G174</f>
        <v>0</v>
      </c>
      <c r="S162" s="11">
        <f>+G175</f>
        <v>0</v>
      </c>
    </row>
    <row r="163" spans="1:19" ht="36">
      <c r="A163" s="39" t="s">
        <v>23</v>
      </c>
      <c r="B163" s="39" t="s">
        <v>6</v>
      </c>
      <c r="C163" s="40" t="s">
        <v>22</v>
      </c>
      <c r="D163" s="40" t="s">
        <v>25</v>
      </c>
      <c r="E163" s="479" t="s">
        <v>278</v>
      </c>
      <c r="F163" s="39" t="s">
        <v>4</v>
      </c>
      <c r="G163" s="41" t="s">
        <v>5</v>
      </c>
      <c r="H163" s="39" t="s">
        <v>323</v>
      </c>
      <c r="I163" s="19" t="s">
        <v>26</v>
      </c>
      <c r="J163" s="19" t="s">
        <v>11</v>
      </c>
      <c r="K163" s="39" t="s">
        <v>218</v>
      </c>
      <c r="L163" s="44"/>
      <c r="M163" s="4"/>
      <c r="O163" s="45">
        <f>+IF(C164=$O$84,J164,0)</f>
        <v>0</v>
      </c>
      <c r="P163" s="45">
        <f>+IF(C164=$P$84,J164,0)</f>
        <v>0</v>
      </c>
      <c r="Q163" s="45">
        <f>+IF(C164=$Q$84,J164,0)</f>
        <v>0</v>
      </c>
      <c r="R163" s="45">
        <f>+IF(C164=$R$84,J164,0)</f>
        <v>0</v>
      </c>
      <c r="S163" s="45">
        <f>+IF(C164=$S$84,J164,0)</f>
        <v>0</v>
      </c>
    </row>
    <row r="164" spans="1:19">
      <c r="A164" s="526">
        <v>1</v>
      </c>
      <c r="B164" s="57"/>
      <c r="C164" s="60"/>
      <c r="D164" s="522"/>
      <c r="E164" s="497"/>
      <c r="F164" s="57"/>
      <c r="G164" s="89"/>
      <c r="H164" s="57"/>
      <c r="I164" s="90"/>
      <c r="J164" s="58">
        <f>IF(G164=0,0,IF(G164&lt;0,"FUERA DE TIEMPO",I164*D164/VLOOKUP(YEAR(G164),$U$3:$V$41,2,0)))</f>
        <v>0</v>
      </c>
      <c r="K164" s="550"/>
      <c r="L164" s="44"/>
      <c r="M164" s="42"/>
      <c r="N164" s="34"/>
      <c r="O164" s="45">
        <f>+IF(C165=$O$84,J165,0)</f>
        <v>0</v>
      </c>
      <c r="P164" s="45">
        <f>+IF(C165=$P$84,J165,0)</f>
        <v>0</v>
      </c>
      <c r="Q164" s="45">
        <f>+IF(C165=$Q$84,J165,0)</f>
        <v>0</v>
      </c>
      <c r="R164" s="45">
        <f>+IF(C165=$R$84,J165,0)</f>
        <v>0</v>
      </c>
      <c r="S164" s="45">
        <f>+IF(C165=$S$84,J165,0)</f>
        <v>0</v>
      </c>
    </row>
    <row r="165" spans="1:19">
      <c r="A165" s="526">
        <v>2</v>
      </c>
      <c r="B165" s="57"/>
      <c r="C165" s="52"/>
      <c r="D165" s="315"/>
      <c r="E165" s="497"/>
      <c r="F165" s="201"/>
      <c r="G165" s="314"/>
      <c r="H165" s="201"/>
      <c r="I165" s="202"/>
      <c r="J165" s="58">
        <f t="shared" ref="J165:J166" si="20">IF(G165=0,0,IF(G165&lt;0,"FUERA DE TIEMPO",I165*D165/VLOOKUP(YEAR(G165),$U$3:$V$41,2,0)))</f>
        <v>0</v>
      </c>
      <c r="K165" s="550"/>
      <c r="L165" s="44"/>
      <c r="M165" s="44"/>
      <c r="O165" s="45">
        <f>+IF(C166=$O$84,J166,0)</f>
        <v>0</v>
      </c>
      <c r="P165" s="45">
        <f>+IF(C166=$P$84,J166,0)</f>
        <v>0</v>
      </c>
      <c r="Q165" s="45">
        <f>+IF(C166=$Q$84,J166,0)</f>
        <v>0</v>
      </c>
      <c r="R165" s="45">
        <f>+IF(C166=$R$84,J166,0)</f>
        <v>0</v>
      </c>
      <c r="S165" s="45">
        <f>+IF(C166=$S$84,J166,0)</f>
        <v>0</v>
      </c>
    </row>
    <row r="166" spans="1:19">
      <c r="A166" s="526">
        <v>3</v>
      </c>
      <c r="B166" s="57"/>
      <c r="C166" s="60"/>
      <c r="D166" s="522"/>
      <c r="E166" s="497"/>
      <c r="F166" s="57"/>
      <c r="G166" s="89"/>
      <c r="H166" s="57"/>
      <c r="I166" s="91"/>
      <c r="J166" s="58">
        <f t="shared" si="20"/>
        <v>0</v>
      </c>
      <c r="K166" s="550"/>
      <c r="L166" s="44"/>
      <c r="M166" s="44"/>
      <c r="O166" s="45">
        <f>+IF(C167=$O$84,J167,0)</f>
        <v>0</v>
      </c>
      <c r="P166" s="45">
        <f>+IF(C167=$P$84,J167,0)</f>
        <v>0</v>
      </c>
      <c r="Q166" s="45">
        <f>+IF(C167=$Q$84,J167,0)</f>
        <v>0</v>
      </c>
      <c r="R166" s="45">
        <f>+IF(C167=$R$84,J167,0)</f>
        <v>0</v>
      </c>
      <c r="S166" s="45">
        <f>+IF(C167=$S$84,J167,0)</f>
        <v>0</v>
      </c>
    </row>
    <row r="167" spans="1:19" ht="12" customHeight="1">
      <c r="A167" s="526">
        <v>4</v>
      </c>
      <c r="B167" s="61"/>
      <c r="C167" s="57"/>
      <c r="D167" s="522"/>
      <c r="E167" s="497"/>
      <c r="F167" s="57"/>
      <c r="G167" s="89"/>
      <c r="H167" s="57"/>
      <c r="I167" s="91"/>
      <c r="J167" s="58">
        <f t="shared" ref="J167:J168" si="21">IF(G167=0,0,IF(G167&lt;0,"FUERA DE TIEMPO",I167*D167/VLOOKUP(YEAR(G167),$U$3:$V$39,2,0)))</f>
        <v>0</v>
      </c>
      <c r="K167" s="550"/>
      <c r="L167" s="44"/>
      <c r="M167" s="44"/>
      <c r="O167" s="45">
        <f>+IF(C168=$O$84,J168,0)</f>
        <v>0</v>
      </c>
      <c r="P167" s="45">
        <f>+IF(C168=$P$84,J168,0)</f>
        <v>0</v>
      </c>
      <c r="Q167" s="45">
        <f>+IF(C168=$Q$84,J168,0)</f>
        <v>0</v>
      </c>
      <c r="R167" s="45">
        <f>+IF(C168=$R$84,J168,0)</f>
        <v>0</v>
      </c>
      <c r="S167" s="45">
        <f>+IF(C168=$S$84,J168,0)</f>
        <v>0</v>
      </c>
    </row>
    <row r="168" spans="1:19" ht="12" hidden="1" customHeight="1">
      <c r="A168" s="526">
        <v>5</v>
      </c>
      <c r="B168" s="57"/>
      <c r="C168" s="57"/>
      <c r="D168" s="522"/>
      <c r="E168" s="498"/>
      <c r="F168" s="57"/>
      <c r="G168" s="89"/>
      <c r="H168" s="81"/>
      <c r="I168" s="90"/>
      <c r="J168" s="58">
        <f t="shared" si="21"/>
        <v>0</v>
      </c>
      <c r="K168" s="550"/>
      <c r="L168" s="44"/>
      <c r="M168" s="44"/>
      <c r="O168" s="45" t="e">
        <f>+IF(#REF!=$O$84,#REF!,0)</f>
        <v>#REF!</v>
      </c>
      <c r="P168" s="45" t="e">
        <f>+IF(#REF!=$P$84,#REF!,0)</f>
        <v>#REF!</v>
      </c>
      <c r="Q168" s="45" t="e">
        <f>+IF(#REF!=$Q$84,#REF!,0)</f>
        <v>#REF!</v>
      </c>
      <c r="R168" s="45" t="e">
        <f>+IF(#REF!=$R$84,#REF!,0)</f>
        <v>#REF!</v>
      </c>
      <c r="S168" s="45" t="e">
        <f>+IF(#REF!=$S$84,#REF!,0)</f>
        <v>#REF!</v>
      </c>
    </row>
    <row r="169" spans="1:19" ht="15.75">
      <c r="A169" s="4"/>
      <c r="B169" s="4"/>
      <c r="C169" s="4"/>
      <c r="D169" s="4"/>
      <c r="E169" s="4"/>
      <c r="F169" s="4"/>
      <c r="G169" s="48"/>
      <c r="H169" s="26"/>
      <c r="I169" s="326" t="s">
        <v>8</v>
      </c>
      <c r="J169" s="500">
        <f>SUM(J168:J168)</f>
        <v>0</v>
      </c>
      <c r="K169" s="327">
        <f>SUM(K164:K168)</f>
        <v>0</v>
      </c>
      <c r="L169" s="26"/>
      <c r="M169" s="44"/>
    </row>
    <row r="170" spans="1:19" ht="12.75">
      <c r="A170" s="26"/>
      <c r="B170" s="26"/>
      <c r="C170" s="26"/>
      <c r="D170" s="26"/>
      <c r="E170" s="26"/>
      <c r="F170" s="26"/>
      <c r="G170" s="35"/>
      <c r="H170" s="50"/>
      <c r="I170" s="328" t="str">
        <f>+IF(OR(J169&lt;=$J$9),"NO CUMPLE","CUMPLE")</f>
        <v>NO CUMPLE</v>
      </c>
      <c r="K170"/>
      <c r="L170" s="26"/>
      <c r="M170" s="26"/>
    </row>
    <row r="172" spans="1:19">
      <c r="A172" s="4"/>
      <c r="B172" s="29" t="s">
        <v>117</v>
      </c>
      <c r="C172" s="31">
        <v>12</v>
      </c>
      <c r="D172" s="737">
        <f>VLOOKUP(C172,Conformación!$A$5:$S$129,2,FALSE)</f>
        <v>0</v>
      </c>
      <c r="E172" s="737"/>
      <c r="F172" s="737"/>
      <c r="G172" s="737"/>
      <c r="H172" s="737"/>
      <c r="I172" s="737"/>
      <c r="J172" s="32"/>
      <c r="K172" s="26"/>
      <c r="L172" s="26"/>
    </row>
    <row r="173" spans="1:19">
      <c r="A173" s="4"/>
      <c r="B173" s="29"/>
      <c r="C173" s="29"/>
      <c r="D173" s="738">
        <f>VLOOKUP(C172,Conformación!$A$5:$S$129,4,FALSE)</f>
        <v>0</v>
      </c>
      <c r="E173" s="738"/>
      <c r="F173" s="738"/>
      <c r="G173" s="738"/>
      <c r="H173" s="738"/>
      <c r="I173" s="738"/>
      <c r="J173" s="32"/>
      <c r="K173" s="26"/>
      <c r="L173" s="4"/>
      <c r="M173" s="26"/>
    </row>
    <row r="174" spans="1:19">
      <c r="A174" s="4"/>
      <c r="B174" s="29"/>
      <c r="C174" s="29"/>
      <c r="D174" s="738"/>
      <c r="E174" s="738"/>
      <c r="F174" s="738"/>
      <c r="G174" s="738"/>
      <c r="H174" s="738"/>
      <c r="I174" s="738"/>
      <c r="J174" s="32"/>
      <c r="K174" s="26"/>
      <c r="L174" s="42"/>
      <c r="M174" s="26"/>
      <c r="O174" s="37" t="s">
        <v>24</v>
      </c>
      <c r="P174" s="38"/>
      <c r="Q174" s="38"/>
      <c r="R174" s="38"/>
      <c r="S174" s="38"/>
    </row>
    <row r="175" spans="1:19">
      <c r="A175" s="4"/>
      <c r="B175" s="4"/>
      <c r="C175" s="4"/>
      <c r="D175" s="4"/>
      <c r="E175" s="4"/>
      <c r="F175" s="4"/>
      <c r="G175" s="35"/>
      <c r="H175" s="26"/>
      <c r="I175" s="27"/>
      <c r="J175" s="36"/>
      <c r="K175" s="4"/>
      <c r="L175" s="44"/>
      <c r="M175" s="26"/>
      <c r="O175" s="11">
        <f>+G184</f>
        <v>0</v>
      </c>
      <c r="P175" s="11">
        <f>+G185</f>
        <v>0</v>
      </c>
      <c r="Q175" s="11">
        <f>+G186</f>
        <v>0</v>
      </c>
      <c r="R175" s="11">
        <f>+G187</f>
        <v>0</v>
      </c>
      <c r="S175" s="11">
        <f>+G188</f>
        <v>0</v>
      </c>
    </row>
    <row r="176" spans="1:19" ht="36">
      <c r="A176" s="39" t="s">
        <v>23</v>
      </c>
      <c r="B176" s="39" t="s">
        <v>6</v>
      </c>
      <c r="C176" s="40" t="s">
        <v>22</v>
      </c>
      <c r="D176" s="40" t="s">
        <v>25</v>
      </c>
      <c r="E176" s="479" t="s">
        <v>278</v>
      </c>
      <c r="F176" s="39" t="s">
        <v>4</v>
      </c>
      <c r="G176" s="41" t="s">
        <v>5</v>
      </c>
      <c r="H176" s="39" t="s">
        <v>323</v>
      </c>
      <c r="I176" s="19" t="s">
        <v>26</v>
      </c>
      <c r="J176" s="19" t="s">
        <v>11</v>
      </c>
      <c r="K176" s="39" t="s">
        <v>218</v>
      </c>
      <c r="L176" s="44"/>
      <c r="M176" s="4"/>
      <c r="O176" s="45">
        <f>+IF(C177=$O$84,J177,0)</f>
        <v>0</v>
      </c>
      <c r="P176" s="45">
        <f>+IF(C177=$P$84,J177,0)</f>
        <v>0</v>
      </c>
      <c r="Q176" s="45">
        <f>+IF(C177=$Q$84,J177,0)</f>
        <v>0</v>
      </c>
      <c r="R176" s="45">
        <f>+IF(C177=$R$84,J177,0)</f>
        <v>0</v>
      </c>
      <c r="S176" s="45">
        <f>+IF(C177=$S$84,J177,0)</f>
        <v>0</v>
      </c>
    </row>
    <row r="177" spans="1:19">
      <c r="A177" s="526">
        <v>1</v>
      </c>
      <c r="B177" s="57"/>
      <c r="C177" s="60"/>
      <c r="D177" s="522"/>
      <c r="E177" s="497"/>
      <c r="F177" s="57"/>
      <c r="G177" s="89"/>
      <c r="H177" s="57"/>
      <c r="I177" s="90"/>
      <c r="J177" s="58">
        <f>IF(G177=0,0,IF(G177&lt;0,"FUERA DE TIEMPO",I177*D177/VLOOKUP(YEAR(G177),$U$3:$V$41,2,0)))</f>
        <v>0</v>
      </c>
      <c r="K177" s="550"/>
      <c r="L177" s="44"/>
      <c r="M177" s="42"/>
      <c r="N177" s="34"/>
      <c r="O177" s="45">
        <f>+IF(C178=$O$84,J178,0)</f>
        <v>0</v>
      </c>
      <c r="P177" s="45">
        <f>+IF(C178=$P$84,J178,0)</f>
        <v>0</v>
      </c>
      <c r="Q177" s="45">
        <f>+IF(C178=$Q$84,J178,0)</f>
        <v>0</v>
      </c>
      <c r="R177" s="45">
        <f>+IF(C178=$R$84,J178,0)</f>
        <v>0</v>
      </c>
      <c r="S177" s="45">
        <f>+IF(C178=$S$84,J178,0)</f>
        <v>0</v>
      </c>
    </row>
    <row r="178" spans="1:19">
      <c r="A178" s="526">
        <v>2</v>
      </c>
      <c r="B178" s="57"/>
      <c r="C178" s="52"/>
      <c r="D178" s="315"/>
      <c r="E178" s="497"/>
      <c r="F178" s="201"/>
      <c r="G178" s="314"/>
      <c r="H178" s="201"/>
      <c r="I178" s="202"/>
      <c r="J178" s="58">
        <f t="shared" ref="J178:J179" si="22">IF(G178=0,0,IF(G178&lt;0,"FUERA DE TIEMPO",I178*D178/VLOOKUP(YEAR(G178),$U$3:$V$41,2,0)))</f>
        <v>0</v>
      </c>
      <c r="K178" s="550"/>
      <c r="L178" s="44"/>
      <c r="M178" s="44"/>
      <c r="O178" s="45">
        <f>+IF(C179=$O$84,J179,0)</f>
        <v>0</v>
      </c>
      <c r="P178" s="45">
        <f>+IF(C179=$P$84,J179,0)</f>
        <v>0</v>
      </c>
      <c r="Q178" s="45">
        <f>+IF(C179=$Q$84,J179,0)</f>
        <v>0</v>
      </c>
      <c r="R178" s="45">
        <f>+IF(C179=$R$84,J179,0)</f>
        <v>0</v>
      </c>
      <c r="S178" s="45">
        <f>+IF(C179=$S$84,J179,0)</f>
        <v>0</v>
      </c>
    </row>
    <row r="179" spans="1:19">
      <c r="A179" s="526">
        <v>3</v>
      </c>
      <c r="B179" s="57"/>
      <c r="C179" s="60"/>
      <c r="D179" s="522"/>
      <c r="E179" s="497"/>
      <c r="F179" s="57"/>
      <c r="G179" s="89"/>
      <c r="H179" s="57"/>
      <c r="I179" s="91"/>
      <c r="J179" s="58">
        <f t="shared" si="22"/>
        <v>0</v>
      </c>
      <c r="K179" s="550"/>
      <c r="L179" s="44"/>
      <c r="M179" s="44"/>
      <c r="O179" s="45">
        <f>+IF(C180=$O$84,J180,0)</f>
        <v>0</v>
      </c>
      <c r="P179" s="45">
        <f>+IF(C180=$P$84,J180,0)</f>
        <v>0</v>
      </c>
      <c r="Q179" s="45">
        <f>+IF(C180=$Q$84,J180,0)</f>
        <v>0</v>
      </c>
      <c r="R179" s="45">
        <f>+IF(C180=$R$84,J180,0)</f>
        <v>0</v>
      </c>
      <c r="S179" s="45">
        <f>+IF(C180=$S$84,J180,0)</f>
        <v>0</v>
      </c>
    </row>
    <row r="180" spans="1:19" ht="12" customHeight="1">
      <c r="A180" s="526">
        <v>4</v>
      </c>
      <c r="B180" s="61"/>
      <c r="C180" s="57"/>
      <c r="D180" s="522"/>
      <c r="E180" s="497"/>
      <c r="F180" s="57"/>
      <c r="G180" s="89"/>
      <c r="H180" s="57"/>
      <c r="I180" s="91"/>
      <c r="J180" s="58">
        <f t="shared" ref="J180:J181" si="23">IF(G180=0,0,IF(G180&lt;0,"FUERA DE TIEMPO",I180*D180/VLOOKUP(YEAR(G180),$U$3:$V$39,2,0)))</f>
        <v>0</v>
      </c>
      <c r="K180" s="550"/>
      <c r="L180" s="44"/>
      <c r="M180" s="44"/>
      <c r="O180" s="45">
        <f>+IF(C181=$O$84,J181,0)</f>
        <v>0</v>
      </c>
      <c r="P180" s="45">
        <f>+IF(C181=$P$84,J181,0)</f>
        <v>0</v>
      </c>
      <c r="Q180" s="45">
        <f>+IF(C181=$Q$84,J181,0)</f>
        <v>0</v>
      </c>
      <c r="R180" s="45">
        <f>+IF(C181=$R$84,J181,0)</f>
        <v>0</v>
      </c>
      <c r="S180" s="45">
        <f>+IF(C181=$S$84,J181,0)</f>
        <v>0</v>
      </c>
    </row>
    <row r="181" spans="1:19" ht="12" hidden="1" customHeight="1">
      <c r="A181" s="526">
        <v>5</v>
      </c>
      <c r="B181" s="57"/>
      <c r="C181" s="57"/>
      <c r="D181" s="522"/>
      <c r="E181" s="498"/>
      <c r="F181" s="57"/>
      <c r="G181" s="89"/>
      <c r="H181" s="81"/>
      <c r="I181" s="90"/>
      <c r="J181" s="58">
        <f t="shared" si="23"/>
        <v>0</v>
      </c>
      <c r="K181" s="550"/>
      <c r="L181" s="44"/>
      <c r="M181" s="44"/>
      <c r="O181" s="45" t="e">
        <f>+IF(#REF!=$O$84,#REF!,0)</f>
        <v>#REF!</v>
      </c>
      <c r="P181" s="45" t="e">
        <f>+IF(#REF!=$P$84,#REF!,0)</f>
        <v>#REF!</v>
      </c>
      <c r="Q181" s="45" t="e">
        <f>+IF(#REF!=$Q$84,#REF!,0)</f>
        <v>#REF!</v>
      </c>
      <c r="R181" s="45" t="e">
        <f>+IF(#REF!=$R$84,#REF!,0)</f>
        <v>#REF!</v>
      </c>
      <c r="S181" s="45" t="e">
        <f>+IF(#REF!=$S$84,#REF!,0)</f>
        <v>#REF!</v>
      </c>
    </row>
    <row r="182" spans="1:19" ht="15.75">
      <c r="A182" s="4"/>
      <c r="B182" s="4"/>
      <c r="C182" s="4"/>
      <c r="D182" s="4"/>
      <c r="E182" s="4"/>
      <c r="F182" s="4"/>
      <c r="G182" s="48"/>
      <c r="H182" s="26"/>
      <c r="I182" s="326" t="s">
        <v>8</v>
      </c>
      <c r="J182" s="500">
        <f>SUM(J181:J181)</f>
        <v>0</v>
      </c>
      <c r="K182" s="327">
        <f>SUM(K177:K181)</f>
        <v>0</v>
      </c>
      <c r="L182" s="26"/>
      <c r="M182" s="44"/>
    </row>
    <row r="183" spans="1:19" ht="12.75">
      <c r="A183" s="26"/>
      <c r="B183" s="26"/>
      <c r="C183" s="26"/>
      <c r="D183" s="26"/>
      <c r="E183" s="26"/>
      <c r="F183" s="26"/>
      <c r="G183" s="35"/>
      <c r="H183" s="50"/>
      <c r="I183" s="328" t="str">
        <f>+IF(OR(J182&lt;=$J$9),"NO CUMPLE","CUMPLE")</f>
        <v>NO CUMPLE</v>
      </c>
      <c r="K183"/>
      <c r="L183" s="26"/>
      <c r="M183" s="26"/>
    </row>
    <row r="185" spans="1:19">
      <c r="A185" s="4"/>
      <c r="B185" s="29" t="s">
        <v>117</v>
      </c>
      <c r="C185" s="31">
        <v>13</v>
      </c>
      <c r="D185" s="737">
        <f>VLOOKUP(C185,Conformación!$A$5:$S$129,2,FALSE)</f>
        <v>0</v>
      </c>
      <c r="E185" s="737"/>
      <c r="F185" s="737"/>
      <c r="G185" s="737"/>
      <c r="H185" s="737"/>
      <c r="I185" s="737"/>
      <c r="J185" s="32"/>
      <c r="K185" s="26"/>
      <c r="L185" s="26"/>
    </row>
    <row r="186" spans="1:19">
      <c r="A186" s="4"/>
      <c r="B186" s="29"/>
      <c r="C186" s="29"/>
      <c r="D186" s="738">
        <f>VLOOKUP(C185,Conformación!$A$5:$S$129,4,FALSE)</f>
        <v>0</v>
      </c>
      <c r="E186" s="738"/>
      <c r="F186" s="738"/>
      <c r="G186" s="738"/>
      <c r="H186" s="738"/>
      <c r="I186" s="738"/>
      <c r="J186" s="32"/>
      <c r="K186" s="26"/>
      <c r="L186" s="4"/>
      <c r="M186" s="26"/>
    </row>
    <row r="187" spans="1:19">
      <c r="A187" s="4"/>
      <c r="B187" s="29"/>
      <c r="C187" s="29"/>
      <c r="D187" s="738"/>
      <c r="E187" s="738"/>
      <c r="F187" s="738"/>
      <c r="G187" s="738"/>
      <c r="H187" s="738"/>
      <c r="I187" s="738"/>
      <c r="J187" s="32"/>
      <c r="K187" s="26"/>
      <c r="L187" s="42"/>
      <c r="M187" s="26"/>
      <c r="O187" s="37" t="s">
        <v>24</v>
      </c>
      <c r="P187" s="38"/>
      <c r="Q187" s="38"/>
      <c r="R187" s="38"/>
      <c r="S187" s="38"/>
    </row>
    <row r="188" spans="1:19">
      <c r="A188" s="4"/>
      <c r="B188" s="4"/>
      <c r="C188" s="4"/>
      <c r="D188" s="4"/>
      <c r="E188" s="4"/>
      <c r="F188" s="4"/>
      <c r="G188" s="35"/>
      <c r="H188" s="26"/>
      <c r="I188" s="27"/>
      <c r="J188" s="36"/>
      <c r="K188" s="4"/>
      <c r="L188" s="44"/>
      <c r="M188" s="26"/>
      <c r="O188" s="11">
        <f>+G197</f>
        <v>0</v>
      </c>
      <c r="P188" s="11">
        <f>+G198</f>
        <v>0</v>
      </c>
      <c r="Q188" s="11">
        <f>+G199</f>
        <v>0</v>
      </c>
      <c r="R188" s="11">
        <f>+G200</f>
        <v>0</v>
      </c>
      <c r="S188" s="11">
        <f>+G201</f>
        <v>0</v>
      </c>
    </row>
    <row r="189" spans="1:19" ht="36">
      <c r="A189" s="39" t="s">
        <v>23</v>
      </c>
      <c r="B189" s="39" t="s">
        <v>6</v>
      </c>
      <c r="C189" s="40" t="s">
        <v>22</v>
      </c>
      <c r="D189" s="40" t="s">
        <v>25</v>
      </c>
      <c r="E189" s="479" t="s">
        <v>278</v>
      </c>
      <c r="F189" s="39" t="s">
        <v>4</v>
      </c>
      <c r="G189" s="41" t="s">
        <v>5</v>
      </c>
      <c r="H189" s="39" t="s">
        <v>323</v>
      </c>
      <c r="I189" s="19" t="s">
        <v>26</v>
      </c>
      <c r="J189" s="19" t="s">
        <v>11</v>
      </c>
      <c r="K189" s="39" t="s">
        <v>218</v>
      </c>
      <c r="L189" s="44"/>
      <c r="M189" s="4"/>
      <c r="O189" s="45">
        <f>+IF(C190=$O$84,J190,0)</f>
        <v>0</v>
      </c>
      <c r="P189" s="45">
        <f>+IF(C190=$P$84,J190,0)</f>
        <v>0</v>
      </c>
      <c r="Q189" s="45">
        <f>+IF(C190=$Q$84,J190,0)</f>
        <v>0</v>
      </c>
      <c r="R189" s="45">
        <f>+IF(C190=$R$84,J190,0)</f>
        <v>0</v>
      </c>
      <c r="S189" s="45">
        <f>+IF(C190=$S$84,J190,0)</f>
        <v>0</v>
      </c>
    </row>
    <row r="190" spans="1:19">
      <c r="A190" s="526">
        <v>1</v>
      </c>
      <c r="B190" s="57"/>
      <c r="C190" s="60"/>
      <c r="D190" s="522"/>
      <c r="E190" s="497"/>
      <c r="F190" s="57"/>
      <c r="G190" s="89"/>
      <c r="H190" s="57"/>
      <c r="I190" s="90"/>
      <c r="J190" s="58">
        <f>IF(G190=0,0,IF(G190&lt;0,"FUERA DE TIEMPO",I190*D190/VLOOKUP(YEAR(G190),$U$3:$V$41,2,0)))</f>
        <v>0</v>
      </c>
      <c r="K190" s="550"/>
      <c r="L190" s="44"/>
      <c r="M190" s="42"/>
      <c r="N190" s="34"/>
      <c r="O190" s="45">
        <f>+IF(C191=$O$84,J191,0)</f>
        <v>0</v>
      </c>
      <c r="P190" s="45">
        <f>+IF(C191=$P$84,J191,0)</f>
        <v>0</v>
      </c>
      <c r="Q190" s="45">
        <f>+IF(C191=$Q$84,J191,0)</f>
        <v>0</v>
      </c>
      <c r="R190" s="45">
        <f>+IF(C191=$R$84,J191,0)</f>
        <v>0</v>
      </c>
      <c r="S190" s="45">
        <f>+IF(C191=$S$84,J191,0)</f>
        <v>0</v>
      </c>
    </row>
    <row r="191" spans="1:19">
      <c r="A191" s="526">
        <v>2</v>
      </c>
      <c r="B191" s="57"/>
      <c r="C191" s="52"/>
      <c r="D191" s="315"/>
      <c r="E191" s="497"/>
      <c r="F191" s="201"/>
      <c r="G191" s="314"/>
      <c r="H191" s="201"/>
      <c r="I191" s="202"/>
      <c r="J191" s="58">
        <f t="shared" ref="J191:J192" si="24">IF(G191=0,0,IF(G191&lt;0,"FUERA DE TIEMPO",I191*D191/VLOOKUP(YEAR(G191),$U$3:$V$41,2,0)))</f>
        <v>0</v>
      </c>
      <c r="K191" s="550"/>
      <c r="L191" s="44"/>
      <c r="M191" s="44"/>
      <c r="O191" s="45">
        <f>+IF(C192=$O$84,J192,0)</f>
        <v>0</v>
      </c>
      <c r="P191" s="45">
        <f>+IF(C192=$P$84,J192,0)</f>
        <v>0</v>
      </c>
      <c r="Q191" s="45">
        <f>+IF(C192=$Q$84,J192,0)</f>
        <v>0</v>
      </c>
      <c r="R191" s="45">
        <f>+IF(C192=$R$84,J192,0)</f>
        <v>0</v>
      </c>
      <c r="S191" s="45">
        <f>+IF(C192=$S$84,J192,0)</f>
        <v>0</v>
      </c>
    </row>
    <row r="192" spans="1:19">
      <c r="A192" s="526">
        <v>3</v>
      </c>
      <c r="B192" s="57"/>
      <c r="C192" s="60"/>
      <c r="D192" s="522"/>
      <c r="E192" s="497"/>
      <c r="F192" s="57"/>
      <c r="G192" s="89"/>
      <c r="H192" s="57"/>
      <c r="I192" s="91"/>
      <c r="J192" s="58">
        <f t="shared" si="24"/>
        <v>0</v>
      </c>
      <c r="K192" s="550"/>
      <c r="L192" s="44"/>
      <c r="M192" s="44"/>
      <c r="O192" s="45">
        <f>+IF(C193=$O$84,J193,0)</f>
        <v>0</v>
      </c>
      <c r="P192" s="45">
        <f>+IF(C193=$P$84,J193,0)</f>
        <v>0</v>
      </c>
      <c r="Q192" s="45">
        <f>+IF(C193=$Q$84,J193,0)</f>
        <v>0</v>
      </c>
      <c r="R192" s="45">
        <f>+IF(C193=$R$84,J193,0)</f>
        <v>0</v>
      </c>
      <c r="S192" s="45">
        <f>+IF(C193=$S$84,J193,0)</f>
        <v>0</v>
      </c>
    </row>
    <row r="193" spans="1:19" ht="12" customHeight="1">
      <c r="A193" s="526">
        <v>4</v>
      </c>
      <c r="B193" s="61"/>
      <c r="C193" s="57"/>
      <c r="D193" s="522"/>
      <c r="E193" s="497"/>
      <c r="F193" s="57"/>
      <c r="G193" s="89"/>
      <c r="H193" s="57"/>
      <c r="I193" s="91"/>
      <c r="J193" s="58">
        <f t="shared" ref="J193:J194" si="25">IF(G193=0,0,IF(G193&lt;0,"FUERA DE TIEMPO",I193*D193/VLOOKUP(YEAR(G193),$U$3:$V$39,2,0)))</f>
        <v>0</v>
      </c>
      <c r="K193" s="550"/>
      <c r="L193" s="44"/>
      <c r="M193" s="44"/>
      <c r="O193" s="45">
        <f>+IF(C194=$O$84,J194,0)</f>
        <v>0</v>
      </c>
      <c r="P193" s="45">
        <f>+IF(C194=$P$84,J194,0)</f>
        <v>0</v>
      </c>
      <c r="Q193" s="45">
        <f>+IF(C194=$Q$84,J194,0)</f>
        <v>0</v>
      </c>
      <c r="R193" s="45">
        <f>+IF(C194=$R$84,J194,0)</f>
        <v>0</v>
      </c>
      <c r="S193" s="45">
        <f>+IF(C194=$S$84,J194,0)</f>
        <v>0</v>
      </c>
    </row>
    <row r="194" spans="1:19" ht="12" hidden="1" customHeight="1">
      <c r="A194" s="526">
        <v>5</v>
      </c>
      <c r="B194" s="57"/>
      <c r="C194" s="57"/>
      <c r="D194" s="522"/>
      <c r="E194" s="498"/>
      <c r="F194" s="57"/>
      <c r="G194" s="89"/>
      <c r="H194" s="81"/>
      <c r="I194" s="90"/>
      <c r="J194" s="58">
        <f t="shared" si="25"/>
        <v>0</v>
      </c>
      <c r="K194" s="550"/>
      <c r="L194" s="44"/>
      <c r="M194" s="44"/>
      <c r="O194" s="45" t="e">
        <f>+IF(#REF!=$O$84,#REF!,0)</f>
        <v>#REF!</v>
      </c>
      <c r="P194" s="45" t="e">
        <f>+IF(#REF!=$P$84,#REF!,0)</f>
        <v>#REF!</v>
      </c>
      <c r="Q194" s="45" t="e">
        <f>+IF(#REF!=$Q$84,#REF!,0)</f>
        <v>#REF!</v>
      </c>
      <c r="R194" s="45" t="e">
        <f>+IF(#REF!=$R$84,#REF!,0)</f>
        <v>#REF!</v>
      </c>
      <c r="S194" s="45" t="e">
        <f>+IF(#REF!=$S$84,#REF!,0)</f>
        <v>#REF!</v>
      </c>
    </row>
    <row r="195" spans="1:19" ht="15.75">
      <c r="A195" s="4"/>
      <c r="B195" s="4"/>
      <c r="C195" s="4"/>
      <c r="D195" s="4"/>
      <c r="E195" s="4"/>
      <c r="F195" s="4"/>
      <c r="G195" s="48"/>
      <c r="H195" s="26"/>
      <c r="I195" s="326" t="s">
        <v>8</v>
      </c>
      <c r="J195" s="500">
        <f>SUM(J194:J194)</f>
        <v>0</v>
      </c>
      <c r="K195" s="327">
        <f>SUM(K190:K194)</f>
        <v>0</v>
      </c>
      <c r="L195" s="26"/>
      <c r="M195" s="44"/>
    </row>
    <row r="196" spans="1:19" ht="12.75">
      <c r="A196" s="26"/>
      <c r="B196" s="26"/>
      <c r="C196" s="26"/>
      <c r="D196" s="26"/>
      <c r="E196" s="26"/>
      <c r="F196" s="26"/>
      <c r="G196" s="35"/>
      <c r="H196" s="50"/>
      <c r="I196" s="328" t="str">
        <f>+IF(OR(J195&lt;=$J$9),"NO CUMPLE","CUMPLE")</f>
        <v>NO CUMPLE</v>
      </c>
      <c r="K196"/>
      <c r="L196" s="26"/>
      <c r="M196" s="26"/>
    </row>
    <row r="198" spans="1:19">
      <c r="A198" s="4"/>
      <c r="B198" s="29" t="s">
        <v>117</v>
      </c>
      <c r="C198" s="31">
        <v>14</v>
      </c>
      <c r="D198" s="737">
        <f>VLOOKUP(C198,Conformación!$A$5:$S$129,2,FALSE)</f>
        <v>0</v>
      </c>
      <c r="E198" s="737"/>
      <c r="F198" s="737"/>
      <c r="G198" s="737"/>
      <c r="H198" s="737"/>
      <c r="I198" s="737"/>
      <c r="J198" s="32"/>
      <c r="K198" s="26"/>
      <c r="L198" s="26"/>
    </row>
    <row r="199" spans="1:19">
      <c r="A199" s="4"/>
      <c r="B199" s="29"/>
      <c r="C199" s="29"/>
      <c r="D199" s="738">
        <f>VLOOKUP(C198,Conformación!$A$5:$S$129,4,FALSE)</f>
        <v>0</v>
      </c>
      <c r="E199" s="738"/>
      <c r="F199" s="738"/>
      <c r="G199" s="738"/>
      <c r="H199" s="738"/>
      <c r="I199" s="738"/>
      <c r="J199" s="32"/>
      <c r="K199" s="26"/>
      <c r="L199" s="4"/>
      <c r="M199" s="26"/>
    </row>
    <row r="200" spans="1:19">
      <c r="A200" s="4"/>
      <c r="B200" s="29"/>
      <c r="C200" s="29"/>
      <c r="D200" s="738"/>
      <c r="E200" s="738"/>
      <c r="F200" s="738"/>
      <c r="G200" s="738"/>
      <c r="H200" s="738"/>
      <c r="I200" s="738"/>
      <c r="J200" s="32"/>
      <c r="K200" s="26"/>
      <c r="L200" s="42"/>
      <c r="M200" s="26"/>
      <c r="O200" s="37" t="s">
        <v>24</v>
      </c>
      <c r="P200" s="38"/>
      <c r="Q200" s="38"/>
      <c r="R200" s="38"/>
      <c r="S200" s="38"/>
    </row>
    <row r="201" spans="1:19">
      <c r="A201" s="4"/>
      <c r="B201" s="4"/>
      <c r="C201" s="4"/>
      <c r="D201" s="4"/>
      <c r="E201" s="4"/>
      <c r="F201" s="4"/>
      <c r="G201" s="35"/>
      <c r="H201" s="26"/>
      <c r="I201" s="27"/>
      <c r="J201" s="36"/>
      <c r="K201" s="4"/>
      <c r="L201" s="44"/>
      <c r="M201" s="26"/>
      <c r="O201" s="11">
        <f>+G210</f>
        <v>0</v>
      </c>
      <c r="P201" s="11">
        <f>+G211</f>
        <v>0</v>
      </c>
      <c r="Q201" s="11">
        <f>+G212</f>
        <v>0</v>
      </c>
      <c r="R201" s="11">
        <f>+G213</f>
        <v>0</v>
      </c>
      <c r="S201" s="11">
        <f>+G214</f>
        <v>0</v>
      </c>
    </row>
    <row r="202" spans="1:19" ht="36">
      <c r="A202" s="39" t="s">
        <v>23</v>
      </c>
      <c r="B202" s="39" t="s">
        <v>6</v>
      </c>
      <c r="C202" s="40" t="s">
        <v>22</v>
      </c>
      <c r="D202" s="40" t="s">
        <v>25</v>
      </c>
      <c r="E202" s="479" t="s">
        <v>278</v>
      </c>
      <c r="F202" s="39" t="s">
        <v>4</v>
      </c>
      <c r="G202" s="41" t="s">
        <v>5</v>
      </c>
      <c r="H202" s="39" t="s">
        <v>323</v>
      </c>
      <c r="I202" s="19" t="s">
        <v>26</v>
      </c>
      <c r="J202" s="19" t="s">
        <v>11</v>
      </c>
      <c r="K202" s="39" t="s">
        <v>218</v>
      </c>
      <c r="L202" s="44"/>
      <c r="M202" s="4"/>
      <c r="O202" s="45">
        <f>+IF(C203=$O$84,J203,0)</f>
        <v>0</v>
      </c>
      <c r="P202" s="45">
        <f>+IF(C203=$P$84,J203,0)</f>
        <v>0</v>
      </c>
      <c r="Q202" s="45">
        <f>+IF(C203=$Q$84,J203,0)</f>
        <v>0</v>
      </c>
      <c r="R202" s="45">
        <f>+IF(C203=$R$84,J203,0)</f>
        <v>0</v>
      </c>
      <c r="S202" s="45">
        <f>+IF(C203=$S$84,J203,0)</f>
        <v>0</v>
      </c>
    </row>
    <row r="203" spans="1:19">
      <c r="A203" s="526">
        <v>1</v>
      </c>
      <c r="B203" s="57"/>
      <c r="C203" s="60"/>
      <c r="D203" s="522"/>
      <c r="E203" s="497"/>
      <c r="F203" s="57"/>
      <c r="G203" s="89"/>
      <c r="H203" s="57"/>
      <c r="I203" s="90"/>
      <c r="J203" s="58">
        <f>IF(G203=0,0,IF(G203&lt;0,"FUERA DE TIEMPO",I203*D203/VLOOKUP(YEAR(G203),$U$3:$V$41,2,0)))</f>
        <v>0</v>
      </c>
      <c r="K203" s="550"/>
      <c r="L203" s="44"/>
      <c r="M203" s="42"/>
      <c r="N203" s="34"/>
      <c r="O203" s="45">
        <f>+IF(C204=$O$84,J204,0)</f>
        <v>0</v>
      </c>
      <c r="P203" s="45">
        <f>+IF(C204=$P$84,J204,0)</f>
        <v>0</v>
      </c>
      <c r="Q203" s="45">
        <f>+IF(C204=$Q$84,J204,0)</f>
        <v>0</v>
      </c>
      <c r="R203" s="45">
        <f>+IF(C204=$R$84,J204,0)</f>
        <v>0</v>
      </c>
      <c r="S203" s="45">
        <f>+IF(C204=$S$84,J204,0)</f>
        <v>0</v>
      </c>
    </row>
    <row r="204" spans="1:19">
      <c r="A204" s="526">
        <v>2</v>
      </c>
      <c r="B204" s="57"/>
      <c r="C204" s="52"/>
      <c r="D204" s="315"/>
      <c r="E204" s="497"/>
      <c r="F204" s="201"/>
      <c r="G204" s="314"/>
      <c r="H204" s="201"/>
      <c r="I204" s="202"/>
      <c r="J204" s="58">
        <f t="shared" ref="J204:J205" si="26">IF(G204=0,0,IF(G204&lt;0,"FUERA DE TIEMPO",I204*D204/VLOOKUP(YEAR(G204),$U$3:$V$41,2,0)))</f>
        <v>0</v>
      </c>
      <c r="K204" s="550"/>
      <c r="L204" s="44"/>
      <c r="M204" s="44"/>
      <c r="O204" s="45">
        <f>+IF(C205=$O$84,J205,0)</f>
        <v>0</v>
      </c>
      <c r="P204" s="45">
        <f>+IF(C205=$P$84,J205,0)</f>
        <v>0</v>
      </c>
      <c r="Q204" s="45">
        <f>+IF(C205=$Q$84,J205,0)</f>
        <v>0</v>
      </c>
      <c r="R204" s="45">
        <f>+IF(C205=$R$84,J205,0)</f>
        <v>0</v>
      </c>
      <c r="S204" s="45">
        <f>+IF(C205=$S$84,J205,0)</f>
        <v>0</v>
      </c>
    </row>
    <row r="205" spans="1:19">
      <c r="A205" s="526">
        <v>3</v>
      </c>
      <c r="B205" s="57"/>
      <c r="C205" s="60"/>
      <c r="D205" s="522"/>
      <c r="E205" s="497"/>
      <c r="F205" s="57"/>
      <c r="G205" s="89"/>
      <c r="H205" s="57"/>
      <c r="I205" s="91"/>
      <c r="J205" s="58">
        <f t="shared" si="26"/>
        <v>0</v>
      </c>
      <c r="K205" s="550"/>
      <c r="L205" s="44"/>
      <c r="M205" s="44"/>
      <c r="O205" s="45">
        <f>+IF(C206=$O$84,J206,0)</f>
        <v>0</v>
      </c>
      <c r="P205" s="45">
        <f>+IF(C206=$P$84,J206,0)</f>
        <v>0</v>
      </c>
      <c r="Q205" s="45">
        <f>+IF(C206=$Q$84,J206,0)</f>
        <v>0</v>
      </c>
      <c r="R205" s="45">
        <f>+IF(C206=$R$84,J206,0)</f>
        <v>0</v>
      </c>
      <c r="S205" s="45">
        <f>+IF(C206=$S$84,J206,0)</f>
        <v>0</v>
      </c>
    </row>
    <row r="206" spans="1:19" ht="12" customHeight="1">
      <c r="A206" s="526">
        <v>4</v>
      </c>
      <c r="B206" s="61"/>
      <c r="C206" s="57"/>
      <c r="D206" s="522"/>
      <c r="E206" s="497"/>
      <c r="F206" s="57"/>
      <c r="G206" s="89"/>
      <c r="H206" s="57"/>
      <c r="I206" s="91"/>
      <c r="J206" s="58">
        <f t="shared" ref="J206:J207" si="27">IF(G206=0,0,IF(G206&lt;0,"FUERA DE TIEMPO",I206*D206/VLOOKUP(YEAR(G206),$U$3:$V$39,2,0)))</f>
        <v>0</v>
      </c>
      <c r="K206" s="550"/>
      <c r="L206" s="44"/>
      <c r="M206" s="44"/>
      <c r="O206" s="45">
        <f>+IF(C207=$O$84,J207,0)</f>
        <v>0</v>
      </c>
      <c r="P206" s="45">
        <f>+IF(C207=$P$84,J207,0)</f>
        <v>0</v>
      </c>
      <c r="Q206" s="45">
        <f>+IF(C207=$Q$84,J207,0)</f>
        <v>0</v>
      </c>
      <c r="R206" s="45">
        <f>+IF(C207=$R$84,J207,0)</f>
        <v>0</v>
      </c>
      <c r="S206" s="45">
        <f>+IF(C207=$S$84,J207,0)</f>
        <v>0</v>
      </c>
    </row>
    <row r="207" spans="1:19" ht="12" hidden="1" customHeight="1">
      <c r="A207" s="526">
        <v>5</v>
      </c>
      <c r="B207" s="57"/>
      <c r="C207" s="57"/>
      <c r="D207" s="522"/>
      <c r="E207" s="498"/>
      <c r="F207" s="57"/>
      <c r="G207" s="89"/>
      <c r="H207" s="81"/>
      <c r="I207" s="90"/>
      <c r="J207" s="58">
        <f t="shared" si="27"/>
        <v>0</v>
      </c>
      <c r="K207" s="550"/>
      <c r="L207" s="44"/>
      <c r="M207" s="44"/>
      <c r="O207" s="45" t="e">
        <f>+IF(#REF!=$O$84,#REF!,0)</f>
        <v>#REF!</v>
      </c>
      <c r="P207" s="45" t="e">
        <f>+IF(#REF!=$P$84,#REF!,0)</f>
        <v>#REF!</v>
      </c>
      <c r="Q207" s="45" t="e">
        <f>+IF(#REF!=$Q$84,#REF!,0)</f>
        <v>#REF!</v>
      </c>
      <c r="R207" s="45" t="e">
        <f>+IF(#REF!=$R$84,#REF!,0)</f>
        <v>#REF!</v>
      </c>
      <c r="S207" s="45" t="e">
        <f>+IF(#REF!=$S$84,#REF!,0)</f>
        <v>#REF!</v>
      </c>
    </row>
    <row r="208" spans="1:19" ht="15.75">
      <c r="A208" s="4"/>
      <c r="B208" s="4"/>
      <c r="C208" s="4"/>
      <c r="D208" s="4"/>
      <c r="E208" s="4"/>
      <c r="F208" s="4"/>
      <c r="G208" s="48"/>
      <c r="H208" s="26"/>
      <c r="I208" s="326" t="s">
        <v>8</v>
      </c>
      <c r="J208" s="500">
        <f>SUM(J207:J207)</f>
        <v>0</v>
      </c>
      <c r="K208" s="327">
        <f>SUM(K203:K207)</f>
        <v>0</v>
      </c>
      <c r="L208" s="26"/>
      <c r="M208" s="44"/>
    </row>
    <row r="209" spans="1:19" ht="12.75">
      <c r="A209" s="26"/>
      <c r="B209" s="26"/>
      <c r="C209" s="26"/>
      <c r="D209" s="26"/>
      <c r="E209" s="26"/>
      <c r="F209" s="26"/>
      <c r="G209" s="35"/>
      <c r="H209" s="50"/>
      <c r="I209" s="328" t="str">
        <f>+IF(OR(J208&lt;=$J$9),"NO CUMPLE","CUMPLE")</f>
        <v>NO CUMPLE</v>
      </c>
      <c r="K209"/>
      <c r="L209" s="26"/>
      <c r="M209" s="26"/>
    </row>
    <row r="211" spans="1:19">
      <c r="A211" s="4"/>
      <c r="B211" s="29" t="s">
        <v>117</v>
      </c>
      <c r="C211" s="31">
        <v>15</v>
      </c>
      <c r="D211" s="737">
        <f>VLOOKUP(C211,Conformación!$A$5:$S$129,2,FALSE)</f>
        <v>0</v>
      </c>
      <c r="E211" s="737"/>
      <c r="F211" s="737"/>
      <c r="G211" s="737"/>
      <c r="H211" s="737"/>
      <c r="I211" s="737"/>
      <c r="J211" s="32"/>
      <c r="K211" s="26"/>
      <c r="L211" s="26"/>
    </row>
    <row r="212" spans="1:19">
      <c r="A212" s="4"/>
      <c r="B212" s="29"/>
      <c r="C212" s="29"/>
      <c r="D212" s="738">
        <f>VLOOKUP(C211,Conformación!$A$5:$S$129,4,FALSE)</f>
        <v>0</v>
      </c>
      <c r="E212" s="738"/>
      <c r="F212" s="738"/>
      <c r="G212" s="738"/>
      <c r="H212" s="738"/>
      <c r="I212" s="738"/>
      <c r="J212" s="32"/>
      <c r="K212" s="26"/>
      <c r="L212" s="4"/>
      <c r="M212" s="26"/>
    </row>
    <row r="213" spans="1:19">
      <c r="A213" s="4"/>
      <c r="B213" s="29"/>
      <c r="C213" s="29"/>
      <c r="D213" s="738"/>
      <c r="E213" s="738"/>
      <c r="F213" s="738"/>
      <c r="G213" s="738"/>
      <c r="H213" s="738"/>
      <c r="I213" s="738"/>
      <c r="J213" s="32"/>
      <c r="K213" s="26"/>
      <c r="L213" s="42"/>
      <c r="M213" s="26"/>
      <c r="O213" s="37" t="s">
        <v>24</v>
      </c>
      <c r="P213" s="38"/>
      <c r="Q213" s="38"/>
      <c r="R213" s="38"/>
      <c r="S213" s="38"/>
    </row>
    <row r="214" spans="1:19">
      <c r="A214" s="4"/>
      <c r="B214" s="4"/>
      <c r="C214" s="4"/>
      <c r="D214" s="4"/>
      <c r="E214" s="4"/>
      <c r="F214" s="4"/>
      <c r="G214" s="35"/>
      <c r="H214" s="26"/>
      <c r="I214" s="27"/>
      <c r="J214" s="36"/>
      <c r="K214" s="4"/>
      <c r="L214" s="44"/>
      <c r="M214" s="26"/>
      <c r="O214" s="11">
        <f>+G223</f>
        <v>0</v>
      </c>
      <c r="P214" s="11">
        <f>+G224</f>
        <v>0</v>
      </c>
      <c r="Q214" s="11">
        <f>+G225</f>
        <v>0</v>
      </c>
      <c r="R214" s="11">
        <f>+G226</f>
        <v>0</v>
      </c>
      <c r="S214" s="11">
        <f>+G227</f>
        <v>0</v>
      </c>
    </row>
    <row r="215" spans="1:19" ht="36">
      <c r="A215" s="39" t="s">
        <v>23</v>
      </c>
      <c r="B215" s="39" t="s">
        <v>6</v>
      </c>
      <c r="C215" s="40" t="s">
        <v>22</v>
      </c>
      <c r="D215" s="40" t="s">
        <v>25</v>
      </c>
      <c r="E215" s="479" t="s">
        <v>278</v>
      </c>
      <c r="F215" s="39" t="s">
        <v>4</v>
      </c>
      <c r="G215" s="41" t="s">
        <v>5</v>
      </c>
      <c r="H215" s="39" t="s">
        <v>323</v>
      </c>
      <c r="I215" s="19" t="s">
        <v>26</v>
      </c>
      <c r="J215" s="19" t="s">
        <v>11</v>
      </c>
      <c r="K215" s="39" t="s">
        <v>218</v>
      </c>
      <c r="L215" s="44"/>
      <c r="M215" s="4"/>
      <c r="O215" s="45">
        <f>+IF(C216=$O$84,J216,0)</f>
        <v>0</v>
      </c>
      <c r="P215" s="45">
        <f>+IF(C216=$P$84,J216,0)</f>
        <v>0</v>
      </c>
      <c r="Q215" s="45">
        <f>+IF(C216=$Q$84,J216,0)</f>
        <v>0</v>
      </c>
      <c r="R215" s="45">
        <f>+IF(C216=$R$84,J216,0)</f>
        <v>0</v>
      </c>
      <c r="S215" s="45">
        <f>+IF(C216=$S$84,J216,0)</f>
        <v>0</v>
      </c>
    </row>
    <row r="216" spans="1:19">
      <c r="A216" s="526">
        <v>1</v>
      </c>
      <c r="B216" s="57"/>
      <c r="C216" s="60"/>
      <c r="D216" s="522"/>
      <c r="E216" s="497"/>
      <c r="F216" s="57"/>
      <c r="G216" s="89"/>
      <c r="H216" s="57"/>
      <c r="I216" s="90"/>
      <c r="J216" s="58">
        <f>IF(G216=0,0,IF(G216&lt;0,"FUERA DE TIEMPO",I216*D216/VLOOKUP(YEAR(G216),$U$3:$V$41,2,0)))</f>
        <v>0</v>
      </c>
      <c r="K216" s="550"/>
      <c r="L216" s="44"/>
      <c r="M216" s="42"/>
      <c r="N216" s="34"/>
      <c r="O216" s="45">
        <f>+IF(C217=$O$84,J217,0)</f>
        <v>0</v>
      </c>
      <c r="P216" s="45">
        <f>+IF(C217=$P$84,J217,0)</f>
        <v>0</v>
      </c>
      <c r="Q216" s="45">
        <f>+IF(C217=$Q$84,J217,0)</f>
        <v>0</v>
      </c>
      <c r="R216" s="45">
        <f>+IF(C217=$R$84,J217,0)</f>
        <v>0</v>
      </c>
      <c r="S216" s="45">
        <f>+IF(C217=$S$84,J217,0)</f>
        <v>0</v>
      </c>
    </row>
    <row r="217" spans="1:19">
      <c r="A217" s="526">
        <v>2</v>
      </c>
      <c r="B217" s="57"/>
      <c r="C217" s="52"/>
      <c r="D217" s="315"/>
      <c r="E217" s="497"/>
      <c r="F217" s="201"/>
      <c r="G217" s="314"/>
      <c r="H217" s="201"/>
      <c r="I217" s="202"/>
      <c r="J217" s="58">
        <f t="shared" ref="J217:J218" si="28">IF(G217=0,0,IF(G217&lt;0,"FUERA DE TIEMPO",I217*D217/VLOOKUP(YEAR(G217),$U$3:$V$41,2,0)))</f>
        <v>0</v>
      </c>
      <c r="K217" s="550"/>
      <c r="L217" s="44"/>
      <c r="M217" s="44"/>
      <c r="O217" s="45">
        <f>+IF(C218=$O$84,J218,0)</f>
        <v>0</v>
      </c>
      <c r="P217" s="45">
        <f>+IF(C218=$P$84,J218,0)</f>
        <v>0</v>
      </c>
      <c r="Q217" s="45">
        <f>+IF(C218=$Q$84,J218,0)</f>
        <v>0</v>
      </c>
      <c r="R217" s="45">
        <f>+IF(C218=$R$84,J218,0)</f>
        <v>0</v>
      </c>
      <c r="S217" s="45">
        <f>+IF(C218=$S$84,J218,0)</f>
        <v>0</v>
      </c>
    </row>
    <row r="218" spans="1:19">
      <c r="A218" s="526">
        <v>3</v>
      </c>
      <c r="B218" s="57"/>
      <c r="C218" s="60"/>
      <c r="D218" s="522"/>
      <c r="E218" s="497"/>
      <c r="F218" s="57"/>
      <c r="G218" s="89"/>
      <c r="H218" s="57"/>
      <c r="I218" s="91"/>
      <c r="J218" s="58">
        <f t="shared" si="28"/>
        <v>0</v>
      </c>
      <c r="K218" s="550"/>
      <c r="L218" s="44"/>
      <c r="M218" s="44"/>
      <c r="O218" s="45">
        <f>+IF(C219=$O$84,J219,0)</f>
        <v>0</v>
      </c>
      <c r="P218" s="45">
        <f>+IF(C219=$P$84,J219,0)</f>
        <v>0</v>
      </c>
      <c r="Q218" s="45">
        <f>+IF(C219=$Q$84,J219,0)</f>
        <v>0</v>
      </c>
      <c r="R218" s="45">
        <f>+IF(C219=$R$84,J219,0)</f>
        <v>0</v>
      </c>
      <c r="S218" s="45">
        <f>+IF(C219=$S$84,J219,0)</f>
        <v>0</v>
      </c>
    </row>
    <row r="219" spans="1:19" ht="12" customHeight="1">
      <c r="A219" s="526">
        <v>4</v>
      </c>
      <c r="B219" s="61"/>
      <c r="C219" s="57"/>
      <c r="D219" s="522"/>
      <c r="E219" s="497"/>
      <c r="F219" s="57"/>
      <c r="G219" s="89"/>
      <c r="H219" s="57"/>
      <c r="I219" s="91"/>
      <c r="J219" s="58">
        <f t="shared" ref="J219:J220" si="29">IF(G219=0,0,IF(G219&lt;0,"FUERA DE TIEMPO",I219*D219/VLOOKUP(YEAR(G219),$U$3:$V$39,2,0)))</f>
        <v>0</v>
      </c>
      <c r="K219" s="550"/>
      <c r="L219" s="44"/>
      <c r="M219" s="44"/>
      <c r="O219" s="45">
        <f>+IF(C220=$O$84,J220,0)</f>
        <v>0</v>
      </c>
      <c r="P219" s="45">
        <f>+IF(C220=$P$84,J220,0)</f>
        <v>0</v>
      </c>
      <c r="Q219" s="45">
        <f>+IF(C220=$Q$84,J220,0)</f>
        <v>0</v>
      </c>
      <c r="R219" s="45">
        <f>+IF(C220=$R$84,J220,0)</f>
        <v>0</v>
      </c>
      <c r="S219" s="45">
        <f>+IF(C220=$S$84,J220,0)</f>
        <v>0</v>
      </c>
    </row>
    <row r="220" spans="1:19" ht="12" hidden="1" customHeight="1">
      <c r="A220" s="526">
        <v>5</v>
      </c>
      <c r="B220" s="57"/>
      <c r="C220" s="57"/>
      <c r="D220" s="522"/>
      <c r="E220" s="498"/>
      <c r="F220" s="57"/>
      <c r="G220" s="89"/>
      <c r="H220" s="81"/>
      <c r="I220" s="90"/>
      <c r="J220" s="58">
        <f t="shared" si="29"/>
        <v>0</v>
      </c>
      <c r="K220" s="550"/>
      <c r="L220" s="44"/>
      <c r="M220" s="44"/>
      <c r="O220" s="45" t="e">
        <f>+IF(#REF!=$O$84,#REF!,0)</f>
        <v>#REF!</v>
      </c>
      <c r="P220" s="45" t="e">
        <f>+IF(#REF!=$P$84,#REF!,0)</f>
        <v>#REF!</v>
      </c>
      <c r="Q220" s="45" t="e">
        <f>+IF(#REF!=$Q$84,#REF!,0)</f>
        <v>#REF!</v>
      </c>
      <c r="R220" s="45" t="e">
        <f>+IF(#REF!=$R$84,#REF!,0)</f>
        <v>#REF!</v>
      </c>
      <c r="S220" s="45" t="e">
        <f>+IF(#REF!=$S$84,#REF!,0)</f>
        <v>#REF!</v>
      </c>
    </row>
    <row r="221" spans="1:19" ht="15.75">
      <c r="A221" s="4"/>
      <c r="B221" s="4"/>
      <c r="C221" s="4"/>
      <c r="D221" s="4"/>
      <c r="E221" s="4"/>
      <c r="F221" s="4"/>
      <c r="G221" s="48"/>
      <c r="H221" s="26"/>
      <c r="I221" s="326" t="s">
        <v>8</v>
      </c>
      <c r="J221" s="500">
        <f>SUM(J220:J220)</f>
        <v>0</v>
      </c>
      <c r="K221" s="327">
        <f>SUM(K216:K220)</f>
        <v>0</v>
      </c>
      <c r="L221" s="26"/>
      <c r="M221" s="44"/>
    </row>
    <row r="222" spans="1:19" ht="12.75">
      <c r="A222" s="26"/>
      <c r="B222" s="26"/>
      <c r="C222" s="26"/>
      <c r="D222" s="26"/>
      <c r="E222" s="26"/>
      <c r="F222" s="26"/>
      <c r="G222" s="35"/>
      <c r="H222" s="50"/>
      <c r="I222" s="328" t="str">
        <f>+IF(OR(J221&lt;=$J$9),"NO CUMPLE","CUMPLE")</f>
        <v>NO CUMPLE</v>
      </c>
      <c r="K222"/>
      <c r="L222" s="26"/>
      <c r="M222" s="26"/>
    </row>
    <row r="224" spans="1:19">
      <c r="A224" s="4"/>
      <c r="B224" s="29" t="s">
        <v>117</v>
      </c>
      <c r="C224" s="31">
        <v>16</v>
      </c>
      <c r="D224" s="737">
        <f>VLOOKUP(C224,Conformación!$A$5:$S$129,2,FALSE)</f>
        <v>0</v>
      </c>
      <c r="E224" s="737"/>
      <c r="F224" s="737"/>
      <c r="G224" s="737"/>
      <c r="H224" s="737"/>
      <c r="I224" s="737"/>
      <c r="J224" s="32"/>
      <c r="K224" s="26"/>
      <c r="L224" s="26"/>
    </row>
    <row r="225" spans="1:19">
      <c r="A225" s="4"/>
      <c r="B225" s="29"/>
      <c r="C225" s="29"/>
      <c r="D225" s="738">
        <f>VLOOKUP(C224,Conformación!$A$5:$S$129,4,FALSE)</f>
        <v>0</v>
      </c>
      <c r="E225" s="738"/>
      <c r="F225" s="738"/>
      <c r="G225" s="738"/>
      <c r="H225" s="738"/>
      <c r="I225" s="738"/>
      <c r="J225" s="32"/>
      <c r="K225" s="26"/>
      <c r="L225" s="4"/>
      <c r="M225" s="26"/>
    </row>
    <row r="226" spans="1:19">
      <c r="A226" s="4"/>
      <c r="B226" s="29"/>
      <c r="C226" s="29"/>
      <c r="D226" s="738"/>
      <c r="E226" s="738"/>
      <c r="F226" s="738"/>
      <c r="G226" s="738"/>
      <c r="H226" s="738"/>
      <c r="I226" s="738"/>
      <c r="J226" s="32"/>
      <c r="K226" s="26"/>
      <c r="L226" s="42"/>
      <c r="M226" s="26"/>
      <c r="O226" s="37" t="s">
        <v>24</v>
      </c>
      <c r="P226" s="38"/>
      <c r="Q226" s="38"/>
      <c r="R226" s="38"/>
      <c r="S226" s="38"/>
    </row>
    <row r="227" spans="1:19">
      <c r="A227" s="4"/>
      <c r="B227" s="4"/>
      <c r="C227" s="4"/>
      <c r="D227" s="4"/>
      <c r="E227" s="4"/>
      <c r="F227" s="4"/>
      <c r="G227" s="35"/>
      <c r="H227" s="26"/>
      <c r="I227" s="27"/>
      <c r="J227" s="36"/>
      <c r="K227" s="4"/>
      <c r="L227" s="44"/>
      <c r="M227" s="26"/>
      <c r="O227" s="11">
        <f>+G236</f>
        <v>0</v>
      </c>
      <c r="P227" s="11">
        <f>+G237</f>
        <v>0</v>
      </c>
      <c r="Q227" s="11">
        <f>+G238</f>
        <v>0</v>
      </c>
      <c r="R227" s="11">
        <f>+G239</f>
        <v>0</v>
      </c>
      <c r="S227" s="11">
        <f>+G240</f>
        <v>0</v>
      </c>
    </row>
    <row r="228" spans="1:19" ht="36">
      <c r="A228" s="39" t="s">
        <v>23</v>
      </c>
      <c r="B228" s="39" t="s">
        <v>6</v>
      </c>
      <c r="C228" s="40" t="s">
        <v>22</v>
      </c>
      <c r="D228" s="40" t="s">
        <v>25</v>
      </c>
      <c r="E228" s="479" t="s">
        <v>278</v>
      </c>
      <c r="F228" s="39" t="s">
        <v>4</v>
      </c>
      <c r="G228" s="41" t="s">
        <v>5</v>
      </c>
      <c r="H228" s="39" t="s">
        <v>323</v>
      </c>
      <c r="I228" s="19" t="s">
        <v>26</v>
      </c>
      <c r="J228" s="19" t="s">
        <v>11</v>
      </c>
      <c r="K228" s="39" t="s">
        <v>218</v>
      </c>
      <c r="L228" s="44"/>
      <c r="M228" s="4"/>
      <c r="O228" s="45">
        <f>+IF(C229=$O$84,J229,0)</f>
        <v>0</v>
      </c>
      <c r="P228" s="45">
        <f>+IF(C229=$P$84,J229,0)</f>
        <v>0</v>
      </c>
      <c r="Q228" s="45">
        <f>+IF(C229=$Q$84,J229,0)</f>
        <v>0</v>
      </c>
      <c r="R228" s="45">
        <f>+IF(C229=$R$84,J229,0)</f>
        <v>0</v>
      </c>
      <c r="S228" s="45">
        <f>+IF(C229=$S$84,J229,0)</f>
        <v>0</v>
      </c>
    </row>
    <row r="229" spans="1:19">
      <c r="A229" s="526">
        <v>1</v>
      </c>
      <c r="B229" s="57"/>
      <c r="C229" s="60"/>
      <c r="D229" s="522"/>
      <c r="E229" s="497"/>
      <c r="F229" s="57"/>
      <c r="G229" s="89"/>
      <c r="H229" s="57"/>
      <c r="I229" s="90"/>
      <c r="J229" s="58">
        <f>IF(G229=0,0,IF(G229&lt;0,"FUERA DE TIEMPO",I229*D229/VLOOKUP(YEAR(G229),$U$3:$V$41,2,0)))</f>
        <v>0</v>
      </c>
      <c r="K229" s="550"/>
      <c r="L229" s="44"/>
      <c r="M229" s="42"/>
      <c r="N229" s="34"/>
      <c r="O229" s="45">
        <f>+IF(C230=$O$84,J230,0)</f>
        <v>0</v>
      </c>
      <c r="P229" s="45">
        <f>+IF(C230=$P$84,J230,0)</f>
        <v>0</v>
      </c>
      <c r="Q229" s="45">
        <f>+IF(C230=$Q$84,J230,0)</f>
        <v>0</v>
      </c>
      <c r="R229" s="45">
        <f>+IF(C230=$R$84,J230,0)</f>
        <v>0</v>
      </c>
      <c r="S229" s="45">
        <f>+IF(C230=$S$84,J230,0)</f>
        <v>0</v>
      </c>
    </row>
    <row r="230" spans="1:19">
      <c r="A230" s="526">
        <v>2</v>
      </c>
      <c r="B230" s="57"/>
      <c r="C230" s="52"/>
      <c r="D230" s="315"/>
      <c r="E230" s="497"/>
      <c r="F230" s="201"/>
      <c r="G230" s="314"/>
      <c r="H230" s="201"/>
      <c r="I230" s="202"/>
      <c r="J230" s="58">
        <f t="shared" ref="J230:J231" si="30">IF(G230=0,0,IF(G230&lt;0,"FUERA DE TIEMPO",I230*D230/VLOOKUP(YEAR(G230),$U$3:$V$41,2,0)))</f>
        <v>0</v>
      </c>
      <c r="K230" s="550"/>
      <c r="L230" s="44"/>
      <c r="M230" s="44"/>
      <c r="O230" s="45">
        <f>+IF(C231=$O$84,J231,0)</f>
        <v>0</v>
      </c>
      <c r="P230" s="45">
        <f>+IF(C231=$P$84,J231,0)</f>
        <v>0</v>
      </c>
      <c r="Q230" s="45">
        <f>+IF(C231=$Q$84,J231,0)</f>
        <v>0</v>
      </c>
      <c r="R230" s="45">
        <f>+IF(C231=$R$84,J231,0)</f>
        <v>0</v>
      </c>
      <c r="S230" s="45">
        <f>+IF(C231=$S$84,J231,0)</f>
        <v>0</v>
      </c>
    </row>
    <row r="231" spans="1:19">
      <c r="A231" s="526">
        <v>3</v>
      </c>
      <c r="B231" s="57"/>
      <c r="C231" s="60"/>
      <c r="D231" s="522"/>
      <c r="E231" s="497"/>
      <c r="F231" s="57"/>
      <c r="G231" s="89"/>
      <c r="H231" s="57"/>
      <c r="I231" s="91"/>
      <c r="J231" s="58">
        <f t="shared" si="30"/>
        <v>0</v>
      </c>
      <c r="K231" s="550"/>
      <c r="L231" s="44"/>
      <c r="M231" s="44"/>
      <c r="O231" s="45">
        <f>+IF(C232=$O$84,J232,0)</f>
        <v>0</v>
      </c>
      <c r="P231" s="45">
        <f>+IF(C232=$P$84,J232,0)</f>
        <v>0</v>
      </c>
      <c r="Q231" s="45">
        <f>+IF(C232=$Q$84,J232,0)</f>
        <v>0</v>
      </c>
      <c r="R231" s="45">
        <f>+IF(C232=$R$84,J232,0)</f>
        <v>0</v>
      </c>
      <c r="S231" s="45">
        <f>+IF(C232=$S$84,J232,0)</f>
        <v>0</v>
      </c>
    </row>
    <row r="232" spans="1:19" ht="12" customHeight="1">
      <c r="A232" s="526">
        <v>4</v>
      </c>
      <c r="B232" s="61"/>
      <c r="C232" s="57"/>
      <c r="D232" s="522"/>
      <c r="E232" s="497"/>
      <c r="F232" s="57"/>
      <c r="G232" s="89"/>
      <c r="H232" s="57"/>
      <c r="I232" s="91"/>
      <c r="J232" s="58">
        <f t="shared" ref="J232:J233" si="31">IF(G232=0,0,IF(G232&lt;0,"FUERA DE TIEMPO",I232*D232/VLOOKUP(YEAR(G232),$U$3:$V$39,2,0)))</f>
        <v>0</v>
      </c>
      <c r="K232" s="550"/>
      <c r="L232" s="44"/>
      <c r="M232" s="44"/>
      <c r="O232" s="45">
        <f>+IF(C233=$O$84,J233,0)</f>
        <v>0</v>
      </c>
      <c r="P232" s="45">
        <f>+IF(C233=$P$84,J233,0)</f>
        <v>0</v>
      </c>
      <c r="Q232" s="45">
        <f>+IF(C233=$Q$84,J233,0)</f>
        <v>0</v>
      </c>
      <c r="R232" s="45">
        <f>+IF(C233=$R$84,J233,0)</f>
        <v>0</v>
      </c>
      <c r="S232" s="45">
        <f>+IF(C233=$S$84,J233,0)</f>
        <v>0</v>
      </c>
    </row>
    <row r="233" spans="1:19" ht="12" hidden="1" customHeight="1">
      <c r="A233" s="526">
        <v>5</v>
      </c>
      <c r="B233" s="57"/>
      <c r="C233" s="57"/>
      <c r="D233" s="522"/>
      <c r="E233" s="498"/>
      <c r="F233" s="57"/>
      <c r="G233" s="89"/>
      <c r="H233" s="81"/>
      <c r="I233" s="90"/>
      <c r="J233" s="58">
        <f t="shared" si="31"/>
        <v>0</v>
      </c>
      <c r="K233" s="550"/>
      <c r="L233" s="44"/>
      <c r="M233" s="44"/>
      <c r="O233" s="45" t="e">
        <f>+IF(#REF!=$O$84,#REF!,0)</f>
        <v>#REF!</v>
      </c>
      <c r="P233" s="45" t="e">
        <f>+IF(#REF!=$P$84,#REF!,0)</f>
        <v>#REF!</v>
      </c>
      <c r="Q233" s="45" t="e">
        <f>+IF(#REF!=$Q$84,#REF!,0)</f>
        <v>#REF!</v>
      </c>
      <c r="R233" s="45" t="e">
        <f>+IF(#REF!=$R$84,#REF!,0)</f>
        <v>#REF!</v>
      </c>
      <c r="S233" s="45" t="e">
        <f>+IF(#REF!=$S$84,#REF!,0)</f>
        <v>#REF!</v>
      </c>
    </row>
    <row r="234" spans="1:19" ht="15.75">
      <c r="A234" s="4"/>
      <c r="B234" s="4"/>
      <c r="C234" s="4"/>
      <c r="D234" s="4"/>
      <c r="E234" s="4"/>
      <c r="F234" s="4"/>
      <c r="G234" s="48"/>
      <c r="H234" s="26"/>
      <c r="I234" s="326" t="s">
        <v>8</v>
      </c>
      <c r="J234" s="500">
        <f>SUM(J233:J233)</f>
        <v>0</v>
      </c>
      <c r="K234" s="327">
        <f>SUM(K229:K233)</f>
        <v>0</v>
      </c>
      <c r="L234" s="26"/>
      <c r="M234" s="44"/>
    </row>
    <row r="235" spans="1:19" ht="12.75">
      <c r="A235" s="26"/>
      <c r="B235" s="26"/>
      <c r="C235" s="26"/>
      <c r="D235" s="26"/>
      <c r="E235" s="26"/>
      <c r="F235" s="26"/>
      <c r="G235" s="35"/>
      <c r="H235" s="50"/>
      <c r="I235" s="328" t="str">
        <f>+IF(OR(J234&lt;=$J$9),"NO CUMPLE","CUMPLE")</f>
        <v>NO CUMPLE</v>
      </c>
      <c r="K235"/>
      <c r="L235" s="26"/>
      <c r="M235" s="26"/>
    </row>
    <row r="237" spans="1:19">
      <c r="A237" s="4"/>
      <c r="B237" s="29" t="s">
        <v>117</v>
      </c>
      <c r="C237" s="31">
        <v>17</v>
      </c>
      <c r="D237" s="737">
        <f>VLOOKUP(C237,Conformación!$A$5:$S$129,2,FALSE)</f>
        <v>0</v>
      </c>
      <c r="E237" s="737"/>
      <c r="F237" s="737"/>
      <c r="G237" s="737"/>
      <c r="H237" s="737"/>
      <c r="I237" s="737"/>
      <c r="J237" s="32"/>
      <c r="K237" s="26"/>
      <c r="L237" s="26"/>
    </row>
    <row r="238" spans="1:19">
      <c r="A238" s="4"/>
      <c r="B238" s="29"/>
      <c r="C238" s="29"/>
      <c r="D238" s="738">
        <f>VLOOKUP(C237,Conformación!$A$5:$S$129,4,FALSE)</f>
        <v>0</v>
      </c>
      <c r="E238" s="738"/>
      <c r="F238" s="738"/>
      <c r="G238" s="738"/>
      <c r="H238" s="738"/>
      <c r="I238" s="738"/>
      <c r="J238" s="32"/>
      <c r="K238" s="26"/>
      <c r="L238" s="4"/>
      <c r="M238" s="26"/>
    </row>
    <row r="239" spans="1:19">
      <c r="A239" s="4"/>
      <c r="B239" s="29"/>
      <c r="C239" s="29"/>
      <c r="D239" s="738"/>
      <c r="E239" s="738"/>
      <c r="F239" s="738"/>
      <c r="G239" s="738"/>
      <c r="H239" s="738"/>
      <c r="I239" s="738"/>
      <c r="J239" s="32"/>
      <c r="K239" s="26"/>
      <c r="L239" s="42"/>
      <c r="M239" s="26"/>
      <c r="O239" s="37" t="s">
        <v>24</v>
      </c>
      <c r="P239" s="38"/>
      <c r="Q239" s="38"/>
      <c r="R239" s="38"/>
      <c r="S239" s="38"/>
    </row>
    <row r="240" spans="1:19">
      <c r="A240" s="4"/>
      <c r="B240" s="4"/>
      <c r="C240" s="4"/>
      <c r="D240" s="4"/>
      <c r="E240" s="4"/>
      <c r="F240" s="4"/>
      <c r="G240" s="35"/>
      <c r="H240" s="26"/>
      <c r="I240" s="27"/>
      <c r="J240" s="36"/>
      <c r="K240" s="4"/>
      <c r="L240" s="44"/>
      <c r="M240" s="26"/>
      <c r="O240" s="11">
        <f>+G249</f>
        <v>0</v>
      </c>
      <c r="P240" s="11">
        <f>+G250</f>
        <v>0</v>
      </c>
      <c r="Q240" s="11">
        <f>+G251</f>
        <v>0</v>
      </c>
      <c r="R240" s="11">
        <f>+G252</f>
        <v>0</v>
      </c>
      <c r="S240" s="11">
        <f>+G253</f>
        <v>0</v>
      </c>
    </row>
    <row r="241" spans="1:19" ht="36">
      <c r="A241" s="39" t="s">
        <v>23</v>
      </c>
      <c r="B241" s="39" t="s">
        <v>6</v>
      </c>
      <c r="C241" s="40" t="s">
        <v>22</v>
      </c>
      <c r="D241" s="40" t="s">
        <v>25</v>
      </c>
      <c r="E241" s="479" t="s">
        <v>278</v>
      </c>
      <c r="F241" s="39" t="s">
        <v>4</v>
      </c>
      <c r="G241" s="41" t="s">
        <v>5</v>
      </c>
      <c r="H241" s="39" t="s">
        <v>323</v>
      </c>
      <c r="I241" s="19" t="s">
        <v>26</v>
      </c>
      <c r="J241" s="19" t="s">
        <v>11</v>
      </c>
      <c r="K241" s="39" t="s">
        <v>218</v>
      </c>
      <c r="L241" s="44"/>
      <c r="M241" s="4"/>
      <c r="O241" s="45">
        <f>+IF(C242=$O$84,J242,0)</f>
        <v>0</v>
      </c>
      <c r="P241" s="45">
        <f>+IF(C242=$P$84,J242,0)</f>
        <v>0</v>
      </c>
      <c r="Q241" s="45">
        <f>+IF(C242=$Q$84,J242,0)</f>
        <v>0</v>
      </c>
      <c r="R241" s="45">
        <f>+IF(C242=$R$84,J242,0)</f>
        <v>0</v>
      </c>
      <c r="S241" s="45">
        <f>+IF(C242=$S$84,J242,0)</f>
        <v>0</v>
      </c>
    </row>
    <row r="242" spans="1:19">
      <c r="A242" s="526">
        <v>1</v>
      </c>
      <c r="B242" s="57"/>
      <c r="C242" s="60"/>
      <c r="D242" s="522"/>
      <c r="E242" s="497"/>
      <c r="F242" s="57"/>
      <c r="G242" s="89"/>
      <c r="H242" s="57"/>
      <c r="I242" s="90"/>
      <c r="J242" s="58">
        <f>IF(G242=0,0,IF(G242&lt;0,"FUERA DE TIEMPO",I242*D242/VLOOKUP(YEAR(G242),$U$3:$V$41,2,0)))</f>
        <v>0</v>
      </c>
      <c r="K242" s="550"/>
      <c r="L242" s="44"/>
      <c r="M242" s="42"/>
      <c r="N242" s="34"/>
      <c r="O242" s="45">
        <f>+IF(C243=$O$84,J243,0)</f>
        <v>0</v>
      </c>
      <c r="P242" s="45">
        <f>+IF(C243=$P$84,J243,0)</f>
        <v>0</v>
      </c>
      <c r="Q242" s="45">
        <f>+IF(C243=$Q$84,J243,0)</f>
        <v>0</v>
      </c>
      <c r="R242" s="45">
        <f>+IF(C243=$R$84,J243,0)</f>
        <v>0</v>
      </c>
      <c r="S242" s="45">
        <f>+IF(C243=$S$84,J243,0)</f>
        <v>0</v>
      </c>
    </row>
    <row r="243" spans="1:19">
      <c r="A243" s="526">
        <v>2</v>
      </c>
      <c r="B243" s="57"/>
      <c r="C243" s="52"/>
      <c r="D243" s="315"/>
      <c r="E243" s="497"/>
      <c r="F243" s="201"/>
      <c r="G243" s="314"/>
      <c r="H243" s="201"/>
      <c r="I243" s="202"/>
      <c r="J243" s="58">
        <f t="shared" ref="J243:J244" si="32">IF(G243=0,0,IF(G243&lt;0,"FUERA DE TIEMPO",I243*D243/VLOOKUP(YEAR(G243),$U$3:$V$41,2,0)))</f>
        <v>0</v>
      </c>
      <c r="K243" s="550"/>
      <c r="L243" s="44"/>
      <c r="M243" s="44"/>
      <c r="O243" s="45">
        <f>+IF(C244=$O$84,J244,0)</f>
        <v>0</v>
      </c>
      <c r="P243" s="45">
        <f>+IF(C244=$P$84,J244,0)</f>
        <v>0</v>
      </c>
      <c r="Q243" s="45">
        <f>+IF(C244=$Q$84,J244,0)</f>
        <v>0</v>
      </c>
      <c r="R243" s="45">
        <f>+IF(C244=$R$84,J244,0)</f>
        <v>0</v>
      </c>
      <c r="S243" s="45">
        <f>+IF(C244=$S$84,J244,0)</f>
        <v>0</v>
      </c>
    </row>
    <row r="244" spans="1:19">
      <c r="A244" s="526">
        <v>3</v>
      </c>
      <c r="B244" s="57"/>
      <c r="C244" s="60"/>
      <c r="D244" s="522"/>
      <c r="E244" s="497"/>
      <c r="F244" s="57"/>
      <c r="G244" s="89"/>
      <c r="H244" s="57"/>
      <c r="I244" s="91"/>
      <c r="J244" s="58">
        <f t="shared" si="32"/>
        <v>0</v>
      </c>
      <c r="K244" s="550"/>
      <c r="L244" s="44"/>
      <c r="M244" s="44"/>
      <c r="O244" s="45">
        <f>+IF(C245=$O$84,J245,0)</f>
        <v>0</v>
      </c>
      <c r="P244" s="45">
        <f>+IF(C245=$P$84,J245,0)</f>
        <v>0</v>
      </c>
      <c r="Q244" s="45">
        <f>+IF(C245=$Q$84,J245,0)</f>
        <v>0</v>
      </c>
      <c r="R244" s="45">
        <f>+IF(C245=$R$84,J245,0)</f>
        <v>0</v>
      </c>
      <c r="S244" s="45">
        <f>+IF(C245=$S$84,J245,0)</f>
        <v>0</v>
      </c>
    </row>
    <row r="245" spans="1:19" ht="12" customHeight="1">
      <c r="A245" s="526">
        <v>4</v>
      </c>
      <c r="B245" s="61"/>
      <c r="C245" s="57"/>
      <c r="D245" s="522"/>
      <c r="E245" s="497"/>
      <c r="F245" s="57"/>
      <c r="G245" s="89"/>
      <c r="H245" s="57"/>
      <c r="I245" s="91"/>
      <c r="J245" s="58">
        <f t="shared" ref="J245:J246" si="33">IF(G245=0,0,IF(G245&lt;0,"FUERA DE TIEMPO",I245*D245/VLOOKUP(YEAR(G245),$U$3:$V$39,2,0)))</f>
        <v>0</v>
      </c>
      <c r="K245" s="550"/>
      <c r="L245" s="44"/>
      <c r="M245" s="44"/>
      <c r="O245" s="45">
        <f>+IF(C246=$O$84,J246,0)</f>
        <v>0</v>
      </c>
      <c r="P245" s="45">
        <f>+IF(C246=$P$84,J246,0)</f>
        <v>0</v>
      </c>
      <c r="Q245" s="45">
        <f>+IF(C246=$Q$84,J246,0)</f>
        <v>0</v>
      </c>
      <c r="R245" s="45">
        <f>+IF(C246=$R$84,J246,0)</f>
        <v>0</v>
      </c>
      <c r="S245" s="45">
        <f>+IF(C246=$S$84,J246,0)</f>
        <v>0</v>
      </c>
    </row>
    <row r="246" spans="1:19" ht="12" hidden="1" customHeight="1">
      <c r="A246" s="526">
        <v>5</v>
      </c>
      <c r="B246" s="57"/>
      <c r="C246" s="57"/>
      <c r="D246" s="522"/>
      <c r="E246" s="498"/>
      <c r="F246" s="57"/>
      <c r="G246" s="89"/>
      <c r="H246" s="81"/>
      <c r="I246" s="90"/>
      <c r="J246" s="58">
        <f t="shared" si="33"/>
        <v>0</v>
      </c>
      <c r="K246" s="550"/>
      <c r="L246" s="44"/>
      <c r="M246" s="44"/>
      <c r="O246" s="45" t="e">
        <f>+IF(#REF!=$O$84,#REF!,0)</f>
        <v>#REF!</v>
      </c>
      <c r="P246" s="45" t="e">
        <f>+IF(#REF!=$P$84,#REF!,0)</f>
        <v>#REF!</v>
      </c>
      <c r="Q246" s="45" t="e">
        <f>+IF(#REF!=$Q$84,#REF!,0)</f>
        <v>#REF!</v>
      </c>
      <c r="R246" s="45" t="e">
        <f>+IF(#REF!=$R$84,#REF!,0)</f>
        <v>#REF!</v>
      </c>
      <c r="S246" s="45" t="e">
        <f>+IF(#REF!=$S$84,#REF!,0)</f>
        <v>#REF!</v>
      </c>
    </row>
    <row r="247" spans="1:19" ht="15.75">
      <c r="A247" s="4"/>
      <c r="B247" s="4"/>
      <c r="C247" s="4"/>
      <c r="D247" s="4"/>
      <c r="E247" s="4"/>
      <c r="F247" s="4"/>
      <c r="G247" s="48"/>
      <c r="H247" s="26"/>
      <c r="I247" s="326" t="s">
        <v>8</v>
      </c>
      <c r="J247" s="500">
        <f>SUM(J246:J246)</f>
        <v>0</v>
      </c>
      <c r="K247" s="327">
        <f>SUM(K242:K246)</f>
        <v>0</v>
      </c>
      <c r="L247" s="26"/>
      <c r="M247" s="44"/>
    </row>
    <row r="248" spans="1:19" ht="12.75">
      <c r="A248" s="26"/>
      <c r="B248" s="26"/>
      <c r="C248" s="26"/>
      <c r="D248" s="26"/>
      <c r="E248" s="26"/>
      <c r="F248" s="26"/>
      <c r="G248" s="35"/>
      <c r="H248" s="50"/>
      <c r="I248" s="328" t="str">
        <f>+IF(OR(J247&lt;=$J$9),"NO CUMPLE","CUMPLE")</f>
        <v>NO CUMPLE</v>
      </c>
      <c r="K248"/>
      <c r="L248" s="26"/>
      <c r="M248" s="26"/>
    </row>
    <row r="250" spans="1:19">
      <c r="A250" s="4"/>
      <c r="B250" s="29" t="s">
        <v>117</v>
      </c>
      <c r="C250" s="31">
        <v>18</v>
      </c>
      <c r="D250" s="737">
        <f>VLOOKUP(C250,Conformación!$A$5:$S$129,2,FALSE)</f>
        <v>0</v>
      </c>
      <c r="E250" s="737"/>
      <c r="F250" s="737"/>
      <c r="G250" s="737"/>
      <c r="H250" s="737"/>
      <c r="I250" s="737"/>
      <c r="J250" s="32"/>
      <c r="K250" s="26"/>
      <c r="L250" s="26"/>
    </row>
    <row r="251" spans="1:19">
      <c r="A251" s="4"/>
      <c r="B251" s="29"/>
      <c r="C251" s="29"/>
      <c r="D251" s="738">
        <f>VLOOKUP(C250,Conformación!$A$5:$S$129,4,FALSE)</f>
        <v>0</v>
      </c>
      <c r="E251" s="738"/>
      <c r="F251" s="738"/>
      <c r="G251" s="738"/>
      <c r="H251" s="738"/>
      <c r="I251" s="738"/>
      <c r="J251" s="32"/>
      <c r="K251" s="26"/>
      <c r="L251" s="4"/>
      <c r="M251" s="26"/>
    </row>
    <row r="252" spans="1:19">
      <c r="A252" s="4"/>
      <c r="B252" s="29"/>
      <c r="C252" s="29"/>
      <c r="D252" s="738"/>
      <c r="E252" s="738"/>
      <c r="F252" s="738"/>
      <c r="G252" s="738"/>
      <c r="H252" s="738"/>
      <c r="I252" s="738"/>
      <c r="J252" s="32"/>
      <c r="K252" s="26"/>
      <c r="L252" s="42"/>
      <c r="M252" s="26"/>
      <c r="O252" s="37" t="s">
        <v>24</v>
      </c>
      <c r="P252" s="38"/>
      <c r="Q252" s="38"/>
      <c r="R252" s="38"/>
      <c r="S252" s="38"/>
    </row>
    <row r="253" spans="1:19">
      <c r="A253" s="4"/>
      <c r="B253" s="4"/>
      <c r="C253" s="4"/>
      <c r="D253" s="4"/>
      <c r="E253" s="4"/>
      <c r="F253" s="4"/>
      <c r="G253" s="35"/>
      <c r="H253" s="26"/>
      <c r="I253" s="27"/>
      <c r="J253" s="36"/>
      <c r="K253" s="4"/>
      <c r="L253" s="44"/>
      <c r="M253" s="26"/>
      <c r="O253" s="11">
        <f>+G262</f>
        <v>0</v>
      </c>
      <c r="P253" s="11">
        <f>+G263</f>
        <v>0</v>
      </c>
      <c r="Q253" s="11">
        <f>+G264</f>
        <v>0</v>
      </c>
      <c r="R253" s="11">
        <f>+G265</f>
        <v>0</v>
      </c>
      <c r="S253" s="11">
        <f>+G266</f>
        <v>0</v>
      </c>
    </row>
    <row r="254" spans="1:19" ht="36">
      <c r="A254" s="39" t="s">
        <v>23</v>
      </c>
      <c r="B254" s="39" t="s">
        <v>6</v>
      </c>
      <c r="C254" s="40" t="s">
        <v>22</v>
      </c>
      <c r="D254" s="40" t="s">
        <v>25</v>
      </c>
      <c r="E254" s="479" t="s">
        <v>278</v>
      </c>
      <c r="F254" s="39" t="s">
        <v>4</v>
      </c>
      <c r="G254" s="41" t="s">
        <v>5</v>
      </c>
      <c r="H254" s="39" t="s">
        <v>323</v>
      </c>
      <c r="I254" s="19" t="s">
        <v>26</v>
      </c>
      <c r="J254" s="19" t="s">
        <v>11</v>
      </c>
      <c r="K254" s="39" t="s">
        <v>218</v>
      </c>
      <c r="L254" s="44"/>
      <c r="M254" s="4"/>
      <c r="O254" s="45">
        <f>+IF(C255=$O$84,J255,0)</f>
        <v>0</v>
      </c>
      <c r="P254" s="45">
        <f>+IF(C255=$P$84,J255,0)</f>
        <v>0</v>
      </c>
      <c r="Q254" s="45">
        <f>+IF(C255=$Q$84,J255,0)</f>
        <v>0</v>
      </c>
      <c r="R254" s="45">
        <f>+IF(C255=$R$84,J255,0)</f>
        <v>0</v>
      </c>
      <c r="S254" s="45">
        <f>+IF(C255=$S$84,J255,0)</f>
        <v>0</v>
      </c>
    </row>
    <row r="255" spans="1:19">
      <c r="A255" s="526">
        <v>1</v>
      </c>
      <c r="B255" s="57"/>
      <c r="C255" s="60"/>
      <c r="D255" s="522"/>
      <c r="E255" s="497"/>
      <c r="F255" s="57"/>
      <c r="G255" s="89"/>
      <c r="H255" s="57"/>
      <c r="I255" s="90"/>
      <c r="J255" s="58">
        <f>IF(G255=0,0,IF(G255&lt;0,"FUERA DE TIEMPO",I255*D255/VLOOKUP(YEAR(G255),$U$3:$V$41,2,0)))</f>
        <v>0</v>
      </c>
      <c r="K255" s="550"/>
      <c r="L255" s="44"/>
      <c r="M255" s="42"/>
      <c r="N255" s="34"/>
      <c r="O255" s="45">
        <f>+IF(C256=$O$84,J256,0)</f>
        <v>0</v>
      </c>
      <c r="P255" s="45">
        <f>+IF(C256=$P$84,J256,0)</f>
        <v>0</v>
      </c>
      <c r="Q255" s="45">
        <f>+IF(C256=$Q$84,J256,0)</f>
        <v>0</v>
      </c>
      <c r="R255" s="45">
        <f>+IF(C256=$R$84,J256,0)</f>
        <v>0</v>
      </c>
      <c r="S255" s="45">
        <f>+IF(C256=$S$84,J256,0)</f>
        <v>0</v>
      </c>
    </row>
    <row r="256" spans="1:19">
      <c r="A256" s="526">
        <v>2</v>
      </c>
      <c r="B256" s="57"/>
      <c r="C256" s="52"/>
      <c r="D256" s="315"/>
      <c r="E256" s="497"/>
      <c r="F256" s="201"/>
      <c r="G256" s="314"/>
      <c r="H256" s="201"/>
      <c r="I256" s="202"/>
      <c r="J256" s="58">
        <f t="shared" ref="J256:J257" si="34">IF(G256=0,0,IF(G256&lt;0,"FUERA DE TIEMPO",I256*D256/VLOOKUP(YEAR(G256),$U$3:$V$41,2,0)))</f>
        <v>0</v>
      </c>
      <c r="K256" s="550"/>
      <c r="L256" s="44"/>
      <c r="M256" s="44"/>
      <c r="O256" s="45">
        <f>+IF(C257=$O$84,J257,0)</f>
        <v>0</v>
      </c>
      <c r="P256" s="45">
        <f>+IF(C257=$P$84,J257,0)</f>
        <v>0</v>
      </c>
      <c r="Q256" s="45">
        <f>+IF(C257=$Q$84,J257,0)</f>
        <v>0</v>
      </c>
      <c r="R256" s="45">
        <f>+IF(C257=$R$84,J257,0)</f>
        <v>0</v>
      </c>
      <c r="S256" s="45">
        <f>+IF(C257=$S$84,J257,0)</f>
        <v>0</v>
      </c>
    </row>
    <row r="257" spans="1:19">
      <c r="A257" s="526">
        <v>3</v>
      </c>
      <c r="B257" s="57"/>
      <c r="C257" s="60"/>
      <c r="D257" s="522"/>
      <c r="E257" s="497"/>
      <c r="F257" s="57"/>
      <c r="G257" s="89"/>
      <c r="H257" s="57"/>
      <c r="I257" s="91"/>
      <c r="J257" s="58">
        <f t="shared" si="34"/>
        <v>0</v>
      </c>
      <c r="K257" s="550"/>
      <c r="L257" s="44"/>
      <c r="M257" s="44"/>
      <c r="O257" s="45">
        <f>+IF(C258=$O$84,J258,0)</f>
        <v>0</v>
      </c>
      <c r="P257" s="45">
        <f>+IF(C258=$P$84,J258,0)</f>
        <v>0</v>
      </c>
      <c r="Q257" s="45">
        <f>+IF(C258=$Q$84,J258,0)</f>
        <v>0</v>
      </c>
      <c r="R257" s="45">
        <f>+IF(C258=$R$84,J258,0)</f>
        <v>0</v>
      </c>
      <c r="S257" s="45">
        <f>+IF(C258=$S$84,J258,0)</f>
        <v>0</v>
      </c>
    </row>
    <row r="258" spans="1:19" ht="12" customHeight="1">
      <c r="A258" s="526">
        <v>4</v>
      </c>
      <c r="B258" s="61"/>
      <c r="C258" s="57"/>
      <c r="D258" s="522"/>
      <c r="E258" s="497"/>
      <c r="F258" s="57"/>
      <c r="G258" s="89"/>
      <c r="H258" s="57"/>
      <c r="I258" s="91"/>
      <c r="J258" s="58">
        <f t="shared" ref="J258:J259" si="35">IF(G258=0,0,IF(G258&lt;0,"FUERA DE TIEMPO",I258*D258/VLOOKUP(YEAR(G258),$U$3:$V$39,2,0)))</f>
        <v>0</v>
      </c>
      <c r="K258" s="550"/>
      <c r="L258" s="44"/>
      <c r="M258" s="44"/>
      <c r="O258" s="45">
        <f>+IF(C259=$O$84,J259,0)</f>
        <v>0</v>
      </c>
      <c r="P258" s="45">
        <f>+IF(C259=$P$84,J259,0)</f>
        <v>0</v>
      </c>
      <c r="Q258" s="45">
        <f>+IF(C259=$Q$84,J259,0)</f>
        <v>0</v>
      </c>
      <c r="R258" s="45">
        <f>+IF(C259=$R$84,J259,0)</f>
        <v>0</v>
      </c>
      <c r="S258" s="45">
        <f>+IF(C259=$S$84,J259,0)</f>
        <v>0</v>
      </c>
    </row>
    <row r="259" spans="1:19" ht="12" hidden="1" customHeight="1">
      <c r="A259" s="526">
        <v>5</v>
      </c>
      <c r="B259" s="57"/>
      <c r="C259" s="57"/>
      <c r="D259" s="522"/>
      <c r="E259" s="498"/>
      <c r="F259" s="57"/>
      <c r="G259" s="89"/>
      <c r="H259" s="81"/>
      <c r="I259" s="90"/>
      <c r="J259" s="58">
        <f t="shared" si="35"/>
        <v>0</v>
      </c>
      <c r="K259" s="550"/>
      <c r="L259" s="44"/>
      <c r="M259" s="44"/>
      <c r="O259" s="45" t="e">
        <f>+IF(#REF!=$O$84,#REF!,0)</f>
        <v>#REF!</v>
      </c>
      <c r="P259" s="45" t="e">
        <f>+IF(#REF!=$P$84,#REF!,0)</f>
        <v>#REF!</v>
      </c>
      <c r="Q259" s="45" t="e">
        <f>+IF(#REF!=$Q$84,#REF!,0)</f>
        <v>#REF!</v>
      </c>
      <c r="R259" s="45" t="e">
        <f>+IF(#REF!=$R$84,#REF!,0)</f>
        <v>#REF!</v>
      </c>
      <c r="S259" s="45" t="e">
        <f>+IF(#REF!=$S$84,#REF!,0)</f>
        <v>#REF!</v>
      </c>
    </row>
    <row r="260" spans="1:19" ht="15.75">
      <c r="A260" s="4"/>
      <c r="B260" s="4"/>
      <c r="C260" s="4"/>
      <c r="D260" s="4"/>
      <c r="E260" s="4"/>
      <c r="F260" s="4"/>
      <c r="G260" s="48"/>
      <c r="H260" s="26"/>
      <c r="I260" s="326" t="s">
        <v>8</v>
      </c>
      <c r="J260" s="500">
        <f>SUM(J259:J259)</f>
        <v>0</v>
      </c>
      <c r="K260" s="327">
        <f>SUM(K255:K259)</f>
        <v>0</v>
      </c>
      <c r="L260" s="26"/>
      <c r="M260" s="44"/>
    </row>
    <row r="261" spans="1:19" ht="12.75">
      <c r="A261" s="26"/>
      <c r="B261" s="26"/>
      <c r="C261" s="26"/>
      <c r="D261" s="26"/>
      <c r="E261" s="26"/>
      <c r="F261" s="26"/>
      <c r="G261" s="35"/>
      <c r="H261" s="50"/>
      <c r="I261" s="328" t="str">
        <f>+IF(OR(J260&lt;=$J$9),"NO CUMPLE","CUMPLE")</f>
        <v>NO CUMPLE</v>
      </c>
      <c r="K261"/>
      <c r="L261" s="26"/>
      <c r="M261" s="26"/>
    </row>
    <row r="263" spans="1:19">
      <c r="A263" s="4"/>
      <c r="B263" s="29" t="s">
        <v>117</v>
      </c>
      <c r="C263" s="31">
        <v>19</v>
      </c>
      <c r="D263" s="737">
        <f>VLOOKUP(C263,Conformación!$A$5:$S$129,2,FALSE)</f>
        <v>0</v>
      </c>
      <c r="E263" s="737"/>
      <c r="F263" s="737"/>
      <c r="G263" s="737"/>
      <c r="H263" s="737"/>
      <c r="I263" s="737"/>
      <c r="J263" s="32"/>
      <c r="K263" s="26"/>
      <c r="L263" s="26"/>
    </row>
    <row r="264" spans="1:19">
      <c r="A264" s="4"/>
      <c r="B264" s="29"/>
      <c r="C264" s="29"/>
      <c r="D264" s="738">
        <f>VLOOKUP(C263,Conformación!$A$5:$S$129,4,FALSE)</f>
        <v>0</v>
      </c>
      <c r="E264" s="738"/>
      <c r="F264" s="738"/>
      <c r="G264" s="738"/>
      <c r="H264" s="738"/>
      <c r="I264" s="738"/>
      <c r="J264" s="32"/>
      <c r="K264" s="26"/>
      <c r="L264" s="4"/>
      <c r="M264" s="26"/>
    </row>
    <row r="265" spans="1:19">
      <c r="A265" s="4"/>
      <c r="B265" s="29"/>
      <c r="C265" s="29"/>
      <c r="D265" s="738"/>
      <c r="E265" s="738"/>
      <c r="F265" s="738"/>
      <c r="G265" s="738"/>
      <c r="H265" s="738"/>
      <c r="I265" s="738"/>
      <c r="J265" s="32"/>
      <c r="K265" s="26"/>
      <c r="L265" s="42"/>
      <c r="M265" s="26"/>
      <c r="O265" s="37" t="s">
        <v>24</v>
      </c>
      <c r="P265" s="38"/>
      <c r="Q265" s="38"/>
      <c r="R265" s="38"/>
      <c r="S265" s="38"/>
    </row>
    <row r="266" spans="1:19">
      <c r="A266" s="4"/>
      <c r="B266" s="4"/>
      <c r="C266" s="4"/>
      <c r="D266" s="4"/>
      <c r="E266" s="4"/>
      <c r="F266" s="4"/>
      <c r="G266" s="35"/>
      <c r="H266" s="26"/>
      <c r="I266" s="27"/>
      <c r="J266" s="36"/>
      <c r="K266" s="4"/>
      <c r="L266" s="44"/>
      <c r="M266" s="26"/>
      <c r="O266" s="11">
        <f>+G275</f>
        <v>0</v>
      </c>
      <c r="P266" s="11">
        <f>+G276</f>
        <v>0</v>
      </c>
      <c r="Q266" s="11">
        <f>+G277</f>
        <v>0</v>
      </c>
      <c r="R266" s="11">
        <f>+G278</f>
        <v>0</v>
      </c>
      <c r="S266" s="11">
        <f>+G279</f>
        <v>0</v>
      </c>
    </row>
    <row r="267" spans="1:19" ht="36">
      <c r="A267" s="39" t="s">
        <v>23</v>
      </c>
      <c r="B267" s="39" t="s">
        <v>6</v>
      </c>
      <c r="C267" s="40" t="s">
        <v>22</v>
      </c>
      <c r="D267" s="40" t="s">
        <v>25</v>
      </c>
      <c r="E267" s="479" t="s">
        <v>278</v>
      </c>
      <c r="F267" s="39" t="s">
        <v>4</v>
      </c>
      <c r="G267" s="41" t="s">
        <v>5</v>
      </c>
      <c r="H267" s="39" t="s">
        <v>323</v>
      </c>
      <c r="I267" s="19" t="s">
        <v>26</v>
      </c>
      <c r="J267" s="19" t="s">
        <v>11</v>
      </c>
      <c r="K267" s="39" t="s">
        <v>218</v>
      </c>
      <c r="L267" s="44"/>
      <c r="M267" s="4"/>
      <c r="O267" s="45">
        <f>+IF(C268=$O$84,J268,0)</f>
        <v>0</v>
      </c>
      <c r="P267" s="45">
        <f>+IF(C268=$P$84,J268,0)</f>
        <v>0</v>
      </c>
      <c r="Q267" s="45">
        <f>+IF(C268=$Q$84,J268,0)</f>
        <v>0</v>
      </c>
      <c r="R267" s="45">
        <f>+IF(C268=$R$84,J268,0)</f>
        <v>0</v>
      </c>
      <c r="S267" s="45">
        <f>+IF(C268=$S$84,J268,0)</f>
        <v>0</v>
      </c>
    </row>
    <row r="268" spans="1:19">
      <c r="A268" s="526">
        <v>1</v>
      </c>
      <c r="B268" s="57"/>
      <c r="C268" s="60"/>
      <c r="D268" s="522"/>
      <c r="E268" s="497"/>
      <c r="F268" s="57"/>
      <c r="G268" s="89"/>
      <c r="H268" s="57"/>
      <c r="I268" s="90"/>
      <c r="J268" s="58">
        <f>IF(G268=0,0,IF(G268&lt;0,"FUERA DE TIEMPO",I268*D268/VLOOKUP(YEAR(G268),$U$3:$V$41,2,0)))</f>
        <v>0</v>
      </c>
      <c r="K268" s="550"/>
      <c r="L268" s="44"/>
      <c r="M268" s="42"/>
      <c r="N268" s="34"/>
      <c r="O268" s="45">
        <f>+IF(C269=$O$84,J269,0)</f>
        <v>0</v>
      </c>
      <c r="P268" s="45">
        <f>+IF(C269=$P$84,J269,0)</f>
        <v>0</v>
      </c>
      <c r="Q268" s="45">
        <f>+IF(C269=$Q$84,J269,0)</f>
        <v>0</v>
      </c>
      <c r="R268" s="45">
        <f>+IF(C269=$R$84,J269,0)</f>
        <v>0</v>
      </c>
      <c r="S268" s="45">
        <f>+IF(C269=$S$84,J269,0)</f>
        <v>0</v>
      </c>
    </row>
    <row r="269" spans="1:19">
      <c r="A269" s="526">
        <v>2</v>
      </c>
      <c r="B269" s="57"/>
      <c r="C269" s="52"/>
      <c r="D269" s="315"/>
      <c r="E269" s="497"/>
      <c r="F269" s="201"/>
      <c r="G269" s="314"/>
      <c r="H269" s="201"/>
      <c r="I269" s="202"/>
      <c r="J269" s="58">
        <f t="shared" ref="J269:J270" si="36">IF(G269=0,0,IF(G269&lt;0,"FUERA DE TIEMPO",I269*D269/VLOOKUP(YEAR(G269),$U$3:$V$41,2,0)))</f>
        <v>0</v>
      </c>
      <c r="K269" s="550"/>
      <c r="L269" s="44"/>
      <c r="M269" s="44"/>
      <c r="O269" s="45">
        <f>+IF(C270=$O$84,J270,0)</f>
        <v>0</v>
      </c>
      <c r="P269" s="45">
        <f>+IF(C270=$P$84,J270,0)</f>
        <v>0</v>
      </c>
      <c r="Q269" s="45">
        <f>+IF(C270=$Q$84,J270,0)</f>
        <v>0</v>
      </c>
      <c r="R269" s="45">
        <f>+IF(C270=$R$84,J270,0)</f>
        <v>0</v>
      </c>
      <c r="S269" s="45">
        <f>+IF(C270=$S$84,J270,0)</f>
        <v>0</v>
      </c>
    </row>
    <row r="270" spans="1:19">
      <c r="A270" s="526">
        <v>3</v>
      </c>
      <c r="B270" s="57"/>
      <c r="C270" s="60"/>
      <c r="D270" s="522"/>
      <c r="E270" s="497"/>
      <c r="F270" s="57"/>
      <c r="G270" s="89"/>
      <c r="H270" s="57"/>
      <c r="I270" s="91"/>
      <c r="J270" s="58">
        <f t="shared" si="36"/>
        <v>0</v>
      </c>
      <c r="K270" s="550"/>
      <c r="L270" s="44"/>
      <c r="M270" s="44"/>
      <c r="O270" s="45">
        <f>+IF(C271=$O$84,J271,0)</f>
        <v>0</v>
      </c>
      <c r="P270" s="45">
        <f>+IF(C271=$P$84,J271,0)</f>
        <v>0</v>
      </c>
      <c r="Q270" s="45">
        <f>+IF(C271=$Q$84,J271,0)</f>
        <v>0</v>
      </c>
      <c r="R270" s="45">
        <f>+IF(C271=$R$84,J271,0)</f>
        <v>0</v>
      </c>
      <c r="S270" s="45">
        <f>+IF(C271=$S$84,J271,0)</f>
        <v>0</v>
      </c>
    </row>
    <row r="271" spans="1:19" ht="12" customHeight="1">
      <c r="A271" s="526">
        <v>4</v>
      </c>
      <c r="B271" s="61"/>
      <c r="C271" s="57"/>
      <c r="D271" s="522"/>
      <c r="E271" s="497"/>
      <c r="F271" s="57"/>
      <c r="G271" s="89"/>
      <c r="H271" s="57"/>
      <c r="I271" s="91"/>
      <c r="J271" s="58">
        <f t="shared" ref="J271:J272" si="37">IF(G271=0,0,IF(G271&lt;0,"FUERA DE TIEMPO",I271*D271/VLOOKUP(YEAR(G271),$U$3:$V$39,2,0)))</f>
        <v>0</v>
      </c>
      <c r="K271" s="550"/>
      <c r="L271" s="44"/>
      <c r="M271" s="44"/>
      <c r="O271" s="45">
        <f>+IF(C272=$O$84,J272,0)</f>
        <v>0</v>
      </c>
      <c r="P271" s="45">
        <f>+IF(C272=$P$84,J272,0)</f>
        <v>0</v>
      </c>
      <c r="Q271" s="45">
        <f>+IF(C272=$Q$84,J272,0)</f>
        <v>0</v>
      </c>
      <c r="R271" s="45">
        <f>+IF(C272=$R$84,J272,0)</f>
        <v>0</v>
      </c>
      <c r="S271" s="45">
        <f>+IF(C272=$S$84,J272,0)</f>
        <v>0</v>
      </c>
    </row>
    <row r="272" spans="1:19" ht="12" hidden="1" customHeight="1">
      <c r="A272" s="526">
        <v>5</v>
      </c>
      <c r="B272" s="57"/>
      <c r="C272" s="57"/>
      <c r="D272" s="522"/>
      <c r="E272" s="498"/>
      <c r="F272" s="57"/>
      <c r="G272" s="89"/>
      <c r="H272" s="81"/>
      <c r="I272" s="90"/>
      <c r="J272" s="58">
        <f t="shared" si="37"/>
        <v>0</v>
      </c>
      <c r="K272" s="550"/>
      <c r="L272" s="44"/>
      <c r="M272" s="44"/>
      <c r="O272" s="45" t="e">
        <f>+IF(#REF!=$O$84,#REF!,0)</f>
        <v>#REF!</v>
      </c>
      <c r="P272" s="45" t="e">
        <f>+IF(#REF!=$P$84,#REF!,0)</f>
        <v>#REF!</v>
      </c>
      <c r="Q272" s="45" t="e">
        <f>+IF(#REF!=$Q$84,#REF!,0)</f>
        <v>#REF!</v>
      </c>
      <c r="R272" s="45" t="e">
        <f>+IF(#REF!=$R$84,#REF!,0)</f>
        <v>#REF!</v>
      </c>
      <c r="S272" s="45" t="e">
        <f>+IF(#REF!=$S$84,#REF!,0)</f>
        <v>#REF!</v>
      </c>
    </row>
    <row r="273" spans="1:19" ht="15.75">
      <c r="A273" s="4"/>
      <c r="B273" s="4"/>
      <c r="C273" s="4"/>
      <c r="D273" s="4"/>
      <c r="E273" s="4"/>
      <c r="F273" s="4"/>
      <c r="G273" s="48"/>
      <c r="H273" s="26"/>
      <c r="I273" s="326" t="s">
        <v>8</v>
      </c>
      <c r="J273" s="500">
        <f>SUM(J272:J272)</f>
        <v>0</v>
      </c>
      <c r="K273" s="327">
        <f>SUM(K268:K272)</f>
        <v>0</v>
      </c>
      <c r="L273" s="26"/>
      <c r="M273" s="44"/>
    </row>
    <row r="274" spans="1:19" ht="12.75">
      <c r="A274" s="26"/>
      <c r="B274" s="26"/>
      <c r="C274" s="26"/>
      <c r="D274" s="26"/>
      <c r="E274" s="26"/>
      <c r="F274" s="26"/>
      <c r="G274" s="35"/>
      <c r="H274" s="50"/>
      <c r="I274" s="328" t="str">
        <f>+IF(OR(J273&lt;=$J$9),"NO CUMPLE","CUMPLE")</f>
        <v>NO CUMPLE</v>
      </c>
      <c r="K274"/>
      <c r="L274" s="26"/>
      <c r="M274" s="26"/>
    </row>
    <row r="276" spans="1:19">
      <c r="A276" s="4"/>
      <c r="B276" s="29" t="s">
        <v>117</v>
      </c>
      <c r="C276" s="31">
        <v>20</v>
      </c>
      <c r="D276" s="737">
        <f>VLOOKUP(C276,Conformación!$A$5:$S$129,2,FALSE)</f>
        <v>0</v>
      </c>
      <c r="E276" s="737"/>
      <c r="F276" s="737"/>
      <c r="G276" s="737"/>
      <c r="H276" s="737"/>
      <c r="I276" s="737"/>
      <c r="J276" s="32"/>
      <c r="K276" s="26"/>
      <c r="L276" s="26"/>
    </row>
    <row r="277" spans="1:19">
      <c r="A277" s="4"/>
      <c r="B277" s="29"/>
      <c r="C277" s="29"/>
      <c r="D277" s="738">
        <f>VLOOKUP(C276,Conformación!$A$5:$S$129,4,FALSE)</f>
        <v>0</v>
      </c>
      <c r="E277" s="738"/>
      <c r="F277" s="738"/>
      <c r="G277" s="738"/>
      <c r="H277" s="738"/>
      <c r="I277" s="738"/>
      <c r="J277" s="32"/>
      <c r="K277" s="26"/>
      <c r="L277" s="4"/>
      <c r="M277" s="26"/>
    </row>
    <row r="278" spans="1:19">
      <c r="A278" s="4"/>
      <c r="B278" s="29"/>
      <c r="C278" s="29"/>
      <c r="D278" s="738"/>
      <c r="E278" s="738"/>
      <c r="F278" s="738"/>
      <c r="G278" s="738"/>
      <c r="H278" s="738"/>
      <c r="I278" s="738"/>
      <c r="J278" s="32"/>
      <c r="K278" s="26"/>
      <c r="L278" s="42"/>
      <c r="M278" s="26"/>
      <c r="O278" s="37" t="s">
        <v>24</v>
      </c>
      <c r="P278" s="38"/>
      <c r="Q278" s="38"/>
      <c r="R278" s="38"/>
      <c r="S278" s="38"/>
    </row>
    <row r="279" spans="1:19">
      <c r="A279" s="4"/>
      <c r="B279" s="4"/>
      <c r="C279" s="4"/>
      <c r="D279" s="4"/>
      <c r="E279" s="4"/>
      <c r="F279" s="4"/>
      <c r="G279" s="35"/>
      <c r="H279" s="26"/>
      <c r="I279" s="27"/>
      <c r="J279" s="36"/>
      <c r="K279" s="4"/>
      <c r="L279" s="44"/>
      <c r="M279" s="26"/>
      <c r="O279" s="11">
        <f>+G288</f>
        <v>0</v>
      </c>
      <c r="P279" s="11">
        <f>+G289</f>
        <v>0</v>
      </c>
      <c r="Q279" s="11">
        <f>+G290</f>
        <v>0</v>
      </c>
      <c r="R279" s="11">
        <f>+G291</f>
        <v>0</v>
      </c>
      <c r="S279" s="11">
        <f>+G292</f>
        <v>0</v>
      </c>
    </row>
    <row r="280" spans="1:19" ht="36">
      <c r="A280" s="39" t="s">
        <v>23</v>
      </c>
      <c r="B280" s="39" t="s">
        <v>6</v>
      </c>
      <c r="C280" s="40" t="s">
        <v>22</v>
      </c>
      <c r="D280" s="40" t="s">
        <v>25</v>
      </c>
      <c r="E280" s="479" t="s">
        <v>278</v>
      </c>
      <c r="F280" s="39" t="s">
        <v>4</v>
      </c>
      <c r="G280" s="41" t="s">
        <v>5</v>
      </c>
      <c r="H280" s="39" t="s">
        <v>323</v>
      </c>
      <c r="I280" s="19" t="s">
        <v>26</v>
      </c>
      <c r="J280" s="19" t="s">
        <v>11</v>
      </c>
      <c r="K280" s="39" t="s">
        <v>218</v>
      </c>
      <c r="L280" s="44"/>
      <c r="M280" s="4"/>
      <c r="O280" s="45">
        <f>+IF(C281=$O$84,J281,0)</f>
        <v>0</v>
      </c>
      <c r="P280" s="45">
        <f>+IF(C281=$P$84,J281,0)</f>
        <v>0</v>
      </c>
      <c r="Q280" s="45">
        <f>+IF(C281=$Q$84,J281,0)</f>
        <v>0</v>
      </c>
      <c r="R280" s="45">
        <f>+IF(C281=$R$84,J281,0)</f>
        <v>0</v>
      </c>
      <c r="S280" s="45">
        <f>+IF(C281=$S$84,J281,0)</f>
        <v>0</v>
      </c>
    </row>
    <row r="281" spans="1:19">
      <c r="A281" s="526">
        <v>1</v>
      </c>
      <c r="B281" s="57"/>
      <c r="C281" s="60"/>
      <c r="D281" s="522"/>
      <c r="E281" s="497"/>
      <c r="F281" s="57"/>
      <c r="G281" s="89"/>
      <c r="H281" s="57"/>
      <c r="I281" s="90"/>
      <c r="J281" s="58">
        <f>IF(G281=0,0,IF(G281&lt;0,"FUERA DE TIEMPO",I281*D281/VLOOKUP(YEAR(G281),$U$3:$V$41,2,0)))</f>
        <v>0</v>
      </c>
      <c r="K281" s="550"/>
      <c r="L281" s="44"/>
      <c r="M281" s="42"/>
      <c r="N281" s="34"/>
      <c r="O281" s="45">
        <f>+IF(C282=$O$84,J282,0)</f>
        <v>0</v>
      </c>
      <c r="P281" s="45">
        <f>+IF(C282=$P$84,J282,0)</f>
        <v>0</v>
      </c>
      <c r="Q281" s="45">
        <f>+IF(C282=$Q$84,J282,0)</f>
        <v>0</v>
      </c>
      <c r="R281" s="45">
        <f>+IF(C282=$R$84,J282,0)</f>
        <v>0</v>
      </c>
      <c r="S281" s="45">
        <f>+IF(C282=$S$84,J282,0)</f>
        <v>0</v>
      </c>
    </row>
    <row r="282" spans="1:19">
      <c r="A282" s="526">
        <v>2</v>
      </c>
      <c r="B282" s="57"/>
      <c r="C282" s="52"/>
      <c r="D282" s="315"/>
      <c r="E282" s="497"/>
      <c r="F282" s="201"/>
      <c r="G282" s="314"/>
      <c r="H282" s="201"/>
      <c r="I282" s="202"/>
      <c r="J282" s="58">
        <f t="shared" ref="J282:J283" si="38">IF(G282=0,0,IF(G282&lt;0,"FUERA DE TIEMPO",I282*D282/VLOOKUP(YEAR(G282),$U$3:$V$41,2,0)))</f>
        <v>0</v>
      </c>
      <c r="K282" s="550"/>
      <c r="L282" s="44"/>
      <c r="M282" s="44"/>
      <c r="O282" s="45">
        <f>+IF(C283=$O$84,J283,0)</f>
        <v>0</v>
      </c>
      <c r="P282" s="45">
        <f>+IF(C283=$P$84,J283,0)</f>
        <v>0</v>
      </c>
      <c r="Q282" s="45">
        <f>+IF(C283=$Q$84,J283,0)</f>
        <v>0</v>
      </c>
      <c r="R282" s="45">
        <f>+IF(C283=$R$84,J283,0)</f>
        <v>0</v>
      </c>
      <c r="S282" s="45">
        <f>+IF(C283=$S$84,J283,0)</f>
        <v>0</v>
      </c>
    </row>
    <row r="283" spans="1:19">
      <c r="A283" s="526">
        <v>3</v>
      </c>
      <c r="B283" s="57"/>
      <c r="C283" s="60"/>
      <c r="D283" s="522"/>
      <c r="E283" s="497"/>
      <c r="F283" s="57"/>
      <c r="G283" s="89"/>
      <c r="H283" s="57"/>
      <c r="I283" s="91"/>
      <c r="J283" s="58">
        <f t="shared" si="38"/>
        <v>0</v>
      </c>
      <c r="K283" s="550"/>
      <c r="L283" s="44"/>
      <c r="M283" s="44"/>
      <c r="O283" s="45">
        <f>+IF(C284=$O$84,J284,0)</f>
        <v>0</v>
      </c>
      <c r="P283" s="45">
        <f>+IF(C284=$P$84,J284,0)</f>
        <v>0</v>
      </c>
      <c r="Q283" s="45">
        <f>+IF(C284=$Q$84,J284,0)</f>
        <v>0</v>
      </c>
      <c r="R283" s="45">
        <f>+IF(C284=$R$84,J284,0)</f>
        <v>0</v>
      </c>
      <c r="S283" s="45">
        <f>+IF(C284=$S$84,J284,0)</f>
        <v>0</v>
      </c>
    </row>
    <row r="284" spans="1:19" ht="12" customHeight="1">
      <c r="A284" s="526">
        <v>4</v>
      </c>
      <c r="B284" s="61"/>
      <c r="C284" s="57"/>
      <c r="D284" s="522"/>
      <c r="E284" s="497"/>
      <c r="F284" s="57"/>
      <c r="G284" s="89"/>
      <c r="H284" s="57"/>
      <c r="I284" s="91"/>
      <c r="J284" s="58">
        <f t="shared" ref="J284:J285" si="39">IF(G284=0,0,IF(G284&lt;0,"FUERA DE TIEMPO",I284*D284/VLOOKUP(YEAR(G284),$U$3:$V$39,2,0)))</f>
        <v>0</v>
      </c>
      <c r="K284" s="550"/>
      <c r="L284" s="44"/>
      <c r="M284" s="44"/>
      <c r="O284" s="45">
        <f>+IF(C285=$O$84,J285,0)</f>
        <v>0</v>
      </c>
      <c r="P284" s="45">
        <f>+IF(C285=$P$84,J285,0)</f>
        <v>0</v>
      </c>
      <c r="Q284" s="45">
        <f>+IF(C285=$Q$84,J285,0)</f>
        <v>0</v>
      </c>
      <c r="R284" s="45">
        <f>+IF(C285=$R$84,J285,0)</f>
        <v>0</v>
      </c>
      <c r="S284" s="45">
        <f>+IF(C285=$S$84,J285,0)</f>
        <v>0</v>
      </c>
    </row>
    <row r="285" spans="1:19" ht="12" hidden="1" customHeight="1">
      <c r="A285" s="526">
        <v>5</v>
      </c>
      <c r="B285" s="57"/>
      <c r="C285" s="57"/>
      <c r="D285" s="522"/>
      <c r="E285" s="498"/>
      <c r="F285" s="57"/>
      <c r="G285" s="89"/>
      <c r="H285" s="81"/>
      <c r="I285" s="90"/>
      <c r="J285" s="58">
        <f t="shared" si="39"/>
        <v>0</v>
      </c>
      <c r="K285" s="550"/>
      <c r="L285" s="44"/>
      <c r="M285" s="44"/>
      <c r="O285" s="45" t="e">
        <f>+IF(#REF!=$O$84,#REF!,0)</f>
        <v>#REF!</v>
      </c>
      <c r="P285" s="45" t="e">
        <f>+IF(#REF!=$P$84,#REF!,0)</f>
        <v>#REF!</v>
      </c>
      <c r="Q285" s="45" t="e">
        <f>+IF(#REF!=$Q$84,#REF!,0)</f>
        <v>#REF!</v>
      </c>
      <c r="R285" s="45" t="e">
        <f>+IF(#REF!=$R$84,#REF!,0)</f>
        <v>#REF!</v>
      </c>
      <c r="S285" s="45" t="e">
        <f>+IF(#REF!=$S$84,#REF!,0)</f>
        <v>#REF!</v>
      </c>
    </row>
    <row r="286" spans="1:19" ht="15.75">
      <c r="A286" s="4"/>
      <c r="B286" s="4"/>
      <c r="C286" s="4"/>
      <c r="D286" s="4"/>
      <c r="E286" s="4"/>
      <c r="F286" s="4"/>
      <c r="G286" s="48"/>
      <c r="H286" s="26"/>
      <c r="I286" s="326" t="s">
        <v>8</v>
      </c>
      <c r="J286" s="500">
        <f>SUM(J285:J285)</f>
        <v>0</v>
      </c>
      <c r="K286" s="327">
        <f>SUM(K281:K285)</f>
        <v>0</v>
      </c>
      <c r="L286" s="26"/>
      <c r="M286" s="44"/>
    </row>
    <row r="287" spans="1:19" ht="12.75">
      <c r="A287" s="26"/>
      <c r="B287" s="26"/>
      <c r="C287" s="26"/>
      <c r="D287" s="26"/>
      <c r="E287" s="26"/>
      <c r="F287" s="26"/>
      <c r="G287" s="35"/>
      <c r="H287" s="50"/>
      <c r="I287" s="328" t="str">
        <f>+IF(OR(J286&lt;=$J$9),"NO CUMPLE","CUMPLE")</f>
        <v>NO CUMPLE</v>
      </c>
      <c r="K287"/>
      <c r="L287" s="26"/>
      <c r="M287" s="26"/>
    </row>
    <row r="289" spans="1:19">
      <c r="A289" s="4"/>
      <c r="B289" s="29" t="s">
        <v>117</v>
      </c>
      <c r="C289" s="31">
        <v>21</v>
      </c>
      <c r="D289" s="737">
        <f>VLOOKUP(C289,Conformación!$A$5:$S$129,2,FALSE)</f>
        <v>0</v>
      </c>
      <c r="E289" s="737"/>
      <c r="F289" s="737"/>
      <c r="G289" s="737"/>
      <c r="H289" s="737"/>
      <c r="I289" s="737"/>
      <c r="J289" s="32"/>
      <c r="K289" s="26"/>
      <c r="L289" s="26"/>
    </row>
    <row r="290" spans="1:19">
      <c r="A290" s="4"/>
      <c r="B290" s="29"/>
      <c r="C290" s="29"/>
      <c r="D290" s="738">
        <f>VLOOKUP(C289,Conformación!$A$5:$S$129,4,FALSE)</f>
        <v>0</v>
      </c>
      <c r="E290" s="738"/>
      <c r="F290" s="738"/>
      <c r="G290" s="738"/>
      <c r="H290" s="738"/>
      <c r="I290" s="738"/>
      <c r="J290" s="32"/>
      <c r="K290" s="26"/>
      <c r="L290" s="4"/>
      <c r="M290" s="26"/>
    </row>
    <row r="291" spans="1:19">
      <c r="A291" s="4"/>
      <c r="B291" s="29"/>
      <c r="C291" s="29"/>
      <c r="D291" s="738"/>
      <c r="E291" s="738"/>
      <c r="F291" s="738"/>
      <c r="G291" s="738"/>
      <c r="H291" s="738"/>
      <c r="I291" s="738"/>
      <c r="J291" s="32"/>
      <c r="K291" s="26"/>
      <c r="L291" s="42"/>
      <c r="M291" s="26"/>
      <c r="O291" s="37" t="s">
        <v>24</v>
      </c>
      <c r="P291" s="38"/>
      <c r="Q291" s="38"/>
      <c r="R291" s="38"/>
      <c r="S291" s="38"/>
    </row>
    <row r="292" spans="1:19">
      <c r="A292" s="4"/>
      <c r="B292" s="4"/>
      <c r="C292" s="4"/>
      <c r="D292" s="4"/>
      <c r="E292" s="4"/>
      <c r="F292" s="4"/>
      <c r="G292" s="35"/>
      <c r="H292" s="26"/>
      <c r="I292" s="27"/>
      <c r="J292" s="36"/>
      <c r="K292" s="4"/>
      <c r="L292" s="44"/>
      <c r="M292" s="26"/>
      <c r="O292" s="11">
        <f>+G301</f>
        <v>0</v>
      </c>
      <c r="P292" s="11">
        <f>+G302</f>
        <v>0</v>
      </c>
      <c r="Q292" s="11">
        <f>+G303</f>
        <v>0</v>
      </c>
      <c r="R292" s="11">
        <f>+G304</f>
        <v>0</v>
      </c>
      <c r="S292" s="11">
        <f>+G305</f>
        <v>0</v>
      </c>
    </row>
    <row r="293" spans="1:19" ht="36">
      <c r="A293" s="39" t="s">
        <v>23</v>
      </c>
      <c r="B293" s="39" t="s">
        <v>6</v>
      </c>
      <c r="C293" s="40" t="s">
        <v>22</v>
      </c>
      <c r="D293" s="40" t="s">
        <v>25</v>
      </c>
      <c r="E293" s="479" t="s">
        <v>278</v>
      </c>
      <c r="F293" s="39" t="s">
        <v>4</v>
      </c>
      <c r="G293" s="41" t="s">
        <v>5</v>
      </c>
      <c r="H293" s="39" t="s">
        <v>323</v>
      </c>
      <c r="I293" s="19" t="s">
        <v>26</v>
      </c>
      <c r="J293" s="19" t="s">
        <v>11</v>
      </c>
      <c r="K293" s="39" t="s">
        <v>218</v>
      </c>
      <c r="L293" s="44"/>
      <c r="M293" s="4"/>
      <c r="O293" s="45">
        <f>+IF(C294=$O$84,J294,0)</f>
        <v>0</v>
      </c>
      <c r="P293" s="45">
        <f>+IF(C294=$P$84,J294,0)</f>
        <v>0</v>
      </c>
      <c r="Q293" s="45">
        <f>+IF(C294=$Q$84,J294,0)</f>
        <v>0</v>
      </c>
      <c r="R293" s="45">
        <f>+IF(C294=$R$84,J294,0)</f>
        <v>0</v>
      </c>
      <c r="S293" s="45">
        <f>+IF(C294=$S$84,J294,0)</f>
        <v>0</v>
      </c>
    </row>
    <row r="294" spans="1:19">
      <c r="A294" s="526">
        <v>1</v>
      </c>
      <c r="B294" s="57"/>
      <c r="C294" s="60"/>
      <c r="D294" s="522"/>
      <c r="E294" s="497"/>
      <c r="F294" s="57"/>
      <c r="G294" s="89"/>
      <c r="H294" s="57"/>
      <c r="I294" s="90"/>
      <c r="J294" s="58">
        <f>IF(G294=0,0,IF(G294&lt;0,"FUERA DE TIEMPO",I294*D294/VLOOKUP(YEAR(G294),$U$3:$V$41,2,0)))</f>
        <v>0</v>
      </c>
      <c r="K294" s="550"/>
      <c r="L294" s="44"/>
      <c r="M294" s="42"/>
      <c r="N294" s="34"/>
      <c r="O294" s="45">
        <f>+IF(C295=$O$84,J295,0)</f>
        <v>0</v>
      </c>
      <c r="P294" s="45">
        <f>+IF(C295=$P$84,J295,0)</f>
        <v>0</v>
      </c>
      <c r="Q294" s="45">
        <f>+IF(C295=$Q$84,J295,0)</f>
        <v>0</v>
      </c>
      <c r="R294" s="45">
        <f>+IF(C295=$R$84,J295,0)</f>
        <v>0</v>
      </c>
      <c r="S294" s="45">
        <f>+IF(C295=$S$84,J295,0)</f>
        <v>0</v>
      </c>
    </row>
    <row r="295" spans="1:19">
      <c r="A295" s="526">
        <v>2</v>
      </c>
      <c r="B295" s="57"/>
      <c r="C295" s="52"/>
      <c r="D295" s="315"/>
      <c r="E295" s="497"/>
      <c r="F295" s="201"/>
      <c r="G295" s="314"/>
      <c r="H295" s="201"/>
      <c r="I295" s="202"/>
      <c r="J295" s="58">
        <f t="shared" ref="J295:J296" si="40">IF(G295=0,0,IF(G295&lt;0,"FUERA DE TIEMPO",I295*D295/VLOOKUP(YEAR(G295),$U$3:$V$41,2,0)))</f>
        <v>0</v>
      </c>
      <c r="K295" s="550"/>
      <c r="L295" s="44"/>
      <c r="M295" s="44"/>
      <c r="O295" s="45">
        <f>+IF(C296=$O$84,J296,0)</f>
        <v>0</v>
      </c>
      <c r="P295" s="45">
        <f>+IF(C296=$P$84,J296,0)</f>
        <v>0</v>
      </c>
      <c r="Q295" s="45">
        <f>+IF(C296=$Q$84,J296,0)</f>
        <v>0</v>
      </c>
      <c r="R295" s="45">
        <f>+IF(C296=$R$84,J296,0)</f>
        <v>0</v>
      </c>
      <c r="S295" s="45">
        <f>+IF(C296=$S$84,J296,0)</f>
        <v>0</v>
      </c>
    </row>
    <row r="296" spans="1:19">
      <c r="A296" s="526">
        <v>3</v>
      </c>
      <c r="B296" s="57"/>
      <c r="C296" s="60"/>
      <c r="D296" s="522"/>
      <c r="E296" s="497"/>
      <c r="F296" s="57"/>
      <c r="G296" s="89"/>
      <c r="H296" s="57"/>
      <c r="I296" s="91"/>
      <c r="J296" s="58">
        <f t="shared" si="40"/>
        <v>0</v>
      </c>
      <c r="K296" s="550"/>
      <c r="L296" s="44"/>
      <c r="M296" s="44"/>
      <c r="O296" s="45">
        <f>+IF(C297=$O$84,J297,0)</f>
        <v>0</v>
      </c>
      <c r="P296" s="45">
        <f>+IF(C297=$P$84,J297,0)</f>
        <v>0</v>
      </c>
      <c r="Q296" s="45">
        <f>+IF(C297=$Q$84,J297,0)</f>
        <v>0</v>
      </c>
      <c r="R296" s="45">
        <f>+IF(C297=$R$84,J297,0)</f>
        <v>0</v>
      </c>
      <c r="S296" s="45">
        <f>+IF(C297=$S$84,J297,0)</f>
        <v>0</v>
      </c>
    </row>
    <row r="297" spans="1:19" ht="12" customHeight="1">
      <c r="A297" s="526">
        <v>4</v>
      </c>
      <c r="B297" s="61"/>
      <c r="C297" s="57"/>
      <c r="D297" s="522"/>
      <c r="E297" s="497"/>
      <c r="F297" s="57"/>
      <c r="G297" s="89"/>
      <c r="H297" s="57"/>
      <c r="I297" s="91"/>
      <c r="J297" s="58">
        <f t="shared" ref="J297:J298" si="41">IF(G297=0,0,IF(G297&lt;0,"FUERA DE TIEMPO",I297*D297/VLOOKUP(YEAR(G297),$U$3:$V$39,2,0)))</f>
        <v>0</v>
      </c>
      <c r="K297" s="550"/>
      <c r="L297" s="44"/>
      <c r="M297" s="44"/>
      <c r="O297" s="45">
        <f>+IF(C298=$O$84,J298,0)</f>
        <v>0</v>
      </c>
      <c r="P297" s="45">
        <f>+IF(C298=$P$84,J298,0)</f>
        <v>0</v>
      </c>
      <c r="Q297" s="45">
        <f>+IF(C298=$Q$84,J298,0)</f>
        <v>0</v>
      </c>
      <c r="R297" s="45">
        <f>+IF(C298=$R$84,J298,0)</f>
        <v>0</v>
      </c>
      <c r="S297" s="45">
        <f>+IF(C298=$S$84,J298,0)</f>
        <v>0</v>
      </c>
    </row>
    <row r="298" spans="1:19" ht="12" hidden="1" customHeight="1">
      <c r="A298" s="526">
        <v>5</v>
      </c>
      <c r="B298" s="57"/>
      <c r="C298" s="57"/>
      <c r="D298" s="522"/>
      <c r="E298" s="498"/>
      <c r="F298" s="57"/>
      <c r="G298" s="89"/>
      <c r="H298" s="81"/>
      <c r="I298" s="90"/>
      <c r="J298" s="58">
        <f t="shared" si="41"/>
        <v>0</v>
      </c>
      <c r="K298" s="550"/>
      <c r="L298" s="44"/>
      <c r="M298" s="44"/>
      <c r="O298" s="45" t="e">
        <f>+IF(#REF!=$O$84,#REF!,0)</f>
        <v>#REF!</v>
      </c>
      <c r="P298" s="45" t="e">
        <f>+IF(#REF!=$P$84,#REF!,0)</f>
        <v>#REF!</v>
      </c>
      <c r="Q298" s="45" t="e">
        <f>+IF(#REF!=$Q$84,#REF!,0)</f>
        <v>#REF!</v>
      </c>
      <c r="R298" s="45" t="e">
        <f>+IF(#REF!=$R$84,#REF!,0)</f>
        <v>#REF!</v>
      </c>
      <c r="S298" s="45" t="e">
        <f>+IF(#REF!=$S$84,#REF!,0)</f>
        <v>#REF!</v>
      </c>
    </row>
    <row r="299" spans="1:19" ht="15.75">
      <c r="A299" s="4"/>
      <c r="B299" s="4"/>
      <c r="C299" s="4"/>
      <c r="D299" s="4"/>
      <c r="E299" s="4"/>
      <c r="F299" s="4"/>
      <c r="G299" s="48"/>
      <c r="H299" s="26"/>
      <c r="I299" s="326" t="s">
        <v>8</v>
      </c>
      <c r="J299" s="500">
        <f>SUM(J298:J298)</f>
        <v>0</v>
      </c>
      <c r="K299" s="327">
        <f>SUM(K294:K298)</f>
        <v>0</v>
      </c>
      <c r="L299" s="26"/>
      <c r="M299" s="44"/>
    </row>
    <row r="300" spans="1:19" ht="12.75">
      <c r="A300" s="26"/>
      <c r="B300" s="26"/>
      <c r="C300" s="26"/>
      <c r="D300" s="26"/>
      <c r="E300" s="26"/>
      <c r="F300" s="26"/>
      <c r="G300" s="35"/>
      <c r="H300" s="50"/>
      <c r="I300" s="328" t="str">
        <f>+IF(OR(J299&lt;=$J$9),"NO CUMPLE","CUMPLE")</f>
        <v>NO CUMPLE</v>
      </c>
      <c r="K300"/>
      <c r="L300" s="26"/>
      <c r="M300" s="26"/>
    </row>
    <row r="302" spans="1:19">
      <c r="A302" s="4"/>
      <c r="B302" s="29" t="s">
        <v>117</v>
      </c>
      <c r="C302" s="31">
        <v>22</v>
      </c>
      <c r="D302" s="737">
        <f>VLOOKUP(C302,Conformación!$A$5:$S$129,2,FALSE)</f>
        <v>0</v>
      </c>
      <c r="E302" s="737"/>
      <c r="F302" s="737"/>
      <c r="G302" s="737"/>
      <c r="H302" s="737"/>
      <c r="I302" s="737"/>
      <c r="J302" s="32"/>
      <c r="K302" s="26"/>
      <c r="L302" s="26"/>
    </row>
    <row r="303" spans="1:19">
      <c r="A303" s="4"/>
      <c r="B303" s="29"/>
      <c r="C303" s="29"/>
      <c r="D303" s="738">
        <f>VLOOKUP(C302,Conformación!$A$5:$S$129,4,FALSE)</f>
        <v>0</v>
      </c>
      <c r="E303" s="738"/>
      <c r="F303" s="738"/>
      <c r="G303" s="738"/>
      <c r="H303" s="738"/>
      <c r="I303" s="738"/>
      <c r="J303" s="32"/>
      <c r="K303" s="26"/>
      <c r="L303" s="4"/>
      <c r="M303" s="26"/>
    </row>
    <row r="304" spans="1:19">
      <c r="A304" s="4"/>
      <c r="B304" s="29"/>
      <c r="C304" s="29"/>
      <c r="D304" s="738"/>
      <c r="E304" s="738"/>
      <c r="F304" s="738"/>
      <c r="G304" s="738"/>
      <c r="H304" s="738"/>
      <c r="I304" s="738"/>
      <c r="J304" s="32"/>
      <c r="K304" s="26"/>
      <c r="L304" s="42"/>
      <c r="M304" s="26"/>
      <c r="O304" s="37" t="s">
        <v>24</v>
      </c>
      <c r="P304" s="38"/>
      <c r="Q304" s="38"/>
      <c r="R304" s="38"/>
      <c r="S304" s="38"/>
    </row>
    <row r="305" spans="1:19">
      <c r="A305" s="4"/>
      <c r="B305" s="4"/>
      <c r="C305" s="4"/>
      <c r="D305" s="4"/>
      <c r="E305" s="4"/>
      <c r="F305" s="4"/>
      <c r="G305" s="35"/>
      <c r="H305" s="26"/>
      <c r="I305" s="27"/>
      <c r="J305" s="36"/>
      <c r="K305" s="4"/>
      <c r="L305" s="44"/>
      <c r="M305" s="26"/>
      <c r="O305" s="11">
        <f>+G314</f>
        <v>0</v>
      </c>
      <c r="P305" s="11">
        <f>+G315</f>
        <v>0</v>
      </c>
      <c r="Q305" s="11">
        <f>+G316</f>
        <v>0</v>
      </c>
      <c r="R305" s="11">
        <f>+G317</f>
        <v>0</v>
      </c>
      <c r="S305" s="11">
        <f>+G318</f>
        <v>0</v>
      </c>
    </row>
    <row r="306" spans="1:19" ht="36">
      <c r="A306" s="39" t="s">
        <v>23</v>
      </c>
      <c r="B306" s="39" t="s">
        <v>6</v>
      </c>
      <c r="C306" s="40" t="s">
        <v>22</v>
      </c>
      <c r="D306" s="40" t="s">
        <v>25</v>
      </c>
      <c r="E306" s="479" t="s">
        <v>278</v>
      </c>
      <c r="F306" s="39" t="s">
        <v>4</v>
      </c>
      <c r="G306" s="41" t="s">
        <v>5</v>
      </c>
      <c r="H306" s="39" t="s">
        <v>323</v>
      </c>
      <c r="I306" s="19" t="s">
        <v>26</v>
      </c>
      <c r="J306" s="19" t="s">
        <v>11</v>
      </c>
      <c r="K306" s="39" t="s">
        <v>218</v>
      </c>
      <c r="L306" s="44"/>
      <c r="M306" s="4"/>
      <c r="O306" s="45">
        <f>+IF(C307=$O$84,J307,0)</f>
        <v>0</v>
      </c>
      <c r="P306" s="45">
        <f>+IF(C307=$P$84,J307,0)</f>
        <v>0</v>
      </c>
      <c r="Q306" s="45">
        <f>+IF(C307=$Q$84,J307,0)</f>
        <v>0</v>
      </c>
      <c r="R306" s="45">
        <f>+IF(C307=$R$84,J307,0)</f>
        <v>0</v>
      </c>
      <c r="S306" s="45">
        <f>+IF(C307=$S$84,J307,0)</f>
        <v>0</v>
      </c>
    </row>
    <row r="307" spans="1:19">
      <c r="A307" s="526">
        <v>1</v>
      </c>
      <c r="B307" s="57"/>
      <c r="C307" s="60"/>
      <c r="D307" s="522"/>
      <c r="E307" s="497"/>
      <c r="F307" s="57"/>
      <c r="G307" s="89"/>
      <c r="H307" s="57"/>
      <c r="I307" s="90"/>
      <c r="J307" s="58">
        <f>IF(G307=0,0,IF(G307&lt;0,"FUERA DE TIEMPO",I307*D307/VLOOKUP(YEAR(G307),$U$3:$V$41,2,0)))</f>
        <v>0</v>
      </c>
      <c r="K307" s="550"/>
      <c r="L307" s="44"/>
      <c r="M307" s="42"/>
      <c r="N307" s="34"/>
      <c r="O307" s="45">
        <f>+IF(C308=$O$84,J308,0)</f>
        <v>0</v>
      </c>
      <c r="P307" s="45">
        <f>+IF(C308=$P$84,J308,0)</f>
        <v>0</v>
      </c>
      <c r="Q307" s="45">
        <f>+IF(C308=$Q$84,J308,0)</f>
        <v>0</v>
      </c>
      <c r="R307" s="45">
        <f>+IF(C308=$R$84,J308,0)</f>
        <v>0</v>
      </c>
      <c r="S307" s="45">
        <f>+IF(C308=$S$84,J308,0)</f>
        <v>0</v>
      </c>
    </row>
    <row r="308" spans="1:19">
      <c r="A308" s="526">
        <v>2</v>
      </c>
      <c r="B308" s="57"/>
      <c r="C308" s="52"/>
      <c r="D308" s="315"/>
      <c r="E308" s="497"/>
      <c r="F308" s="201"/>
      <c r="G308" s="314"/>
      <c r="H308" s="201"/>
      <c r="I308" s="202"/>
      <c r="J308" s="58">
        <f t="shared" ref="J308:J309" si="42">IF(G308=0,0,IF(G308&lt;0,"FUERA DE TIEMPO",I308*D308/VLOOKUP(YEAR(G308),$U$3:$V$41,2,0)))</f>
        <v>0</v>
      </c>
      <c r="K308" s="550"/>
      <c r="L308" s="44"/>
      <c r="M308" s="44"/>
      <c r="O308" s="45">
        <f>+IF(C309=$O$84,J309,0)</f>
        <v>0</v>
      </c>
      <c r="P308" s="45">
        <f>+IF(C309=$P$84,J309,0)</f>
        <v>0</v>
      </c>
      <c r="Q308" s="45">
        <f>+IF(C309=$Q$84,J309,0)</f>
        <v>0</v>
      </c>
      <c r="R308" s="45">
        <f>+IF(C309=$R$84,J309,0)</f>
        <v>0</v>
      </c>
      <c r="S308" s="45">
        <f>+IF(C309=$S$84,J309,0)</f>
        <v>0</v>
      </c>
    </row>
    <row r="309" spans="1:19">
      <c r="A309" s="526">
        <v>3</v>
      </c>
      <c r="B309" s="57"/>
      <c r="C309" s="60"/>
      <c r="D309" s="522"/>
      <c r="E309" s="497"/>
      <c r="F309" s="57"/>
      <c r="G309" s="89"/>
      <c r="H309" s="57"/>
      <c r="I309" s="91"/>
      <c r="J309" s="58">
        <f t="shared" si="42"/>
        <v>0</v>
      </c>
      <c r="K309" s="550"/>
      <c r="L309" s="44"/>
      <c r="M309" s="44"/>
      <c r="O309" s="45">
        <f>+IF(C310=$O$84,J310,0)</f>
        <v>0</v>
      </c>
      <c r="P309" s="45">
        <f>+IF(C310=$P$84,J310,0)</f>
        <v>0</v>
      </c>
      <c r="Q309" s="45">
        <f>+IF(C310=$Q$84,J310,0)</f>
        <v>0</v>
      </c>
      <c r="R309" s="45">
        <f>+IF(C310=$R$84,J310,0)</f>
        <v>0</v>
      </c>
      <c r="S309" s="45">
        <f>+IF(C310=$S$84,J310,0)</f>
        <v>0</v>
      </c>
    </row>
    <row r="310" spans="1:19" ht="12" customHeight="1">
      <c r="A310" s="526">
        <v>4</v>
      </c>
      <c r="B310" s="61"/>
      <c r="C310" s="57"/>
      <c r="D310" s="522"/>
      <c r="E310" s="497"/>
      <c r="F310" s="57"/>
      <c r="G310" s="89"/>
      <c r="H310" s="57"/>
      <c r="I310" s="91"/>
      <c r="J310" s="58">
        <f t="shared" ref="J310:J311" si="43">IF(G310=0,0,IF(G310&lt;0,"FUERA DE TIEMPO",I310*D310/VLOOKUP(YEAR(G310),$U$3:$V$39,2,0)))</f>
        <v>0</v>
      </c>
      <c r="K310" s="550"/>
      <c r="L310" s="44"/>
      <c r="M310" s="44"/>
      <c r="O310" s="45">
        <f>+IF(C311=$O$84,J311,0)</f>
        <v>0</v>
      </c>
      <c r="P310" s="45">
        <f>+IF(C311=$P$84,J311,0)</f>
        <v>0</v>
      </c>
      <c r="Q310" s="45">
        <f>+IF(C311=$Q$84,J311,0)</f>
        <v>0</v>
      </c>
      <c r="R310" s="45">
        <f>+IF(C311=$R$84,J311,0)</f>
        <v>0</v>
      </c>
      <c r="S310" s="45">
        <f>+IF(C311=$S$84,J311,0)</f>
        <v>0</v>
      </c>
    </row>
    <row r="311" spans="1:19" ht="11.25" hidden="1" customHeight="1">
      <c r="A311" s="526">
        <v>5</v>
      </c>
      <c r="B311" s="57"/>
      <c r="C311" s="57"/>
      <c r="D311" s="522"/>
      <c r="E311" s="498"/>
      <c r="F311" s="57"/>
      <c r="G311" s="89"/>
      <c r="H311" s="81"/>
      <c r="I311" s="90"/>
      <c r="J311" s="58">
        <f t="shared" si="43"/>
        <v>0</v>
      </c>
      <c r="K311" s="550"/>
      <c r="L311" s="44"/>
      <c r="M311" s="44"/>
      <c r="O311" s="45" t="e">
        <f>+IF(#REF!=$O$84,#REF!,0)</f>
        <v>#REF!</v>
      </c>
      <c r="P311" s="45" t="e">
        <f>+IF(#REF!=$P$84,#REF!,0)</f>
        <v>#REF!</v>
      </c>
      <c r="Q311" s="45" t="e">
        <f>+IF(#REF!=$Q$84,#REF!,0)</f>
        <v>#REF!</v>
      </c>
      <c r="R311" s="45" t="e">
        <f>+IF(#REF!=$R$84,#REF!,0)</f>
        <v>#REF!</v>
      </c>
      <c r="S311" s="45" t="e">
        <f>+IF(#REF!=$S$84,#REF!,0)</f>
        <v>#REF!</v>
      </c>
    </row>
    <row r="312" spans="1:19" ht="15.75">
      <c r="A312" s="4"/>
      <c r="B312" s="4"/>
      <c r="C312" s="4"/>
      <c r="D312" s="4"/>
      <c r="E312" s="4"/>
      <c r="F312" s="4"/>
      <c r="G312" s="48"/>
      <c r="H312" s="26"/>
      <c r="I312" s="326" t="s">
        <v>8</v>
      </c>
      <c r="J312" s="500">
        <f>SUM(J311:J311)</f>
        <v>0</v>
      </c>
      <c r="K312" s="327">
        <f>SUM(K307:K311)</f>
        <v>0</v>
      </c>
      <c r="L312" s="26"/>
      <c r="M312" s="44"/>
    </row>
    <row r="313" spans="1:19" ht="12.75">
      <c r="A313" s="26"/>
      <c r="B313" s="26"/>
      <c r="C313" s="26"/>
      <c r="D313" s="26"/>
      <c r="E313" s="26"/>
      <c r="F313" s="26"/>
      <c r="G313" s="35"/>
      <c r="H313" s="50"/>
      <c r="I313" s="328" t="str">
        <f>+IF(OR(J312&lt;=$J$9),"NO CUMPLE","CUMPLE")</f>
        <v>NO CUMPLE</v>
      </c>
      <c r="K313"/>
      <c r="L313" s="26"/>
      <c r="M313" s="26"/>
    </row>
    <row r="315" spans="1:19">
      <c r="A315" s="4"/>
      <c r="B315" s="29" t="s">
        <v>117</v>
      </c>
      <c r="C315" s="31">
        <v>23</v>
      </c>
      <c r="D315" s="737">
        <f>VLOOKUP(C315,Conformación!$A$5:$S$129,2,FALSE)</f>
        <v>0</v>
      </c>
      <c r="E315" s="737"/>
      <c r="F315" s="737"/>
      <c r="G315" s="737"/>
      <c r="H315" s="737"/>
      <c r="I315" s="737"/>
      <c r="J315" s="32"/>
      <c r="K315" s="26"/>
      <c r="L315" s="26"/>
    </row>
    <row r="316" spans="1:19">
      <c r="A316" s="4"/>
      <c r="B316" s="29"/>
      <c r="C316" s="29"/>
      <c r="D316" s="738">
        <f>VLOOKUP(C315,Conformación!$A$5:$S$129,4,FALSE)</f>
        <v>0</v>
      </c>
      <c r="E316" s="738"/>
      <c r="F316" s="738"/>
      <c r="G316" s="738"/>
      <c r="H316" s="738"/>
      <c r="I316" s="738"/>
      <c r="J316" s="32"/>
      <c r="K316" s="26"/>
      <c r="L316" s="4"/>
      <c r="M316" s="26"/>
    </row>
    <row r="317" spans="1:19">
      <c r="A317" s="4"/>
      <c r="B317" s="29"/>
      <c r="C317" s="29"/>
      <c r="D317" s="738"/>
      <c r="E317" s="738"/>
      <c r="F317" s="738"/>
      <c r="G317" s="738"/>
      <c r="H317" s="738"/>
      <c r="I317" s="738"/>
      <c r="J317" s="32"/>
      <c r="K317" s="26"/>
      <c r="L317" s="42"/>
      <c r="M317" s="26"/>
      <c r="O317" s="37" t="s">
        <v>24</v>
      </c>
      <c r="P317" s="38"/>
      <c r="Q317" s="38"/>
      <c r="R317" s="38"/>
      <c r="S317" s="38"/>
    </row>
    <row r="318" spans="1:19">
      <c r="A318" s="4"/>
      <c r="B318" s="4"/>
      <c r="C318" s="4"/>
      <c r="D318" s="4"/>
      <c r="E318" s="4"/>
      <c r="F318" s="4"/>
      <c r="G318" s="35"/>
      <c r="H318" s="26"/>
      <c r="I318" s="27"/>
      <c r="J318" s="36"/>
      <c r="K318" s="4"/>
      <c r="L318" s="44"/>
      <c r="M318" s="26"/>
      <c r="O318" s="11">
        <f>+G327</f>
        <v>0</v>
      </c>
      <c r="P318" s="11">
        <f>+G328</f>
        <v>0</v>
      </c>
      <c r="Q318" s="11">
        <f>+G329</f>
        <v>0</v>
      </c>
      <c r="R318" s="11">
        <f>+G330</f>
        <v>0</v>
      </c>
      <c r="S318" s="11">
        <f>+G331</f>
        <v>0</v>
      </c>
    </row>
    <row r="319" spans="1:19" ht="36">
      <c r="A319" s="39" t="s">
        <v>23</v>
      </c>
      <c r="B319" s="39" t="s">
        <v>6</v>
      </c>
      <c r="C319" s="40" t="s">
        <v>22</v>
      </c>
      <c r="D319" s="40" t="s">
        <v>25</v>
      </c>
      <c r="E319" s="479" t="s">
        <v>278</v>
      </c>
      <c r="F319" s="39" t="s">
        <v>4</v>
      </c>
      <c r="G319" s="41" t="s">
        <v>5</v>
      </c>
      <c r="H319" s="39" t="s">
        <v>323</v>
      </c>
      <c r="I319" s="19" t="s">
        <v>26</v>
      </c>
      <c r="J319" s="19" t="s">
        <v>11</v>
      </c>
      <c r="K319" s="39" t="s">
        <v>218</v>
      </c>
      <c r="L319" s="44"/>
      <c r="M319" s="4"/>
      <c r="O319" s="45">
        <f>+IF(C320=$O$84,J320,0)</f>
        <v>0</v>
      </c>
      <c r="P319" s="45">
        <f>+IF(C320=$P$84,J320,0)</f>
        <v>0</v>
      </c>
      <c r="Q319" s="45">
        <f>+IF(C320=$Q$84,J320,0)</f>
        <v>0</v>
      </c>
      <c r="R319" s="45">
        <f>+IF(C320=$R$84,J320,0)</f>
        <v>0</v>
      </c>
      <c r="S319" s="45">
        <f>+IF(C320=$S$84,J320,0)</f>
        <v>0</v>
      </c>
    </row>
    <row r="320" spans="1:19">
      <c r="A320" s="526">
        <v>1</v>
      </c>
      <c r="B320" s="57"/>
      <c r="C320" s="60"/>
      <c r="D320" s="522"/>
      <c r="E320" s="497"/>
      <c r="F320" s="57"/>
      <c r="G320" s="89"/>
      <c r="H320" s="57"/>
      <c r="I320" s="90"/>
      <c r="J320" s="58">
        <f>IF(G320=0,0,IF(G320&lt;0,"FUERA DE TIEMPO",I320*D320/VLOOKUP(YEAR(G320),$U$3:$V$41,2,0)))</f>
        <v>0</v>
      </c>
      <c r="K320" s="550"/>
      <c r="L320" s="44"/>
      <c r="M320" s="42"/>
      <c r="N320" s="34"/>
      <c r="O320" s="45">
        <f>+IF(C321=$O$84,J321,0)</f>
        <v>0</v>
      </c>
      <c r="P320" s="45">
        <f>+IF(C321=$P$84,J321,0)</f>
        <v>0</v>
      </c>
      <c r="Q320" s="45">
        <f>+IF(C321=$Q$84,J321,0)</f>
        <v>0</v>
      </c>
      <c r="R320" s="45">
        <f>+IF(C321=$R$84,J321,0)</f>
        <v>0</v>
      </c>
      <c r="S320" s="45">
        <f>+IF(C321=$S$84,J321,0)</f>
        <v>0</v>
      </c>
    </row>
    <row r="321" spans="1:19">
      <c r="A321" s="526">
        <v>2</v>
      </c>
      <c r="B321" s="57"/>
      <c r="C321" s="52"/>
      <c r="D321" s="315"/>
      <c r="E321" s="497"/>
      <c r="F321" s="201"/>
      <c r="G321" s="314"/>
      <c r="H321" s="201"/>
      <c r="I321" s="202"/>
      <c r="J321" s="58">
        <f t="shared" ref="J321:J322" si="44">IF(G321=0,0,IF(G321&lt;0,"FUERA DE TIEMPO",I321*D321/VLOOKUP(YEAR(G321),$U$3:$V$41,2,0)))</f>
        <v>0</v>
      </c>
      <c r="K321" s="550"/>
      <c r="L321" s="44"/>
      <c r="M321" s="44"/>
      <c r="O321" s="45">
        <f>+IF(C322=$O$84,J322,0)</f>
        <v>0</v>
      </c>
      <c r="P321" s="45">
        <f>+IF(C322=$P$84,J322,0)</f>
        <v>0</v>
      </c>
      <c r="Q321" s="45">
        <f>+IF(C322=$Q$84,J322,0)</f>
        <v>0</v>
      </c>
      <c r="R321" s="45">
        <f>+IF(C322=$R$84,J322,0)</f>
        <v>0</v>
      </c>
      <c r="S321" s="45">
        <f>+IF(C322=$S$84,J322,0)</f>
        <v>0</v>
      </c>
    </row>
    <row r="322" spans="1:19">
      <c r="A322" s="526">
        <v>3</v>
      </c>
      <c r="B322" s="57"/>
      <c r="C322" s="60"/>
      <c r="D322" s="522"/>
      <c r="E322" s="497"/>
      <c r="F322" s="57"/>
      <c r="G322" s="89"/>
      <c r="H322" s="57"/>
      <c r="I322" s="91"/>
      <c r="J322" s="58">
        <f t="shared" si="44"/>
        <v>0</v>
      </c>
      <c r="K322" s="550"/>
      <c r="L322" s="44"/>
      <c r="M322" s="44"/>
      <c r="O322" s="45">
        <f>+IF(C323=$O$84,J323,0)</f>
        <v>0</v>
      </c>
      <c r="P322" s="45">
        <f>+IF(C323=$P$84,J323,0)</f>
        <v>0</v>
      </c>
      <c r="Q322" s="45">
        <f>+IF(C323=$Q$84,J323,0)</f>
        <v>0</v>
      </c>
      <c r="R322" s="45">
        <f>+IF(C323=$R$84,J323,0)</f>
        <v>0</v>
      </c>
      <c r="S322" s="45">
        <f>+IF(C323=$S$84,J323,0)</f>
        <v>0</v>
      </c>
    </row>
    <row r="323" spans="1:19" ht="12" customHeight="1">
      <c r="A323" s="526">
        <v>4</v>
      </c>
      <c r="B323" s="61"/>
      <c r="C323" s="57"/>
      <c r="D323" s="522"/>
      <c r="E323" s="497"/>
      <c r="F323" s="57"/>
      <c r="G323" s="89"/>
      <c r="H323" s="57"/>
      <c r="I323" s="91"/>
      <c r="J323" s="58">
        <f t="shared" ref="J323:J324" si="45">IF(G323=0,0,IF(G323&lt;0,"FUERA DE TIEMPO",I323*D323/VLOOKUP(YEAR(G323),$U$3:$V$39,2,0)))</f>
        <v>0</v>
      </c>
      <c r="K323" s="550"/>
      <c r="L323" s="44"/>
      <c r="M323" s="44"/>
      <c r="O323" s="45">
        <f>+IF(C324=$O$84,J324,0)</f>
        <v>0</v>
      </c>
      <c r="P323" s="45">
        <f>+IF(C324=$P$84,J324,0)</f>
        <v>0</v>
      </c>
      <c r="Q323" s="45">
        <f>+IF(C324=$Q$84,J324,0)</f>
        <v>0</v>
      </c>
      <c r="R323" s="45">
        <f>+IF(C324=$R$84,J324,0)</f>
        <v>0</v>
      </c>
      <c r="S323" s="45">
        <f>+IF(C324=$S$84,J324,0)</f>
        <v>0</v>
      </c>
    </row>
    <row r="324" spans="1:19" ht="12" hidden="1" customHeight="1">
      <c r="A324" s="526">
        <v>5</v>
      </c>
      <c r="B324" s="57"/>
      <c r="C324" s="57"/>
      <c r="D324" s="522"/>
      <c r="E324" s="498"/>
      <c r="F324" s="57"/>
      <c r="G324" s="89"/>
      <c r="H324" s="81"/>
      <c r="I324" s="90"/>
      <c r="J324" s="58">
        <f t="shared" si="45"/>
        <v>0</v>
      </c>
      <c r="K324" s="550"/>
      <c r="L324" s="44"/>
      <c r="M324" s="44"/>
      <c r="O324" s="45" t="e">
        <f>+IF(#REF!=$O$84,#REF!,0)</f>
        <v>#REF!</v>
      </c>
      <c r="P324" s="45" t="e">
        <f>+IF(#REF!=$P$84,#REF!,0)</f>
        <v>#REF!</v>
      </c>
      <c r="Q324" s="45" t="e">
        <f>+IF(#REF!=$Q$84,#REF!,0)</f>
        <v>#REF!</v>
      </c>
      <c r="R324" s="45" t="e">
        <f>+IF(#REF!=$R$84,#REF!,0)</f>
        <v>#REF!</v>
      </c>
      <c r="S324" s="45" t="e">
        <f>+IF(#REF!=$S$84,#REF!,0)</f>
        <v>#REF!</v>
      </c>
    </row>
    <row r="325" spans="1:19" ht="15.75">
      <c r="A325" s="4"/>
      <c r="B325" s="4"/>
      <c r="C325" s="4"/>
      <c r="D325" s="4"/>
      <c r="E325" s="4"/>
      <c r="F325" s="4"/>
      <c r="G325" s="48"/>
      <c r="H325" s="26"/>
      <c r="I325" s="326" t="s">
        <v>8</v>
      </c>
      <c r="J325" s="500">
        <f>SUM(J324:J324)</f>
        <v>0</v>
      </c>
      <c r="K325" s="327">
        <f>SUM(K320:K324)</f>
        <v>0</v>
      </c>
      <c r="L325" s="26"/>
      <c r="M325" s="44"/>
    </row>
    <row r="326" spans="1:19" ht="12.75">
      <c r="A326" s="26"/>
      <c r="B326" s="26"/>
      <c r="C326" s="26"/>
      <c r="D326" s="26"/>
      <c r="E326" s="26"/>
      <c r="F326" s="26"/>
      <c r="G326" s="35"/>
      <c r="H326" s="50"/>
      <c r="I326" s="328" t="str">
        <f>+IF(OR(J325&lt;=$J$9),"NO CUMPLE","CUMPLE")</f>
        <v>NO CUMPLE</v>
      </c>
      <c r="K326"/>
      <c r="L326" s="26"/>
      <c r="M326" s="26"/>
    </row>
    <row r="328" spans="1:19">
      <c r="A328" s="4"/>
      <c r="B328" s="29" t="s">
        <v>117</v>
      </c>
      <c r="C328" s="31">
        <v>24</v>
      </c>
      <c r="D328" s="737">
        <f>VLOOKUP(C328,Conformación!$A$5:$S$129,2,FALSE)</f>
        <v>0</v>
      </c>
      <c r="E328" s="737"/>
      <c r="F328" s="737"/>
      <c r="G328" s="737"/>
      <c r="H328" s="737"/>
      <c r="I328" s="737"/>
      <c r="J328" s="32"/>
      <c r="K328" s="26"/>
      <c r="L328" s="26"/>
    </row>
    <row r="329" spans="1:19">
      <c r="A329" s="4"/>
      <c r="B329" s="29"/>
      <c r="C329" s="29"/>
      <c r="D329" s="738">
        <f>VLOOKUP(C328,Conformación!$A$5:$S$129,4,FALSE)</f>
        <v>0</v>
      </c>
      <c r="E329" s="738"/>
      <c r="F329" s="738"/>
      <c r="G329" s="738"/>
      <c r="H329" s="738"/>
      <c r="I329" s="738"/>
      <c r="J329" s="32"/>
      <c r="K329" s="26"/>
      <c r="L329" s="4"/>
      <c r="M329" s="26"/>
    </row>
    <row r="330" spans="1:19">
      <c r="A330" s="4"/>
      <c r="B330" s="29"/>
      <c r="C330" s="29"/>
      <c r="D330" s="738"/>
      <c r="E330" s="738"/>
      <c r="F330" s="738"/>
      <c r="G330" s="738"/>
      <c r="H330" s="738"/>
      <c r="I330" s="738"/>
      <c r="J330" s="32"/>
      <c r="K330" s="26"/>
      <c r="L330" s="42"/>
      <c r="M330" s="26"/>
      <c r="O330" s="37" t="s">
        <v>24</v>
      </c>
      <c r="P330" s="38"/>
      <c r="Q330" s="38"/>
      <c r="R330" s="38"/>
      <c r="S330" s="38"/>
    </row>
    <row r="331" spans="1:19">
      <c r="A331" s="4"/>
      <c r="B331" s="4"/>
      <c r="C331" s="4"/>
      <c r="D331" s="4"/>
      <c r="E331" s="4"/>
      <c r="F331" s="4"/>
      <c r="G331" s="35"/>
      <c r="H331" s="26"/>
      <c r="I331" s="27"/>
      <c r="J331" s="36"/>
      <c r="K331" s="4"/>
      <c r="L331" s="44"/>
      <c r="M331" s="26"/>
      <c r="O331" s="11">
        <f>+G340</f>
        <v>0</v>
      </c>
      <c r="P331" s="11">
        <f>+G341</f>
        <v>0</v>
      </c>
      <c r="Q331" s="11">
        <f>+G342</f>
        <v>0</v>
      </c>
      <c r="R331" s="11">
        <f>+G343</f>
        <v>0</v>
      </c>
      <c r="S331" s="11">
        <f>+G344</f>
        <v>0</v>
      </c>
    </row>
    <row r="332" spans="1:19" ht="36">
      <c r="A332" s="39" t="s">
        <v>23</v>
      </c>
      <c r="B332" s="39" t="s">
        <v>6</v>
      </c>
      <c r="C332" s="40" t="s">
        <v>22</v>
      </c>
      <c r="D332" s="40" t="s">
        <v>25</v>
      </c>
      <c r="E332" s="479" t="s">
        <v>278</v>
      </c>
      <c r="F332" s="39" t="s">
        <v>4</v>
      </c>
      <c r="G332" s="41" t="s">
        <v>5</v>
      </c>
      <c r="H332" s="39" t="s">
        <v>323</v>
      </c>
      <c r="I332" s="19" t="s">
        <v>26</v>
      </c>
      <c r="J332" s="19" t="s">
        <v>11</v>
      </c>
      <c r="K332" s="39" t="s">
        <v>218</v>
      </c>
      <c r="L332" s="44"/>
      <c r="M332" s="4"/>
      <c r="O332" s="45">
        <f>+IF(C333=$O$84,J333,0)</f>
        <v>0</v>
      </c>
      <c r="P332" s="45">
        <f>+IF(C333=$P$84,J333,0)</f>
        <v>0</v>
      </c>
      <c r="Q332" s="45">
        <f>+IF(C333=$Q$84,J333,0)</f>
        <v>0</v>
      </c>
      <c r="R332" s="45">
        <f>+IF(C333=$R$84,J333,0)</f>
        <v>0</v>
      </c>
      <c r="S332" s="45">
        <f>+IF(C333=$S$84,J333,0)</f>
        <v>0</v>
      </c>
    </row>
    <row r="333" spans="1:19">
      <c r="A333" s="526">
        <v>1</v>
      </c>
      <c r="B333" s="57"/>
      <c r="C333" s="60"/>
      <c r="D333" s="522"/>
      <c r="E333" s="497"/>
      <c r="F333" s="57"/>
      <c r="G333" s="89"/>
      <c r="H333" s="57"/>
      <c r="I333" s="90"/>
      <c r="J333" s="58">
        <f>IF(G333=0,0,IF(G333&lt;0,"FUERA DE TIEMPO",I333*D333/VLOOKUP(YEAR(G333),$U$3:$V$41,2,0)))</f>
        <v>0</v>
      </c>
      <c r="K333" s="550"/>
      <c r="L333" s="44"/>
      <c r="M333" s="42"/>
      <c r="N333" s="34"/>
      <c r="O333" s="45">
        <f>+IF(C334=$O$84,J334,0)</f>
        <v>0</v>
      </c>
      <c r="P333" s="45">
        <f>+IF(C334=$P$84,J334,0)</f>
        <v>0</v>
      </c>
      <c r="Q333" s="45">
        <f>+IF(C334=$Q$84,J334,0)</f>
        <v>0</v>
      </c>
      <c r="R333" s="45">
        <f>+IF(C334=$R$84,J334,0)</f>
        <v>0</v>
      </c>
      <c r="S333" s="45">
        <f>+IF(C334=$S$84,J334,0)</f>
        <v>0</v>
      </c>
    </row>
    <row r="334" spans="1:19">
      <c r="A334" s="526">
        <v>2</v>
      </c>
      <c r="B334" s="57"/>
      <c r="C334" s="52"/>
      <c r="D334" s="315"/>
      <c r="E334" s="497"/>
      <c r="F334" s="201"/>
      <c r="G334" s="314"/>
      <c r="H334" s="201"/>
      <c r="I334" s="202"/>
      <c r="J334" s="58">
        <f t="shared" ref="J334:J335" si="46">IF(G334=0,0,IF(G334&lt;0,"FUERA DE TIEMPO",I334*D334/VLOOKUP(YEAR(G334),$U$3:$V$41,2,0)))</f>
        <v>0</v>
      </c>
      <c r="K334" s="550"/>
      <c r="L334" s="44"/>
      <c r="M334" s="44"/>
      <c r="O334" s="45">
        <f>+IF(C335=$O$84,J335,0)</f>
        <v>0</v>
      </c>
      <c r="P334" s="45">
        <f>+IF(C335=$P$84,J335,0)</f>
        <v>0</v>
      </c>
      <c r="Q334" s="45">
        <f>+IF(C335=$Q$84,J335,0)</f>
        <v>0</v>
      </c>
      <c r="R334" s="45">
        <f>+IF(C335=$R$84,J335,0)</f>
        <v>0</v>
      </c>
      <c r="S334" s="45">
        <f>+IF(C335=$S$84,J335,0)</f>
        <v>0</v>
      </c>
    </row>
    <row r="335" spans="1:19">
      <c r="A335" s="526">
        <v>3</v>
      </c>
      <c r="B335" s="57"/>
      <c r="C335" s="60"/>
      <c r="D335" s="522"/>
      <c r="E335" s="497"/>
      <c r="F335" s="57"/>
      <c r="G335" s="89"/>
      <c r="H335" s="57"/>
      <c r="I335" s="91"/>
      <c r="J335" s="58">
        <f t="shared" si="46"/>
        <v>0</v>
      </c>
      <c r="K335" s="550"/>
      <c r="L335" s="44"/>
      <c r="M335" s="44"/>
      <c r="O335" s="45">
        <f>+IF(C336=$O$84,J336,0)</f>
        <v>0</v>
      </c>
      <c r="P335" s="45">
        <f>+IF(C336=$P$84,J336,0)</f>
        <v>0</v>
      </c>
      <c r="Q335" s="45">
        <f>+IF(C336=$Q$84,J336,0)</f>
        <v>0</v>
      </c>
      <c r="R335" s="45">
        <f>+IF(C336=$R$84,J336,0)</f>
        <v>0</v>
      </c>
      <c r="S335" s="45">
        <f>+IF(C336=$S$84,J336,0)</f>
        <v>0</v>
      </c>
    </row>
    <row r="336" spans="1:19" ht="12" customHeight="1">
      <c r="A336" s="526">
        <v>4</v>
      </c>
      <c r="B336" s="61"/>
      <c r="C336" s="57"/>
      <c r="D336" s="522"/>
      <c r="E336" s="497"/>
      <c r="F336" s="57"/>
      <c r="G336" s="89"/>
      <c r="H336" s="57"/>
      <c r="I336" s="91"/>
      <c r="J336" s="58">
        <f t="shared" ref="J336:J337" si="47">IF(G336=0,0,IF(G336&lt;0,"FUERA DE TIEMPO",I336*D336/VLOOKUP(YEAR(G336),$U$3:$V$39,2,0)))</f>
        <v>0</v>
      </c>
      <c r="K336" s="550"/>
      <c r="L336" s="44"/>
      <c r="M336" s="44"/>
      <c r="O336" s="45">
        <f>+IF(C337=$O$84,J337,0)</f>
        <v>0</v>
      </c>
      <c r="P336" s="45">
        <f>+IF(C337=$P$84,J337,0)</f>
        <v>0</v>
      </c>
      <c r="Q336" s="45">
        <f>+IF(C337=$Q$84,J337,0)</f>
        <v>0</v>
      </c>
      <c r="R336" s="45">
        <f>+IF(C337=$R$84,J337,0)</f>
        <v>0</v>
      </c>
      <c r="S336" s="45">
        <f>+IF(C337=$S$84,J337,0)</f>
        <v>0</v>
      </c>
    </row>
    <row r="337" spans="1:19" ht="12" hidden="1" customHeight="1">
      <c r="A337" s="526">
        <v>5</v>
      </c>
      <c r="B337" s="57"/>
      <c r="C337" s="57"/>
      <c r="D337" s="522"/>
      <c r="E337" s="498"/>
      <c r="F337" s="57"/>
      <c r="G337" s="89"/>
      <c r="H337" s="81"/>
      <c r="I337" s="90"/>
      <c r="J337" s="58">
        <f t="shared" si="47"/>
        <v>0</v>
      </c>
      <c r="K337" s="550"/>
      <c r="L337" s="44"/>
      <c r="M337" s="44"/>
      <c r="O337" s="45" t="e">
        <f>+IF(#REF!=$O$84,#REF!,0)</f>
        <v>#REF!</v>
      </c>
      <c r="P337" s="45" t="e">
        <f>+IF(#REF!=$P$84,#REF!,0)</f>
        <v>#REF!</v>
      </c>
      <c r="Q337" s="45" t="e">
        <f>+IF(#REF!=$Q$84,#REF!,0)</f>
        <v>#REF!</v>
      </c>
      <c r="R337" s="45" t="e">
        <f>+IF(#REF!=$R$84,#REF!,0)</f>
        <v>#REF!</v>
      </c>
      <c r="S337" s="45" t="e">
        <f>+IF(#REF!=$S$84,#REF!,0)</f>
        <v>#REF!</v>
      </c>
    </row>
    <row r="338" spans="1:19" ht="15.75">
      <c r="A338" s="4"/>
      <c r="B338" s="4"/>
      <c r="C338" s="4"/>
      <c r="D338" s="4"/>
      <c r="E338" s="4"/>
      <c r="F338" s="4"/>
      <c r="G338" s="48"/>
      <c r="H338" s="26"/>
      <c r="I338" s="326" t="s">
        <v>8</v>
      </c>
      <c r="J338" s="500">
        <f>SUM(J337:J337)</f>
        <v>0</v>
      </c>
      <c r="K338" s="327">
        <f>SUM(K333:K337)</f>
        <v>0</v>
      </c>
      <c r="L338" s="26"/>
      <c r="M338" s="44"/>
    </row>
    <row r="339" spans="1:19" ht="12.75">
      <c r="A339" s="26"/>
      <c r="B339" s="26"/>
      <c r="C339" s="26"/>
      <c r="D339" s="26"/>
      <c r="E339" s="26"/>
      <c r="F339" s="26"/>
      <c r="G339" s="35"/>
      <c r="H339" s="50"/>
      <c r="I339" s="328" t="str">
        <f>+IF(OR(J338&lt;=$J$9),"NO CUMPLE","CUMPLE")</f>
        <v>NO CUMPLE</v>
      </c>
      <c r="K339"/>
      <c r="L339" s="26"/>
      <c r="M339" s="26"/>
    </row>
    <row r="341" spans="1:19">
      <c r="A341" s="4"/>
      <c r="B341" s="29" t="s">
        <v>117</v>
      </c>
      <c r="C341" s="31">
        <v>25</v>
      </c>
      <c r="D341" s="737">
        <f>VLOOKUP(C341,Conformación!$A$5:$S$129,2,FALSE)</f>
        <v>0</v>
      </c>
      <c r="E341" s="737"/>
      <c r="F341" s="737"/>
      <c r="G341" s="737"/>
      <c r="H341" s="737"/>
      <c r="I341" s="737"/>
      <c r="J341" s="32"/>
      <c r="K341" s="26"/>
      <c r="L341" s="26"/>
    </row>
    <row r="342" spans="1:19">
      <c r="A342" s="4"/>
      <c r="B342" s="29"/>
      <c r="C342" s="29"/>
      <c r="D342" s="738">
        <f>VLOOKUP(C341,Conformación!$A$5:$S$129,4,FALSE)</f>
        <v>0</v>
      </c>
      <c r="E342" s="738"/>
      <c r="F342" s="738"/>
      <c r="G342" s="738"/>
      <c r="H342" s="738"/>
      <c r="I342" s="738"/>
      <c r="J342" s="32"/>
      <c r="K342" s="26"/>
      <c r="L342" s="4"/>
      <c r="M342" s="26"/>
    </row>
    <row r="343" spans="1:19">
      <c r="A343" s="4"/>
      <c r="B343" s="29"/>
      <c r="C343" s="29"/>
      <c r="D343" s="738"/>
      <c r="E343" s="738"/>
      <c r="F343" s="738"/>
      <c r="G343" s="738"/>
      <c r="H343" s="738"/>
      <c r="I343" s="738"/>
      <c r="J343" s="32"/>
      <c r="K343" s="26"/>
      <c r="L343" s="42"/>
      <c r="M343" s="26"/>
      <c r="O343" s="37" t="s">
        <v>24</v>
      </c>
      <c r="P343" s="38"/>
      <c r="Q343" s="38"/>
      <c r="R343" s="38"/>
      <c r="S343" s="38"/>
    </row>
    <row r="344" spans="1:19">
      <c r="A344" s="4"/>
      <c r="B344" s="4"/>
      <c r="C344" s="4"/>
      <c r="D344" s="4"/>
      <c r="E344" s="4"/>
      <c r="F344" s="4"/>
      <c r="G344" s="35"/>
      <c r="H344" s="26"/>
      <c r="I344" s="27"/>
      <c r="J344" s="36"/>
      <c r="K344" s="4"/>
      <c r="L344" s="44"/>
      <c r="M344" s="26"/>
      <c r="O344" s="11">
        <f>+G353</f>
        <v>0</v>
      </c>
      <c r="P344" s="11">
        <f>+G354</f>
        <v>0</v>
      </c>
      <c r="Q344" s="11">
        <f>+G355</f>
        <v>0</v>
      </c>
      <c r="R344" s="11">
        <f>+G356</f>
        <v>0</v>
      </c>
      <c r="S344" s="11">
        <f>+G357</f>
        <v>0</v>
      </c>
    </row>
    <row r="345" spans="1:19" ht="36">
      <c r="A345" s="39" t="s">
        <v>23</v>
      </c>
      <c r="B345" s="39" t="s">
        <v>6</v>
      </c>
      <c r="C345" s="40" t="s">
        <v>22</v>
      </c>
      <c r="D345" s="40" t="s">
        <v>25</v>
      </c>
      <c r="E345" s="479" t="s">
        <v>278</v>
      </c>
      <c r="F345" s="39" t="s">
        <v>4</v>
      </c>
      <c r="G345" s="41" t="s">
        <v>5</v>
      </c>
      <c r="H345" s="39" t="s">
        <v>323</v>
      </c>
      <c r="I345" s="19" t="s">
        <v>26</v>
      </c>
      <c r="J345" s="19" t="s">
        <v>11</v>
      </c>
      <c r="K345" s="39" t="s">
        <v>218</v>
      </c>
      <c r="L345" s="44"/>
      <c r="M345" s="4"/>
      <c r="O345" s="45">
        <f>+IF(C346=$O$84,J346,0)</f>
        <v>0</v>
      </c>
      <c r="P345" s="45">
        <f>+IF(C346=$P$84,J346,0)</f>
        <v>0</v>
      </c>
      <c r="Q345" s="45">
        <f>+IF(C346=$Q$84,J346,0)</f>
        <v>0</v>
      </c>
      <c r="R345" s="45">
        <f>+IF(C346=$R$84,J346,0)</f>
        <v>0</v>
      </c>
      <c r="S345" s="45">
        <f>+IF(C346=$S$84,J346,0)</f>
        <v>0</v>
      </c>
    </row>
    <row r="346" spans="1:19">
      <c r="A346" s="526">
        <v>1</v>
      </c>
      <c r="B346" s="57"/>
      <c r="C346" s="60"/>
      <c r="D346" s="522"/>
      <c r="E346" s="497"/>
      <c r="F346" s="57"/>
      <c r="G346" s="89"/>
      <c r="H346" s="57"/>
      <c r="I346" s="90"/>
      <c r="J346" s="58">
        <f>IF(G346=0,0,IF(G346&lt;0,"FUERA DE TIEMPO",I346*D346/VLOOKUP(YEAR(G346),$U$3:$V$41,2,0)))</f>
        <v>0</v>
      </c>
      <c r="K346" s="550"/>
      <c r="L346" s="44"/>
      <c r="M346" s="42"/>
      <c r="N346" s="34"/>
      <c r="O346" s="45">
        <f>+IF(C347=$O$84,J347,0)</f>
        <v>0</v>
      </c>
      <c r="P346" s="45">
        <f>+IF(C347=$P$84,J347,0)</f>
        <v>0</v>
      </c>
      <c r="Q346" s="45">
        <f>+IF(C347=$Q$84,J347,0)</f>
        <v>0</v>
      </c>
      <c r="R346" s="45">
        <f>+IF(C347=$R$84,J347,0)</f>
        <v>0</v>
      </c>
      <c r="S346" s="45">
        <f>+IF(C347=$S$84,J347,0)</f>
        <v>0</v>
      </c>
    </row>
    <row r="347" spans="1:19">
      <c r="A347" s="526">
        <v>2</v>
      </c>
      <c r="B347" s="57"/>
      <c r="C347" s="52"/>
      <c r="D347" s="315"/>
      <c r="E347" s="497"/>
      <c r="F347" s="201"/>
      <c r="G347" s="314"/>
      <c r="H347" s="201"/>
      <c r="I347" s="202"/>
      <c r="J347" s="58">
        <f t="shared" ref="J347:J348" si="48">IF(G347=0,0,IF(G347&lt;0,"FUERA DE TIEMPO",I347*D347/VLOOKUP(YEAR(G347),$U$3:$V$41,2,0)))</f>
        <v>0</v>
      </c>
      <c r="K347" s="550"/>
      <c r="L347" s="44"/>
      <c r="M347" s="44"/>
      <c r="O347" s="45">
        <f>+IF(C348=$O$84,J348,0)</f>
        <v>0</v>
      </c>
      <c r="P347" s="45">
        <f>+IF(C348=$P$84,J348,0)</f>
        <v>0</v>
      </c>
      <c r="Q347" s="45">
        <f>+IF(C348=$Q$84,J348,0)</f>
        <v>0</v>
      </c>
      <c r="R347" s="45">
        <f>+IF(C348=$R$84,J348,0)</f>
        <v>0</v>
      </c>
      <c r="S347" s="45">
        <f>+IF(C348=$S$84,J348,0)</f>
        <v>0</v>
      </c>
    </row>
    <row r="348" spans="1:19">
      <c r="A348" s="526">
        <v>3</v>
      </c>
      <c r="B348" s="57"/>
      <c r="C348" s="60"/>
      <c r="D348" s="522"/>
      <c r="E348" s="497"/>
      <c r="F348" s="57"/>
      <c r="G348" s="89"/>
      <c r="H348" s="57"/>
      <c r="I348" s="91"/>
      <c r="J348" s="58">
        <f t="shared" si="48"/>
        <v>0</v>
      </c>
      <c r="K348" s="550"/>
      <c r="L348" s="44"/>
      <c r="M348" s="44"/>
      <c r="O348" s="45">
        <f>+IF(C349=$O$84,J349,0)</f>
        <v>0</v>
      </c>
      <c r="P348" s="45">
        <f>+IF(C349=$P$84,J349,0)</f>
        <v>0</v>
      </c>
      <c r="Q348" s="45">
        <f>+IF(C349=$Q$84,J349,0)</f>
        <v>0</v>
      </c>
      <c r="R348" s="45">
        <f>+IF(C349=$R$84,J349,0)</f>
        <v>0</v>
      </c>
      <c r="S348" s="45">
        <f>+IF(C349=$S$84,J349,0)</f>
        <v>0</v>
      </c>
    </row>
    <row r="349" spans="1:19" ht="12" customHeight="1">
      <c r="A349" s="526">
        <v>4</v>
      </c>
      <c r="B349" s="61"/>
      <c r="C349" s="57"/>
      <c r="D349" s="522"/>
      <c r="E349" s="497"/>
      <c r="F349" s="57"/>
      <c r="G349" s="89"/>
      <c r="H349" s="57"/>
      <c r="I349" s="91"/>
      <c r="J349" s="58">
        <f t="shared" ref="J349:J350" si="49">IF(G349=0,0,IF(G349&lt;0,"FUERA DE TIEMPO",I349*D349/VLOOKUP(YEAR(G349),$U$3:$V$39,2,0)))</f>
        <v>0</v>
      </c>
      <c r="K349" s="550"/>
      <c r="L349" s="44"/>
      <c r="M349" s="44"/>
      <c r="O349" s="45">
        <f>+IF(C350=$O$84,J350,0)</f>
        <v>0</v>
      </c>
      <c r="P349" s="45">
        <f>+IF(C350=$P$84,J350,0)</f>
        <v>0</v>
      </c>
      <c r="Q349" s="45">
        <f>+IF(C350=$Q$84,J350,0)</f>
        <v>0</v>
      </c>
      <c r="R349" s="45">
        <f>+IF(C350=$R$84,J350,0)</f>
        <v>0</v>
      </c>
      <c r="S349" s="45">
        <f>+IF(C350=$S$84,J350,0)</f>
        <v>0</v>
      </c>
    </row>
    <row r="350" spans="1:19" ht="12" hidden="1" customHeight="1">
      <c r="A350" s="526">
        <v>5</v>
      </c>
      <c r="B350" s="57"/>
      <c r="C350" s="57"/>
      <c r="D350" s="522"/>
      <c r="E350" s="498"/>
      <c r="F350" s="57"/>
      <c r="G350" s="89"/>
      <c r="H350" s="81"/>
      <c r="I350" s="90"/>
      <c r="J350" s="58">
        <f t="shared" si="49"/>
        <v>0</v>
      </c>
      <c r="K350" s="550"/>
      <c r="L350" s="44"/>
      <c r="M350" s="44"/>
      <c r="O350" s="45" t="e">
        <f>+IF(#REF!=$O$84,#REF!,0)</f>
        <v>#REF!</v>
      </c>
      <c r="P350" s="45" t="e">
        <f>+IF(#REF!=$P$84,#REF!,0)</f>
        <v>#REF!</v>
      </c>
      <c r="Q350" s="45" t="e">
        <f>+IF(#REF!=$Q$84,#REF!,0)</f>
        <v>#REF!</v>
      </c>
      <c r="R350" s="45" t="e">
        <f>+IF(#REF!=$R$84,#REF!,0)</f>
        <v>#REF!</v>
      </c>
      <c r="S350" s="45" t="e">
        <f>+IF(#REF!=$S$84,#REF!,0)</f>
        <v>#REF!</v>
      </c>
    </row>
    <row r="351" spans="1:19" ht="15.75">
      <c r="A351" s="4"/>
      <c r="B351" s="4"/>
      <c r="C351" s="4"/>
      <c r="D351" s="4"/>
      <c r="E351" s="4"/>
      <c r="F351" s="4"/>
      <c r="G351" s="48"/>
      <c r="H351" s="26"/>
      <c r="I351" s="326" t="s">
        <v>8</v>
      </c>
      <c r="J351" s="500">
        <f>SUM(J350:J350)</f>
        <v>0</v>
      </c>
      <c r="K351" s="327">
        <f>SUM(K346:K350)</f>
        <v>0</v>
      </c>
      <c r="L351" s="26"/>
      <c r="M351" s="44"/>
    </row>
    <row r="352" spans="1:19" ht="12.75">
      <c r="A352" s="26"/>
      <c r="B352" s="26"/>
      <c r="C352" s="26"/>
      <c r="D352" s="26"/>
      <c r="E352" s="26"/>
      <c r="F352" s="26"/>
      <c r="G352" s="35"/>
      <c r="H352" s="50"/>
      <c r="I352" s="328" t="str">
        <f>+IF(OR(J351&lt;=$J$9),"NO CUMPLE","CUMPLE")</f>
        <v>NO CUMPLE</v>
      </c>
      <c r="K352"/>
      <c r="L352" s="26"/>
      <c r="M352" s="26"/>
    </row>
  </sheetData>
  <mergeCells count="65">
    <mergeCell ref="D224:I224"/>
    <mergeCell ref="D225:I226"/>
    <mergeCell ref="D237:I237"/>
    <mergeCell ref="D238:I239"/>
    <mergeCell ref="D250:I250"/>
    <mergeCell ref="D251:I252"/>
    <mergeCell ref="D263:I263"/>
    <mergeCell ref="D264:I265"/>
    <mergeCell ref="D276:I276"/>
    <mergeCell ref="D277:I278"/>
    <mergeCell ref="D342:I343"/>
    <mergeCell ref="D289:I289"/>
    <mergeCell ref="D290:I291"/>
    <mergeCell ref="D302:I302"/>
    <mergeCell ref="D303:I304"/>
    <mergeCell ref="D315:I315"/>
    <mergeCell ref="D316:I317"/>
    <mergeCell ref="D328:I328"/>
    <mergeCell ref="D329:I330"/>
    <mergeCell ref="D341:I341"/>
    <mergeCell ref="D198:I198"/>
    <mergeCell ref="D199:I200"/>
    <mergeCell ref="D211:I211"/>
    <mergeCell ref="D212:I213"/>
    <mergeCell ref="D159:I159"/>
    <mergeCell ref="D160:I161"/>
    <mergeCell ref="D172:I172"/>
    <mergeCell ref="D173:I174"/>
    <mergeCell ref="D185:I185"/>
    <mergeCell ref="D186:I187"/>
    <mergeCell ref="D121:I122"/>
    <mergeCell ref="D133:I133"/>
    <mergeCell ref="D134:I135"/>
    <mergeCell ref="D146:I146"/>
    <mergeCell ref="D147:I148"/>
    <mergeCell ref="D94:I94"/>
    <mergeCell ref="D95:I96"/>
    <mergeCell ref="D107:I107"/>
    <mergeCell ref="D108:I109"/>
    <mergeCell ref="D120:I120"/>
    <mergeCell ref="D35:I35"/>
    <mergeCell ref="D36:I37"/>
    <mergeCell ref="B27:D28"/>
    <mergeCell ref="D81:I81"/>
    <mergeCell ref="D82:I83"/>
    <mergeCell ref="D54:I54"/>
    <mergeCell ref="D55:I56"/>
    <mergeCell ref="D68:I68"/>
    <mergeCell ref="D69:I70"/>
    <mergeCell ref="D17:I18"/>
    <mergeCell ref="A1:K1"/>
    <mergeCell ref="A2:K2"/>
    <mergeCell ref="A3:K3"/>
    <mergeCell ref="A5:K5"/>
    <mergeCell ref="D16:I16"/>
    <mergeCell ref="A6:H6"/>
    <mergeCell ref="I8:I9"/>
    <mergeCell ref="I10:I11"/>
    <mergeCell ref="I12:I13"/>
    <mergeCell ref="A8:H9"/>
    <mergeCell ref="A10:H11"/>
    <mergeCell ref="A12:H13"/>
    <mergeCell ref="K8:K9"/>
    <mergeCell ref="K10:K11"/>
    <mergeCell ref="K12:K13"/>
  </mergeCells>
  <conditionalFormatting sqref="J47:J51 J28:J32">
    <cfRule type="cellIs" dxfId="370" priority="146" operator="equal">
      <formula>"NO CUMPLE"</formula>
    </cfRule>
  </conditionalFormatting>
  <conditionalFormatting sqref="J1:J5 J106 I27 J14:J25 J28:J44 J47:J63 J68:J77 J81:J90 J119 J132 J145 J158 J171 J184 J197 J210 J223 J236 J249 J262 J275 J288 J301 J314 J327 J340 J353:J1048576">
    <cfRule type="containsText" dxfId="369" priority="145" operator="containsText" text="FUERA DE TIEMPO">
      <formula>NOT(ISERROR(SEARCH("FUERA DE TIEMPO",I1)))</formula>
    </cfRule>
  </conditionalFormatting>
  <conditionalFormatting sqref="J21:J25">
    <cfRule type="cellIs" dxfId="368" priority="141" operator="greaterThanOrEqual">
      <formula>#REF!</formula>
    </cfRule>
  </conditionalFormatting>
  <conditionalFormatting sqref="J40:J44">
    <cfRule type="cellIs" dxfId="367" priority="139" operator="greaterThanOrEqual">
      <formula>#REF!</formula>
    </cfRule>
  </conditionalFormatting>
  <conditionalFormatting sqref="J59:J63">
    <cfRule type="cellIs" dxfId="366" priority="137" operator="greaterThanOrEqual">
      <formula>#REF!</formula>
    </cfRule>
  </conditionalFormatting>
  <conditionalFormatting sqref="J73:J77">
    <cfRule type="cellIs" dxfId="365" priority="134" operator="greaterThanOrEqual">
      <formula>#REF!</formula>
    </cfRule>
  </conditionalFormatting>
  <conditionalFormatting sqref="J86:J90">
    <cfRule type="cellIs" dxfId="364" priority="132" operator="greaterThanOrEqual">
      <formula>#REF!</formula>
    </cfRule>
  </conditionalFormatting>
  <conditionalFormatting sqref="J8">
    <cfRule type="containsText" dxfId="363" priority="117" operator="containsText" text="FUERA DE TIEMPO">
      <formula>NOT(ISERROR(SEARCH("FUERA DE TIEMPO",J8)))</formula>
    </cfRule>
  </conditionalFormatting>
  <conditionalFormatting sqref="J11">
    <cfRule type="containsText" dxfId="362" priority="116" operator="containsText" text="FUERA DE TIEMPO">
      <formula>NOT(ISERROR(SEARCH("FUERA DE TIEMPO",J11)))</formula>
    </cfRule>
  </conditionalFormatting>
  <conditionalFormatting sqref="J10">
    <cfRule type="containsText" dxfId="361" priority="114" operator="containsText" text="FUERA DE TIEMPO">
      <formula>NOT(ISERROR(SEARCH("FUERA DE TIEMPO",J10)))</formula>
    </cfRule>
  </conditionalFormatting>
  <conditionalFormatting sqref="J12">
    <cfRule type="containsText" dxfId="360" priority="113" operator="containsText" text="FUERA DE TIEMPO">
      <formula>NOT(ISERROR(SEARCH("FUERA DE TIEMPO",J12)))</formula>
    </cfRule>
  </conditionalFormatting>
  <conditionalFormatting sqref="J7">
    <cfRule type="containsText" dxfId="359" priority="112" operator="containsText" text="FUERA DE TIEMPO">
      <formula>NOT(ISERROR(SEARCH("FUERA DE TIEMPO",J7)))</formula>
    </cfRule>
  </conditionalFormatting>
  <conditionalFormatting sqref="I46">
    <cfRule type="containsText" dxfId="358" priority="111" operator="containsText" text="FUERA DE TIEMPO">
      <formula>NOT(ISERROR(SEARCH("FUERA DE TIEMPO",I46)))</formula>
    </cfRule>
  </conditionalFormatting>
  <conditionalFormatting sqref="I65">
    <cfRule type="containsText" dxfId="357" priority="110" operator="containsText" text="FUERA DE TIEMPO">
      <formula>NOT(ISERROR(SEARCH("FUERA DE TIEMPO",I65)))</formula>
    </cfRule>
  </conditionalFormatting>
  <conditionalFormatting sqref="I79">
    <cfRule type="containsText" dxfId="356" priority="109" operator="containsText" text="FUERA DE TIEMPO">
      <formula>NOT(ISERROR(SEARCH("FUERA DE TIEMPO",I79)))</formula>
    </cfRule>
  </conditionalFormatting>
  <conditionalFormatting sqref="I92">
    <cfRule type="containsText" dxfId="355" priority="108" operator="containsText" text="FUERA DE TIEMPO">
      <formula>NOT(ISERROR(SEARCH("FUERA DE TIEMPO",I92)))</formula>
    </cfRule>
  </conditionalFormatting>
  <conditionalFormatting sqref="J40:J44">
    <cfRule type="cellIs" dxfId="354" priority="107" operator="greaterThanOrEqual">
      <formula>#REF!</formula>
    </cfRule>
  </conditionalFormatting>
  <conditionalFormatting sqref="J59:J63">
    <cfRule type="cellIs" dxfId="353" priority="106" operator="greaterThanOrEqual">
      <formula>#REF!</formula>
    </cfRule>
  </conditionalFormatting>
  <conditionalFormatting sqref="J59:J63">
    <cfRule type="cellIs" dxfId="352" priority="105" operator="greaterThanOrEqual">
      <formula>#REF!</formula>
    </cfRule>
  </conditionalFormatting>
  <conditionalFormatting sqref="J73:J77">
    <cfRule type="cellIs" dxfId="351" priority="104" operator="greaterThanOrEqual">
      <formula>#REF!</formula>
    </cfRule>
  </conditionalFormatting>
  <conditionalFormatting sqref="J73:J77">
    <cfRule type="cellIs" dxfId="350" priority="103" operator="greaterThanOrEqual">
      <formula>#REF!</formula>
    </cfRule>
  </conditionalFormatting>
  <conditionalFormatting sqref="J86:J90">
    <cfRule type="cellIs" dxfId="349" priority="102" operator="greaterThanOrEqual">
      <formula>#REF!</formula>
    </cfRule>
  </conditionalFormatting>
  <conditionalFormatting sqref="J86:J90">
    <cfRule type="cellIs" dxfId="348" priority="101" operator="greaterThanOrEqual">
      <formula>#REF!</formula>
    </cfRule>
  </conditionalFormatting>
  <conditionalFormatting sqref="J94:J103">
    <cfRule type="containsText" dxfId="347" priority="100" operator="containsText" text="FUERA DE TIEMPO">
      <formula>NOT(ISERROR(SEARCH("FUERA DE TIEMPO",J94)))</formula>
    </cfRule>
  </conditionalFormatting>
  <conditionalFormatting sqref="J99:J103">
    <cfRule type="cellIs" dxfId="346" priority="99" operator="greaterThanOrEqual">
      <formula>#REF!</formula>
    </cfRule>
  </conditionalFormatting>
  <conditionalFormatting sqref="I105">
    <cfRule type="containsText" dxfId="345" priority="98" operator="containsText" text="FUERA DE TIEMPO">
      <formula>NOT(ISERROR(SEARCH("FUERA DE TIEMPO",I105)))</formula>
    </cfRule>
  </conditionalFormatting>
  <conditionalFormatting sqref="J99:J103">
    <cfRule type="cellIs" dxfId="344" priority="97" operator="greaterThanOrEqual">
      <formula>#REF!</formula>
    </cfRule>
  </conditionalFormatting>
  <conditionalFormatting sqref="J99:J103">
    <cfRule type="cellIs" dxfId="343" priority="96" operator="greaterThanOrEqual">
      <formula>#REF!</formula>
    </cfRule>
  </conditionalFormatting>
  <conditionalFormatting sqref="J107:J116">
    <cfRule type="containsText" dxfId="342" priority="95" operator="containsText" text="FUERA DE TIEMPO">
      <formula>NOT(ISERROR(SEARCH("FUERA DE TIEMPO",J107)))</formula>
    </cfRule>
  </conditionalFormatting>
  <conditionalFormatting sqref="J112:J116">
    <cfRule type="cellIs" dxfId="341" priority="94" operator="greaterThanOrEqual">
      <formula>#REF!</formula>
    </cfRule>
  </conditionalFormatting>
  <conditionalFormatting sqref="I118">
    <cfRule type="containsText" dxfId="340" priority="93" operator="containsText" text="FUERA DE TIEMPO">
      <formula>NOT(ISERROR(SEARCH("FUERA DE TIEMPO",I118)))</formula>
    </cfRule>
  </conditionalFormatting>
  <conditionalFormatting sqref="J112:J116">
    <cfRule type="cellIs" dxfId="339" priority="92" operator="greaterThanOrEqual">
      <formula>#REF!</formula>
    </cfRule>
  </conditionalFormatting>
  <conditionalFormatting sqref="J112:J116">
    <cfRule type="cellIs" dxfId="338" priority="91" operator="greaterThanOrEqual">
      <formula>#REF!</formula>
    </cfRule>
  </conditionalFormatting>
  <conditionalFormatting sqref="J120:J129">
    <cfRule type="containsText" dxfId="337" priority="90" operator="containsText" text="FUERA DE TIEMPO">
      <formula>NOT(ISERROR(SEARCH("FUERA DE TIEMPO",J120)))</formula>
    </cfRule>
  </conditionalFormatting>
  <conditionalFormatting sqref="J125:J129">
    <cfRule type="cellIs" dxfId="336" priority="89" operator="greaterThanOrEqual">
      <formula>#REF!</formula>
    </cfRule>
  </conditionalFormatting>
  <conditionalFormatting sqref="I131">
    <cfRule type="containsText" dxfId="335" priority="88" operator="containsText" text="FUERA DE TIEMPO">
      <formula>NOT(ISERROR(SEARCH("FUERA DE TIEMPO",I131)))</formula>
    </cfRule>
  </conditionalFormatting>
  <conditionalFormatting sqref="J125:J129">
    <cfRule type="cellIs" dxfId="334" priority="87" operator="greaterThanOrEqual">
      <formula>#REF!</formula>
    </cfRule>
  </conditionalFormatting>
  <conditionalFormatting sqref="J125:J129">
    <cfRule type="cellIs" dxfId="333" priority="86" operator="greaterThanOrEqual">
      <formula>#REF!</formula>
    </cfRule>
  </conditionalFormatting>
  <conditionalFormatting sqref="J133:J142">
    <cfRule type="containsText" dxfId="332" priority="85" operator="containsText" text="FUERA DE TIEMPO">
      <formula>NOT(ISERROR(SEARCH("FUERA DE TIEMPO",J133)))</formula>
    </cfRule>
  </conditionalFormatting>
  <conditionalFormatting sqref="J138:J142">
    <cfRule type="cellIs" dxfId="331" priority="84" operator="greaterThanOrEqual">
      <formula>#REF!</formula>
    </cfRule>
  </conditionalFormatting>
  <conditionalFormatting sqref="I144">
    <cfRule type="containsText" dxfId="330" priority="83" operator="containsText" text="FUERA DE TIEMPO">
      <formula>NOT(ISERROR(SEARCH("FUERA DE TIEMPO",I144)))</formula>
    </cfRule>
  </conditionalFormatting>
  <conditionalFormatting sqref="J138:J142">
    <cfRule type="cellIs" dxfId="329" priority="82" operator="greaterThanOrEqual">
      <formula>#REF!</formula>
    </cfRule>
  </conditionalFormatting>
  <conditionalFormatting sqref="J138:J142">
    <cfRule type="cellIs" dxfId="328" priority="81" operator="greaterThanOrEqual">
      <formula>#REF!</formula>
    </cfRule>
  </conditionalFormatting>
  <conditionalFormatting sqref="J146:J155">
    <cfRule type="containsText" dxfId="327" priority="80" operator="containsText" text="FUERA DE TIEMPO">
      <formula>NOT(ISERROR(SEARCH("FUERA DE TIEMPO",J146)))</formula>
    </cfRule>
  </conditionalFormatting>
  <conditionalFormatting sqref="J151:J155">
    <cfRule type="cellIs" dxfId="326" priority="79" operator="greaterThanOrEqual">
      <formula>#REF!</formula>
    </cfRule>
  </conditionalFormatting>
  <conditionalFormatting sqref="I157">
    <cfRule type="containsText" dxfId="325" priority="78" operator="containsText" text="FUERA DE TIEMPO">
      <formula>NOT(ISERROR(SEARCH("FUERA DE TIEMPO",I157)))</formula>
    </cfRule>
  </conditionalFormatting>
  <conditionalFormatting sqref="J151:J155">
    <cfRule type="cellIs" dxfId="324" priority="77" operator="greaterThanOrEqual">
      <formula>#REF!</formula>
    </cfRule>
  </conditionalFormatting>
  <conditionalFormatting sqref="J151:J155">
    <cfRule type="cellIs" dxfId="323" priority="76" operator="greaterThanOrEqual">
      <formula>#REF!</formula>
    </cfRule>
  </conditionalFormatting>
  <conditionalFormatting sqref="J159:J168">
    <cfRule type="containsText" dxfId="322" priority="75" operator="containsText" text="FUERA DE TIEMPO">
      <formula>NOT(ISERROR(SEARCH("FUERA DE TIEMPO",J159)))</formula>
    </cfRule>
  </conditionalFormatting>
  <conditionalFormatting sqref="J164:J168">
    <cfRule type="cellIs" dxfId="321" priority="74" operator="greaterThanOrEqual">
      <formula>#REF!</formula>
    </cfRule>
  </conditionalFormatting>
  <conditionalFormatting sqref="I170">
    <cfRule type="containsText" dxfId="320" priority="73" operator="containsText" text="FUERA DE TIEMPO">
      <formula>NOT(ISERROR(SEARCH("FUERA DE TIEMPO",I170)))</formula>
    </cfRule>
  </conditionalFormatting>
  <conditionalFormatting sqref="J164:J168">
    <cfRule type="cellIs" dxfId="319" priority="72" operator="greaterThanOrEqual">
      <formula>#REF!</formula>
    </cfRule>
  </conditionalFormatting>
  <conditionalFormatting sqref="J164:J168">
    <cfRule type="cellIs" dxfId="318" priority="71" operator="greaterThanOrEqual">
      <formula>#REF!</formula>
    </cfRule>
  </conditionalFormatting>
  <conditionalFormatting sqref="J172:J181">
    <cfRule type="containsText" dxfId="317" priority="70" operator="containsText" text="FUERA DE TIEMPO">
      <formula>NOT(ISERROR(SEARCH("FUERA DE TIEMPO",J172)))</formula>
    </cfRule>
  </conditionalFormatting>
  <conditionalFormatting sqref="J177:J181">
    <cfRule type="cellIs" dxfId="316" priority="69" operator="greaterThanOrEqual">
      <formula>#REF!</formula>
    </cfRule>
  </conditionalFormatting>
  <conditionalFormatting sqref="I183">
    <cfRule type="containsText" dxfId="315" priority="68" operator="containsText" text="FUERA DE TIEMPO">
      <formula>NOT(ISERROR(SEARCH("FUERA DE TIEMPO",I183)))</formula>
    </cfRule>
  </conditionalFormatting>
  <conditionalFormatting sqref="J177:J181">
    <cfRule type="cellIs" dxfId="314" priority="67" operator="greaterThanOrEqual">
      <formula>#REF!</formula>
    </cfRule>
  </conditionalFormatting>
  <conditionalFormatting sqref="J177:J181">
    <cfRule type="cellIs" dxfId="313" priority="66" operator="greaterThanOrEqual">
      <formula>#REF!</formula>
    </cfRule>
  </conditionalFormatting>
  <conditionalFormatting sqref="J185:J194">
    <cfRule type="containsText" dxfId="312" priority="65" operator="containsText" text="FUERA DE TIEMPO">
      <formula>NOT(ISERROR(SEARCH("FUERA DE TIEMPO",J185)))</formula>
    </cfRule>
  </conditionalFormatting>
  <conditionalFormatting sqref="J190:J194">
    <cfRule type="cellIs" dxfId="311" priority="64" operator="greaterThanOrEqual">
      <formula>#REF!</formula>
    </cfRule>
  </conditionalFormatting>
  <conditionalFormatting sqref="I196">
    <cfRule type="containsText" dxfId="310" priority="63" operator="containsText" text="FUERA DE TIEMPO">
      <formula>NOT(ISERROR(SEARCH("FUERA DE TIEMPO",I196)))</formula>
    </cfRule>
  </conditionalFormatting>
  <conditionalFormatting sqref="J190:J194">
    <cfRule type="cellIs" dxfId="309" priority="62" operator="greaterThanOrEqual">
      <formula>#REF!</formula>
    </cfRule>
  </conditionalFormatting>
  <conditionalFormatting sqref="J190:J194">
    <cfRule type="cellIs" dxfId="308" priority="61" operator="greaterThanOrEqual">
      <formula>#REF!</formula>
    </cfRule>
  </conditionalFormatting>
  <conditionalFormatting sqref="J198:J207">
    <cfRule type="containsText" dxfId="307" priority="60" operator="containsText" text="FUERA DE TIEMPO">
      <formula>NOT(ISERROR(SEARCH("FUERA DE TIEMPO",J198)))</formula>
    </cfRule>
  </conditionalFormatting>
  <conditionalFormatting sqref="J203:J207">
    <cfRule type="cellIs" dxfId="306" priority="59" operator="greaterThanOrEqual">
      <formula>#REF!</formula>
    </cfRule>
  </conditionalFormatting>
  <conditionalFormatting sqref="I209">
    <cfRule type="containsText" dxfId="305" priority="58" operator="containsText" text="FUERA DE TIEMPO">
      <formula>NOT(ISERROR(SEARCH("FUERA DE TIEMPO",I209)))</formula>
    </cfRule>
  </conditionalFormatting>
  <conditionalFormatting sqref="J203:J207">
    <cfRule type="cellIs" dxfId="304" priority="57" operator="greaterThanOrEqual">
      <formula>#REF!</formula>
    </cfRule>
  </conditionalFormatting>
  <conditionalFormatting sqref="J203:J207">
    <cfRule type="cellIs" dxfId="303" priority="56" operator="greaterThanOrEqual">
      <formula>#REF!</formula>
    </cfRule>
  </conditionalFormatting>
  <conditionalFormatting sqref="J211:J220">
    <cfRule type="containsText" dxfId="302" priority="55" operator="containsText" text="FUERA DE TIEMPO">
      <formula>NOT(ISERROR(SEARCH("FUERA DE TIEMPO",J211)))</formula>
    </cfRule>
  </conditionalFormatting>
  <conditionalFormatting sqref="J216:J220">
    <cfRule type="cellIs" dxfId="301" priority="54" operator="greaterThanOrEqual">
      <formula>#REF!</formula>
    </cfRule>
  </conditionalFormatting>
  <conditionalFormatting sqref="I222">
    <cfRule type="containsText" dxfId="300" priority="53" operator="containsText" text="FUERA DE TIEMPO">
      <formula>NOT(ISERROR(SEARCH("FUERA DE TIEMPO",I222)))</formula>
    </cfRule>
  </conditionalFormatting>
  <conditionalFormatting sqref="J216:J220">
    <cfRule type="cellIs" dxfId="299" priority="52" operator="greaterThanOrEqual">
      <formula>#REF!</formula>
    </cfRule>
  </conditionalFormatting>
  <conditionalFormatting sqref="J216:J220">
    <cfRule type="cellIs" dxfId="298" priority="51" operator="greaterThanOrEqual">
      <formula>#REF!</formula>
    </cfRule>
  </conditionalFormatting>
  <conditionalFormatting sqref="J224:J233">
    <cfRule type="containsText" dxfId="297" priority="50" operator="containsText" text="FUERA DE TIEMPO">
      <formula>NOT(ISERROR(SEARCH("FUERA DE TIEMPO",J224)))</formula>
    </cfRule>
  </conditionalFormatting>
  <conditionalFormatting sqref="J229:J233">
    <cfRule type="cellIs" dxfId="296" priority="49" operator="greaterThanOrEqual">
      <formula>#REF!</formula>
    </cfRule>
  </conditionalFormatting>
  <conditionalFormatting sqref="I235">
    <cfRule type="containsText" dxfId="295" priority="48" operator="containsText" text="FUERA DE TIEMPO">
      <formula>NOT(ISERROR(SEARCH("FUERA DE TIEMPO",I235)))</formula>
    </cfRule>
  </conditionalFormatting>
  <conditionalFormatting sqref="J229:J233">
    <cfRule type="cellIs" dxfId="294" priority="47" operator="greaterThanOrEqual">
      <formula>#REF!</formula>
    </cfRule>
  </conditionalFormatting>
  <conditionalFormatting sqref="J229:J233">
    <cfRule type="cellIs" dxfId="293" priority="46" operator="greaterThanOrEqual">
      <formula>#REF!</formula>
    </cfRule>
  </conditionalFormatting>
  <conditionalFormatting sqref="J237:J246">
    <cfRule type="containsText" dxfId="292" priority="45" operator="containsText" text="FUERA DE TIEMPO">
      <formula>NOT(ISERROR(SEARCH("FUERA DE TIEMPO",J237)))</formula>
    </cfRule>
  </conditionalFormatting>
  <conditionalFormatting sqref="J242:J246">
    <cfRule type="cellIs" dxfId="291" priority="44" operator="greaterThanOrEqual">
      <formula>#REF!</formula>
    </cfRule>
  </conditionalFormatting>
  <conditionalFormatting sqref="I248">
    <cfRule type="containsText" dxfId="290" priority="43" operator="containsText" text="FUERA DE TIEMPO">
      <formula>NOT(ISERROR(SEARCH("FUERA DE TIEMPO",I248)))</formula>
    </cfRule>
  </conditionalFormatting>
  <conditionalFormatting sqref="J242:J246">
    <cfRule type="cellIs" dxfId="289" priority="42" operator="greaterThanOrEqual">
      <formula>#REF!</formula>
    </cfRule>
  </conditionalFormatting>
  <conditionalFormatting sqref="J242:J246">
    <cfRule type="cellIs" dxfId="288" priority="41" operator="greaterThanOrEqual">
      <formula>#REF!</formula>
    </cfRule>
  </conditionalFormatting>
  <conditionalFormatting sqref="J250:J259">
    <cfRule type="containsText" dxfId="287" priority="40" operator="containsText" text="FUERA DE TIEMPO">
      <formula>NOT(ISERROR(SEARCH("FUERA DE TIEMPO",J250)))</formula>
    </cfRule>
  </conditionalFormatting>
  <conditionalFormatting sqref="J255:J259">
    <cfRule type="cellIs" dxfId="286" priority="39" operator="greaterThanOrEqual">
      <formula>#REF!</formula>
    </cfRule>
  </conditionalFormatting>
  <conditionalFormatting sqref="I261">
    <cfRule type="containsText" dxfId="285" priority="38" operator="containsText" text="FUERA DE TIEMPO">
      <formula>NOT(ISERROR(SEARCH("FUERA DE TIEMPO",I261)))</formula>
    </cfRule>
  </conditionalFormatting>
  <conditionalFormatting sqref="J255:J259">
    <cfRule type="cellIs" dxfId="284" priority="37" operator="greaterThanOrEqual">
      <formula>#REF!</formula>
    </cfRule>
  </conditionalFormatting>
  <conditionalFormatting sqref="J255:J259">
    <cfRule type="cellIs" dxfId="283" priority="36" operator="greaterThanOrEqual">
      <formula>#REF!</formula>
    </cfRule>
  </conditionalFormatting>
  <conditionalFormatting sqref="J263:J272">
    <cfRule type="containsText" dxfId="282" priority="35" operator="containsText" text="FUERA DE TIEMPO">
      <formula>NOT(ISERROR(SEARCH("FUERA DE TIEMPO",J263)))</formula>
    </cfRule>
  </conditionalFormatting>
  <conditionalFormatting sqref="J268:J272">
    <cfRule type="cellIs" dxfId="281" priority="34" operator="greaterThanOrEqual">
      <formula>#REF!</formula>
    </cfRule>
  </conditionalFormatting>
  <conditionalFormatting sqref="I274">
    <cfRule type="containsText" dxfId="280" priority="33" operator="containsText" text="FUERA DE TIEMPO">
      <formula>NOT(ISERROR(SEARCH("FUERA DE TIEMPO",I274)))</formula>
    </cfRule>
  </conditionalFormatting>
  <conditionalFormatting sqref="J268:J272">
    <cfRule type="cellIs" dxfId="279" priority="32" operator="greaterThanOrEqual">
      <formula>#REF!</formula>
    </cfRule>
  </conditionalFormatting>
  <conditionalFormatting sqref="J268:J272">
    <cfRule type="cellIs" dxfId="278" priority="31" operator="greaterThanOrEqual">
      <formula>#REF!</formula>
    </cfRule>
  </conditionalFormatting>
  <conditionalFormatting sqref="J276:J285">
    <cfRule type="containsText" dxfId="277" priority="30" operator="containsText" text="FUERA DE TIEMPO">
      <formula>NOT(ISERROR(SEARCH("FUERA DE TIEMPO",J276)))</formula>
    </cfRule>
  </conditionalFormatting>
  <conditionalFormatting sqref="J281:J285">
    <cfRule type="cellIs" dxfId="276" priority="29" operator="greaterThanOrEqual">
      <formula>#REF!</formula>
    </cfRule>
  </conditionalFormatting>
  <conditionalFormatting sqref="I287">
    <cfRule type="containsText" dxfId="275" priority="28" operator="containsText" text="FUERA DE TIEMPO">
      <formula>NOT(ISERROR(SEARCH("FUERA DE TIEMPO",I287)))</formula>
    </cfRule>
  </conditionalFormatting>
  <conditionalFormatting sqref="J281:J285">
    <cfRule type="cellIs" dxfId="274" priority="27" operator="greaterThanOrEqual">
      <formula>#REF!</formula>
    </cfRule>
  </conditionalFormatting>
  <conditionalFormatting sqref="J281:J285">
    <cfRule type="cellIs" dxfId="273" priority="26" operator="greaterThanOrEqual">
      <formula>#REF!</formula>
    </cfRule>
  </conditionalFormatting>
  <conditionalFormatting sqref="J289:J298">
    <cfRule type="containsText" dxfId="272" priority="25" operator="containsText" text="FUERA DE TIEMPO">
      <formula>NOT(ISERROR(SEARCH("FUERA DE TIEMPO",J289)))</formula>
    </cfRule>
  </conditionalFormatting>
  <conditionalFormatting sqref="J294:J298">
    <cfRule type="cellIs" dxfId="271" priority="24" operator="greaterThanOrEqual">
      <formula>#REF!</formula>
    </cfRule>
  </conditionalFormatting>
  <conditionalFormatting sqref="I300">
    <cfRule type="containsText" dxfId="270" priority="23" operator="containsText" text="FUERA DE TIEMPO">
      <formula>NOT(ISERROR(SEARCH("FUERA DE TIEMPO",I300)))</formula>
    </cfRule>
  </conditionalFormatting>
  <conditionalFormatting sqref="J294:J298">
    <cfRule type="cellIs" dxfId="269" priority="22" operator="greaterThanOrEqual">
      <formula>#REF!</formula>
    </cfRule>
  </conditionalFormatting>
  <conditionalFormatting sqref="J294:J298">
    <cfRule type="cellIs" dxfId="268" priority="21" operator="greaterThanOrEqual">
      <formula>#REF!</formula>
    </cfRule>
  </conditionalFormatting>
  <conditionalFormatting sqref="J302:J311">
    <cfRule type="containsText" dxfId="267" priority="20" operator="containsText" text="FUERA DE TIEMPO">
      <formula>NOT(ISERROR(SEARCH("FUERA DE TIEMPO",J302)))</formula>
    </cfRule>
  </conditionalFormatting>
  <conditionalFormatting sqref="J307:J311">
    <cfRule type="cellIs" dxfId="266" priority="19" operator="greaterThanOrEqual">
      <formula>#REF!</formula>
    </cfRule>
  </conditionalFormatting>
  <conditionalFormatting sqref="I313">
    <cfRule type="containsText" dxfId="265" priority="18" operator="containsText" text="FUERA DE TIEMPO">
      <formula>NOT(ISERROR(SEARCH("FUERA DE TIEMPO",I313)))</formula>
    </cfRule>
  </conditionalFormatting>
  <conditionalFormatting sqref="J307:J311">
    <cfRule type="cellIs" dxfId="264" priority="17" operator="greaterThanOrEqual">
      <formula>#REF!</formula>
    </cfRule>
  </conditionalFormatting>
  <conditionalFormatting sqref="J307:J311">
    <cfRule type="cellIs" dxfId="263" priority="16" operator="greaterThanOrEqual">
      <formula>#REF!</formula>
    </cfRule>
  </conditionalFormatting>
  <conditionalFormatting sqref="J315:J324">
    <cfRule type="containsText" dxfId="262" priority="15" operator="containsText" text="FUERA DE TIEMPO">
      <formula>NOT(ISERROR(SEARCH("FUERA DE TIEMPO",J315)))</formula>
    </cfRule>
  </conditionalFormatting>
  <conditionalFormatting sqref="J320:J324">
    <cfRule type="cellIs" dxfId="261" priority="14" operator="greaterThanOrEqual">
      <formula>#REF!</formula>
    </cfRule>
  </conditionalFormatting>
  <conditionalFormatting sqref="I326">
    <cfRule type="containsText" dxfId="260" priority="13" operator="containsText" text="FUERA DE TIEMPO">
      <formula>NOT(ISERROR(SEARCH("FUERA DE TIEMPO",I326)))</formula>
    </cfRule>
  </conditionalFormatting>
  <conditionalFormatting sqref="J320:J324">
    <cfRule type="cellIs" dxfId="259" priority="12" operator="greaterThanOrEqual">
      <formula>#REF!</formula>
    </cfRule>
  </conditionalFormatting>
  <conditionalFormatting sqref="J320:J324">
    <cfRule type="cellIs" dxfId="258" priority="11" operator="greaterThanOrEqual">
      <formula>#REF!</formula>
    </cfRule>
  </conditionalFormatting>
  <conditionalFormatting sqref="J328:J337">
    <cfRule type="containsText" dxfId="257" priority="10" operator="containsText" text="FUERA DE TIEMPO">
      <formula>NOT(ISERROR(SEARCH("FUERA DE TIEMPO",J328)))</formula>
    </cfRule>
  </conditionalFormatting>
  <conditionalFormatting sqref="J333:J337">
    <cfRule type="cellIs" dxfId="256" priority="9" operator="greaterThanOrEqual">
      <formula>#REF!</formula>
    </cfRule>
  </conditionalFormatting>
  <conditionalFormatting sqref="I339">
    <cfRule type="containsText" dxfId="255" priority="8" operator="containsText" text="FUERA DE TIEMPO">
      <formula>NOT(ISERROR(SEARCH("FUERA DE TIEMPO",I339)))</formula>
    </cfRule>
  </conditionalFormatting>
  <conditionalFormatting sqref="J333:J337">
    <cfRule type="cellIs" dxfId="254" priority="7" operator="greaterThanOrEqual">
      <formula>#REF!</formula>
    </cfRule>
  </conditionalFormatting>
  <conditionalFormatting sqref="J333:J337">
    <cfRule type="cellIs" dxfId="253" priority="6" operator="greaterThanOrEqual">
      <formula>#REF!</formula>
    </cfRule>
  </conditionalFormatting>
  <conditionalFormatting sqref="J341:J350">
    <cfRule type="containsText" dxfId="252" priority="5" operator="containsText" text="FUERA DE TIEMPO">
      <formula>NOT(ISERROR(SEARCH("FUERA DE TIEMPO",J341)))</formula>
    </cfRule>
  </conditionalFormatting>
  <conditionalFormatting sqref="J346:J350">
    <cfRule type="cellIs" dxfId="251" priority="4" operator="greaterThanOrEqual">
      <formula>#REF!</formula>
    </cfRule>
  </conditionalFormatting>
  <conditionalFormatting sqref="I352">
    <cfRule type="containsText" dxfId="250" priority="3" operator="containsText" text="FUERA DE TIEMPO">
      <formula>NOT(ISERROR(SEARCH("FUERA DE TIEMPO",I352)))</formula>
    </cfRule>
  </conditionalFormatting>
  <conditionalFormatting sqref="J346:J350">
    <cfRule type="cellIs" dxfId="249" priority="2" operator="greaterThanOrEqual">
      <formula>#REF!</formula>
    </cfRule>
  </conditionalFormatting>
  <conditionalFormatting sqref="J346:J350">
    <cfRule type="cellIs" dxfId="248" priority="1" operator="greaterThanOrEqual">
      <formula>#REF!</formula>
    </cfRule>
  </conditionalFormatting>
  <dataValidations count="21">
    <dataValidation type="list" allowBlank="1" showInputMessage="1" showErrorMessage="1" sqref="C87:C90 C100:C103 C113:C116 C126:C129 C139:C142 C152:C155 C165:C168 C178:C181 C191:C194 C204:C207 C217:C220 C230:C233 C243:C246 C256:C259 C269:C272 C282:C285 C295:C298 C308:C311 C321:C324 C334:C337 C347:C350">
      <formula1>$G$93:$G$97</formula1>
    </dataValidation>
    <dataValidation type="list" allowBlank="1" showInputMessage="1" showErrorMessage="1" sqref="C99">
      <formula1>$G$130:$G$134</formula1>
    </dataValidation>
    <dataValidation type="list" allowBlank="1" showInputMessage="1" showErrorMessage="1" sqref="C112">
      <formula1>$G$130:$G$134</formula1>
    </dataValidation>
    <dataValidation type="list" allowBlank="1" showInputMessage="1" showErrorMessage="1" sqref="C125">
      <formula1>$G$130:$G$134</formula1>
    </dataValidation>
    <dataValidation type="list" allowBlank="1" showInputMessage="1" showErrorMessage="1" sqref="C138">
      <formula1>$G$130:$G$134</formula1>
    </dataValidation>
    <dataValidation type="list" allowBlank="1" showInputMessage="1" showErrorMessage="1" sqref="C151">
      <formula1>$G$130:$G$134</formula1>
    </dataValidation>
    <dataValidation type="list" allowBlank="1" showInputMessage="1" showErrorMessage="1" sqref="C164">
      <formula1>$G$130:$G$134</formula1>
    </dataValidation>
    <dataValidation type="list" allowBlank="1" showInputMessage="1" showErrorMessage="1" sqref="C177">
      <formula1>$G$130:$G$134</formula1>
    </dataValidation>
    <dataValidation type="list" allowBlank="1" showInputMessage="1" showErrorMessage="1" sqref="C190">
      <formula1>$G$130:$G$134</formula1>
    </dataValidation>
    <dataValidation type="list" allowBlank="1" showInputMessage="1" showErrorMessage="1" sqref="C203">
      <formula1>$G$130:$G$134</formula1>
    </dataValidation>
    <dataValidation type="list" allowBlank="1" showInputMessage="1" showErrorMessage="1" sqref="C216">
      <formula1>$G$130:$G$134</formula1>
    </dataValidation>
    <dataValidation type="list" allowBlank="1" showInputMessage="1" showErrorMessage="1" sqref="C229">
      <formula1>$G$130:$G$134</formula1>
    </dataValidation>
    <dataValidation type="list" allowBlank="1" showInputMessage="1" showErrorMessage="1" sqref="C242">
      <formula1>$G$130:$G$134</formula1>
    </dataValidation>
    <dataValidation type="list" allowBlank="1" showInputMessage="1" showErrorMessage="1" sqref="C255">
      <formula1>$G$130:$G$134</formula1>
    </dataValidation>
    <dataValidation type="list" allowBlank="1" showInputMessage="1" showErrorMessage="1" sqref="C268">
      <formula1>$G$130:$G$134</formula1>
    </dataValidation>
    <dataValidation type="list" allowBlank="1" showInputMessage="1" showErrorMessage="1" sqref="C281">
      <formula1>$G$130:$G$134</formula1>
    </dataValidation>
    <dataValidation type="list" allowBlank="1" showInputMessage="1" showErrorMessage="1" sqref="C294">
      <formula1>$G$130:$G$134</formula1>
    </dataValidation>
    <dataValidation type="list" allowBlank="1" showInputMessage="1" showErrorMessage="1" sqref="C307">
      <formula1>$G$130:$G$134</formula1>
    </dataValidation>
    <dataValidation type="list" allowBlank="1" showInputMessage="1" showErrorMessage="1" sqref="C320">
      <formula1>$G$130:$G$134</formula1>
    </dataValidation>
    <dataValidation type="list" allowBlank="1" showInputMessage="1" showErrorMessage="1" sqref="C333">
      <formula1>$G$130:$G$134</formula1>
    </dataValidation>
    <dataValidation type="list" allowBlank="1" showInputMessage="1" showErrorMessage="1" sqref="C346">
      <formula1>$G$130:$G$134</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&amp;L&amp;"Verdana,Normal"&amp;8Arq. Walter Raúl Parada Barajas &amp;C&amp;F&amp;R&amp;A</oddFooter>
  </headerFooter>
  <extLst>
    <ext xmlns:x14="http://schemas.microsoft.com/office/spreadsheetml/2009/9/main" uri="{CCE6A557-97BC-4b89-ADB6-D9C93CAAB3DF}">
      <x14:dataValidations xmlns:xm="http://schemas.microsoft.com/office/excel/2006/main" count="5">
        <x14:dataValidation type="list" allowBlank="1" showInputMessage="1" showErrorMessage="1">
          <x14:formula1>
            <xm:f>'Exp. oferente'!$G$37:$G$41</xm:f>
          </x14:formula1>
          <xm:sqref>C21:C25</xm:sqref>
        </x14:dataValidation>
        <x14:dataValidation type="list" allowBlank="1" showInputMessage="1" showErrorMessage="1">
          <x14:formula1>
            <xm:f>'Exp. oferente'!$G$60:$G$64</xm:f>
          </x14:formula1>
          <xm:sqref>C40:C44</xm:sqref>
        </x14:dataValidation>
        <x14:dataValidation type="list" allowBlank="1" showInputMessage="1" showErrorMessage="1">
          <x14:formula1>
            <xm:f>'Exp. oferente'!$G$83:$G$87</xm:f>
          </x14:formula1>
          <xm:sqref>C59:C63</xm:sqref>
        </x14:dataValidation>
        <x14:dataValidation type="list" allowBlank="1" showInputMessage="1" showErrorMessage="1">
          <x14:formula1>
            <xm:f>'Exp. oferente'!$G$107:$G$111</xm:f>
          </x14:formula1>
          <xm:sqref>C73:C77</xm:sqref>
        </x14:dataValidation>
        <x14:dataValidation type="list" allowBlank="1" showInputMessage="1" showErrorMessage="1">
          <x14:formula1>
            <xm:f>'Exp. oferente'!$G$130:$G$134</xm:f>
          </x14:formula1>
          <xm:sqref>C86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J128"/>
  <sheetViews>
    <sheetView topLeftCell="B16" workbookViewId="0">
      <selection activeCell="D23" sqref="D23"/>
    </sheetView>
  </sheetViews>
  <sheetFormatPr baseColWidth="10" defaultRowHeight="12.75"/>
  <cols>
    <col min="1" max="1" width="13.5703125" customWidth="1"/>
    <col min="2" max="2" width="26" customWidth="1"/>
    <col min="3" max="3" width="16.5703125" customWidth="1"/>
    <col min="4" max="4" width="40.5703125" customWidth="1"/>
    <col min="5" max="5" width="18.5703125" customWidth="1"/>
    <col min="6" max="6" width="20.140625" customWidth="1"/>
    <col min="8" max="8" width="15.42578125" customWidth="1"/>
    <col min="9" max="9" width="17.42578125" customWidth="1"/>
    <col min="10" max="10" width="18" customWidth="1"/>
  </cols>
  <sheetData>
    <row r="1" spans="1:10" ht="74.25" customHeight="1" thickBot="1">
      <c r="A1" s="763" t="s">
        <v>340</v>
      </c>
      <c r="B1" s="764"/>
      <c r="C1" s="764"/>
      <c r="D1" s="764"/>
      <c r="E1" s="764"/>
      <c r="F1" s="764"/>
      <c r="G1" s="764"/>
      <c r="H1" s="764"/>
      <c r="I1" s="764"/>
      <c r="J1" s="765"/>
    </row>
    <row r="2" spans="1:10" ht="36.75" thickBot="1">
      <c r="A2" s="586" t="s">
        <v>341</v>
      </c>
      <c r="B2" s="587" t="s">
        <v>342</v>
      </c>
      <c r="C2" s="588" t="s">
        <v>343</v>
      </c>
      <c r="D2" s="589" t="s">
        <v>4</v>
      </c>
      <c r="E2" s="589" t="s">
        <v>6</v>
      </c>
      <c r="F2" s="589" t="s">
        <v>344</v>
      </c>
      <c r="G2" s="589" t="s">
        <v>345</v>
      </c>
      <c r="H2" s="590" t="s">
        <v>278</v>
      </c>
      <c r="I2" s="591" t="s">
        <v>5</v>
      </c>
      <c r="J2" s="592" t="s">
        <v>26</v>
      </c>
    </row>
    <row r="3" spans="1:10" ht="63.75">
      <c r="A3" s="757">
        <v>1</v>
      </c>
      <c r="B3" s="760" t="s">
        <v>346</v>
      </c>
      <c r="C3" s="593">
        <v>1</v>
      </c>
      <c r="D3" s="593" t="s">
        <v>347</v>
      </c>
      <c r="E3" s="593" t="s">
        <v>348</v>
      </c>
      <c r="F3" s="593" t="s">
        <v>349</v>
      </c>
      <c r="G3" s="593">
        <v>50</v>
      </c>
      <c r="H3" s="593">
        <v>39</v>
      </c>
      <c r="I3" s="594">
        <v>43617</v>
      </c>
      <c r="J3" s="595">
        <v>27876.2</v>
      </c>
    </row>
    <row r="4" spans="1:10" ht="38.25">
      <c r="A4" s="758"/>
      <c r="B4" s="761"/>
      <c r="C4" s="596">
        <v>2</v>
      </c>
      <c r="D4" s="596" t="s">
        <v>350</v>
      </c>
      <c r="E4" s="596" t="s">
        <v>351</v>
      </c>
      <c r="F4" s="597" t="s">
        <v>352</v>
      </c>
      <c r="G4" s="596">
        <v>100</v>
      </c>
      <c r="H4" s="596">
        <v>53</v>
      </c>
      <c r="I4" s="598">
        <v>43344</v>
      </c>
      <c r="J4" s="599">
        <v>51684.4</v>
      </c>
    </row>
    <row r="5" spans="1:10">
      <c r="A5" s="758"/>
      <c r="B5" s="761"/>
      <c r="C5" s="596">
        <v>3</v>
      </c>
      <c r="D5" s="596"/>
      <c r="E5" s="596"/>
      <c r="F5" s="596"/>
      <c r="G5" s="596"/>
      <c r="H5" s="596"/>
      <c r="I5" s="596"/>
      <c r="J5" s="599"/>
    </row>
    <row r="6" spans="1:10">
      <c r="A6" s="758"/>
      <c r="B6" s="761"/>
      <c r="C6" s="596">
        <v>4</v>
      </c>
      <c r="D6" s="596"/>
      <c r="E6" s="596"/>
      <c r="F6" s="596"/>
      <c r="G6" s="596"/>
      <c r="H6" s="596"/>
      <c r="I6" s="596"/>
      <c r="J6" s="599"/>
    </row>
    <row r="7" spans="1:10" ht="13.5" thickBot="1">
      <c r="A7" s="759"/>
      <c r="B7" s="762"/>
      <c r="C7" s="600">
        <v>5</v>
      </c>
      <c r="D7" s="600"/>
      <c r="E7" s="600"/>
      <c r="F7" s="600"/>
      <c r="G7" s="600"/>
      <c r="H7" s="600"/>
      <c r="I7" s="600"/>
      <c r="J7" s="601"/>
    </row>
    <row r="8" spans="1:10" ht="76.5">
      <c r="A8" s="757">
        <v>2</v>
      </c>
      <c r="B8" s="760" t="s">
        <v>353</v>
      </c>
      <c r="C8" s="593">
        <v>1</v>
      </c>
      <c r="D8" s="593" t="s">
        <v>354</v>
      </c>
      <c r="E8" s="593" t="s">
        <v>348</v>
      </c>
      <c r="F8" s="593" t="s">
        <v>355</v>
      </c>
      <c r="G8" s="593">
        <v>25</v>
      </c>
      <c r="H8" s="593">
        <v>28</v>
      </c>
      <c r="I8" s="602">
        <v>43281</v>
      </c>
      <c r="J8" s="595">
        <v>22024.66</v>
      </c>
    </row>
    <row r="9" spans="1:10">
      <c r="A9" s="758"/>
      <c r="B9" s="761"/>
      <c r="C9" s="596">
        <v>2</v>
      </c>
      <c r="D9" s="596"/>
      <c r="E9" s="596"/>
      <c r="F9" s="596"/>
      <c r="G9" s="596"/>
      <c r="H9" s="596"/>
      <c r="I9" s="596"/>
      <c r="J9" s="599"/>
    </row>
    <row r="10" spans="1:10">
      <c r="A10" s="758"/>
      <c r="B10" s="761"/>
      <c r="C10" s="596">
        <v>3</v>
      </c>
      <c r="D10" s="596"/>
      <c r="E10" s="596"/>
      <c r="F10" s="596"/>
      <c r="G10" s="596"/>
      <c r="H10" s="596"/>
      <c r="I10" s="596"/>
      <c r="J10" s="599"/>
    </row>
    <row r="11" spans="1:10">
      <c r="A11" s="758"/>
      <c r="B11" s="761"/>
      <c r="C11" s="596">
        <v>4</v>
      </c>
      <c r="D11" s="596"/>
      <c r="E11" s="596"/>
      <c r="F11" s="596"/>
      <c r="G11" s="596"/>
      <c r="H11" s="596"/>
      <c r="I11" s="596"/>
      <c r="J11" s="599"/>
    </row>
    <row r="12" spans="1:10" ht="13.5" thickBot="1">
      <c r="A12" s="759"/>
      <c r="B12" s="762"/>
      <c r="C12" s="600">
        <v>5</v>
      </c>
      <c r="D12" s="600"/>
      <c r="E12" s="600"/>
      <c r="F12" s="600"/>
      <c r="G12" s="600"/>
      <c r="H12" s="600"/>
      <c r="I12" s="600"/>
      <c r="J12" s="601"/>
    </row>
    <row r="13" spans="1:10" ht="64.5" thickBot="1">
      <c r="A13" s="757">
        <v>3</v>
      </c>
      <c r="B13" s="760" t="s">
        <v>356</v>
      </c>
      <c r="C13" s="593">
        <v>1</v>
      </c>
      <c r="D13" s="593" t="s">
        <v>357</v>
      </c>
      <c r="E13" s="593" t="s">
        <v>358</v>
      </c>
      <c r="F13" s="593" t="s">
        <v>359</v>
      </c>
      <c r="G13" s="593">
        <v>100</v>
      </c>
      <c r="H13" s="593">
        <v>32</v>
      </c>
      <c r="I13" s="602">
        <v>42004</v>
      </c>
      <c r="J13" s="603">
        <v>1333.77</v>
      </c>
    </row>
    <row r="14" spans="1:10" ht="39" thickBot="1">
      <c r="A14" s="758"/>
      <c r="B14" s="761"/>
      <c r="C14" s="596">
        <v>2</v>
      </c>
      <c r="D14" s="596" t="s">
        <v>360</v>
      </c>
      <c r="E14" s="596" t="s">
        <v>361</v>
      </c>
      <c r="F14" s="593" t="s">
        <v>359</v>
      </c>
      <c r="G14" s="596">
        <v>100</v>
      </c>
      <c r="H14" s="596">
        <v>34</v>
      </c>
      <c r="I14" s="604">
        <v>42596</v>
      </c>
      <c r="J14" s="599">
        <v>738.25</v>
      </c>
    </row>
    <row r="15" spans="1:10" ht="63.75">
      <c r="A15" s="758"/>
      <c r="B15" s="761"/>
      <c r="C15" s="596">
        <v>3</v>
      </c>
      <c r="D15" s="596" t="s">
        <v>362</v>
      </c>
      <c r="E15" s="596" t="s">
        <v>363</v>
      </c>
      <c r="F15" s="593" t="s">
        <v>359</v>
      </c>
      <c r="G15" s="596">
        <v>100</v>
      </c>
      <c r="H15" s="596">
        <v>33</v>
      </c>
      <c r="I15" s="604">
        <v>42354</v>
      </c>
      <c r="J15" s="605">
        <v>2933.18</v>
      </c>
    </row>
    <row r="16" spans="1:10" ht="115.5" thickBot="1">
      <c r="A16" s="758"/>
      <c r="B16" s="761"/>
      <c r="C16" s="596">
        <v>4</v>
      </c>
      <c r="D16" s="596" t="s">
        <v>364</v>
      </c>
      <c r="E16" s="596" t="s">
        <v>365</v>
      </c>
      <c r="F16" s="596" t="s">
        <v>366</v>
      </c>
      <c r="G16" s="596">
        <v>45</v>
      </c>
      <c r="H16" s="596">
        <v>96</v>
      </c>
      <c r="I16" s="604">
        <v>43454</v>
      </c>
      <c r="J16" s="605">
        <v>13958.54</v>
      </c>
    </row>
    <row r="17" spans="1:10" ht="39" thickBot="1">
      <c r="A17" s="759"/>
      <c r="B17" s="762"/>
      <c r="C17" s="600">
        <v>5</v>
      </c>
      <c r="D17" s="600" t="s">
        <v>367</v>
      </c>
      <c r="E17" s="600" t="s">
        <v>368</v>
      </c>
      <c r="F17" s="593" t="s">
        <v>359</v>
      </c>
      <c r="G17" s="600">
        <v>100</v>
      </c>
      <c r="H17" s="600">
        <v>90</v>
      </c>
      <c r="I17" s="606">
        <v>43455</v>
      </c>
      <c r="J17" s="607">
        <v>2206.73</v>
      </c>
    </row>
    <row r="18" spans="1:10" ht="51.75" thickBot="1">
      <c r="A18" s="757">
        <v>4</v>
      </c>
      <c r="B18" s="760" t="s">
        <v>369</v>
      </c>
      <c r="C18" s="593">
        <v>1</v>
      </c>
      <c r="D18" s="593" t="s">
        <v>370</v>
      </c>
      <c r="E18" s="686" t="s">
        <v>842</v>
      </c>
      <c r="F18" s="593" t="s">
        <v>371</v>
      </c>
      <c r="G18" s="600">
        <v>100</v>
      </c>
      <c r="H18" s="593">
        <v>2</v>
      </c>
      <c r="I18" s="602">
        <v>41297</v>
      </c>
      <c r="J18" s="603">
        <v>4141.7700000000004</v>
      </c>
    </row>
    <row r="19" spans="1:10" ht="26.25" thickBot="1">
      <c r="A19" s="758"/>
      <c r="B19" s="761"/>
      <c r="C19" s="596">
        <v>2</v>
      </c>
      <c r="D19" s="596" t="s">
        <v>372</v>
      </c>
      <c r="E19" s="596" t="s">
        <v>373</v>
      </c>
      <c r="F19" s="596" t="s">
        <v>371</v>
      </c>
      <c r="G19" s="600">
        <v>100</v>
      </c>
      <c r="H19" s="596">
        <v>13</v>
      </c>
      <c r="I19" s="604">
        <v>42803</v>
      </c>
      <c r="J19" s="599">
        <v>482.51</v>
      </c>
    </row>
    <row r="20" spans="1:10" ht="26.25" thickBot="1">
      <c r="A20" s="758"/>
      <c r="B20" s="761"/>
      <c r="C20" s="596">
        <v>3</v>
      </c>
      <c r="D20" s="596" t="s">
        <v>372</v>
      </c>
      <c r="E20" s="596" t="s">
        <v>373</v>
      </c>
      <c r="F20" s="596" t="s">
        <v>371</v>
      </c>
      <c r="G20" s="600">
        <v>100</v>
      </c>
      <c r="H20" s="596">
        <v>32</v>
      </c>
      <c r="I20" s="604">
        <v>43493</v>
      </c>
      <c r="J20" s="599">
        <v>346.93</v>
      </c>
    </row>
    <row r="21" spans="1:10" ht="51.75" thickBot="1">
      <c r="A21" s="758"/>
      <c r="B21" s="761"/>
      <c r="C21" s="596">
        <v>4</v>
      </c>
      <c r="D21" s="596" t="s">
        <v>374</v>
      </c>
      <c r="E21" s="596" t="s">
        <v>375</v>
      </c>
      <c r="F21" s="596" t="s">
        <v>376</v>
      </c>
      <c r="G21" s="600">
        <v>100</v>
      </c>
      <c r="H21" s="596">
        <v>27</v>
      </c>
      <c r="I21" s="604">
        <v>42349</v>
      </c>
      <c r="J21" s="599">
        <v>1523</v>
      </c>
    </row>
    <row r="22" spans="1:10" ht="39" thickBot="1">
      <c r="A22" s="759"/>
      <c r="B22" s="762"/>
      <c r="C22" s="600">
        <v>5</v>
      </c>
      <c r="D22" s="600" t="s">
        <v>377</v>
      </c>
      <c r="E22" s="600" t="s">
        <v>378</v>
      </c>
      <c r="F22" s="600" t="s">
        <v>376</v>
      </c>
      <c r="G22" s="600">
        <v>18</v>
      </c>
      <c r="H22" s="600">
        <v>28</v>
      </c>
      <c r="I22" s="606">
        <v>42118</v>
      </c>
      <c r="J22" s="601" t="s">
        <v>379</v>
      </c>
    </row>
    <row r="23" spans="1:10" ht="127.5">
      <c r="A23" s="757">
        <v>5</v>
      </c>
      <c r="B23" s="760" t="s">
        <v>380</v>
      </c>
      <c r="C23" s="593">
        <v>1</v>
      </c>
      <c r="D23" s="593" t="s">
        <v>381</v>
      </c>
      <c r="E23" s="593" t="s">
        <v>382</v>
      </c>
      <c r="F23" s="593" t="s">
        <v>383</v>
      </c>
      <c r="G23" s="593">
        <v>100</v>
      </c>
      <c r="H23" s="593">
        <v>6</v>
      </c>
      <c r="I23" s="602">
        <v>43281</v>
      </c>
      <c r="J23" s="595">
        <v>768</v>
      </c>
    </row>
    <row r="24" spans="1:10">
      <c r="A24" s="758"/>
      <c r="B24" s="761"/>
      <c r="C24" s="596">
        <v>2</v>
      </c>
      <c r="D24" s="596"/>
      <c r="E24" s="596"/>
      <c r="F24" s="596"/>
      <c r="G24" s="596"/>
      <c r="H24" s="596"/>
      <c r="I24" s="596"/>
      <c r="J24" s="599"/>
    </row>
    <row r="25" spans="1:10">
      <c r="A25" s="758"/>
      <c r="B25" s="761"/>
      <c r="C25" s="596">
        <v>3</v>
      </c>
      <c r="D25" s="596"/>
      <c r="E25" s="596"/>
      <c r="F25" s="596"/>
      <c r="G25" s="596"/>
      <c r="H25" s="596"/>
      <c r="I25" s="596"/>
      <c r="J25" s="599"/>
    </row>
    <row r="26" spans="1:10">
      <c r="A26" s="758"/>
      <c r="B26" s="761"/>
      <c r="C26" s="596">
        <v>4</v>
      </c>
      <c r="D26" s="596"/>
      <c r="E26" s="596"/>
      <c r="F26" s="596"/>
      <c r="G26" s="596"/>
      <c r="H26" s="596"/>
      <c r="I26" s="596"/>
      <c r="J26" s="599"/>
    </row>
    <row r="27" spans="1:10" ht="13.5" thickBot="1">
      <c r="A27" s="759"/>
      <c r="B27" s="762"/>
      <c r="C27" s="600">
        <v>5</v>
      </c>
      <c r="D27" s="600"/>
      <c r="E27" s="600"/>
      <c r="F27" s="600"/>
      <c r="G27" s="600"/>
      <c r="H27" s="600"/>
      <c r="I27" s="600"/>
      <c r="J27" s="601"/>
    </row>
    <row r="28" spans="1:10" ht="38.25">
      <c r="A28" s="766">
        <v>6</v>
      </c>
      <c r="B28" s="760" t="s">
        <v>384</v>
      </c>
      <c r="C28" s="593">
        <v>1</v>
      </c>
      <c r="D28" s="593" t="s">
        <v>385</v>
      </c>
      <c r="E28" s="593" t="s">
        <v>386</v>
      </c>
      <c r="F28" s="593" t="s">
        <v>387</v>
      </c>
      <c r="G28" s="593">
        <v>100</v>
      </c>
      <c r="H28" s="593">
        <v>26</v>
      </c>
      <c r="I28" s="602">
        <v>43097</v>
      </c>
      <c r="J28" s="603">
        <v>4551.46</v>
      </c>
    </row>
    <row r="29" spans="1:10" ht="25.5">
      <c r="A29" s="767"/>
      <c r="B29" s="761"/>
      <c r="C29" s="596">
        <v>2</v>
      </c>
      <c r="D29" s="596" t="s">
        <v>388</v>
      </c>
      <c r="E29" s="596" t="s">
        <v>389</v>
      </c>
      <c r="F29" s="596" t="s">
        <v>390</v>
      </c>
      <c r="G29" s="596">
        <v>90</v>
      </c>
      <c r="H29" s="596">
        <v>7</v>
      </c>
      <c r="I29" s="604">
        <v>40543</v>
      </c>
      <c r="J29" s="605">
        <v>2856.54</v>
      </c>
    </row>
    <row r="30" spans="1:10">
      <c r="A30" s="767"/>
      <c r="B30" s="761"/>
      <c r="C30" s="596">
        <v>3</v>
      </c>
      <c r="D30" s="596"/>
      <c r="E30" s="596"/>
      <c r="F30" s="596"/>
      <c r="G30" s="596"/>
      <c r="H30" s="596"/>
      <c r="I30" s="596"/>
      <c r="J30" s="599"/>
    </row>
    <row r="31" spans="1:10">
      <c r="A31" s="767"/>
      <c r="B31" s="761"/>
      <c r="C31" s="596">
        <v>4</v>
      </c>
      <c r="D31" s="596"/>
      <c r="E31" s="596"/>
      <c r="F31" s="596"/>
      <c r="G31" s="596"/>
      <c r="H31" s="596"/>
      <c r="I31" s="596"/>
      <c r="J31" s="599"/>
    </row>
    <row r="32" spans="1:10" ht="13.5" thickBot="1">
      <c r="A32" s="768"/>
      <c r="B32" s="769"/>
      <c r="C32" s="665">
        <v>5</v>
      </c>
      <c r="D32" s="665"/>
      <c r="E32" s="665"/>
      <c r="F32" s="665"/>
      <c r="G32" s="665"/>
      <c r="H32" s="665"/>
      <c r="I32" s="665"/>
      <c r="J32" s="666"/>
    </row>
    <row r="33" spans="1:10" ht="77.25" thickTop="1">
      <c r="A33" s="770">
        <v>7</v>
      </c>
      <c r="B33" s="773" t="s">
        <v>391</v>
      </c>
      <c r="C33" s="667">
        <v>1</v>
      </c>
      <c r="D33" s="667" t="s">
        <v>392</v>
      </c>
      <c r="E33" s="667" t="s">
        <v>393</v>
      </c>
      <c r="F33" s="667" t="s">
        <v>394</v>
      </c>
      <c r="G33" s="667">
        <v>100</v>
      </c>
      <c r="H33" s="667">
        <v>8</v>
      </c>
      <c r="I33" s="668">
        <v>43100</v>
      </c>
      <c r="J33" s="669">
        <v>878.25</v>
      </c>
    </row>
    <row r="34" spans="1:10" ht="51">
      <c r="A34" s="771"/>
      <c r="B34" s="761"/>
      <c r="C34" s="596">
        <v>2</v>
      </c>
      <c r="D34" s="596" t="s">
        <v>395</v>
      </c>
      <c r="E34" s="596" t="s">
        <v>396</v>
      </c>
      <c r="F34" s="596" t="s">
        <v>394</v>
      </c>
      <c r="G34" s="596">
        <v>100</v>
      </c>
      <c r="H34" s="596">
        <v>2</v>
      </c>
      <c r="I34" s="604">
        <v>42004</v>
      </c>
      <c r="J34" s="599">
        <v>511.73</v>
      </c>
    </row>
    <row r="35" spans="1:10">
      <c r="A35" s="771"/>
      <c r="B35" s="761"/>
      <c r="C35" s="596">
        <v>3</v>
      </c>
      <c r="D35" s="596"/>
      <c r="E35" s="596"/>
      <c r="F35" s="596"/>
      <c r="G35" s="596"/>
      <c r="H35" s="596"/>
      <c r="I35" s="596"/>
      <c r="J35" s="599"/>
    </row>
    <row r="36" spans="1:10">
      <c r="A36" s="771"/>
      <c r="B36" s="761"/>
      <c r="C36" s="596">
        <v>4</v>
      </c>
      <c r="D36" s="596"/>
      <c r="E36" s="596"/>
      <c r="F36" s="596"/>
      <c r="G36" s="596"/>
      <c r="H36" s="596"/>
      <c r="I36" s="596"/>
      <c r="J36" s="599"/>
    </row>
    <row r="37" spans="1:10" ht="13.5" thickBot="1">
      <c r="A37" s="772"/>
      <c r="B37" s="774"/>
      <c r="C37" s="670">
        <v>5</v>
      </c>
      <c r="D37" s="670"/>
      <c r="E37" s="670"/>
      <c r="F37" s="670"/>
      <c r="G37" s="670"/>
      <c r="H37" s="670"/>
      <c r="I37" s="670"/>
      <c r="J37" s="671"/>
    </row>
    <row r="38" spans="1:10" ht="51.75" thickTop="1">
      <c r="A38" s="770">
        <v>8</v>
      </c>
      <c r="B38" s="773" t="s">
        <v>397</v>
      </c>
      <c r="C38" s="667">
        <v>1</v>
      </c>
      <c r="D38" s="667" t="s">
        <v>398</v>
      </c>
      <c r="E38" s="667" t="s">
        <v>399</v>
      </c>
      <c r="F38" s="667" t="s">
        <v>400</v>
      </c>
      <c r="G38" s="667">
        <v>100</v>
      </c>
      <c r="H38" s="667">
        <v>102</v>
      </c>
      <c r="I38" s="668">
        <v>43327</v>
      </c>
      <c r="J38" s="669">
        <v>1083.0999999999999</v>
      </c>
    </row>
    <row r="39" spans="1:10" ht="51">
      <c r="A39" s="771"/>
      <c r="B39" s="761"/>
      <c r="C39" s="596">
        <v>2</v>
      </c>
      <c r="D39" s="596" t="s">
        <v>398</v>
      </c>
      <c r="E39" s="596" t="s">
        <v>399</v>
      </c>
      <c r="F39" s="596" t="s">
        <v>400</v>
      </c>
      <c r="G39" s="596">
        <v>100</v>
      </c>
      <c r="H39" s="596">
        <v>78</v>
      </c>
      <c r="I39" s="604">
        <v>42947</v>
      </c>
      <c r="J39" s="599">
        <v>903.75</v>
      </c>
    </row>
    <row r="40" spans="1:10" ht="76.5">
      <c r="A40" s="771"/>
      <c r="B40" s="761"/>
      <c r="C40" s="596">
        <v>3</v>
      </c>
      <c r="D40" s="596" t="s">
        <v>401</v>
      </c>
      <c r="E40" s="596" t="s">
        <v>402</v>
      </c>
      <c r="F40" s="596" t="s">
        <v>400</v>
      </c>
      <c r="G40" s="596">
        <v>100</v>
      </c>
      <c r="H40" s="596">
        <v>81</v>
      </c>
      <c r="I40" s="596">
        <v>43214</v>
      </c>
      <c r="J40" s="599">
        <v>881.95</v>
      </c>
    </row>
    <row r="41" spans="1:10" ht="38.25">
      <c r="A41" s="771"/>
      <c r="B41" s="761"/>
      <c r="C41" s="596">
        <v>4</v>
      </c>
      <c r="D41" s="596" t="s">
        <v>403</v>
      </c>
      <c r="E41" s="596" t="s">
        <v>404</v>
      </c>
      <c r="F41" s="596" t="s">
        <v>400</v>
      </c>
      <c r="G41" s="596">
        <v>100</v>
      </c>
      <c r="H41" s="596">
        <v>82</v>
      </c>
      <c r="I41" s="596">
        <v>42855</v>
      </c>
      <c r="J41" s="599">
        <v>1763.4</v>
      </c>
    </row>
    <row r="42" spans="1:10" ht="39" thickBot="1">
      <c r="A42" s="772"/>
      <c r="B42" s="774"/>
      <c r="C42" s="670">
        <v>5</v>
      </c>
      <c r="D42" s="670" t="s">
        <v>403</v>
      </c>
      <c r="E42" s="670" t="s">
        <v>404</v>
      </c>
      <c r="F42" s="670" t="s">
        <v>400</v>
      </c>
      <c r="G42" s="670">
        <v>100</v>
      </c>
      <c r="H42" s="670">
        <v>63</v>
      </c>
      <c r="I42" s="670">
        <v>42512</v>
      </c>
      <c r="J42" s="671">
        <v>1112.29</v>
      </c>
    </row>
    <row r="43" spans="1:10" ht="64.5" thickTop="1">
      <c r="A43" s="770">
        <v>9</v>
      </c>
      <c r="B43" s="773" t="s">
        <v>405</v>
      </c>
      <c r="C43" s="667">
        <v>1</v>
      </c>
      <c r="D43" s="667" t="s">
        <v>406</v>
      </c>
      <c r="E43" s="667" t="s">
        <v>407</v>
      </c>
      <c r="F43" s="667" t="s">
        <v>408</v>
      </c>
      <c r="G43" s="667">
        <v>100</v>
      </c>
      <c r="H43" s="667">
        <v>67</v>
      </c>
      <c r="I43" s="668">
        <v>39636</v>
      </c>
      <c r="J43" s="669">
        <v>3825.76</v>
      </c>
    </row>
    <row r="44" spans="1:10" ht="38.25">
      <c r="A44" s="771"/>
      <c r="B44" s="761"/>
      <c r="C44" s="596">
        <v>2</v>
      </c>
      <c r="D44" s="596" t="s">
        <v>409</v>
      </c>
      <c r="E44" s="596" t="s">
        <v>410</v>
      </c>
      <c r="F44" s="596" t="s">
        <v>408</v>
      </c>
      <c r="G44" s="596">
        <v>100</v>
      </c>
      <c r="H44" s="596">
        <v>30</v>
      </c>
      <c r="I44" s="604">
        <v>42735</v>
      </c>
      <c r="J44" s="599">
        <v>1093.45</v>
      </c>
    </row>
    <row r="45" spans="1:10" ht="102">
      <c r="A45" s="771"/>
      <c r="B45" s="761"/>
      <c r="C45" s="596">
        <v>3</v>
      </c>
      <c r="D45" s="596" t="s">
        <v>411</v>
      </c>
      <c r="E45" s="596" t="s">
        <v>412</v>
      </c>
      <c r="F45" s="596" t="s">
        <v>408</v>
      </c>
      <c r="G45" s="596">
        <v>100</v>
      </c>
      <c r="H45" s="596">
        <v>24</v>
      </c>
      <c r="I45" s="596">
        <v>42613</v>
      </c>
      <c r="J45" s="599">
        <v>5938.81</v>
      </c>
    </row>
    <row r="46" spans="1:10" ht="51">
      <c r="A46" s="771"/>
      <c r="B46" s="761"/>
      <c r="C46" s="596">
        <v>4</v>
      </c>
      <c r="D46" s="596" t="s">
        <v>413</v>
      </c>
      <c r="E46" s="596" t="s">
        <v>414</v>
      </c>
      <c r="F46" s="596" t="s">
        <v>408</v>
      </c>
      <c r="G46" s="596">
        <v>100</v>
      </c>
      <c r="H46" s="596">
        <v>41</v>
      </c>
      <c r="I46" s="596">
        <v>43265</v>
      </c>
      <c r="J46" s="599">
        <v>28.79</v>
      </c>
    </row>
    <row r="47" spans="1:10" ht="13.5" thickBot="1">
      <c r="A47" s="772"/>
      <c r="B47" s="774"/>
      <c r="C47" s="670">
        <v>5</v>
      </c>
      <c r="D47" s="670"/>
      <c r="E47" s="670"/>
      <c r="F47" s="670"/>
      <c r="G47" s="670"/>
      <c r="H47" s="670"/>
      <c r="I47" s="670"/>
      <c r="J47" s="671"/>
    </row>
    <row r="48" spans="1:10" ht="26.25" thickTop="1">
      <c r="A48" s="770">
        <v>10</v>
      </c>
      <c r="B48" s="773" t="s">
        <v>415</v>
      </c>
      <c r="C48" s="667">
        <v>1</v>
      </c>
      <c r="D48" s="667" t="s">
        <v>416</v>
      </c>
      <c r="E48" s="667" t="s">
        <v>417</v>
      </c>
      <c r="F48" s="667" t="s">
        <v>418</v>
      </c>
      <c r="G48" s="667">
        <v>70</v>
      </c>
      <c r="H48" s="667">
        <v>5</v>
      </c>
      <c r="I48" s="668">
        <v>41730</v>
      </c>
      <c r="J48" s="669">
        <v>20890.98</v>
      </c>
    </row>
    <row r="49" spans="1:10">
      <c r="A49" s="771"/>
      <c r="B49" s="761"/>
      <c r="C49" s="596">
        <v>2</v>
      </c>
      <c r="D49" s="596"/>
      <c r="E49" s="596"/>
      <c r="F49" s="596"/>
      <c r="G49" s="596"/>
      <c r="H49" s="596"/>
      <c r="I49" s="604"/>
      <c r="J49" s="599"/>
    </row>
    <row r="50" spans="1:10">
      <c r="A50" s="771"/>
      <c r="B50" s="761"/>
      <c r="C50" s="596">
        <v>3</v>
      </c>
      <c r="D50" s="596"/>
      <c r="E50" s="596"/>
      <c r="F50" s="596"/>
      <c r="G50" s="596"/>
      <c r="H50" s="596"/>
      <c r="I50" s="596"/>
      <c r="J50" s="599"/>
    </row>
    <row r="51" spans="1:10">
      <c r="A51" s="771"/>
      <c r="B51" s="761"/>
      <c r="C51" s="596">
        <v>4</v>
      </c>
      <c r="D51" s="596"/>
      <c r="E51" s="596"/>
      <c r="F51" s="596"/>
      <c r="G51" s="596"/>
      <c r="H51" s="596"/>
      <c r="I51" s="596"/>
      <c r="J51" s="599"/>
    </row>
    <row r="52" spans="1:10" ht="13.5" thickBot="1">
      <c r="A52" s="772"/>
      <c r="B52" s="774"/>
      <c r="C52" s="670">
        <v>5</v>
      </c>
      <c r="D52" s="670"/>
      <c r="E52" s="670"/>
      <c r="F52" s="670"/>
      <c r="G52" s="670"/>
      <c r="H52" s="670"/>
      <c r="I52" s="670"/>
      <c r="J52" s="671"/>
    </row>
    <row r="53" spans="1:10" ht="51.75" thickTop="1">
      <c r="A53" s="770">
        <v>11</v>
      </c>
      <c r="B53" s="773" t="s">
        <v>419</v>
      </c>
      <c r="C53" s="667">
        <v>1</v>
      </c>
      <c r="D53" s="667" t="s">
        <v>420</v>
      </c>
      <c r="E53" s="667" t="s">
        <v>421</v>
      </c>
      <c r="F53" s="667" t="s">
        <v>422</v>
      </c>
      <c r="G53" s="667">
        <v>100</v>
      </c>
      <c r="H53" s="667" t="s">
        <v>423</v>
      </c>
      <c r="I53" s="668">
        <v>43800</v>
      </c>
      <c r="J53" s="669">
        <v>238.33</v>
      </c>
    </row>
    <row r="54" spans="1:10" ht="38.25">
      <c r="A54" s="771"/>
      <c r="B54" s="761"/>
      <c r="C54" s="596">
        <v>2</v>
      </c>
      <c r="D54" s="596" t="s">
        <v>424</v>
      </c>
      <c r="E54" s="596" t="s">
        <v>425</v>
      </c>
      <c r="F54" s="596" t="s">
        <v>422</v>
      </c>
      <c r="G54" s="596">
        <v>100</v>
      </c>
      <c r="H54" s="596" t="s">
        <v>423</v>
      </c>
      <c r="I54" s="604">
        <v>43586</v>
      </c>
      <c r="J54" s="599">
        <v>138.63</v>
      </c>
    </row>
    <row r="55" spans="1:10" ht="38.25">
      <c r="A55" s="771"/>
      <c r="B55" s="761"/>
      <c r="C55" s="596">
        <v>3</v>
      </c>
      <c r="D55" s="596" t="s">
        <v>426</v>
      </c>
      <c r="E55" s="596" t="s">
        <v>427</v>
      </c>
      <c r="F55" s="596" t="s">
        <v>422</v>
      </c>
      <c r="G55" s="596">
        <v>100</v>
      </c>
      <c r="H55" s="596" t="s">
        <v>423</v>
      </c>
      <c r="I55" s="596">
        <v>43586</v>
      </c>
      <c r="J55" s="599">
        <v>99.01</v>
      </c>
    </row>
    <row r="56" spans="1:10" ht="38.25">
      <c r="A56" s="771"/>
      <c r="B56" s="761"/>
      <c r="C56" s="596">
        <v>4</v>
      </c>
      <c r="D56" s="596" t="s">
        <v>428</v>
      </c>
      <c r="E56" s="596" t="s">
        <v>429</v>
      </c>
      <c r="F56" s="596" t="s">
        <v>422</v>
      </c>
      <c r="G56" s="596">
        <v>100</v>
      </c>
      <c r="H56" s="596" t="s">
        <v>423</v>
      </c>
      <c r="I56" s="596">
        <v>43586</v>
      </c>
      <c r="J56" s="599">
        <v>93.85</v>
      </c>
    </row>
    <row r="57" spans="1:10" ht="13.5" thickBot="1">
      <c r="A57" s="772"/>
      <c r="B57" s="774"/>
      <c r="C57" s="670">
        <v>5</v>
      </c>
      <c r="D57" s="670"/>
      <c r="E57" s="670"/>
      <c r="F57" s="670"/>
      <c r="G57" s="670"/>
      <c r="H57" s="670"/>
      <c r="I57" s="670"/>
      <c r="J57" s="671"/>
    </row>
    <row r="58" spans="1:10" ht="51.75" thickTop="1">
      <c r="A58" s="770">
        <v>12</v>
      </c>
      <c r="B58" s="773" t="s">
        <v>430</v>
      </c>
      <c r="C58" s="667">
        <v>1</v>
      </c>
      <c r="D58" s="667" t="s">
        <v>431</v>
      </c>
      <c r="E58" s="667" t="s">
        <v>432</v>
      </c>
      <c r="F58" s="667" t="s">
        <v>433</v>
      </c>
      <c r="G58" s="667">
        <v>100</v>
      </c>
      <c r="H58" s="667" t="s">
        <v>423</v>
      </c>
      <c r="I58" s="668">
        <v>43761</v>
      </c>
      <c r="J58" s="669">
        <v>1280.24</v>
      </c>
    </row>
    <row r="59" spans="1:10">
      <c r="A59" s="771"/>
      <c r="B59" s="761"/>
      <c r="C59" s="596">
        <v>2</v>
      </c>
      <c r="D59" s="596"/>
      <c r="E59" s="596"/>
      <c r="F59" s="596"/>
      <c r="G59" s="596"/>
      <c r="H59" s="596"/>
      <c r="I59" s="604"/>
      <c r="J59" s="599"/>
    </row>
    <row r="60" spans="1:10">
      <c r="A60" s="771"/>
      <c r="B60" s="761"/>
      <c r="C60" s="596">
        <v>3</v>
      </c>
      <c r="D60" s="596"/>
      <c r="E60" s="596"/>
      <c r="F60" s="596"/>
      <c r="G60" s="596"/>
      <c r="H60" s="596"/>
      <c r="I60" s="596"/>
      <c r="J60" s="599"/>
    </row>
    <row r="61" spans="1:10">
      <c r="A61" s="771"/>
      <c r="B61" s="761"/>
      <c r="C61" s="596">
        <v>4</v>
      </c>
      <c r="D61" s="596"/>
      <c r="E61" s="596"/>
      <c r="F61" s="596"/>
      <c r="G61" s="596"/>
      <c r="H61" s="596"/>
      <c r="I61" s="596"/>
      <c r="J61" s="599"/>
    </row>
    <row r="62" spans="1:10" ht="13.5" thickBot="1">
      <c r="A62" s="772"/>
      <c r="B62" s="774"/>
      <c r="C62" s="670">
        <v>5</v>
      </c>
      <c r="D62" s="670"/>
      <c r="E62" s="670"/>
      <c r="F62" s="670"/>
      <c r="G62" s="670"/>
      <c r="H62" s="670"/>
      <c r="I62" s="670"/>
      <c r="J62" s="671"/>
    </row>
    <row r="63" spans="1:10" ht="64.5" thickTop="1">
      <c r="A63" s="775">
        <v>13</v>
      </c>
      <c r="B63" s="778" t="s">
        <v>434</v>
      </c>
      <c r="C63" s="667">
        <v>1</v>
      </c>
      <c r="D63" s="667" t="s">
        <v>435</v>
      </c>
      <c r="E63" s="667" t="s">
        <v>436</v>
      </c>
      <c r="F63" s="667" t="s">
        <v>437</v>
      </c>
      <c r="G63" s="667">
        <v>100</v>
      </c>
      <c r="H63" s="667">
        <v>43</v>
      </c>
      <c r="I63" s="668">
        <v>42892</v>
      </c>
      <c r="J63" s="669">
        <v>8732.2099999999991</v>
      </c>
    </row>
    <row r="64" spans="1:10" ht="38.25">
      <c r="A64" s="776"/>
      <c r="B64" s="779"/>
      <c r="C64" s="596">
        <v>2</v>
      </c>
      <c r="D64" s="596" t="s">
        <v>435</v>
      </c>
      <c r="E64" s="596" t="s">
        <v>438</v>
      </c>
      <c r="F64" s="596" t="s">
        <v>439</v>
      </c>
      <c r="G64" s="596">
        <v>50</v>
      </c>
      <c r="H64" s="596">
        <v>24</v>
      </c>
      <c r="I64" s="604">
        <v>42247</v>
      </c>
      <c r="J64" s="599">
        <v>9125.48</v>
      </c>
    </row>
    <row r="65" spans="1:10">
      <c r="A65" s="776"/>
      <c r="B65" s="779"/>
      <c r="C65" s="596">
        <v>3</v>
      </c>
      <c r="D65" s="596"/>
      <c r="E65" s="596"/>
      <c r="F65" s="596"/>
      <c r="G65" s="596"/>
      <c r="H65" s="596"/>
      <c r="I65" s="596"/>
      <c r="J65" s="599"/>
    </row>
    <row r="66" spans="1:10">
      <c r="A66" s="776"/>
      <c r="B66" s="779"/>
      <c r="C66" s="596">
        <v>4</v>
      </c>
      <c r="D66" s="596"/>
      <c r="E66" s="596"/>
      <c r="F66" s="596"/>
      <c r="G66" s="596"/>
      <c r="H66" s="596"/>
      <c r="I66" s="596"/>
      <c r="J66" s="599"/>
    </row>
    <row r="67" spans="1:10" ht="13.5" thickBot="1">
      <c r="A67" s="777"/>
      <c r="B67" s="780"/>
      <c r="C67" s="670">
        <v>5</v>
      </c>
      <c r="D67" s="670"/>
      <c r="E67" s="670"/>
      <c r="F67" s="670"/>
      <c r="G67" s="670"/>
      <c r="H67" s="670"/>
      <c r="I67" s="670"/>
      <c r="J67" s="671"/>
    </row>
    <row r="68" spans="1:10" ht="51.75" thickTop="1">
      <c r="A68" s="770">
        <v>14</v>
      </c>
      <c r="B68" s="773" t="s">
        <v>608</v>
      </c>
      <c r="C68" s="672">
        <v>1</v>
      </c>
      <c r="D68" s="667" t="s">
        <v>609</v>
      </c>
      <c r="E68" s="673" t="s">
        <v>610</v>
      </c>
      <c r="F68" s="673" t="s">
        <v>611</v>
      </c>
      <c r="G68" s="674">
        <v>1</v>
      </c>
      <c r="H68" s="672">
        <v>58</v>
      </c>
      <c r="I68" s="675">
        <v>43465</v>
      </c>
      <c r="J68" s="676">
        <v>624000000</v>
      </c>
    </row>
    <row r="69" spans="1:10" ht="102">
      <c r="A69" s="771"/>
      <c r="B69" s="761"/>
      <c r="C69" s="638">
        <v>2</v>
      </c>
      <c r="D69" s="596" t="s">
        <v>612</v>
      </c>
      <c r="E69" s="639" t="s">
        <v>613</v>
      </c>
      <c r="F69" s="641" t="s">
        <v>614</v>
      </c>
      <c r="G69" s="640">
        <v>0.5</v>
      </c>
      <c r="H69" s="642">
        <v>40</v>
      </c>
      <c r="I69" s="680">
        <v>40999</v>
      </c>
      <c r="J69" s="681">
        <v>10933289.32</v>
      </c>
    </row>
    <row r="70" spans="1:10" ht="63.75">
      <c r="A70" s="771"/>
      <c r="B70" s="761"/>
      <c r="C70" s="638">
        <v>3</v>
      </c>
      <c r="D70" s="596" t="s">
        <v>615</v>
      </c>
      <c r="E70" s="641" t="s">
        <v>616</v>
      </c>
      <c r="F70" s="641" t="s">
        <v>611</v>
      </c>
      <c r="G70" s="640">
        <v>1</v>
      </c>
      <c r="H70" s="642">
        <v>38</v>
      </c>
      <c r="I70" s="680">
        <v>42429</v>
      </c>
      <c r="J70" s="681">
        <v>855000000</v>
      </c>
    </row>
    <row r="71" spans="1:10">
      <c r="A71" s="771"/>
      <c r="B71" s="761"/>
      <c r="C71" s="638">
        <v>4</v>
      </c>
      <c r="D71" s="596"/>
      <c r="E71" s="641"/>
      <c r="F71" s="641"/>
      <c r="G71" s="642"/>
      <c r="H71" s="642"/>
      <c r="I71" s="680"/>
      <c r="J71" s="681"/>
    </row>
    <row r="72" spans="1:10" ht="13.5" thickBot="1">
      <c r="A72" s="772"/>
      <c r="B72" s="774"/>
      <c r="C72" s="677">
        <v>5</v>
      </c>
      <c r="D72" s="670"/>
      <c r="E72" s="678"/>
      <c r="F72" s="678"/>
      <c r="G72" s="679"/>
      <c r="H72" s="679"/>
      <c r="I72" s="682"/>
      <c r="J72" s="683"/>
    </row>
    <row r="73" spans="1:10" ht="64.5" thickTop="1">
      <c r="A73" s="770">
        <v>15</v>
      </c>
      <c r="B73" s="773" t="s">
        <v>617</v>
      </c>
      <c r="C73" s="672">
        <v>1</v>
      </c>
      <c r="D73" s="667" t="s">
        <v>618</v>
      </c>
      <c r="E73" s="673" t="s">
        <v>619</v>
      </c>
      <c r="F73" s="673" t="s">
        <v>620</v>
      </c>
      <c r="G73" s="674">
        <v>1</v>
      </c>
      <c r="H73" s="672">
        <v>36</v>
      </c>
      <c r="I73" s="675">
        <v>43100</v>
      </c>
      <c r="J73" s="676">
        <v>513291106</v>
      </c>
    </row>
    <row r="74" spans="1:10">
      <c r="A74" s="771"/>
      <c r="B74" s="761"/>
      <c r="C74" s="638">
        <v>2</v>
      </c>
      <c r="D74" s="596"/>
      <c r="E74" s="639"/>
      <c r="F74" s="641"/>
      <c r="G74" s="640"/>
      <c r="H74" s="642"/>
      <c r="I74" s="680"/>
      <c r="J74" s="681"/>
    </row>
    <row r="75" spans="1:10">
      <c r="A75" s="771"/>
      <c r="B75" s="761"/>
      <c r="C75" s="638">
        <v>3</v>
      </c>
      <c r="D75" s="596"/>
      <c r="E75" s="641"/>
      <c r="F75" s="641"/>
      <c r="G75" s="640"/>
      <c r="H75" s="642"/>
      <c r="I75" s="680"/>
      <c r="J75" s="681"/>
    </row>
    <row r="76" spans="1:10">
      <c r="A76" s="771"/>
      <c r="B76" s="761"/>
      <c r="C76" s="638">
        <v>4</v>
      </c>
      <c r="D76" s="596"/>
      <c r="E76" s="641"/>
      <c r="F76" s="641"/>
      <c r="G76" s="642"/>
      <c r="H76" s="642"/>
      <c r="I76" s="680"/>
      <c r="J76" s="681"/>
    </row>
    <row r="77" spans="1:10" ht="13.5" thickBot="1">
      <c r="A77" s="772"/>
      <c r="B77" s="774"/>
      <c r="C77" s="677">
        <v>5</v>
      </c>
      <c r="D77" s="670"/>
      <c r="E77" s="678"/>
      <c r="F77" s="678"/>
      <c r="G77" s="679"/>
      <c r="H77" s="679"/>
      <c r="I77" s="682"/>
      <c r="J77" s="683"/>
    </row>
    <row r="78" spans="1:10" ht="51.75" thickTop="1">
      <c r="A78" s="770">
        <v>16</v>
      </c>
      <c r="B78" s="773" t="s">
        <v>621</v>
      </c>
      <c r="C78" s="672">
        <v>1</v>
      </c>
      <c r="D78" s="667" t="s">
        <v>622</v>
      </c>
      <c r="E78" s="673" t="s">
        <v>623</v>
      </c>
      <c r="F78" s="673" t="s">
        <v>624</v>
      </c>
      <c r="G78" s="674">
        <v>0.5</v>
      </c>
      <c r="H78" s="672">
        <v>20</v>
      </c>
      <c r="I78" s="675">
        <v>41974</v>
      </c>
      <c r="J78" s="676">
        <v>918004750</v>
      </c>
    </row>
    <row r="79" spans="1:10" ht="51">
      <c r="A79" s="771"/>
      <c r="B79" s="761"/>
      <c r="C79" s="638">
        <v>2</v>
      </c>
      <c r="D79" s="596" t="s">
        <v>625</v>
      </c>
      <c r="E79" s="639" t="s">
        <v>626</v>
      </c>
      <c r="F79" s="641" t="s">
        <v>627</v>
      </c>
      <c r="G79" s="640">
        <v>0.5</v>
      </c>
      <c r="H79" s="642">
        <v>31</v>
      </c>
      <c r="I79" s="680">
        <v>43070</v>
      </c>
      <c r="J79" s="681">
        <v>2459951453</v>
      </c>
    </row>
    <row r="80" spans="1:10">
      <c r="A80" s="771"/>
      <c r="B80" s="761"/>
      <c r="C80" s="638">
        <v>3</v>
      </c>
      <c r="D80" s="596"/>
      <c r="E80" s="641"/>
      <c r="F80" s="641"/>
      <c r="G80" s="640"/>
      <c r="H80" s="642"/>
      <c r="I80" s="680"/>
      <c r="J80" s="681"/>
    </row>
    <row r="81" spans="1:10">
      <c r="A81" s="771"/>
      <c r="B81" s="761"/>
      <c r="C81" s="638">
        <v>4</v>
      </c>
      <c r="D81" s="596"/>
      <c r="E81" s="641"/>
      <c r="F81" s="641"/>
      <c r="G81" s="642"/>
      <c r="H81" s="642"/>
      <c r="I81" s="680"/>
      <c r="J81" s="681"/>
    </row>
    <row r="82" spans="1:10" ht="13.5" thickBot="1">
      <c r="A82" s="772"/>
      <c r="B82" s="774"/>
      <c r="C82" s="677">
        <v>5</v>
      </c>
      <c r="D82" s="670"/>
      <c r="E82" s="678"/>
      <c r="F82" s="678"/>
      <c r="G82" s="679"/>
      <c r="H82" s="679"/>
      <c r="I82" s="682"/>
      <c r="J82" s="683"/>
    </row>
    <row r="83" spans="1:10" ht="13.5" thickTop="1">
      <c r="A83" s="770">
        <v>17</v>
      </c>
      <c r="B83" s="773" t="s">
        <v>628</v>
      </c>
      <c r="C83" s="672">
        <v>1</v>
      </c>
      <c r="D83" s="667"/>
      <c r="E83" s="673"/>
      <c r="F83" s="673"/>
      <c r="G83" s="674"/>
      <c r="H83" s="672"/>
      <c r="I83" s="675"/>
      <c r="J83" s="676"/>
    </row>
    <row r="84" spans="1:10">
      <c r="A84" s="771"/>
      <c r="B84" s="761"/>
      <c r="C84" s="638">
        <v>2</v>
      </c>
      <c r="D84" s="596"/>
      <c r="E84" s="639"/>
      <c r="F84" s="641"/>
      <c r="G84" s="640"/>
      <c r="H84" s="642"/>
      <c r="I84" s="680"/>
      <c r="J84" s="681"/>
    </row>
    <row r="85" spans="1:10">
      <c r="A85" s="771"/>
      <c r="B85" s="761"/>
      <c r="C85" s="638">
        <v>3</v>
      </c>
      <c r="D85" s="596"/>
      <c r="E85" s="641"/>
      <c r="F85" s="641"/>
      <c r="G85" s="640"/>
      <c r="H85" s="642"/>
      <c r="I85" s="680"/>
      <c r="J85" s="681"/>
    </row>
    <row r="86" spans="1:10">
      <c r="A86" s="771"/>
      <c r="B86" s="761"/>
      <c r="C86" s="638">
        <v>4</v>
      </c>
      <c r="D86" s="596"/>
      <c r="E86" s="641"/>
      <c r="F86" s="641"/>
      <c r="G86" s="642"/>
      <c r="H86" s="642"/>
      <c r="I86" s="680"/>
      <c r="J86" s="681"/>
    </row>
    <row r="87" spans="1:10" ht="13.5" thickBot="1">
      <c r="A87" s="772"/>
      <c r="B87" s="774"/>
      <c r="C87" s="677">
        <v>5</v>
      </c>
      <c r="D87" s="670"/>
      <c r="E87" s="678"/>
      <c r="F87" s="678"/>
      <c r="G87" s="679"/>
      <c r="H87" s="679"/>
      <c r="I87" s="682"/>
      <c r="J87" s="683"/>
    </row>
    <row r="88" spans="1:10" ht="26.25" thickTop="1">
      <c r="A88" s="770">
        <v>18</v>
      </c>
      <c r="B88" s="773" t="s">
        <v>629</v>
      </c>
      <c r="C88" s="672">
        <v>1</v>
      </c>
      <c r="D88" s="667" t="s">
        <v>630</v>
      </c>
      <c r="E88" s="673" t="s">
        <v>631</v>
      </c>
      <c r="F88" s="673" t="s">
        <v>629</v>
      </c>
      <c r="G88" s="674">
        <v>1</v>
      </c>
      <c r="H88" s="672">
        <v>15</v>
      </c>
      <c r="I88" s="675">
        <v>42917</v>
      </c>
      <c r="J88" s="676">
        <v>4449641491</v>
      </c>
    </row>
    <row r="89" spans="1:10" ht="38.25">
      <c r="A89" s="771"/>
      <c r="B89" s="761"/>
      <c r="C89" s="638">
        <v>2</v>
      </c>
      <c r="D89" s="596" t="s">
        <v>632</v>
      </c>
      <c r="E89" s="639" t="s">
        <v>633</v>
      </c>
      <c r="F89" s="641" t="s">
        <v>629</v>
      </c>
      <c r="G89" s="640">
        <v>1</v>
      </c>
      <c r="H89" s="642">
        <v>17</v>
      </c>
      <c r="I89" s="680">
        <v>42887</v>
      </c>
      <c r="J89" s="681">
        <v>64932000</v>
      </c>
    </row>
    <row r="90" spans="1:10" ht="25.5">
      <c r="A90" s="771"/>
      <c r="B90" s="761"/>
      <c r="C90" s="638">
        <v>3</v>
      </c>
      <c r="D90" s="596" t="s">
        <v>634</v>
      </c>
      <c r="E90" s="641" t="s">
        <v>635</v>
      </c>
      <c r="F90" s="641" t="s">
        <v>629</v>
      </c>
      <c r="G90" s="640">
        <v>1</v>
      </c>
      <c r="H90" s="642">
        <v>16</v>
      </c>
      <c r="I90" s="680">
        <v>42948</v>
      </c>
      <c r="J90" s="681">
        <v>100650000</v>
      </c>
    </row>
    <row r="91" spans="1:10" ht="25.5">
      <c r="A91" s="771"/>
      <c r="B91" s="761"/>
      <c r="C91" s="638">
        <v>4</v>
      </c>
      <c r="D91" s="596" t="s">
        <v>636</v>
      </c>
      <c r="E91" s="641" t="s">
        <v>637</v>
      </c>
      <c r="F91" s="641" t="s">
        <v>629</v>
      </c>
      <c r="G91" s="642">
        <v>1</v>
      </c>
      <c r="H91" s="642">
        <v>8</v>
      </c>
      <c r="I91" s="680">
        <v>42430</v>
      </c>
      <c r="J91" s="681">
        <v>125613493</v>
      </c>
    </row>
    <row r="92" spans="1:10" ht="13.5" thickBot="1">
      <c r="A92" s="772"/>
      <c r="B92" s="774"/>
      <c r="C92" s="677">
        <v>5</v>
      </c>
      <c r="D92" s="670"/>
      <c r="E92" s="678"/>
      <c r="F92" s="678"/>
      <c r="G92" s="679"/>
      <c r="H92" s="679"/>
      <c r="I92" s="682"/>
      <c r="J92" s="683"/>
    </row>
    <row r="93" spans="1:10" ht="51.75" thickTop="1">
      <c r="A93" s="770">
        <v>19</v>
      </c>
      <c r="B93" s="773" t="s">
        <v>638</v>
      </c>
      <c r="C93" s="672">
        <v>1</v>
      </c>
      <c r="D93" s="667" t="s">
        <v>639</v>
      </c>
      <c r="E93" s="673" t="s">
        <v>640</v>
      </c>
      <c r="F93" s="673" t="s">
        <v>641</v>
      </c>
      <c r="G93" s="674">
        <v>1</v>
      </c>
      <c r="H93" s="672">
        <v>8</v>
      </c>
      <c r="I93" s="675">
        <v>41639</v>
      </c>
      <c r="J93" s="676">
        <v>3748540203</v>
      </c>
    </row>
    <row r="94" spans="1:10" ht="63.75">
      <c r="A94" s="771"/>
      <c r="B94" s="761"/>
      <c r="C94" s="638">
        <v>2</v>
      </c>
      <c r="D94" s="596" t="s">
        <v>642</v>
      </c>
      <c r="E94" s="639" t="s">
        <v>643</v>
      </c>
      <c r="F94" s="641" t="s">
        <v>641</v>
      </c>
      <c r="G94" s="640">
        <v>1</v>
      </c>
      <c r="H94" s="642">
        <v>13</v>
      </c>
      <c r="I94" s="680">
        <v>41971</v>
      </c>
      <c r="J94" s="681">
        <v>3017121621</v>
      </c>
    </row>
    <row r="95" spans="1:10" ht="38.25">
      <c r="A95" s="771"/>
      <c r="B95" s="761"/>
      <c r="C95" s="638">
        <v>3</v>
      </c>
      <c r="D95" s="596" t="s">
        <v>644</v>
      </c>
      <c r="E95" s="641" t="s">
        <v>645</v>
      </c>
      <c r="F95" s="641" t="s">
        <v>646</v>
      </c>
      <c r="G95" s="640">
        <v>1</v>
      </c>
      <c r="H95" s="642">
        <v>62</v>
      </c>
      <c r="I95" s="680">
        <v>43465</v>
      </c>
      <c r="J95" s="681">
        <v>500000000</v>
      </c>
    </row>
    <row r="96" spans="1:10" ht="38.25">
      <c r="A96" s="771"/>
      <c r="B96" s="761"/>
      <c r="C96" s="638">
        <v>4</v>
      </c>
      <c r="D96" s="596" t="s">
        <v>647</v>
      </c>
      <c r="E96" s="641" t="s">
        <v>648</v>
      </c>
      <c r="F96" s="641" t="s">
        <v>646</v>
      </c>
      <c r="G96" s="642">
        <v>1</v>
      </c>
      <c r="H96" s="642">
        <v>65</v>
      </c>
      <c r="I96" s="680">
        <v>43535</v>
      </c>
      <c r="J96" s="681">
        <v>900000000</v>
      </c>
    </row>
    <row r="97" spans="1:10" ht="13.5" thickBot="1">
      <c r="A97" s="772"/>
      <c r="B97" s="774"/>
      <c r="C97" s="677">
        <v>5</v>
      </c>
      <c r="D97" s="670"/>
      <c r="E97" s="678"/>
      <c r="F97" s="678"/>
      <c r="G97" s="679"/>
      <c r="H97" s="679"/>
      <c r="I97" s="682"/>
      <c r="J97" s="683"/>
    </row>
    <row r="98" spans="1:10" ht="39.75" customHeight="1" thickTop="1">
      <c r="A98" s="770">
        <v>20</v>
      </c>
      <c r="B98" s="773" t="s">
        <v>649</v>
      </c>
      <c r="C98" s="672">
        <v>1</v>
      </c>
      <c r="D98" s="667" t="s">
        <v>650</v>
      </c>
      <c r="E98" s="673" t="s">
        <v>651</v>
      </c>
      <c r="F98" s="673" t="s">
        <v>652</v>
      </c>
      <c r="G98" s="674">
        <v>0.18</v>
      </c>
      <c r="H98" s="672">
        <v>56</v>
      </c>
      <c r="I98" s="675">
        <v>43159</v>
      </c>
      <c r="J98" s="676">
        <v>17078580636</v>
      </c>
    </row>
    <row r="99" spans="1:10">
      <c r="A99" s="771"/>
      <c r="B99" s="761"/>
      <c r="C99" s="638">
        <v>2</v>
      </c>
      <c r="D99" s="596"/>
      <c r="E99" s="639"/>
      <c r="F99" s="641"/>
      <c r="G99" s="640"/>
      <c r="H99" s="642"/>
      <c r="I99" s="680"/>
      <c r="J99" s="681"/>
    </row>
    <row r="100" spans="1:10">
      <c r="A100" s="771"/>
      <c r="B100" s="761"/>
      <c r="C100" s="638">
        <v>3</v>
      </c>
      <c r="D100" s="596"/>
      <c r="E100" s="641"/>
      <c r="F100" s="641"/>
      <c r="G100" s="640"/>
      <c r="H100" s="642"/>
      <c r="I100" s="680"/>
      <c r="J100" s="681"/>
    </row>
    <row r="101" spans="1:10">
      <c r="A101" s="771"/>
      <c r="B101" s="761"/>
      <c r="C101" s="638">
        <v>4</v>
      </c>
      <c r="D101" s="596"/>
      <c r="E101" s="641"/>
      <c r="F101" s="641"/>
      <c r="G101" s="642"/>
      <c r="H101" s="642"/>
      <c r="I101" s="680"/>
      <c r="J101" s="681"/>
    </row>
    <row r="102" spans="1:10" ht="13.5" thickBot="1">
      <c r="A102" s="772"/>
      <c r="B102" s="774"/>
      <c r="C102" s="677">
        <v>5</v>
      </c>
      <c r="D102" s="670"/>
      <c r="E102" s="678"/>
      <c r="F102" s="678"/>
      <c r="G102" s="679"/>
      <c r="H102" s="679"/>
      <c r="I102" s="682"/>
      <c r="J102" s="683"/>
    </row>
    <row r="103" spans="1:10" ht="77.25" thickTop="1">
      <c r="A103" s="770">
        <v>21</v>
      </c>
      <c r="B103" s="773" t="s">
        <v>653</v>
      </c>
      <c r="C103" s="672">
        <v>1</v>
      </c>
      <c r="D103" s="667" t="s">
        <v>654</v>
      </c>
      <c r="E103" s="673" t="s">
        <v>485</v>
      </c>
      <c r="F103" s="673" t="s">
        <v>655</v>
      </c>
      <c r="G103" s="674">
        <v>0.33</v>
      </c>
      <c r="H103" s="672">
        <v>52</v>
      </c>
      <c r="I103" s="675">
        <v>43586</v>
      </c>
      <c r="J103" s="676">
        <v>30334796796</v>
      </c>
    </row>
    <row r="104" spans="1:10">
      <c r="A104" s="771"/>
      <c r="B104" s="761"/>
      <c r="C104" s="638">
        <v>2</v>
      </c>
      <c r="D104" s="596"/>
      <c r="E104" s="639"/>
      <c r="F104" s="641"/>
      <c r="G104" s="640"/>
      <c r="H104" s="642"/>
      <c r="I104" s="680"/>
      <c r="J104" s="681"/>
    </row>
    <row r="105" spans="1:10">
      <c r="A105" s="771"/>
      <c r="B105" s="761"/>
      <c r="C105" s="638">
        <v>3</v>
      </c>
      <c r="D105" s="596"/>
      <c r="E105" s="641"/>
      <c r="F105" s="641"/>
      <c r="G105" s="640"/>
      <c r="H105" s="642"/>
      <c r="I105" s="680"/>
      <c r="J105" s="681"/>
    </row>
    <row r="106" spans="1:10">
      <c r="A106" s="771"/>
      <c r="B106" s="761"/>
      <c r="C106" s="638">
        <v>4</v>
      </c>
      <c r="D106" s="596"/>
      <c r="E106" s="641"/>
      <c r="F106" s="641"/>
      <c r="G106" s="642"/>
      <c r="H106" s="642"/>
      <c r="I106" s="680"/>
      <c r="J106" s="681"/>
    </row>
    <row r="107" spans="1:10" ht="13.5" thickBot="1">
      <c r="A107" s="772"/>
      <c r="B107" s="774"/>
      <c r="C107" s="677">
        <v>5</v>
      </c>
      <c r="D107" s="670"/>
      <c r="E107" s="678"/>
      <c r="F107" s="678"/>
      <c r="G107" s="679"/>
      <c r="H107" s="679"/>
      <c r="I107" s="682"/>
      <c r="J107" s="683"/>
    </row>
    <row r="108" spans="1:10" ht="39" thickTop="1">
      <c r="A108" s="770">
        <v>22</v>
      </c>
      <c r="B108" s="773" t="s">
        <v>656</v>
      </c>
      <c r="C108" s="672">
        <v>1</v>
      </c>
      <c r="D108" s="667" t="s">
        <v>657</v>
      </c>
      <c r="E108" s="673" t="s">
        <v>658</v>
      </c>
      <c r="F108" s="673" t="s">
        <v>659</v>
      </c>
      <c r="G108" s="674">
        <v>1</v>
      </c>
      <c r="H108" s="672">
        <v>26</v>
      </c>
      <c r="I108" s="675">
        <v>42401</v>
      </c>
      <c r="J108" s="676">
        <v>1275403476</v>
      </c>
    </row>
    <row r="109" spans="1:10" ht="89.25">
      <c r="A109" s="771"/>
      <c r="B109" s="761"/>
      <c r="C109" s="638">
        <v>2</v>
      </c>
      <c r="D109" s="596" t="s">
        <v>660</v>
      </c>
      <c r="E109" s="639" t="s">
        <v>661</v>
      </c>
      <c r="F109" s="641" t="s">
        <v>662</v>
      </c>
      <c r="G109" s="640">
        <v>0.5</v>
      </c>
      <c r="H109" s="642">
        <v>35</v>
      </c>
      <c r="I109" s="680">
        <v>43100</v>
      </c>
      <c r="J109" s="681">
        <v>264345852</v>
      </c>
    </row>
    <row r="110" spans="1:10" ht="89.25">
      <c r="A110" s="771"/>
      <c r="B110" s="761"/>
      <c r="C110" s="638">
        <v>3</v>
      </c>
      <c r="D110" s="596" t="s">
        <v>663</v>
      </c>
      <c r="E110" s="641" t="s">
        <v>664</v>
      </c>
      <c r="F110" s="641" t="s">
        <v>665</v>
      </c>
      <c r="G110" s="640">
        <v>0.1</v>
      </c>
      <c r="H110" s="642">
        <v>40</v>
      </c>
      <c r="I110" s="680">
        <v>42931</v>
      </c>
      <c r="J110" s="681">
        <v>2013452000</v>
      </c>
    </row>
    <row r="111" spans="1:10" ht="63.75">
      <c r="A111" s="771"/>
      <c r="B111" s="761"/>
      <c r="C111" s="638">
        <v>4</v>
      </c>
      <c r="D111" s="596" t="s">
        <v>666</v>
      </c>
      <c r="E111" s="641" t="s">
        <v>667</v>
      </c>
      <c r="F111" s="641" t="s">
        <v>668</v>
      </c>
      <c r="G111" s="642">
        <v>0.5</v>
      </c>
      <c r="H111" s="642">
        <v>27</v>
      </c>
      <c r="I111" s="680">
        <v>42429</v>
      </c>
      <c r="J111" s="681">
        <v>4243680000</v>
      </c>
    </row>
    <row r="112" spans="1:10" ht="13.5" thickBot="1">
      <c r="A112" s="772"/>
      <c r="B112" s="774"/>
      <c r="C112" s="677">
        <v>5</v>
      </c>
      <c r="D112" s="670"/>
      <c r="E112" s="678"/>
      <c r="F112" s="678"/>
      <c r="G112" s="679"/>
      <c r="H112" s="679"/>
      <c r="I112" s="682"/>
      <c r="J112" s="683"/>
    </row>
    <row r="113" spans="1:10" ht="60" customHeight="1" thickTop="1">
      <c r="A113" s="770">
        <v>23</v>
      </c>
      <c r="B113" s="773" t="s">
        <v>669</v>
      </c>
      <c r="C113" s="672">
        <v>1</v>
      </c>
      <c r="D113" s="667" t="s">
        <v>670</v>
      </c>
      <c r="E113" s="673" t="s">
        <v>671</v>
      </c>
      <c r="F113" s="673" t="s">
        <v>486</v>
      </c>
      <c r="G113" s="674">
        <v>0.5</v>
      </c>
      <c r="H113" s="672">
        <v>35</v>
      </c>
      <c r="I113" s="675">
        <v>42339</v>
      </c>
      <c r="J113" s="676">
        <v>2763220970</v>
      </c>
    </row>
    <row r="114" spans="1:10">
      <c r="A114" s="771"/>
      <c r="B114" s="761"/>
      <c r="C114" s="638">
        <v>2</v>
      </c>
      <c r="D114" s="596"/>
      <c r="E114" s="639"/>
      <c r="F114" s="641"/>
      <c r="G114" s="640"/>
      <c r="H114" s="642"/>
      <c r="I114" s="680"/>
      <c r="J114" s="681"/>
    </row>
    <row r="115" spans="1:10">
      <c r="A115" s="771"/>
      <c r="B115" s="761"/>
      <c r="C115" s="638">
        <v>3</v>
      </c>
      <c r="D115" s="596"/>
      <c r="E115" s="641"/>
      <c r="F115" s="641"/>
      <c r="G115" s="640"/>
      <c r="H115" s="642"/>
      <c r="I115" s="680"/>
      <c r="J115" s="681"/>
    </row>
    <row r="116" spans="1:10">
      <c r="A116" s="771"/>
      <c r="B116" s="761"/>
      <c r="C116" s="638">
        <v>4</v>
      </c>
      <c r="D116" s="596"/>
      <c r="E116" s="641"/>
      <c r="F116" s="641"/>
      <c r="G116" s="642"/>
      <c r="H116" s="642"/>
      <c r="I116" s="680"/>
      <c r="J116" s="681"/>
    </row>
    <row r="117" spans="1:10" ht="13.5" thickBot="1">
      <c r="A117" s="772"/>
      <c r="B117" s="774"/>
      <c r="C117" s="677">
        <v>5</v>
      </c>
      <c r="D117" s="670"/>
      <c r="E117" s="678"/>
      <c r="F117" s="678"/>
      <c r="G117" s="679"/>
      <c r="H117" s="679"/>
      <c r="I117" s="682"/>
      <c r="J117" s="683"/>
    </row>
    <row r="118" spans="1:10" ht="77.25" thickTop="1">
      <c r="A118" s="770">
        <v>24</v>
      </c>
      <c r="B118" s="773" t="s">
        <v>672</v>
      </c>
      <c r="C118" s="672">
        <v>1</v>
      </c>
      <c r="D118" s="667" t="s">
        <v>673</v>
      </c>
      <c r="E118" s="673" t="s">
        <v>671</v>
      </c>
      <c r="F118" s="673" t="s">
        <v>674</v>
      </c>
      <c r="G118" s="674">
        <v>0.8</v>
      </c>
      <c r="H118" s="672">
        <v>4</v>
      </c>
      <c r="I118" s="675">
        <v>41258</v>
      </c>
      <c r="J118" s="676">
        <v>2280092964</v>
      </c>
    </row>
    <row r="119" spans="1:10" ht="140.25">
      <c r="A119" s="771"/>
      <c r="B119" s="761"/>
      <c r="C119" s="638">
        <v>2</v>
      </c>
      <c r="D119" s="596" t="s">
        <v>675</v>
      </c>
      <c r="E119" s="639" t="s">
        <v>676</v>
      </c>
      <c r="F119" s="641" t="s">
        <v>677</v>
      </c>
      <c r="G119" s="640">
        <v>1</v>
      </c>
      <c r="H119" s="642">
        <v>121</v>
      </c>
      <c r="I119" s="680">
        <v>42674</v>
      </c>
      <c r="J119" s="681">
        <v>161977800</v>
      </c>
    </row>
    <row r="120" spans="1:10">
      <c r="A120" s="771"/>
      <c r="B120" s="761"/>
      <c r="C120" s="638">
        <v>3</v>
      </c>
      <c r="D120" s="596"/>
      <c r="E120" s="641"/>
      <c r="F120" s="641"/>
      <c r="G120" s="640"/>
      <c r="H120" s="642"/>
      <c r="I120" s="680"/>
      <c r="J120" s="681"/>
    </row>
    <row r="121" spans="1:10">
      <c r="A121" s="771"/>
      <c r="B121" s="761"/>
      <c r="C121" s="638">
        <v>4</v>
      </c>
      <c r="D121" s="596"/>
      <c r="E121" s="641"/>
      <c r="F121" s="641"/>
      <c r="G121" s="642"/>
      <c r="H121" s="642"/>
      <c r="I121" s="680"/>
      <c r="J121" s="681"/>
    </row>
    <row r="122" spans="1:10" ht="13.5" thickBot="1">
      <c r="A122" s="772"/>
      <c r="B122" s="774"/>
      <c r="C122" s="677">
        <v>5</v>
      </c>
      <c r="D122" s="670"/>
      <c r="E122" s="678"/>
      <c r="F122" s="678"/>
      <c r="G122" s="679"/>
      <c r="H122" s="679"/>
      <c r="I122" s="682"/>
      <c r="J122" s="683"/>
    </row>
    <row r="123" spans="1:10" ht="64.5" thickTop="1">
      <c r="A123" s="770">
        <v>25</v>
      </c>
      <c r="B123" s="773" t="s">
        <v>678</v>
      </c>
      <c r="C123" s="672">
        <v>1</v>
      </c>
      <c r="D123" s="667" t="s">
        <v>679</v>
      </c>
      <c r="E123" s="673" t="s">
        <v>680</v>
      </c>
      <c r="F123" s="673" t="s">
        <v>681</v>
      </c>
      <c r="G123" s="674">
        <v>1</v>
      </c>
      <c r="H123" s="672">
        <v>14</v>
      </c>
      <c r="I123" s="675">
        <v>42024</v>
      </c>
      <c r="J123" s="676">
        <v>590000000</v>
      </c>
    </row>
    <row r="124" spans="1:10" ht="76.5">
      <c r="A124" s="771"/>
      <c r="B124" s="761"/>
      <c r="C124" s="638">
        <v>2</v>
      </c>
      <c r="D124" s="596" t="s">
        <v>682</v>
      </c>
      <c r="E124" s="639" t="s">
        <v>680</v>
      </c>
      <c r="F124" s="641" t="s">
        <v>681</v>
      </c>
      <c r="G124" s="640">
        <v>1</v>
      </c>
      <c r="H124" s="642">
        <v>52</v>
      </c>
      <c r="I124" s="680">
        <v>42369</v>
      </c>
      <c r="J124" s="681">
        <v>655000000</v>
      </c>
    </row>
    <row r="125" spans="1:10">
      <c r="A125" s="771"/>
      <c r="B125" s="761"/>
      <c r="C125" s="638">
        <v>3</v>
      </c>
      <c r="D125" s="596"/>
      <c r="E125" s="641"/>
      <c r="F125" s="641"/>
      <c r="G125" s="640"/>
      <c r="H125" s="642"/>
      <c r="I125" s="680"/>
      <c r="J125" s="681"/>
    </row>
    <row r="126" spans="1:10">
      <c r="A126" s="771"/>
      <c r="B126" s="761"/>
      <c r="C126" s="638">
        <v>4</v>
      </c>
      <c r="D126" s="596"/>
      <c r="E126" s="641"/>
      <c r="F126" s="641"/>
      <c r="G126" s="642"/>
      <c r="H126" s="642"/>
      <c r="I126" s="680"/>
      <c r="J126" s="681"/>
    </row>
    <row r="127" spans="1:10" ht="13.5" thickBot="1">
      <c r="A127" s="772"/>
      <c r="B127" s="774"/>
      <c r="C127" s="677">
        <v>5</v>
      </c>
      <c r="D127" s="670"/>
      <c r="E127" s="678"/>
      <c r="F127" s="678"/>
      <c r="G127" s="679"/>
      <c r="H127" s="679"/>
      <c r="I127" s="682"/>
      <c r="J127" s="683"/>
    </row>
    <row r="128" spans="1:10" ht="13.5" thickTop="1"/>
  </sheetData>
  <mergeCells count="51">
    <mergeCell ref="A123:A127"/>
    <mergeCell ref="B123:B127"/>
    <mergeCell ref="A68:A72"/>
    <mergeCell ref="B68:B72"/>
    <mergeCell ref="A73:A77"/>
    <mergeCell ref="B73:B77"/>
    <mergeCell ref="A108:A112"/>
    <mergeCell ref="B108:B112"/>
    <mergeCell ref="A113:A117"/>
    <mergeCell ref="B113:B117"/>
    <mergeCell ref="A118:A122"/>
    <mergeCell ref="B118:B122"/>
    <mergeCell ref="A93:A97"/>
    <mergeCell ref="B93:B97"/>
    <mergeCell ref="A98:A102"/>
    <mergeCell ref="B98:B102"/>
    <mergeCell ref="A103:A107"/>
    <mergeCell ref="B103:B107"/>
    <mergeCell ref="A78:A82"/>
    <mergeCell ref="B78:B82"/>
    <mergeCell ref="A83:A87"/>
    <mergeCell ref="B83:B87"/>
    <mergeCell ref="A88:A92"/>
    <mergeCell ref="B88:B92"/>
    <mergeCell ref="A63:A67"/>
    <mergeCell ref="B63:B67"/>
    <mergeCell ref="A48:A52"/>
    <mergeCell ref="B48:B52"/>
    <mergeCell ref="A53:A57"/>
    <mergeCell ref="B53:B57"/>
    <mergeCell ref="A58:A62"/>
    <mergeCell ref="B58:B62"/>
    <mergeCell ref="A33:A37"/>
    <mergeCell ref="B33:B37"/>
    <mergeCell ref="A38:A42"/>
    <mergeCell ref="B38:B42"/>
    <mergeCell ref="A43:A47"/>
    <mergeCell ref="B43:B47"/>
    <mergeCell ref="A18:A22"/>
    <mergeCell ref="B18:B22"/>
    <mergeCell ref="A23:A27"/>
    <mergeCell ref="B23:B27"/>
    <mergeCell ref="A28:A32"/>
    <mergeCell ref="B28:B32"/>
    <mergeCell ref="A13:A17"/>
    <mergeCell ref="B13:B17"/>
    <mergeCell ref="A1:J1"/>
    <mergeCell ref="A3:A7"/>
    <mergeCell ref="B3:B7"/>
    <mergeCell ref="A8:A12"/>
    <mergeCell ref="B8:B12"/>
  </mergeCells>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J102"/>
  <sheetViews>
    <sheetView workbookViewId="0">
      <selection sqref="A1:J1"/>
    </sheetView>
  </sheetViews>
  <sheetFormatPr baseColWidth="10" defaultRowHeight="12.75"/>
  <cols>
    <col min="1" max="1" width="15.7109375" customWidth="1"/>
    <col min="2" max="2" width="24.85546875" customWidth="1"/>
    <col min="3" max="3" width="11.42578125" style="624"/>
    <col min="4" max="4" width="44.140625" style="625" customWidth="1"/>
    <col min="5" max="5" width="20.85546875" customWidth="1"/>
    <col min="6" max="6" width="16.28515625" customWidth="1"/>
    <col min="8" max="8" width="13.42578125" customWidth="1"/>
    <col min="9" max="9" width="13.7109375" customWidth="1"/>
    <col min="10" max="10" width="17.7109375" customWidth="1"/>
  </cols>
  <sheetData>
    <row r="1" spans="1:10" ht="86.25" customHeight="1" thickBot="1">
      <c r="A1" s="763" t="s">
        <v>440</v>
      </c>
      <c r="B1" s="764"/>
      <c r="C1" s="764"/>
      <c r="D1" s="764"/>
      <c r="E1" s="764"/>
      <c r="F1" s="764"/>
      <c r="G1" s="764"/>
      <c r="H1" s="764"/>
      <c r="I1" s="764"/>
      <c r="J1" s="765"/>
    </row>
    <row r="2" spans="1:10" ht="39" thickBot="1">
      <c r="A2" s="608" t="s">
        <v>341</v>
      </c>
      <c r="B2" s="609" t="s">
        <v>342</v>
      </c>
      <c r="C2" s="610" t="s">
        <v>343</v>
      </c>
      <c r="D2" s="611" t="s">
        <v>4</v>
      </c>
      <c r="E2" s="611" t="s">
        <v>6</v>
      </c>
      <c r="F2" s="611" t="s">
        <v>344</v>
      </c>
      <c r="G2" s="611" t="s">
        <v>345</v>
      </c>
      <c r="H2" s="612" t="s">
        <v>278</v>
      </c>
      <c r="I2" s="613" t="s">
        <v>5</v>
      </c>
      <c r="J2" s="614" t="s">
        <v>26</v>
      </c>
    </row>
    <row r="3" spans="1:10" ht="114.75">
      <c r="A3" s="757">
        <v>1</v>
      </c>
      <c r="B3" s="760" t="s">
        <v>346</v>
      </c>
      <c r="C3" s="593">
        <v>1</v>
      </c>
      <c r="D3" s="615" t="s">
        <v>441</v>
      </c>
      <c r="E3" s="593" t="s">
        <v>442</v>
      </c>
      <c r="F3" s="593" t="s">
        <v>443</v>
      </c>
      <c r="G3" s="593">
        <v>100</v>
      </c>
      <c r="H3" s="593">
        <v>36</v>
      </c>
      <c r="I3" s="616">
        <v>42705</v>
      </c>
      <c r="J3" s="617">
        <v>990000000</v>
      </c>
    </row>
    <row r="4" spans="1:10" ht="114.75">
      <c r="A4" s="758"/>
      <c r="B4" s="761"/>
      <c r="C4" s="596">
        <v>2</v>
      </c>
      <c r="D4" s="618" t="s">
        <v>441</v>
      </c>
      <c r="E4" s="596" t="s">
        <v>442</v>
      </c>
      <c r="F4" s="596" t="s">
        <v>443</v>
      </c>
      <c r="G4" s="596">
        <v>100</v>
      </c>
      <c r="H4" s="596">
        <v>37</v>
      </c>
      <c r="I4" s="619">
        <v>43070</v>
      </c>
      <c r="J4" s="620">
        <v>442500000</v>
      </c>
    </row>
    <row r="5" spans="1:10" ht="38.25">
      <c r="A5" s="758"/>
      <c r="B5" s="761"/>
      <c r="C5" s="596">
        <v>3</v>
      </c>
      <c r="D5" s="618" t="s">
        <v>444</v>
      </c>
      <c r="E5" s="596" t="s">
        <v>445</v>
      </c>
      <c r="F5" s="596" t="s">
        <v>352</v>
      </c>
      <c r="G5" s="596">
        <v>100</v>
      </c>
      <c r="H5" s="596">
        <v>20</v>
      </c>
      <c r="I5" s="598">
        <v>42156</v>
      </c>
      <c r="J5" s="621">
        <v>3193905408</v>
      </c>
    </row>
    <row r="6" spans="1:10" ht="102.75" thickBot="1">
      <c r="A6" s="758"/>
      <c r="B6" s="761"/>
      <c r="C6" s="596">
        <v>4</v>
      </c>
      <c r="D6" s="618" t="s">
        <v>446</v>
      </c>
      <c r="E6" s="596" t="s">
        <v>447</v>
      </c>
      <c r="F6" s="596" t="s">
        <v>352</v>
      </c>
      <c r="G6" s="596">
        <v>70</v>
      </c>
      <c r="H6" s="596">
        <v>38</v>
      </c>
      <c r="I6" s="598">
        <v>42370</v>
      </c>
      <c r="J6" s="621">
        <v>12095466199</v>
      </c>
    </row>
    <row r="7" spans="1:10" ht="90" thickBot="1">
      <c r="A7" s="757">
        <v>2</v>
      </c>
      <c r="B7" s="760" t="s">
        <v>353</v>
      </c>
      <c r="C7" s="593">
        <v>1</v>
      </c>
      <c r="D7" s="615" t="s">
        <v>448</v>
      </c>
      <c r="E7" s="593" t="s">
        <v>449</v>
      </c>
      <c r="F7" s="593" t="s">
        <v>450</v>
      </c>
      <c r="G7" s="593">
        <v>100</v>
      </c>
      <c r="H7" s="593">
        <v>11</v>
      </c>
      <c r="I7" s="602">
        <v>42372</v>
      </c>
      <c r="J7" s="617">
        <v>908452573</v>
      </c>
    </row>
    <row r="8" spans="1:10" ht="64.5" thickBot="1">
      <c r="A8" s="758"/>
      <c r="B8" s="761"/>
      <c r="C8" s="596">
        <v>2</v>
      </c>
      <c r="D8" s="618" t="s">
        <v>451</v>
      </c>
      <c r="E8" s="596" t="s">
        <v>452</v>
      </c>
      <c r="F8" s="593" t="s">
        <v>450</v>
      </c>
      <c r="G8" s="593">
        <v>100</v>
      </c>
      <c r="H8" s="596">
        <v>12</v>
      </c>
      <c r="I8" s="604">
        <v>42794</v>
      </c>
      <c r="J8" s="621">
        <v>843312815</v>
      </c>
    </row>
    <row r="9" spans="1:10" ht="51.75" thickBot="1">
      <c r="A9" s="758"/>
      <c r="B9" s="761"/>
      <c r="C9" s="596">
        <v>3</v>
      </c>
      <c r="D9" s="618" t="s">
        <v>453</v>
      </c>
      <c r="E9" s="596" t="s">
        <v>454</v>
      </c>
      <c r="F9" s="593" t="s">
        <v>450</v>
      </c>
      <c r="G9" s="593">
        <v>100</v>
      </c>
      <c r="H9" s="596">
        <v>23</v>
      </c>
      <c r="I9" s="604">
        <v>42925</v>
      </c>
      <c r="J9" s="621">
        <v>4324606133</v>
      </c>
    </row>
    <row r="10" spans="1:10" ht="102.75" thickBot="1">
      <c r="A10" s="758"/>
      <c r="B10" s="761"/>
      <c r="C10" s="596">
        <v>4</v>
      </c>
      <c r="D10" s="618" t="s">
        <v>455</v>
      </c>
      <c r="E10" s="596" t="s">
        <v>456</v>
      </c>
      <c r="F10" s="593" t="s">
        <v>450</v>
      </c>
      <c r="G10" s="593">
        <v>100</v>
      </c>
      <c r="H10" s="596">
        <v>31</v>
      </c>
      <c r="I10" s="604">
        <v>43373</v>
      </c>
      <c r="J10" s="621">
        <v>903679021</v>
      </c>
    </row>
    <row r="11" spans="1:10" ht="39" thickBot="1">
      <c r="A11" s="757">
        <v>3</v>
      </c>
      <c r="B11" s="760" t="s">
        <v>356</v>
      </c>
      <c r="C11" s="593">
        <v>1</v>
      </c>
      <c r="D11" s="615" t="s">
        <v>457</v>
      </c>
      <c r="E11" s="593" t="s">
        <v>361</v>
      </c>
      <c r="F11" s="593" t="s">
        <v>359</v>
      </c>
      <c r="G11" s="593">
        <v>100</v>
      </c>
      <c r="H11" s="593">
        <v>31</v>
      </c>
      <c r="I11" s="602">
        <v>42230</v>
      </c>
      <c r="J11" s="617">
        <v>1080625009</v>
      </c>
    </row>
    <row r="12" spans="1:10" ht="51.75" thickBot="1">
      <c r="A12" s="758"/>
      <c r="B12" s="761"/>
      <c r="C12" s="596">
        <v>2</v>
      </c>
      <c r="D12" s="618" t="s">
        <v>458</v>
      </c>
      <c r="E12" s="596" t="s">
        <v>459</v>
      </c>
      <c r="F12" s="593" t="s">
        <v>359</v>
      </c>
      <c r="G12" s="593">
        <v>100</v>
      </c>
      <c r="H12" s="596">
        <v>58</v>
      </c>
      <c r="I12" s="604">
        <v>42970</v>
      </c>
      <c r="J12" s="621">
        <v>2283933500</v>
      </c>
    </row>
    <row r="13" spans="1:10" ht="192" thickBot="1">
      <c r="A13" s="758"/>
      <c r="B13" s="761"/>
      <c r="C13" s="596">
        <v>3</v>
      </c>
      <c r="D13" s="618" t="s">
        <v>460</v>
      </c>
      <c r="E13" s="596" t="s">
        <v>459</v>
      </c>
      <c r="F13" s="593" t="s">
        <v>359</v>
      </c>
      <c r="G13" s="593">
        <v>100</v>
      </c>
      <c r="H13" s="596">
        <v>87</v>
      </c>
      <c r="I13" s="604">
        <v>43119</v>
      </c>
      <c r="J13" s="621">
        <v>1742375000</v>
      </c>
    </row>
    <row r="14" spans="1:10" ht="39" thickBot="1">
      <c r="A14" s="758"/>
      <c r="B14" s="761"/>
      <c r="C14" s="596">
        <v>4</v>
      </c>
      <c r="D14" s="618" t="s">
        <v>461</v>
      </c>
      <c r="E14" s="596" t="s">
        <v>462</v>
      </c>
      <c r="F14" s="593" t="s">
        <v>359</v>
      </c>
      <c r="G14" s="593">
        <v>100</v>
      </c>
      <c r="H14" s="596">
        <v>59</v>
      </c>
      <c r="I14" s="604">
        <v>43132</v>
      </c>
      <c r="J14" s="621">
        <v>1193633629</v>
      </c>
    </row>
    <row r="15" spans="1:10" ht="39" thickBot="1">
      <c r="A15" s="757">
        <v>4</v>
      </c>
      <c r="B15" s="760" t="s">
        <v>369</v>
      </c>
      <c r="C15" s="593">
        <v>1</v>
      </c>
      <c r="D15" s="615" t="s">
        <v>463</v>
      </c>
      <c r="E15" s="593" t="s">
        <v>378</v>
      </c>
      <c r="F15" s="593" t="s">
        <v>464</v>
      </c>
      <c r="G15" s="593">
        <v>30</v>
      </c>
      <c r="H15" s="593">
        <v>31</v>
      </c>
      <c r="I15" s="602">
        <v>42809</v>
      </c>
      <c r="J15" s="617" t="s">
        <v>465</v>
      </c>
    </row>
    <row r="16" spans="1:10" ht="38.25">
      <c r="A16" s="758"/>
      <c r="B16" s="761"/>
      <c r="C16" s="596">
        <v>2</v>
      </c>
      <c r="D16" s="618" t="s">
        <v>463</v>
      </c>
      <c r="E16" s="593" t="s">
        <v>378</v>
      </c>
      <c r="F16" s="593" t="s">
        <v>464</v>
      </c>
      <c r="G16" s="596">
        <v>25</v>
      </c>
      <c r="H16" s="596">
        <v>32</v>
      </c>
      <c r="I16" s="604">
        <v>43159</v>
      </c>
      <c r="J16" s="621" t="s">
        <v>466</v>
      </c>
    </row>
    <row r="17" spans="1:10" ht="25.5">
      <c r="A17" s="758"/>
      <c r="B17" s="761"/>
      <c r="C17" s="596">
        <v>3</v>
      </c>
      <c r="D17" s="618" t="s">
        <v>467</v>
      </c>
      <c r="E17" s="596" t="s">
        <v>468</v>
      </c>
      <c r="F17" s="596" t="s">
        <v>371</v>
      </c>
      <c r="G17" s="596">
        <v>100</v>
      </c>
      <c r="H17" s="596">
        <v>1</v>
      </c>
      <c r="I17" s="604">
        <v>41639</v>
      </c>
      <c r="J17" s="621">
        <v>998696746</v>
      </c>
    </row>
    <row r="18" spans="1:10" ht="39" thickBot="1">
      <c r="A18" s="758"/>
      <c r="B18" s="761"/>
      <c r="C18" s="596">
        <v>4</v>
      </c>
      <c r="D18" s="618" t="s">
        <v>469</v>
      </c>
      <c r="E18" s="596" t="s">
        <v>470</v>
      </c>
      <c r="F18" s="596" t="s">
        <v>371</v>
      </c>
      <c r="G18" s="596">
        <v>75</v>
      </c>
      <c r="H18" s="596">
        <v>17</v>
      </c>
      <c r="I18" s="604">
        <v>42916</v>
      </c>
      <c r="J18" s="621" t="s">
        <v>471</v>
      </c>
    </row>
    <row r="19" spans="1:10" ht="115.5" thickBot="1">
      <c r="A19" s="757">
        <v>5</v>
      </c>
      <c r="B19" s="760" t="s">
        <v>380</v>
      </c>
      <c r="C19" s="593">
        <v>1</v>
      </c>
      <c r="D19" s="615" t="s">
        <v>472</v>
      </c>
      <c r="E19" s="593" t="s">
        <v>473</v>
      </c>
      <c r="F19" s="593" t="s">
        <v>474</v>
      </c>
      <c r="G19" s="593">
        <v>100</v>
      </c>
      <c r="H19" s="593">
        <v>1</v>
      </c>
      <c r="I19" s="622">
        <v>43281</v>
      </c>
      <c r="J19" s="617">
        <v>581334297</v>
      </c>
    </row>
    <row r="20" spans="1:10" ht="115.5" thickBot="1">
      <c r="A20" s="758"/>
      <c r="B20" s="761"/>
      <c r="C20" s="596">
        <v>2</v>
      </c>
      <c r="D20" s="618" t="s">
        <v>475</v>
      </c>
      <c r="E20" s="596" t="s">
        <v>476</v>
      </c>
      <c r="F20" s="593" t="s">
        <v>474</v>
      </c>
      <c r="G20" s="593">
        <v>100</v>
      </c>
      <c r="H20" s="596">
        <v>2</v>
      </c>
      <c r="I20" s="623">
        <v>43555</v>
      </c>
      <c r="J20" s="621">
        <v>335292844</v>
      </c>
    </row>
    <row r="21" spans="1:10" ht="115.5" thickBot="1">
      <c r="A21" s="758"/>
      <c r="B21" s="761"/>
      <c r="C21" s="596">
        <v>3</v>
      </c>
      <c r="D21" s="618" t="s">
        <v>477</v>
      </c>
      <c r="E21" s="596" t="s">
        <v>478</v>
      </c>
      <c r="F21" s="593" t="s">
        <v>474</v>
      </c>
      <c r="G21" s="593">
        <v>100</v>
      </c>
      <c r="H21" s="596">
        <v>9</v>
      </c>
      <c r="I21" s="623">
        <v>43281</v>
      </c>
      <c r="J21" s="621">
        <v>135972914</v>
      </c>
    </row>
    <row r="22" spans="1:10" ht="115.5" thickBot="1">
      <c r="A22" s="758"/>
      <c r="B22" s="761"/>
      <c r="C22" s="596">
        <v>4</v>
      </c>
      <c r="D22" s="618" t="s">
        <v>479</v>
      </c>
      <c r="E22" s="596" t="s">
        <v>480</v>
      </c>
      <c r="F22" s="593" t="s">
        <v>474</v>
      </c>
      <c r="G22" s="593">
        <v>100</v>
      </c>
      <c r="H22" s="596">
        <v>4</v>
      </c>
      <c r="I22" s="623">
        <v>43281</v>
      </c>
      <c r="J22" s="621">
        <v>155267214</v>
      </c>
    </row>
    <row r="23" spans="1:10" ht="38.25">
      <c r="A23" s="757">
        <v>6</v>
      </c>
      <c r="B23" s="760" t="s">
        <v>384</v>
      </c>
      <c r="C23" s="593">
        <v>1</v>
      </c>
      <c r="D23" s="615" t="s">
        <v>481</v>
      </c>
      <c r="E23" s="593" t="s">
        <v>482</v>
      </c>
      <c r="F23" s="593" t="s">
        <v>483</v>
      </c>
      <c r="G23" s="593">
        <v>100</v>
      </c>
      <c r="H23" s="593">
        <v>22</v>
      </c>
      <c r="I23" s="602">
        <v>42460</v>
      </c>
      <c r="J23" s="617">
        <v>192600000</v>
      </c>
    </row>
    <row r="24" spans="1:10" ht="51.75" thickBot="1">
      <c r="A24" s="758"/>
      <c r="B24" s="761"/>
      <c r="C24" s="596">
        <v>2</v>
      </c>
      <c r="D24" s="618" t="s">
        <v>484</v>
      </c>
      <c r="E24" s="596" t="s">
        <v>485</v>
      </c>
      <c r="F24" s="596" t="s">
        <v>486</v>
      </c>
      <c r="G24" s="596">
        <v>25</v>
      </c>
      <c r="H24" s="596">
        <v>23</v>
      </c>
      <c r="I24" s="604">
        <v>42366</v>
      </c>
      <c r="J24" s="621">
        <v>2763220970</v>
      </c>
    </row>
    <row r="25" spans="1:10" ht="38.25">
      <c r="A25" s="758"/>
      <c r="B25" s="761"/>
      <c r="C25" s="596">
        <v>3</v>
      </c>
      <c r="D25" s="618" t="s">
        <v>487</v>
      </c>
      <c r="E25" s="596" t="s">
        <v>488</v>
      </c>
      <c r="F25" s="593" t="s">
        <v>483</v>
      </c>
      <c r="G25" s="596">
        <v>100</v>
      </c>
      <c r="H25" s="596">
        <v>25</v>
      </c>
      <c r="I25" s="604">
        <v>42297</v>
      </c>
      <c r="J25" s="621">
        <v>862169036</v>
      </c>
    </row>
    <row r="26" spans="1:10" ht="39" thickBot="1">
      <c r="A26" s="758"/>
      <c r="B26" s="761"/>
      <c r="C26" s="596">
        <v>4</v>
      </c>
      <c r="D26" s="618" t="s">
        <v>388</v>
      </c>
      <c r="E26" s="596" t="s">
        <v>489</v>
      </c>
      <c r="F26" s="596" t="s">
        <v>390</v>
      </c>
      <c r="G26" s="596">
        <v>90</v>
      </c>
      <c r="H26" s="596">
        <v>1</v>
      </c>
      <c r="I26" s="604">
        <v>41333</v>
      </c>
      <c r="J26" s="621">
        <v>7084520599</v>
      </c>
    </row>
    <row r="27" spans="1:10" ht="51">
      <c r="A27" s="757">
        <v>7</v>
      </c>
      <c r="B27" s="760" t="s">
        <v>391</v>
      </c>
      <c r="C27" s="593">
        <v>1</v>
      </c>
      <c r="D27" s="615" t="s">
        <v>490</v>
      </c>
      <c r="E27" s="593" t="s">
        <v>491</v>
      </c>
      <c r="F27" s="593" t="s">
        <v>492</v>
      </c>
      <c r="G27" s="593">
        <v>40</v>
      </c>
      <c r="H27" s="593">
        <v>3</v>
      </c>
      <c r="I27" s="602">
        <v>42948</v>
      </c>
      <c r="J27" s="617">
        <v>585000000</v>
      </c>
    </row>
    <row r="28" spans="1:10" ht="51">
      <c r="A28" s="758"/>
      <c r="B28" s="761"/>
      <c r="C28" s="596">
        <v>2</v>
      </c>
      <c r="D28" s="618" t="s">
        <v>493</v>
      </c>
      <c r="E28" s="596" t="s">
        <v>491</v>
      </c>
      <c r="F28" s="596" t="s">
        <v>494</v>
      </c>
      <c r="G28" s="596">
        <v>40</v>
      </c>
      <c r="H28" s="596">
        <v>6</v>
      </c>
      <c r="I28" s="604">
        <v>43270</v>
      </c>
      <c r="J28" s="621">
        <v>445705305</v>
      </c>
    </row>
    <row r="29" spans="1:10" ht="51">
      <c r="A29" s="758"/>
      <c r="B29" s="761"/>
      <c r="C29" s="596">
        <v>3</v>
      </c>
      <c r="D29" s="618" t="s">
        <v>495</v>
      </c>
      <c r="E29" s="596" t="s">
        <v>496</v>
      </c>
      <c r="F29" s="596" t="s">
        <v>497</v>
      </c>
      <c r="G29" s="596">
        <v>100</v>
      </c>
      <c r="H29" s="596">
        <v>20</v>
      </c>
      <c r="I29" s="604">
        <v>43465</v>
      </c>
      <c r="J29" s="621">
        <v>97062037</v>
      </c>
    </row>
    <row r="30" spans="1:10" ht="64.5" thickBot="1">
      <c r="A30" s="758"/>
      <c r="B30" s="761"/>
      <c r="C30" s="596">
        <v>4</v>
      </c>
      <c r="D30" s="618" t="s">
        <v>498</v>
      </c>
      <c r="E30" s="596" t="s">
        <v>499</v>
      </c>
      <c r="F30" s="596" t="s">
        <v>497</v>
      </c>
      <c r="G30" s="596">
        <v>100</v>
      </c>
      <c r="H30" s="596">
        <v>15</v>
      </c>
      <c r="I30" s="604">
        <v>43069</v>
      </c>
      <c r="J30" s="621">
        <v>35715000</v>
      </c>
    </row>
    <row r="31" spans="1:10" ht="51.75" thickBot="1">
      <c r="A31" s="757">
        <v>8</v>
      </c>
      <c r="B31" s="760" t="s">
        <v>397</v>
      </c>
      <c r="C31" s="593">
        <v>1</v>
      </c>
      <c r="D31" s="615" t="s">
        <v>500</v>
      </c>
      <c r="E31" s="593" t="s">
        <v>501</v>
      </c>
      <c r="F31" s="593" t="s">
        <v>502</v>
      </c>
      <c r="G31" s="593">
        <v>100</v>
      </c>
      <c r="H31" s="593">
        <v>10</v>
      </c>
      <c r="I31" s="602">
        <v>40525</v>
      </c>
      <c r="J31" s="617">
        <v>609000000</v>
      </c>
    </row>
    <row r="32" spans="1:10" ht="39" thickBot="1">
      <c r="A32" s="758"/>
      <c r="B32" s="761"/>
      <c r="C32" s="596">
        <v>2</v>
      </c>
      <c r="D32" s="618" t="s">
        <v>503</v>
      </c>
      <c r="E32" s="596" t="s">
        <v>504</v>
      </c>
      <c r="F32" s="593" t="s">
        <v>502</v>
      </c>
      <c r="G32" s="593">
        <v>100</v>
      </c>
      <c r="H32" s="596">
        <v>22</v>
      </c>
      <c r="I32" s="604">
        <v>41346</v>
      </c>
      <c r="J32" s="621">
        <v>10009918529</v>
      </c>
    </row>
    <row r="33" spans="1:10" ht="39" thickBot="1">
      <c r="A33" s="758"/>
      <c r="B33" s="761"/>
      <c r="C33" s="596">
        <v>3</v>
      </c>
      <c r="D33" s="618" t="s">
        <v>505</v>
      </c>
      <c r="E33" s="596" t="s">
        <v>506</v>
      </c>
      <c r="F33" s="593" t="s">
        <v>502</v>
      </c>
      <c r="G33" s="593">
        <v>100</v>
      </c>
      <c r="H33" s="596">
        <v>72</v>
      </c>
      <c r="I33" s="604">
        <v>42009</v>
      </c>
      <c r="J33" s="621">
        <v>1612134350</v>
      </c>
    </row>
    <row r="34" spans="1:10" ht="39" thickBot="1">
      <c r="A34" s="758"/>
      <c r="B34" s="761"/>
      <c r="C34" s="596">
        <v>4</v>
      </c>
      <c r="D34" s="618" t="s">
        <v>507</v>
      </c>
      <c r="E34" s="596" t="s">
        <v>508</v>
      </c>
      <c r="F34" s="593" t="s">
        <v>502</v>
      </c>
      <c r="G34" s="593">
        <v>100</v>
      </c>
      <c r="H34" s="596">
        <v>99</v>
      </c>
      <c r="I34" s="604">
        <v>42737</v>
      </c>
      <c r="J34" s="621">
        <v>5182753753</v>
      </c>
    </row>
    <row r="35" spans="1:10" ht="114.75">
      <c r="A35" s="757">
        <v>9</v>
      </c>
      <c r="B35" s="760" t="s">
        <v>405</v>
      </c>
      <c r="C35" s="593">
        <v>1</v>
      </c>
      <c r="D35" s="615" t="s">
        <v>509</v>
      </c>
      <c r="E35" s="593" t="s">
        <v>485</v>
      </c>
      <c r="F35" s="593" t="s">
        <v>510</v>
      </c>
      <c r="G35" s="593">
        <v>33</v>
      </c>
      <c r="H35" s="593">
        <v>68</v>
      </c>
      <c r="I35" s="602">
        <v>43616</v>
      </c>
      <c r="J35" s="617">
        <v>30334796796</v>
      </c>
    </row>
    <row r="36" spans="1:10" ht="38.25">
      <c r="A36" s="758"/>
      <c r="B36" s="761"/>
      <c r="C36" s="596">
        <v>2</v>
      </c>
      <c r="D36" s="618" t="s">
        <v>511</v>
      </c>
      <c r="E36" s="596" t="s">
        <v>512</v>
      </c>
      <c r="F36" s="596" t="s">
        <v>513</v>
      </c>
      <c r="G36" s="596" t="s">
        <v>514</v>
      </c>
      <c r="H36" s="596">
        <v>59</v>
      </c>
      <c r="I36" s="604">
        <v>43373</v>
      </c>
      <c r="J36" s="621">
        <v>4367236122</v>
      </c>
    </row>
    <row r="37" spans="1:10" ht="114.75">
      <c r="A37" s="758"/>
      <c r="B37" s="761"/>
      <c r="C37" s="596">
        <v>3</v>
      </c>
      <c r="D37" s="618" t="s">
        <v>515</v>
      </c>
      <c r="E37" s="596" t="s">
        <v>516</v>
      </c>
      <c r="F37" s="596" t="s">
        <v>517</v>
      </c>
      <c r="G37" s="596">
        <v>50</v>
      </c>
      <c r="H37" s="596">
        <v>42</v>
      </c>
      <c r="I37" s="604">
        <v>43072</v>
      </c>
      <c r="J37" s="621">
        <v>2359157053</v>
      </c>
    </row>
    <row r="38" spans="1:10" ht="102.75" thickBot="1">
      <c r="A38" s="758"/>
      <c r="B38" s="761"/>
      <c r="C38" s="596">
        <v>4</v>
      </c>
      <c r="D38" s="618" t="s">
        <v>518</v>
      </c>
      <c r="E38" s="596" t="s">
        <v>519</v>
      </c>
      <c r="F38" s="596" t="s">
        <v>520</v>
      </c>
      <c r="G38" s="596">
        <v>50</v>
      </c>
      <c r="H38" s="596">
        <v>40</v>
      </c>
      <c r="I38" s="604">
        <v>43069</v>
      </c>
      <c r="J38" s="621">
        <v>1602989889</v>
      </c>
    </row>
    <row r="39" spans="1:10" ht="26.25" thickBot="1">
      <c r="A39" s="757">
        <v>10</v>
      </c>
      <c r="B39" s="760" t="s">
        <v>415</v>
      </c>
      <c r="C39" s="593">
        <v>1</v>
      </c>
      <c r="D39" s="615" t="s">
        <v>416</v>
      </c>
      <c r="E39" s="593" t="s">
        <v>521</v>
      </c>
      <c r="F39" s="593" t="s">
        <v>522</v>
      </c>
      <c r="G39" s="593">
        <v>100</v>
      </c>
      <c r="H39" s="593">
        <v>24</v>
      </c>
      <c r="I39" s="594">
        <v>41791</v>
      </c>
      <c r="J39" s="621">
        <v>1050000000</v>
      </c>
    </row>
    <row r="40" spans="1:10" ht="26.25" thickBot="1">
      <c r="A40" s="758"/>
      <c r="B40" s="761"/>
      <c r="C40" s="596">
        <v>2</v>
      </c>
      <c r="D40" s="615" t="s">
        <v>416</v>
      </c>
      <c r="E40" s="596" t="s">
        <v>523</v>
      </c>
      <c r="F40" s="593" t="s">
        <v>522</v>
      </c>
      <c r="G40" s="596">
        <v>50</v>
      </c>
      <c r="H40" s="596">
        <v>1</v>
      </c>
      <c r="I40" s="598">
        <v>41334</v>
      </c>
      <c r="J40" s="621">
        <v>6985128990</v>
      </c>
    </row>
    <row r="41" spans="1:10" ht="26.25" thickBot="1">
      <c r="A41" s="758"/>
      <c r="B41" s="761"/>
      <c r="C41" s="596">
        <v>3</v>
      </c>
      <c r="D41" s="615" t="s">
        <v>416</v>
      </c>
      <c r="E41" s="596" t="s">
        <v>523</v>
      </c>
      <c r="F41" s="593" t="s">
        <v>522</v>
      </c>
      <c r="G41" s="596">
        <v>60</v>
      </c>
      <c r="H41" s="596">
        <v>2</v>
      </c>
      <c r="I41" s="598">
        <v>41030</v>
      </c>
      <c r="J41" s="621">
        <v>8895520217</v>
      </c>
    </row>
    <row r="42" spans="1:10" ht="26.25" thickBot="1">
      <c r="A42" s="758"/>
      <c r="B42" s="761"/>
      <c r="C42" s="596">
        <v>4</v>
      </c>
      <c r="D42" s="615" t="s">
        <v>416</v>
      </c>
      <c r="E42" s="596" t="s">
        <v>523</v>
      </c>
      <c r="F42" s="593" t="s">
        <v>522</v>
      </c>
      <c r="G42" s="596">
        <v>10</v>
      </c>
      <c r="H42" s="596">
        <v>34</v>
      </c>
      <c r="I42" s="598">
        <v>42795</v>
      </c>
      <c r="J42" s="621">
        <v>12668123299</v>
      </c>
    </row>
    <row r="43" spans="1:10" ht="38.25">
      <c r="A43" s="757">
        <v>11</v>
      </c>
      <c r="B43" s="760" t="s">
        <v>419</v>
      </c>
      <c r="C43" s="593">
        <v>1</v>
      </c>
      <c r="D43" s="615" t="s">
        <v>524</v>
      </c>
      <c r="E43" s="593" t="s">
        <v>525</v>
      </c>
      <c r="F43" s="593" t="s">
        <v>422</v>
      </c>
      <c r="G43" s="593">
        <v>100</v>
      </c>
      <c r="H43" s="593">
        <v>1</v>
      </c>
      <c r="I43" s="594">
        <v>43070</v>
      </c>
      <c r="J43" s="617">
        <v>620360979.69000006</v>
      </c>
    </row>
    <row r="44" spans="1:10">
      <c r="A44" s="758"/>
      <c r="B44" s="761"/>
      <c r="C44" s="596">
        <v>2</v>
      </c>
      <c r="D44" s="618"/>
      <c r="E44" s="596"/>
      <c r="F44" s="596"/>
      <c r="G44" s="596"/>
      <c r="H44" s="596"/>
      <c r="I44" s="596"/>
      <c r="J44" s="621"/>
    </row>
    <row r="45" spans="1:10">
      <c r="A45" s="758"/>
      <c r="B45" s="761"/>
      <c r="C45" s="596">
        <v>3</v>
      </c>
      <c r="D45" s="618"/>
      <c r="E45" s="596"/>
      <c r="F45" s="596"/>
      <c r="G45" s="596"/>
      <c r="H45" s="596"/>
      <c r="I45" s="596"/>
      <c r="J45" s="621"/>
    </row>
    <row r="46" spans="1:10" ht="13.5" thickBot="1">
      <c r="A46" s="758"/>
      <c r="B46" s="761"/>
      <c r="C46" s="596">
        <v>4</v>
      </c>
      <c r="D46" s="618"/>
      <c r="E46" s="596"/>
      <c r="F46" s="596"/>
      <c r="G46" s="596"/>
      <c r="H46" s="596"/>
      <c r="I46" s="596"/>
      <c r="J46" s="621"/>
    </row>
    <row r="47" spans="1:10" ht="51">
      <c r="A47" s="757">
        <v>12</v>
      </c>
      <c r="B47" s="760" t="s">
        <v>430</v>
      </c>
      <c r="C47" s="593">
        <v>1</v>
      </c>
      <c r="D47" s="615" t="s">
        <v>526</v>
      </c>
      <c r="E47" s="593" t="s">
        <v>527</v>
      </c>
      <c r="F47" s="593" t="s">
        <v>528</v>
      </c>
      <c r="G47" s="593">
        <v>40</v>
      </c>
      <c r="H47" s="593">
        <v>7</v>
      </c>
      <c r="I47" s="602">
        <v>43454</v>
      </c>
      <c r="J47" s="617">
        <v>450000000</v>
      </c>
    </row>
    <row r="48" spans="1:10" ht="51">
      <c r="A48" s="758"/>
      <c r="B48" s="761"/>
      <c r="C48" s="596">
        <v>2</v>
      </c>
      <c r="D48" s="618" t="s">
        <v>529</v>
      </c>
      <c r="E48" s="596" t="s">
        <v>530</v>
      </c>
      <c r="F48" s="596" t="s">
        <v>531</v>
      </c>
      <c r="G48" s="596">
        <v>50</v>
      </c>
      <c r="H48" s="596">
        <v>8</v>
      </c>
      <c r="I48" s="604">
        <v>43434</v>
      </c>
      <c r="J48" s="621">
        <v>704923300</v>
      </c>
    </row>
    <row r="49" spans="1:10" ht="51">
      <c r="A49" s="758"/>
      <c r="B49" s="761"/>
      <c r="C49" s="596">
        <v>3</v>
      </c>
      <c r="D49" s="618" t="s">
        <v>532</v>
      </c>
      <c r="E49" s="596" t="s">
        <v>533</v>
      </c>
      <c r="F49" s="596" t="s">
        <v>433</v>
      </c>
      <c r="G49" s="596">
        <v>100</v>
      </c>
      <c r="H49" s="596">
        <v>1</v>
      </c>
      <c r="I49" s="604">
        <v>43100</v>
      </c>
      <c r="J49" s="621">
        <v>4500000</v>
      </c>
    </row>
    <row r="50" spans="1:10" ht="51.75" thickBot="1">
      <c r="A50" s="758"/>
      <c r="B50" s="761"/>
      <c r="C50" s="596">
        <v>4</v>
      </c>
      <c r="D50" s="618" t="s">
        <v>534</v>
      </c>
      <c r="E50" s="596" t="s">
        <v>366</v>
      </c>
      <c r="F50" s="596" t="s">
        <v>433</v>
      </c>
      <c r="G50" s="596">
        <v>100</v>
      </c>
      <c r="H50" s="596">
        <v>2</v>
      </c>
      <c r="I50" s="604">
        <v>43100</v>
      </c>
      <c r="J50" s="621">
        <v>11718100</v>
      </c>
    </row>
    <row r="51" spans="1:10" ht="39" thickBot="1">
      <c r="A51" s="757">
        <v>13</v>
      </c>
      <c r="B51" s="760" t="s">
        <v>434</v>
      </c>
      <c r="C51" s="593">
        <v>1</v>
      </c>
      <c r="D51" s="615" t="s">
        <v>535</v>
      </c>
      <c r="E51" s="593" t="s">
        <v>536</v>
      </c>
      <c r="F51" s="596" t="s">
        <v>537</v>
      </c>
      <c r="G51" s="593">
        <v>51</v>
      </c>
      <c r="H51" s="593">
        <v>16</v>
      </c>
      <c r="I51" s="602">
        <v>42063</v>
      </c>
      <c r="J51" s="621">
        <v>11199259450</v>
      </c>
    </row>
    <row r="52" spans="1:10" ht="39" thickBot="1">
      <c r="A52" s="758"/>
      <c r="B52" s="761"/>
      <c r="C52" s="596">
        <v>2</v>
      </c>
      <c r="D52" s="615" t="s">
        <v>535</v>
      </c>
      <c r="E52" s="596" t="s">
        <v>536</v>
      </c>
      <c r="F52" s="596" t="s">
        <v>537</v>
      </c>
      <c r="G52" s="596">
        <v>51</v>
      </c>
      <c r="H52" s="596">
        <v>27</v>
      </c>
      <c r="I52" s="604">
        <v>42073</v>
      </c>
      <c r="J52" s="621">
        <v>5505807632</v>
      </c>
    </row>
    <row r="53" spans="1:10" ht="64.5" thickBot="1">
      <c r="A53" s="758"/>
      <c r="B53" s="761"/>
      <c r="C53" s="596">
        <v>3</v>
      </c>
      <c r="D53" s="615" t="s">
        <v>535</v>
      </c>
      <c r="E53" s="596" t="s">
        <v>436</v>
      </c>
      <c r="F53" s="596" t="s">
        <v>538</v>
      </c>
      <c r="G53" s="596">
        <v>70</v>
      </c>
      <c r="H53" s="596">
        <v>20</v>
      </c>
      <c r="I53" s="604">
        <v>42155</v>
      </c>
      <c r="J53" s="621">
        <v>5594662500</v>
      </c>
    </row>
    <row r="54" spans="1:10" ht="39" thickBot="1">
      <c r="A54" s="758"/>
      <c r="B54" s="761"/>
      <c r="C54" s="596">
        <v>4</v>
      </c>
      <c r="D54" s="615" t="s">
        <v>535</v>
      </c>
      <c r="E54" s="596" t="s">
        <v>539</v>
      </c>
      <c r="F54" s="596" t="s">
        <v>540</v>
      </c>
      <c r="G54" s="596">
        <v>100</v>
      </c>
      <c r="H54" s="596" t="s">
        <v>541</v>
      </c>
      <c r="I54" s="604">
        <v>41455</v>
      </c>
      <c r="J54" s="599" t="s">
        <v>542</v>
      </c>
    </row>
    <row r="55" spans="1:10" ht="101.25" customHeight="1" thickBot="1">
      <c r="A55" s="757">
        <v>14</v>
      </c>
      <c r="B55" s="781" t="s">
        <v>683</v>
      </c>
      <c r="C55" s="636">
        <v>1</v>
      </c>
      <c r="D55" s="593" t="s">
        <v>684</v>
      </c>
      <c r="E55" s="593" t="s">
        <v>685</v>
      </c>
      <c r="F55" s="593" t="s">
        <v>686</v>
      </c>
      <c r="G55" s="637">
        <v>0.5</v>
      </c>
      <c r="H55" s="636">
        <v>31</v>
      </c>
      <c r="I55" s="645">
        <v>41873</v>
      </c>
      <c r="J55" s="646">
        <v>1400000000</v>
      </c>
    </row>
    <row r="56" spans="1:10" ht="102.75" thickBot="1">
      <c r="A56" s="758"/>
      <c r="B56" s="779"/>
      <c r="C56" s="636">
        <v>2</v>
      </c>
      <c r="D56" s="593" t="s">
        <v>687</v>
      </c>
      <c r="E56" s="593" t="s">
        <v>688</v>
      </c>
      <c r="F56" s="593" t="s">
        <v>689</v>
      </c>
      <c r="G56" s="637">
        <v>0.5</v>
      </c>
      <c r="H56" s="642">
        <v>20</v>
      </c>
      <c r="I56" s="645">
        <v>41121</v>
      </c>
      <c r="J56" s="646">
        <v>267667887</v>
      </c>
    </row>
    <row r="57" spans="1:10" ht="90" thickBot="1">
      <c r="A57" s="758"/>
      <c r="B57" s="779"/>
      <c r="C57" s="636">
        <v>3</v>
      </c>
      <c r="D57" s="593" t="s">
        <v>690</v>
      </c>
      <c r="E57" s="593" t="s">
        <v>691</v>
      </c>
      <c r="F57" s="593" t="s">
        <v>611</v>
      </c>
      <c r="G57" s="637">
        <v>1</v>
      </c>
      <c r="H57" s="642">
        <v>6</v>
      </c>
      <c r="I57" s="645">
        <v>40905</v>
      </c>
      <c r="J57" s="646">
        <v>340095243</v>
      </c>
    </row>
    <row r="58" spans="1:10" ht="51.75" thickBot="1">
      <c r="A58" s="758"/>
      <c r="B58" s="782"/>
      <c r="C58" s="636">
        <v>4</v>
      </c>
      <c r="D58" s="593" t="s">
        <v>692</v>
      </c>
      <c r="E58" s="593" t="s">
        <v>693</v>
      </c>
      <c r="F58" s="593" t="s">
        <v>611</v>
      </c>
      <c r="G58" s="637">
        <v>1</v>
      </c>
      <c r="H58" s="642">
        <v>10</v>
      </c>
      <c r="I58" s="645">
        <v>41613</v>
      </c>
      <c r="J58" s="646">
        <v>155402400</v>
      </c>
    </row>
    <row r="59" spans="1:10" ht="102.75" customHeight="1" thickBot="1">
      <c r="A59" s="757">
        <v>15</v>
      </c>
      <c r="B59" s="781" t="s">
        <v>694</v>
      </c>
      <c r="C59" s="636">
        <v>1</v>
      </c>
      <c r="D59" s="593" t="s">
        <v>695</v>
      </c>
      <c r="E59" s="593" t="s">
        <v>696</v>
      </c>
      <c r="F59" s="593" t="s">
        <v>694</v>
      </c>
      <c r="G59" s="637">
        <v>1</v>
      </c>
      <c r="H59" s="642">
        <v>28</v>
      </c>
      <c r="I59" s="645">
        <v>42916</v>
      </c>
      <c r="J59" s="646">
        <v>467280000</v>
      </c>
    </row>
    <row r="60" spans="1:10" ht="130.5" customHeight="1" thickBot="1">
      <c r="A60" s="758"/>
      <c r="B60" s="779"/>
      <c r="C60" s="636">
        <v>2</v>
      </c>
      <c r="D60" s="593" t="s">
        <v>697</v>
      </c>
      <c r="E60" s="593" t="s">
        <v>698</v>
      </c>
      <c r="F60" s="593" t="s">
        <v>694</v>
      </c>
      <c r="G60" s="637">
        <v>1</v>
      </c>
      <c r="H60" s="642">
        <v>7</v>
      </c>
      <c r="I60" s="645">
        <v>42124</v>
      </c>
      <c r="J60" s="646">
        <v>429129000</v>
      </c>
    </row>
    <row r="61" spans="1:10" ht="67.5" customHeight="1" thickBot="1">
      <c r="A61" s="758"/>
      <c r="B61" s="779"/>
      <c r="C61" s="636">
        <v>3</v>
      </c>
      <c r="D61" s="593" t="s">
        <v>699</v>
      </c>
      <c r="E61" s="593" t="s">
        <v>700</v>
      </c>
      <c r="F61" s="593" t="s">
        <v>701</v>
      </c>
      <c r="G61" s="637">
        <v>0.5</v>
      </c>
      <c r="H61" s="642">
        <v>31</v>
      </c>
      <c r="I61" s="645">
        <v>42932</v>
      </c>
      <c r="J61" s="646">
        <v>312012331</v>
      </c>
    </row>
    <row r="62" spans="1:10" ht="141" thickBot="1">
      <c r="A62" s="758"/>
      <c r="B62" s="782"/>
      <c r="C62" s="636">
        <v>4</v>
      </c>
      <c r="D62" s="593" t="s">
        <v>702</v>
      </c>
      <c r="E62" s="593" t="s">
        <v>700</v>
      </c>
      <c r="F62" s="593" t="s">
        <v>694</v>
      </c>
      <c r="G62" s="637">
        <v>1</v>
      </c>
      <c r="H62" s="642">
        <v>33</v>
      </c>
      <c r="I62" s="645">
        <v>43022</v>
      </c>
      <c r="J62" s="646">
        <v>239986644</v>
      </c>
    </row>
    <row r="63" spans="1:10" ht="51.75" thickBot="1">
      <c r="A63" s="757">
        <v>16</v>
      </c>
      <c r="B63" s="781" t="s">
        <v>621</v>
      </c>
      <c r="C63" s="636">
        <v>1</v>
      </c>
      <c r="D63" s="593" t="s">
        <v>703</v>
      </c>
      <c r="E63" s="593" t="s">
        <v>704</v>
      </c>
      <c r="F63" s="593" t="s">
        <v>621</v>
      </c>
      <c r="G63" s="637">
        <v>1</v>
      </c>
      <c r="H63" s="642">
        <v>29</v>
      </c>
      <c r="I63" s="645">
        <v>42795</v>
      </c>
      <c r="J63" s="646">
        <v>700000000</v>
      </c>
    </row>
    <row r="64" spans="1:10" ht="100.5" customHeight="1" thickBot="1">
      <c r="A64" s="758"/>
      <c r="B64" s="779"/>
      <c r="C64" s="636">
        <v>2</v>
      </c>
      <c r="D64" s="593" t="s">
        <v>705</v>
      </c>
      <c r="E64" s="593" t="s">
        <v>706</v>
      </c>
      <c r="F64" s="593" t="s">
        <v>707</v>
      </c>
      <c r="G64" s="637">
        <v>0.5</v>
      </c>
      <c r="H64" s="642">
        <v>7</v>
      </c>
      <c r="I64" s="645">
        <v>41518</v>
      </c>
      <c r="J64" s="646">
        <v>673472976</v>
      </c>
    </row>
    <row r="65" spans="1:10" ht="51.75" thickBot="1">
      <c r="A65" s="758"/>
      <c r="B65" s="779"/>
      <c r="C65" s="636">
        <v>3</v>
      </c>
      <c r="D65" s="593" t="s">
        <v>708</v>
      </c>
      <c r="E65" s="593" t="s">
        <v>706</v>
      </c>
      <c r="F65" s="593" t="s">
        <v>709</v>
      </c>
      <c r="G65" s="637">
        <v>0.5</v>
      </c>
      <c r="H65" s="642">
        <v>35</v>
      </c>
      <c r="I65" s="645">
        <v>43617</v>
      </c>
      <c r="J65" s="646">
        <v>23084733953</v>
      </c>
    </row>
    <row r="66" spans="1:10" ht="64.5" thickBot="1">
      <c r="A66" s="758"/>
      <c r="B66" s="782"/>
      <c r="C66" s="636">
        <v>4</v>
      </c>
      <c r="D66" s="593" t="s">
        <v>710</v>
      </c>
      <c r="E66" s="593" t="s">
        <v>711</v>
      </c>
      <c r="F66" s="593" t="s">
        <v>712</v>
      </c>
      <c r="G66" s="637">
        <v>0.5</v>
      </c>
      <c r="H66" s="642">
        <v>24</v>
      </c>
      <c r="I66" s="645">
        <v>43070</v>
      </c>
      <c r="J66" s="646">
        <v>1802075318</v>
      </c>
    </row>
    <row r="67" spans="1:10" ht="40.5" customHeight="1" thickBot="1">
      <c r="A67" s="757">
        <v>17</v>
      </c>
      <c r="B67" s="781" t="s">
        <v>628</v>
      </c>
      <c r="C67" s="636">
        <v>1</v>
      </c>
      <c r="D67" s="593" t="s">
        <v>713</v>
      </c>
      <c r="E67" s="593" t="s">
        <v>714</v>
      </c>
      <c r="F67" s="593" t="s">
        <v>628</v>
      </c>
      <c r="G67" s="637">
        <v>1</v>
      </c>
      <c r="H67" s="642">
        <v>49</v>
      </c>
      <c r="I67" s="645">
        <v>42715</v>
      </c>
      <c r="J67" s="646">
        <v>5562433564</v>
      </c>
    </row>
    <row r="68" spans="1:10" ht="55.5" customHeight="1" thickBot="1">
      <c r="A68" s="758"/>
      <c r="B68" s="779"/>
      <c r="C68" s="636">
        <v>2</v>
      </c>
      <c r="D68" s="593" t="s">
        <v>715</v>
      </c>
      <c r="E68" s="593" t="s">
        <v>714</v>
      </c>
      <c r="F68" s="593" t="s">
        <v>628</v>
      </c>
      <c r="G68" s="637">
        <v>1</v>
      </c>
      <c r="H68" s="642">
        <v>39</v>
      </c>
      <c r="I68" s="645">
        <v>42674</v>
      </c>
      <c r="J68" s="646">
        <v>1567838013</v>
      </c>
    </row>
    <row r="69" spans="1:10" ht="51.75" thickBot="1">
      <c r="A69" s="758"/>
      <c r="B69" s="779"/>
      <c r="C69" s="636">
        <v>3</v>
      </c>
      <c r="D69" s="593" t="s">
        <v>716</v>
      </c>
      <c r="E69" s="593" t="s">
        <v>717</v>
      </c>
      <c r="F69" s="593" t="s">
        <v>628</v>
      </c>
      <c r="G69" s="637">
        <v>1</v>
      </c>
      <c r="H69" s="642">
        <v>43</v>
      </c>
      <c r="I69" s="645">
        <v>42719</v>
      </c>
      <c r="J69" s="646">
        <v>990000000</v>
      </c>
    </row>
    <row r="70" spans="1:10" ht="77.25" thickBot="1">
      <c r="A70" s="758"/>
      <c r="B70" s="782"/>
      <c r="C70" s="636">
        <v>4</v>
      </c>
      <c r="D70" s="593" t="s">
        <v>718</v>
      </c>
      <c r="E70" s="593" t="s">
        <v>719</v>
      </c>
      <c r="F70" s="593" t="s">
        <v>628</v>
      </c>
      <c r="G70" s="637">
        <v>1</v>
      </c>
      <c r="H70" s="642">
        <v>32</v>
      </c>
      <c r="I70" s="645">
        <v>42471</v>
      </c>
      <c r="J70" s="646">
        <v>4289100000</v>
      </c>
    </row>
    <row r="71" spans="1:10" ht="26.25" thickBot="1">
      <c r="A71" s="757">
        <v>18</v>
      </c>
      <c r="B71" s="781" t="s">
        <v>629</v>
      </c>
      <c r="C71" s="636">
        <v>1</v>
      </c>
      <c r="D71" s="647" t="s">
        <v>720</v>
      </c>
      <c r="E71" s="593" t="s">
        <v>721</v>
      </c>
      <c r="F71" s="593" t="s">
        <v>722</v>
      </c>
      <c r="G71" s="637">
        <v>1</v>
      </c>
      <c r="H71" s="642">
        <v>18</v>
      </c>
      <c r="I71" s="645">
        <v>43070</v>
      </c>
      <c r="J71" s="646">
        <v>8281054294</v>
      </c>
    </row>
    <row r="72" spans="1:10" ht="13.5" thickBot="1">
      <c r="A72" s="758"/>
      <c r="B72" s="779"/>
      <c r="C72" s="636">
        <v>2</v>
      </c>
      <c r="D72" s="644"/>
      <c r="E72" s="593"/>
      <c r="F72" s="593"/>
      <c r="G72" s="637"/>
      <c r="H72" s="642"/>
      <c r="I72" s="645"/>
      <c r="J72" s="646"/>
    </row>
    <row r="73" spans="1:10" ht="13.5" thickBot="1">
      <c r="A73" s="758"/>
      <c r="B73" s="779"/>
      <c r="C73" s="636">
        <v>3</v>
      </c>
      <c r="D73" s="644"/>
      <c r="E73" s="593"/>
      <c r="F73" s="593"/>
      <c r="G73" s="637"/>
      <c r="H73" s="642"/>
      <c r="I73" s="645"/>
      <c r="J73" s="646"/>
    </row>
    <row r="74" spans="1:10" ht="13.5" thickBot="1">
      <c r="A74" s="758"/>
      <c r="B74" s="782"/>
      <c r="C74" s="636">
        <v>4</v>
      </c>
      <c r="D74" s="644"/>
      <c r="E74" s="593"/>
      <c r="F74" s="593"/>
      <c r="G74" s="637"/>
      <c r="H74" s="642"/>
      <c r="I74" s="645"/>
      <c r="J74" s="646"/>
    </row>
    <row r="75" spans="1:10" ht="58.5" customHeight="1" thickBot="1">
      <c r="A75" s="757">
        <v>19</v>
      </c>
      <c r="B75" s="781" t="s">
        <v>723</v>
      </c>
      <c r="C75" s="636">
        <v>1</v>
      </c>
      <c r="D75" s="593" t="s">
        <v>639</v>
      </c>
      <c r="E75" s="593" t="s">
        <v>640</v>
      </c>
      <c r="F75" s="593" t="s">
        <v>641</v>
      </c>
      <c r="G75" s="637">
        <v>1</v>
      </c>
      <c r="H75" s="642">
        <v>8</v>
      </c>
      <c r="I75" s="645">
        <v>41639</v>
      </c>
      <c r="J75" s="646">
        <v>3748540203</v>
      </c>
    </row>
    <row r="76" spans="1:10" ht="75.75" customHeight="1" thickBot="1">
      <c r="A76" s="758"/>
      <c r="B76" s="779"/>
      <c r="C76" s="636">
        <v>2</v>
      </c>
      <c r="D76" s="593" t="s">
        <v>642</v>
      </c>
      <c r="E76" s="593" t="s">
        <v>640</v>
      </c>
      <c r="F76" s="593" t="s">
        <v>641</v>
      </c>
      <c r="G76" s="637">
        <v>1</v>
      </c>
      <c r="H76" s="642">
        <v>13</v>
      </c>
      <c r="I76" s="645">
        <v>41971</v>
      </c>
      <c r="J76" s="646">
        <v>3017121621</v>
      </c>
    </row>
    <row r="77" spans="1:10" ht="48.75" customHeight="1" thickBot="1">
      <c r="A77" s="758"/>
      <c r="B77" s="779"/>
      <c r="C77" s="636">
        <v>3</v>
      </c>
      <c r="D77" s="593" t="s">
        <v>644</v>
      </c>
      <c r="E77" s="593" t="s">
        <v>645</v>
      </c>
      <c r="F77" s="593" t="s">
        <v>646</v>
      </c>
      <c r="G77" s="637">
        <v>1</v>
      </c>
      <c r="H77" s="642">
        <v>62</v>
      </c>
      <c r="I77" s="645">
        <v>43465</v>
      </c>
      <c r="J77" s="646">
        <v>500000000</v>
      </c>
    </row>
    <row r="78" spans="1:10" ht="45.75" customHeight="1" thickBot="1">
      <c r="A78" s="758"/>
      <c r="B78" s="782"/>
      <c r="C78" s="636">
        <v>4</v>
      </c>
      <c r="D78" s="593" t="s">
        <v>647</v>
      </c>
      <c r="E78" s="593" t="s">
        <v>648</v>
      </c>
      <c r="F78" s="593" t="s">
        <v>646</v>
      </c>
      <c r="G78" s="637">
        <v>1</v>
      </c>
      <c r="H78" s="642">
        <v>65</v>
      </c>
      <c r="I78" s="645">
        <v>43535</v>
      </c>
      <c r="J78" s="646">
        <v>900000000</v>
      </c>
    </row>
    <row r="79" spans="1:10" ht="48.75" customHeight="1" thickBot="1">
      <c r="A79" s="757">
        <v>20</v>
      </c>
      <c r="B79" s="781" t="s">
        <v>649</v>
      </c>
      <c r="C79" s="636">
        <v>1</v>
      </c>
      <c r="D79" s="593" t="s">
        <v>650</v>
      </c>
      <c r="E79" s="593" t="s">
        <v>651</v>
      </c>
      <c r="F79" s="593" t="s">
        <v>724</v>
      </c>
      <c r="G79" s="637">
        <v>0.3</v>
      </c>
      <c r="H79" s="642">
        <v>55</v>
      </c>
      <c r="I79" s="645">
        <v>42809</v>
      </c>
      <c r="J79" s="646">
        <v>12668123299</v>
      </c>
    </row>
    <row r="80" spans="1:10" ht="39" thickBot="1">
      <c r="A80" s="758"/>
      <c r="B80" s="779"/>
      <c r="C80" s="636">
        <v>2</v>
      </c>
      <c r="D80" s="593" t="s">
        <v>725</v>
      </c>
      <c r="E80" s="593" t="s">
        <v>651</v>
      </c>
      <c r="F80" s="593" t="s">
        <v>726</v>
      </c>
      <c r="G80" s="637">
        <v>0.18</v>
      </c>
      <c r="H80" s="642">
        <v>18</v>
      </c>
      <c r="I80" s="645">
        <v>42118</v>
      </c>
      <c r="J80" s="646">
        <v>12192150433</v>
      </c>
    </row>
    <row r="81" spans="1:10" ht="26.25" thickBot="1">
      <c r="A81" s="758"/>
      <c r="B81" s="779"/>
      <c r="C81" s="636">
        <v>3</v>
      </c>
      <c r="D81" s="593" t="s">
        <v>727</v>
      </c>
      <c r="E81" s="593" t="s">
        <v>728</v>
      </c>
      <c r="F81" s="593" t="s">
        <v>729</v>
      </c>
      <c r="G81" s="637">
        <v>1</v>
      </c>
      <c r="H81" s="642">
        <v>5</v>
      </c>
      <c r="I81" s="645">
        <v>41274</v>
      </c>
      <c r="J81" s="646">
        <v>2834000000</v>
      </c>
    </row>
    <row r="82" spans="1:10" ht="26.25" thickBot="1">
      <c r="A82" s="758"/>
      <c r="B82" s="782"/>
      <c r="C82" s="636">
        <v>4</v>
      </c>
      <c r="D82" s="593" t="s">
        <v>730</v>
      </c>
      <c r="E82" s="593" t="s">
        <v>731</v>
      </c>
      <c r="F82" s="593" t="s">
        <v>729</v>
      </c>
      <c r="G82" s="637">
        <v>1</v>
      </c>
      <c r="H82" s="642">
        <v>10</v>
      </c>
      <c r="I82" s="645">
        <v>42369</v>
      </c>
      <c r="J82" s="646">
        <v>76000000</v>
      </c>
    </row>
    <row r="83" spans="1:10" ht="66" customHeight="1" thickBot="1">
      <c r="A83" s="757">
        <v>21</v>
      </c>
      <c r="B83" s="781" t="s">
        <v>653</v>
      </c>
      <c r="C83" s="636">
        <v>1</v>
      </c>
      <c r="D83" s="593" t="s">
        <v>732</v>
      </c>
      <c r="E83" s="593" t="s">
        <v>733</v>
      </c>
      <c r="F83" s="593" t="s">
        <v>653</v>
      </c>
      <c r="G83" s="637">
        <v>1</v>
      </c>
      <c r="H83" s="642">
        <v>50</v>
      </c>
      <c r="I83" s="645">
        <v>42795</v>
      </c>
      <c r="J83" s="646">
        <v>563098143</v>
      </c>
    </row>
    <row r="84" spans="1:10" ht="64.5" thickBot="1">
      <c r="A84" s="758"/>
      <c r="B84" s="779"/>
      <c r="C84" s="636">
        <v>2</v>
      </c>
      <c r="D84" s="593" t="s">
        <v>734</v>
      </c>
      <c r="E84" s="593" t="s">
        <v>485</v>
      </c>
      <c r="F84" s="593" t="s">
        <v>735</v>
      </c>
      <c r="G84" s="637">
        <v>0.5</v>
      </c>
      <c r="H84" s="642">
        <v>41</v>
      </c>
      <c r="I84" s="645">
        <v>42339</v>
      </c>
      <c r="J84" s="646">
        <v>2626915434</v>
      </c>
    </row>
    <row r="85" spans="1:10" ht="56.25" customHeight="1" thickBot="1">
      <c r="A85" s="758"/>
      <c r="B85" s="779"/>
      <c r="C85" s="636">
        <v>3</v>
      </c>
      <c r="D85" s="593" t="s">
        <v>736</v>
      </c>
      <c r="E85" s="593" t="s">
        <v>485</v>
      </c>
      <c r="F85" s="593" t="s">
        <v>653</v>
      </c>
      <c r="G85" s="637">
        <v>1</v>
      </c>
      <c r="H85" s="642">
        <v>17</v>
      </c>
      <c r="I85" s="645">
        <v>42095</v>
      </c>
      <c r="J85" s="646">
        <v>3605082978</v>
      </c>
    </row>
    <row r="86" spans="1:10" ht="51.75" thickBot="1">
      <c r="A86" s="758"/>
      <c r="B86" s="782"/>
      <c r="C86" s="636">
        <v>4</v>
      </c>
      <c r="D86" s="593" t="s">
        <v>737</v>
      </c>
      <c r="E86" s="593" t="s">
        <v>454</v>
      </c>
      <c r="F86" s="593" t="s">
        <v>738</v>
      </c>
      <c r="G86" s="637">
        <v>0.5</v>
      </c>
      <c r="H86" s="642">
        <v>2</v>
      </c>
      <c r="I86" s="645">
        <v>41030</v>
      </c>
      <c r="J86" s="646">
        <v>9265546729</v>
      </c>
    </row>
    <row r="87" spans="1:10" ht="51">
      <c r="A87" s="757">
        <v>22</v>
      </c>
      <c r="B87" s="760" t="s">
        <v>739</v>
      </c>
      <c r="C87" s="636">
        <v>1</v>
      </c>
      <c r="D87" s="593" t="s">
        <v>740</v>
      </c>
      <c r="E87" s="593" t="s">
        <v>667</v>
      </c>
      <c r="F87" s="593" t="s">
        <v>741</v>
      </c>
      <c r="G87" s="637">
        <v>0.25</v>
      </c>
      <c r="H87" s="636">
        <v>19</v>
      </c>
      <c r="I87" s="645">
        <v>41902</v>
      </c>
      <c r="J87" s="646">
        <v>3850353557</v>
      </c>
    </row>
    <row r="88" spans="1:10" ht="63.75">
      <c r="A88" s="758"/>
      <c r="B88" s="761"/>
      <c r="C88" s="642">
        <v>2</v>
      </c>
      <c r="D88" s="596" t="s">
        <v>742</v>
      </c>
      <c r="E88" s="596" t="s">
        <v>743</v>
      </c>
      <c r="F88" s="596" t="s">
        <v>744</v>
      </c>
      <c r="G88" s="640">
        <v>1</v>
      </c>
      <c r="H88" s="642">
        <v>8</v>
      </c>
      <c r="I88" s="648">
        <v>41639</v>
      </c>
      <c r="J88" s="649">
        <v>332224570</v>
      </c>
    </row>
    <row r="89" spans="1:10" ht="51">
      <c r="A89" s="758"/>
      <c r="B89" s="761"/>
      <c r="C89" s="642">
        <v>3</v>
      </c>
      <c r="D89" s="596" t="s">
        <v>740</v>
      </c>
      <c r="E89" s="596" t="s">
        <v>667</v>
      </c>
      <c r="F89" s="596" t="s">
        <v>745</v>
      </c>
      <c r="G89" s="640">
        <v>0.23</v>
      </c>
      <c r="H89" s="642">
        <v>25</v>
      </c>
      <c r="I89" s="648">
        <v>42221</v>
      </c>
      <c r="J89" s="649">
        <v>4893102883</v>
      </c>
    </row>
    <row r="90" spans="1:10" ht="64.5" thickBot="1">
      <c r="A90" s="759"/>
      <c r="B90" s="762"/>
      <c r="C90" s="643">
        <v>4</v>
      </c>
      <c r="D90" s="600" t="s">
        <v>746</v>
      </c>
      <c r="E90" s="600" t="s">
        <v>743</v>
      </c>
      <c r="F90" s="600" t="s">
        <v>747</v>
      </c>
      <c r="G90" s="650">
        <v>0.5</v>
      </c>
      <c r="H90" s="643">
        <v>34</v>
      </c>
      <c r="I90" s="651">
        <v>42490</v>
      </c>
      <c r="J90" s="652">
        <v>325683800</v>
      </c>
    </row>
    <row r="91" spans="1:10" ht="38.25">
      <c r="A91" s="757">
        <v>23</v>
      </c>
      <c r="B91" s="760" t="s">
        <v>748</v>
      </c>
      <c r="C91" s="636">
        <v>1</v>
      </c>
      <c r="D91" s="593" t="s">
        <v>749</v>
      </c>
      <c r="E91" s="593" t="s">
        <v>750</v>
      </c>
      <c r="F91" s="593" t="s">
        <v>751</v>
      </c>
      <c r="G91" s="637" t="s">
        <v>176</v>
      </c>
      <c r="H91" s="636">
        <v>82</v>
      </c>
      <c r="I91" s="645">
        <v>43466</v>
      </c>
      <c r="J91" s="646">
        <v>2000000000</v>
      </c>
    </row>
    <row r="92" spans="1:10" ht="51">
      <c r="A92" s="758"/>
      <c r="B92" s="761"/>
      <c r="C92" s="642">
        <v>2</v>
      </c>
      <c r="D92" s="596" t="s">
        <v>752</v>
      </c>
      <c r="E92" s="596" t="s">
        <v>750</v>
      </c>
      <c r="F92" s="596" t="s">
        <v>753</v>
      </c>
      <c r="G92" s="640" t="s">
        <v>176</v>
      </c>
      <c r="H92" s="642">
        <v>13</v>
      </c>
      <c r="I92" s="648" t="s">
        <v>754</v>
      </c>
      <c r="J92" s="649">
        <v>125375000</v>
      </c>
    </row>
    <row r="93" spans="1:10" ht="38.25">
      <c r="A93" s="758"/>
      <c r="B93" s="761"/>
      <c r="C93" s="642">
        <v>3</v>
      </c>
      <c r="D93" s="596" t="s">
        <v>755</v>
      </c>
      <c r="E93" s="596" t="s">
        <v>750</v>
      </c>
      <c r="F93" s="596" t="s">
        <v>756</v>
      </c>
      <c r="G93" s="640" t="s">
        <v>176</v>
      </c>
      <c r="H93" s="642">
        <v>17</v>
      </c>
      <c r="I93" s="648">
        <v>40940</v>
      </c>
      <c r="J93" s="649">
        <v>1047875550</v>
      </c>
    </row>
    <row r="94" spans="1:10" ht="77.25" thickBot="1">
      <c r="A94" s="759"/>
      <c r="B94" s="762"/>
      <c r="C94" s="643">
        <v>4</v>
      </c>
      <c r="D94" s="600" t="s">
        <v>757</v>
      </c>
      <c r="E94" s="600" t="s">
        <v>750</v>
      </c>
      <c r="F94" s="600" t="s">
        <v>758</v>
      </c>
      <c r="G94" s="650" t="s">
        <v>176</v>
      </c>
      <c r="H94" s="643" t="s">
        <v>176</v>
      </c>
      <c r="I94" s="651">
        <v>42217</v>
      </c>
      <c r="J94" s="652">
        <v>47000000</v>
      </c>
    </row>
    <row r="95" spans="1:10" ht="63.75">
      <c r="A95" s="757">
        <v>24</v>
      </c>
      <c r="B95" s="760" t="s">
        <v>759</v>
      </c>
      <c r="C95" s="636">
        <v>1</v>
      </c>
      <c r="D95" s="593" t="s">
        <v>760</v>
      </c>
      <c r="E95" s="593" t="s">
        <v>761</v>
      </c>
      <c r="F95" s="593" t="s">
        <v>762</v>
      </c>
      <c r="G95" s="637">
        <v>0.34</v>
      </c>
      <c r="H95" s="636">
        <v>90</v>
      </c>
      <c r="I95" s="645">
        <v>43097</v>
      </c>
      <c r="J95" s="646">
        <v>4212721405</v>
      </c>
    </row>
    <row r="96" spans="1:10" ht="38.25">
      <c r="A96" s="758"/>
      <c r="B96" s="761"/>
      <c r="C96" s="642">
        <v>2</v>
      </c>
      <c r="D96" s="596" t="s">
        <v>763</v>
      </c>
      <c r="E96" s="596" t="s">
        <v>764</v>
      </c>
      <c r="F96" s="596" t="s">
        <v>765</v>
      </c>
      <c r="G96" s="640">
        <v>0.5</v>
      </c>
      <c r="H96" s="642">
        <v>107</v>
      </c>
      <c r="I96" s="648">
        <v>42143</v>
      </c>
      <c r="J96" s="649">
        <v>740254895</v>
      </c>
    </row>
    <row r="97" spans="1:10" ht="63.75">
      <c r="A97" s="758"/>
      <c r="B97" s="761"/>
      <c r="C97" s="642">
        <v>3</v>
      </c>
      <c r="D97" s="596" t="s">
        <v>766</v>
      </c>
      <c r="E97" s="596" t="s">
        <v>767</v>
      </c>
      <c r="F97" s="596" t="s">
        <v>759</v>
      </c>
      <c r="G97" s="640">
        <v>1</v>
      </c>
      <c r="H97" s="642">
        <v>98</v>
      </c>
      <c r="I97" s="648">
        <v>42364</v>
      </c>
      <c r="J97" s="649">
        <v>740254895</v>
      </c>
    </row>
    <row r="98" spans="1:10" ht="90" thickBot="1">
      <c r="A98" s="759"/>
      <c r="B98" s="762"/>
      <c r="C98" s="643">
        <v>4</v>
      </c>
      <c r="D98" s="600" t="s">
        <v>768</v>
      </c>
      <c r="E98" s="600" t="s">
        <v>769</v>
      </c>
      <c r="F98" s="600" t="s">
        <v>759</v>
      </c>
      <c r="G98" s="650">
        <v>1</v>
      </c>
      <c r="H98" s="643">
        <v>120</v>
      </c>
      <c r="I98" s="651">
        <v>42886</v>
      </c>
      <c r="J98" s="652">
        <v>562497060</v>
      </c>
    </row>
    <row r="99" spans="1:10" ht="38.25">
      <c r="A99" s="757">
        <v>25</v>
      </c>
      <c r="B99" s="760" t="s">
        <v>681</v>
      </c>
      <c r="C99" s="636">
        <v>1</v>
      </c>
      <c r="D99" s="593" t="s">
        <v>770</v>
      </c>
      <c r="E99" s="593" t="s">
        <v>771</v>
      </c>
      <c r="F99" s="593" t="s">
        <v>681</v>
      </c>
      <c r="G99" s="637">
        <v>1</v>
      </c>
      <c r="H99" s="636" t="s">
        <v>176</v>
      </c>
      <c r="I99" s="602">
        <v>43811</v>
      </c>
      <c r="J99" s="646">
        <v>47500000</v>
      </c>
    </row>
    <row r="100" spans="1:10" ht="38.25">
      <c r="A100" s="758"/>
      <c r="B100" s="761"/>
      <c r="C100" s="642">
        <v>2</v>
      </c>
      <c r="D100" s="596" t="s">
        <v>772</v>
      </c>
      <c r="E100" s="596" t="s">
        <v>771</v>
      </c>
      <c r="F100" s="596" t="s">
        <v>681</v>
      </c>
      <c r="G100" s="640">
        <v>1</v>
      </c>
      <c r="H100" s="642" t="s">
        <v>176</v>
      </c>
      <c r="I100" s="604">
        <v>43811</v>
      </c>
      <c r="J100" s="649">
        <v>47500000</v>
      </c>
    </row>
    <row r="101" spans="1:10" ht="38.25">
      <c r="A101" s="758"/>
      <c r="B101" s="761"/>
      <c r="C101" s="642">
        <v>3</v>
      </c>
      <c r="D101" s="596" t="s">
        <v>773</v>
      </c>
      <c r="E101" s="596" t="s">
        <v>771</v>
      </c>
      <c r="F101" s="596" t="s">
        <v>681</v>
      </c>
      <c r="G101" s="640">
        <v>1</v>
      </c>
      <c r="H101" s="642" t="s">
        <v>176</v>
      </c>
      <c r="I101" s="604">
        <v>43811</v>
      </c>
      <c r="J101" s="649">
        <v>47500000</v>
      </c>
    </row>
    <row r="102" spans="1:10" ht="39" thickBot="1">
      <c r="A102" s="759"/>
      <c r="B102" s="762"/>
      <c r="C102" s="643">
        <v>4</v>
      </c>
      <c r="D102" s="600" t="s">
        <v>774</v>
      </c>
      <c r="E102" s="600" t="s">
        <v>771</v>
      </c>
      <c r="F102" s="600" t="s">
        <v>681</v>
      </c>
      <c r="G102" s="650">
        <v>1</v>
      </c>
      <c r="H102" s="643" t="s">
        <v>176</v>
      </c>
      <c r="I102" s="606">
        <v>43811</v>
      </c>
      <c r="J102" s="652">
        <v>47500000</v>
      </c>
    </row>
  </sheetData>
  <mergeCells count="51">
    <mergeCell ref="A99:A102"/>
    <mergeCell ref="B99:B102"/>
    <mergeCell ref="A55:A58"/>
    <mergeCell ref="B55:B58"/>
    <mergeCell ref="A59:A62"/>
    <mergeCell ref="B59:B62"/>
    <mergeCell ref="A87:A90"/>
    <mergeCell ref="B87:B90"/>
    <mergeCell ref="A91:A94"/>
    <mergeCell ref="B91:B94"/>
    <mergeCell ref="A95:A98"/>
    <mergeCell ref="B95:B98"/>
    <mergeCell ref="A75:A78"/>
    <mergeCell ref="B75:B78"/>
    <mergeCell ref="A79:A82"/>
    <mergeCell ref="B79:B82"/>
    <mergeCell ref="A83:A86"/>
    <mergeCell ref="B83:B86"/>
    <mergeCell ref="A63:A66"/>
    <mergeCell ref="B63:B66"/>
    <mergeCell ref="A67:A70"/>
    <mergeCell ref="B67:B70"/>
    <mergeCell ref="A71:A74"/>
    <mergeCell ref="B71:B74"/>
    <mergeCell ref="A51:A54"/>
    <mergeCell ref="B51:B54"/>
    <mergeCell ref="A39:A42"/>
    <mergeCell ref="B39:B42"/>
    <mergeCell ref="A43:A46"/>
    <mergeCell ref="B43:B46"/>
    <mergeCell ref="A47:A50"/>
    <mergeCell ref="B47:B50"/>
    <mergeCell ref="A27:A30"/>
    <mergeCell ref="B27:B30"/>
    <mergeCell ref="A31:A34"/>
    <mergeCell ref="B31:B34"/>
    <mergeCell ref="A35:A38"/>
    <mergeCell ref="B35:B38"/>
    <mergeCell ref="A15:A18"/>
    <mergeCell ref="B15:B18"/>
    <mergeCell ref="A19:A22"/>
    <mergeCell ref="B19:B22"/>
    <mergeCell ref="A23:A26"/>
    <mergeCell ref="B23:B26"/>
    <mergeCell ref="A11:A14"/>
    <mergeCell ref="B11:B14"/>
    <mergeCell ref="A1:J1"/>
    <mergeCell ref="A3:A6"/>
    <mergeCell ref="B3:B6"/>
    <mergeCell ref="A7:A10"/>
    <mergeCell ref="B7:B1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H27"/>
  <sheetViews>
    <sheetView topLeftCell="A11" workbookViewId="0">
      <selection activeCell="F22" sqref="F22"/>
    </sheetView>
  </sheetViews>
  <sheetFormatPr baseColWidth="10" defaultRowHeight="12.75"/>
  <cols>
    <col min="1" max="1" width="14" customWidth="1"/>
    <col min="2" max="2" width="25.28515625" customWidth="1"/>
    <col min="3" max="3" width="22.140625" customWidth="1"/>
    <col min="4" max="4" width="36.42578125" customWidth="1"/>
    <col min="7" max="7" width="12.5703125" customWidth="1"/>
    <col min="8" max="8" width="13.5703125" customWidth="1"/>
  </cols>
  <sheetData>
    <row r="1" spans="1:8" ht="24" thickBot="1">
      <c r="A1" s="783" t="s">
        <v>543</v>
      </c>
      <c r="B1" s="784"/>
      <c r="C1" s="784"/>
      <c r="D1" s="784"/>
      <c r="E1" s="784"/>
      <c r="F1" s="784"/>
      <c r="G1" s="784"/>
      <c r="H1" s="785"/>
    </row>
    <row r="2" spans="1:8" ht="60.75" thickBot="1">
      <c r="A2" s="626" t="s">
        <v>544</v>
      </c>
      <c r="B2" s="627" t="s">
        <v>342</v>
      </c>
      <c r="C2" s="628" t="s">
        <v>545</v>
      </c>
      <c r="D2" s="628" t="s">
        <v>546</v>
      </c>
      <c r="E2" s="627" t="s">
        <v>3</v>
      </c>
      <c r="F2" s="629" t="s">
        <v>2</v>
      </c>
      <c r="G2" s="629" t="s">
        <v>0</v>
      </c>
      <c r="H2" s="630" t="s">
        <v>1</v>
      </c>
    </row>
    <row r="3" spans="1:8" ht="76.5">
      <c r="A3" s="631">
        <v>1</v>
      </c>
      <c r="B3" s="593" t="s">
        <v>346</v>
      </c>
      <c r="C3" s="593" t="s">
        <v>547</v>
      </c>
      <c r="D3" s="593" t="s">
        <v>837</v>
      </c>
      <c r="E3" s="593">
        <v>3183887029</v>
      </c>
      <c r="F3" s="593" t="s">
        <v>548</v>
      </c>
      <c r="G3" s="632" t="s">
        <v>549</v>
      </c>
      <c r="H3" s="663" t="s">
        <v>550</v>
      </c>
    </row>
    <row r="4" spans="1:8" ht="38.25">
      <c r="A4" s="633">
        <v>2</v>
      </c>
      <c r="B4" s="596" t="s">
        <v>353</v>
      </c>
      <c r="C4" s="596" t="s">
        <v>551</v>
      </c>
      <c r="D4" s="596" t="s">
        <v>552</v>
      </c>
      <c r="E4" s="596" t="s">
        <v>553</v>
      </c>
      <c r="F4" s="596" t="s">
        <v>554</v>
      </c>
      <c r="G4" s="634" t="s">
        <v>555</v>
      </c>
      <c r="H4" s="664" t="s">
        <v>550</v>
      </c>
    </row>
    <row r="5" spans="1:8" ht="51">
      <c r="A5" s="633">
        <v>3</v>
      </c>
      <c r="B5" s="596" t="s">
        <v>356</v>
      </c>
      <c r="C5" s="596" t="s">
        <v>556</v>
      </c>
      <c r="D5" s="596" t="s">
        <v>557</v>
      </c>
      <c r="E5" s="596" t="s">
        <v>558</v>
      </c>
      <c r="F5" s="596" t="s">
        <v>559</v>
      </c>
      <c r="G5" s="634" t="s">
        <v>560</v>
      </c>
      <c r="H5" s="664" t="s">
        <v>550</v>
      </c>
    </row>
    <row r="6" spans="1:8" ht="51">
      <c r="A6" s="633">
        <v>4</v>
      </c>
      <c r="B6" s="596" t="s">
        <v>369</v>
      </c>
      <c r="C6" s="596" t="s">
        <v>561</v>
      </c>
      <c r="D6" s="596" t="s">
        <v>562</v>
      </c>
      <c r="E6" s="596" t="s">
        <v>563</v>
      </c>
      <c r="F6" s="596" t="s">
        <v>564</v>
      </c>
      <c r="G6" s="634" t="s">
        <v>565</v>
      </c>
      <c r="H6" s="664" t="s">
        <v>566</v>
      </c>
    </row>
    <row r="7" spans="1:8" ht="51">
      <c r="A7" s="633">
        <v>5</v>
      </c>
      <c r="B7" s="596" t="s">
        <v>380</v>
      </c>
      <c r="C7" s="596" t="s">
        <v>567</v>
      </c>
      <c r="D7" s="596" t="s">
        <v>568</v>
      </c>
      <c r="E7" s="596" t="s">
        <v>569</v>
      </c>
      <c r="F7" s="596" t="s">
        <v>570</v>
      </c>
      <c r="G7" s="634" t="s">
        <v>571</v>
      </c>
      <c r="H7" s="664" t="s">
        <v>550</v>
      </c>
    </row>
    <row r="8" spans="1:8" ht="51">
      <c r="A8" s="633">
        <v>6</v>
      </c>
      <c r="B8" s="596" t="s">
        <v>384</v>
      </c>
      <c r="C8" s="596" t="s">
        <v>572</v>
      </c>
      <c r="D8" s="596" t="s">
        <v>573</v>
      </c>
      <c r="E8" s="596">
        <v>7449608</v>
      </c>
      <c r="F8" s="596" t="s">
        <v>574</v>
      </c>
      <c r="G8" s="634" t="s">
        <v>575</v>
      </c>
      <c r="H8" s="664" t="s">
        <v>550</v>
      </c>
    </row>
    <row r="9" spans="1:8" ht="51">
      <c r="A9" s="633">
        <v>7</v>
      </c>
      <c r="B9" s="596" t="s">
        <v>391</v>
      </c>
      <c r="C9" s="596" t="s">
        <v>576</v>
      </c>
      <c r="D9" s="596" t="s">
        <v>577</v>
      </c>
      <c r="E9" s="596" t="s">
        <v>578</v>
      </c>
      <c r="F9" s="596" t="s">
        <v>579</v>
      </c>
      <c r="G9" s="634" t="s">
        <v>580</v>
      </c>
      <c r="H9" s="664" t="s">
        <v>550</v>
      </c>
    </row>
    <row r="10" spans="1:8" ht="51">
      <c r="A10" s="633">
        <v>8</v>
      </c>
      <c r="B10" s="596" t="s">
        <v>397</v>
      </c>
      <c r="C10" s="596" t="s">
        <v>581</v>
      </c>
      <c r="D10" s="596" t="s">
        <v>582</v>
      </c>
      <c r="E10" s="596">
        <v>4926600</v>
      </c>
      <c r="F10" s="596" t="s">
        <v>583</v>
      </c>
      <c r="G10" s="634" t="s">
        <v>584</v>
      </c>
      <c r="H10" s="664" t="s">
        <v>550</v>
      </c>
    </row>
    <row r="11" spans="1:8" ht="38.25">
      <c r="A11" s="633">
        <v>9</v>
      </c>
      <c r="B11" s="596" t="s">
        <v>405</v>
      </c>
      <c r="C11" s="596" t="s">
        <v>585</v>
      </c>
      <c r="D11" s="596" t="s">
        <v>586</v>
      </c>
      <c r="E11" s="596" t="s">
        <v>587</v>
      </c>
      <c r="F11" s="596" t="s">
        <v>588</v>
      </c>
      <c r="G11" s="634" t="s">
        <v>589</v>
      </c>
      <c r="H11" s="664" t="s">
        <v>550</v>
      </c>
    </row>
    <row r="12" spans="1:8" ht="51">
      <c r="A12" s="633">
        <v>10</v>
      </c>
      <c r="B12" s="596" t="s">
        <v>415</v>
      </c>
      <c r="C12" s="596" t="s">
        <v>590</v>
      </c>
      <c r="D12" s="596" t="s">
        <v>591</v>
      </c>
      <c r="E12" s="596">
        <v>4482248</v>
      </c>
      <c r="F12" s="596" t="s">
        <v>592</v>
      </c>
      <c r="G12" s="634" t="s">
        <v>593</v>
      </c>
      <c r="H12" s="664" t="s">
        <v>566</v>
      </c>
    </row>
    <row r="13" spans="1:8" ht="63.75">
      <c r="A13" s="633">
        <v>11</v>
      </c>
      <c r="B13" s="596" t="s">
        <v>419</v>
      </c>
      <c r="C13" s="596" t="s">
        <v>594</v>
      </c>
      <c r="D13" s="596" t="s">
        <v>595</v>
      </c>
      <c r="E13" s="596" t="s">
        <v>596</v>
      </c>
      <c r="F13" s="596" t="s">
        <v>597</v>
      </c>
      <c r="G13" s="634" t="s">
        <v>598</v>
      </c>
      <c r="H13" s="664" t="s">
        <v>550</v>
      </c>
    </row>
    <row r="14" spans="1:8" ht="38.25">
      <c r="A14" s="633">
        <v>12</v>
      </c>
      <c r="B14" s="596" t="s">
        <v>430</v>
      </c>
      <c r="C14" s="596" t="s">
        <v>599</v>
      </c>
      <c r="D14" s="596" t="s">
        <v>600</v>
      </c>
      <c r="E14" s="596" t="s">
        <v>601</v>
      </c>
      <c r="F14" s="596" t="s">
        <v>602</v>
      </c>
      <c r="G14" s="634" t="s">
        <v>603</v>
      </c>
      <c r="H14" s="664" t="s">
        <v>550</v>
      </c>
    </row>
    <row r="15" spans="1:8" ht="51">
      <c r="A15" s="633">
        <v>13</v>
      </c>
      <c r="B15" s="596" t="s">
        <v>434</v>
      </c>
      <c r="C15" s="596" t="s">
        <v>604</v>
      </c>
      <c r="D15" s="596" t="s">
        <v>605</v>
      </c>
      <c r="E15" s="596">
        <v>3002151</v>
      </c>
      <c r="F15" s="596" t="s">
        <v>606</v>
      </c>
      <c r="G15" s="634" t="s">
        <v>607</v>
      </c>
      <c r="H15" s="664" t="s">
        <v>550</v>
      </c>
    </row>
    <row r="16" spans="1:8" ht="51">
      <c r="A16" s="633">
        <v>14</v>
      </c>
      <c r="B16" s="596" t="s">
        <v>775</v>
      </c>
      <c r="C16" s="596" t="s">
        <v>776</v>
      </c>
      <c r="D16" s="653" t="s">
        <v>777</v>
      </c>
      <c r="E16" s="654">
        <v>7022515</v>
      </c>
      <c r="F16" s="554" t="s">
        <v>778</v>
      </c>
      <c r="G16" s="554" t="s">
        <v>779</v>
      </c>
      <c r="H16" s="655" t="s">
        <v>550</v>
      </c>
    </row>
    <row r="17" spans="1:8" ht="38.25">
      <c r="A17" s="633">
        <v>15</v>
      </c>
      <c r="B17" s="596" t="s">
        <v>780</v>
      </c>
      <c r="C17" s="596" t="s">
        <v>781</v>
      </c>
      <c r="D17" s="653" t="s">
        <v>782</v>
      </c>
      <c r="E17" s="656">
        <v>3142999891</v>
      </c>
      <c r="F17" s="554" t="s">
        <v>783</v>
      </c>
      <c r="G17" s="554" t="s">
        <v>784</v>
      </c>
      <c r="H17" s="655" t="s">
        <v>550</v>
      </c>
    </row>
    <row r="18" spans="1:8" ht="38.25">
      <c r="A18" s="633">
        <v>16</v>
      </c>
      <c r="B18" s="596" t="s">
        <v>785</v>
      </c>
      <c r="C18" s="596" t="s">
        <v>786</v>
      </c>
      <c r="D18" s="657" t="s">
        <v>787</v>
      </c>
      <c r="E18" s="656">
        <v>4824698</v>
      </c>
      <c r="F18" s="554" t="s">
        <v>788</v>
      </c>
      <c r="G18" s="554" t="s">
        <v>789</v>
      </c>
      <c r="H18" s="655" t="s">
        <v>550</v>
      </c>
    </row>
    <row r="19" spans="1:8" ht="38.25">
      <c r="A19" s="633">
        <v>17</v>
      </c>
      <c r="B19" s="596" t="s">
        <v>790</v>
      </c>
      <c r="C19" s="596" t="s">
        <v>791</v>
      </c>
      <c r="D19" s="596" t="s">
        <v>792</v>
      </c>
      <c r="E19" s="656">
        <v>3136166977</v>
      </c>
      <c r="F19" s="554" t="s">
        <v>793</v>
      </c>
      <c r="G19" s="554" t="s">
        <v>794</v>
      </c>
      <c r="H19" s="655" t="s">
        <v>550</v>
      </c>
    </row>
    <row r="20" spans="1:8" ht="38.25">
      <c r="A20" s="633">
        <v>18</v>
      </c>
      <c r="B20" s="596" t="s">
        <v>840</v>
      </c>
      <c r="C20" s="596" t="s">
        <v>795</v>
      </c>
      <c r="D20" s="596" t="s">
        <v>796</v>
      </c>
      <c r="E20" s="656" t="s">
        <v>797</v>
      </c>
      <c r="F20" s="554" t="s">
        <v>798</v>
      </c>
      <c r="G20" s="554" t="s">
        <v>799</v>
      </c>
      <c r="H20" s="655" t="s">
        <v>550</v>
      </c>
    </row>
    <row r="21" spans="1:8" ht="51">
      <c r="A21" s="633">
        <v>19</v>
      </c>
      <c r="B21" s="596" t="s">
        <v>800</v>
      </c>
      <c r="C21" s="596" t="s">
        <v>801</v>
      </c>
      <c r="D21" s="653" t="s">
        <v>802</v>
      </c>
      <c r="E21" s="656">
        <v>3142082641</v>
      </c>
      <c r="F21" s="554" t="s">
        <v>803</v>
      </c>
      <c r="G21" s="554" t="s">
        <v>804</v>
      </c>
      <c r="H21" s="655" t="s">
        <v>550</v>
      </c>
    </row>
    <row r="22" spans="1:8" ht="79.5" customHeight="1">
      <c r="A22" s="633">
        <v>20</v>
      </c>
      <c r="B22" s="596" t="s">
        <v>805</v>
      </c>
      <c r="C22" s="596" t="s">
        <v>806</v>
      </c>
      <c r="D22" s="596" t="s">
        <v>807</v>
      </c>
      <c r="E22" s="656">
        <v>3183540340</v>
      </c>
      <c r="F22" s="554" t="s">
        <v>808</v>
      </c>
      <c r="G22" s="554" t="s">
        <v>809</v>
      </c>
      <c r="H22" s="655" t="s">
        <v>810</v>
      </c>
    </row>
    <row r="23" spans="1:8" ht="38.25">
      <c r="A23" s="633">
        <v>21</v>
      </c>
      <c r="B23" s="596" t="s">
        <v>811</v>
      </c>
      <c r="C23" s="596" t="s">
        <v>812</v>
      </c>
      <c r="D23" s="653" t="s">
        <v>813</v>
      </c>
      <c r="E23" s="656">
        <v>3105509780</v>
      </c>
      <c r="F23" s="554" t="s">
        <v>814</v>
      </c>
      <c r="G23" s="554" t="s">
        <v>815</v>
      </c>
      <c r="H23" s="655" t="s">
        <v>550</v>
      </c>
    </row>
    <row r="24" spans="1:8" ht="25.5">
      <c r="A24" s="633">
        <v>22</v>
      </c>
      <c r="B24" s="596" t="s">
        <v>816</v>
      </c>
      <c r="C24" s="596" t="s">
        <v>817</v>
      </c>
      <c r="D24" s="596" t="s">
        <v>818</v>
      </c>
      <c r="E24" s="656" t="s">
        <v>819</v>
      </c>
      <c r="F24" s="554" t="s">
        <v>820</v>
      </c>
      <c r="G24" s="554" t="s">
        <v>821</v>
      </c>
      <c r="H24" s="655" t="s">
        <v>550</v>
      </c>
    </row>
    <row r="25" spans="1:8" ht="108.75" customHeight="1">
      <c r="A25" s="633">
        <v>23</v>
      </c>
      <c r="B25" s="596" t="s">
        <v>822</v>
      </c>
      <c r="C25" s="658" t="s">
        <v>823</v>
      </c>
      <c r="D25" s="596" t="s">
        <v>824</v>
      </c>
      <c r="E25" s="656">
        <v>3183568263</v>
      </c>
      <c r="F25" s="554" t="s">
        <v>825</v>
      </c>
      <c r="G25" s="653" t="s">
        <v>826</v>
      </c>
      <c r="H25" s="655" t="s">
        <v>550</v>
      </c>
    </row>
    <row r="26" spans="1:8" ht="51">
      <c r="A26" s="633">
        <v>24</v>
      </c>
      <c r="B26" s="596" t="s">
        <v>827</v>
      </c>
      <c r="C26" s="596" t="s">
        <v>828</v>
      </c>
      <c r="D26" s="596" t="s">
        <v>829</v>
      </c>
      <c r="E26" s="656">
        <v>3155457995</v>
      </c>
      <c r="F26" s="554" t="s">
        <v>830</v>
      </c>
      <c r="G26" s="554" t="s">
        <v>831</v>
      </c>
      <c r="H26" s="655" t="s">
        <v>550</v>
      </c>
    </row>
    <row r="27" spans="1:8" ht="39" thickBot="1">
      <c r="A27" s="635">
        <v>25</v>
      </c>
      <c r="B27" s="600" t="s">
        <v>832</v>
      </c>
      <c r="C27" s="659" t="s">
        <v>833</v>
      </c>
      <c r="D27" s="600" t="s">
        <v>834</v>
      </c>
      <c r="E27" s="660" t="s">
        <v>835</v>
      </c>
      <c r="F27" s="661" t="s">
        <v>836</v>
      </c>
      <c r="G27" s="661" t="s">
        <v>176</v>
      </c>
      <c r="H27" s="662" t="s">
        <v>550</v>
      </c>
    </row>
  </sheetData>
  <mergeCells count="1">
    <mergeCell ref="A1:H1"/>
  </mergeCells>
  <hyperlinks>
    <hyperlink ref="G5" r:id="rId1"/>
    <hyperlink ref="G6" r:id="rId2"/>
    <hyperlink ref="G7" r:id="rId3"/>
    <hyperlink ref="G4" r:id="rId4"/>
    <hyperlink ref="G8" r:id="rId5"/>
    <hyperlink ref="G10" r:id="rId6"/>
    <hyperlink ref="G11" r:id="rId7"/>
    <hyperlink ref="G12" r:id="rId8"/>
    <hyperlink ref="G13" r:id="rId9"/>
    <hyperlink ref="G14" r:id="rId10"/>
    <hyperlink ref="G15" r:id="rId1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AD592"/>
  <sheetViews>
    <sheetView workbookViewId="0">
      <selection sqref="A1:F1"/>
    </sheetView>
  </sheetViews>
  <sheetFormatPr baseColWidth="10" defaultRowHeight="12.75"/>
  <cols>
    <col min="1" max="1" width="6.85546875" style="104" customWidth="1"/>
    <col min="2" max="2" width="51.5703125" style="104" customWidth="1"/>
    <col min="3" max="3" width="2.28515625" style="104" customWidth="1"/>
    <col min="4" max="4" width="3" style="104" customWidth="1"/>
    <col min="5" max="5" width="12.42578125" style="104" customWidth="1"/>
    <col min="6" max="6" width="24.28515625" style="104" customWidth="1"/>
    <col min="7" max="7" width="6.85546875" style="104" customWidth="1"/>
    <col min="8" max="8" width="51.5703125" style="104" customWidth="1"/>
    <col min="9" max="9" width="2.28515625" style="104" customWidth="1"/>
    <col min="10" max="10" width="3.7109375" style="104" customWidth="1"/>
    <col min="11" max="11" width="13.140625" style="104" customWidth="1"/>
    <col min="12" max="12" width="28.28515625" style="104" customWidth="1"/>
    <col min="13" max="13" width="6.85546875" style="104" customWidth="1"/>
    <col min="14" max="14" width="51.5703125" style="104" customWidth="1"/>
    <col min="15" max="15" width="2.7109375" style="104" customWidth="1"/>
    <col min="16" max="16" width="3.7109375" style="104" customWidth="1"/>
    <col min="17" max="17" width="13.140625" style="104" customWidth="1"/>
    <col min="18" max="18" width="28.28515625" style="104" customWidth="1"/>
    <col min="19" max="19" width="6.85546875" style="104" customWidth="1"/>
    <col min="20" max="20" width="51.5703125" style="104" customWidth="1"/>
    <col min="21" max="21" width="2.7109375" style="104" customWidth="1"/>
    <col min="22" max="22" width="3.7109375" style="104" customWidth="1"/>
    <col min="23" max="23" width="13.140625" style="104" customWidth="1"/>
    <col min="24" max="24" width="28.28515625" style="104" customWidth="1"/>
    <col min="25" max="25" width="6.85546875" style="104" customWidth="1"/>
    <col min="26" max="26" width="51.5703125" style="104" customWidth="1"/>
    <col min="27" max="27" width="2.7109375" style="104" customWidth="1"/>
    <col min="28" max="28" width="3.7109375" style="104" customWidth="1"/>
    <col min="29" max="29" width="13.140625" style="104" customWidth="1"/>
    <col min="30" max="30" width="28.28515625" style="104" customWidth="1"/>
    <col min="31" max="168" width="11" style="104" customWidth="1"/>
    <col min="169" max="204" width="11.42578125" style="104"/>
    <col min="205" max="205" width="6.85546875" style="104" customWidth="1"/>
    <col min="206" max="206" width="51.5703125" style="104" customWidth="1"/>
    <col min="207" max="207" width="2.28515625" style="104" customWidth="1"/>
    <col min="208" max="208" width="3" style="104" customWidth="1"/>
    <col min="209" max="209" width="12.42578125" style="104" customWidth="1"/>
    <col min="210" max="210" width="24.28515625" style="104" customWidth="1"/>
    <col min="211" max="211" width="2.28515625" style="104" customWidth="1"/>
    <col min="212" max="212" width="3.7109375" style="104" customWidth="1"/>
    <col min="213" max="213" width="13.140625" style="104" customWidth="1"/>
    <col min="214" max="214" width="28.28515625" style="104" customWidth="1"/>
    <col min="215" max="215" width="2.28515625" style="104" customWidth="1"/>
    <col min="216" max="216" width="3.7109375" style="104" customWidth="1"/>
    <col min="217" max="217" width="13.140625" style="104" customWidth="1"/>
    <col min="218" max="218" width="28.28515625" style="104" customWidth="1"/>
    <col min="219" max="219" width="2.28515625" style="104" customWidth="1"/>
    <col min="220" max="220" width="3.7109375" style="104" customWidth="1"/>
    <col min="221" max="221" width="13.140625" style="104" customWidth="1"/>
    <col min="222" max="222" width="28.28515625" style="104" customWidth="1"/>
    <col min="223" max="223" width="2.28515625" style="104" customWidth="1"/>
    <col min="224" max="224" width="3.7109375" style="104" customWidth="1"/>
    <col min="225" max="225" width="13.140625" style="104" customWidth="1"/>
    <col min="226" max="226" width="28.28515625" style="104" customWidth="1"/>
    <col min="227" max="227" width="2.28515625" style="104" customWidth="1"/>
    <col min="228" max="228" width="3.7109375" style="104" customWidth="1"/>
    <col min="229" max="229" width="13.140625" style="104" customWidth="1"/>
    <col min="230" max="230" width="28.28515625" style="104" customWidth="1"/>
    <col min="231" max="231" width="2.28515625" style="104" customWidth="1"/>
    <col min="232" max="232" width="3.7109375" style="104" customWidth="1"/>
    <col min="233" max="233" width="13.140625" style="104" customWidth="1"/>
    <col min="234" max="234" width="28.28515625" style="104" customWidth="1"/>
    <col min="235" max="235" width="2.28515625" style="104" customWidth="1"/>
    <col min="236" max="236" width="3.7109375" style="104" customWidth="1"/>
    <col min="237" max="237" width="13.140625" style="104" customWidth="1"/>
    <col min="238" max="238" width="28.28515625" style="104" customWidth="1"/>
    <col min="239" max="286" width="0" style="104" hidden="1" customWidth="1"/>
    <col min="287" max="424" width="11" style="104" customWidth="1"/>
    <col min="425" max="460" width="11.42578125" style="104"/>
    <col min="461" max="461" width="6.85546875" style="104" customWidth="1"/>
    <col min="462" max="462" width="51.5703125" style="104" customWidth="1"/>
    <col min="463" max="463" width="2.28515625" style="104" customWidth="1"/>
    <col min="464" max="464" width="3" style="104" customWidth="1"/>
    <col min="465" max="465" width="12.42578125" style="104" customWidth="1"/>
    <col min="466" max="466" width="24.28515625" style="104" customWidth="1"/>
    <col min="467" max="467" width="2.28515625" style="104" customWidth="1"/>
    <col min="468" max="468" width="3.7109375" style="104" customWidth="1"/>
    <col min="469" max="469" width="13.140625" style="104" customWidth="1"/>
    <col min="470" max="470" width="28.28515625" style="104" customWidth="1"/>
    <col min="471" max="471" width="2.28515625" style="104" customWidth="1"/>
    <col min="472" max="472" width="3.7109375" style="104" customWidth="1"/>
    <col min="473" max="473" width="13.140625" style="104" customWidth="1"/>
    <col min="474" max="474" width="28.28515625" style="104" customWidth="1"/>
    <col min="475" max="475" width="2.28515625" style="104" customWidth="1"/>
    <col min="476" max="476" width="3.7109375" style="104" customWidth="1"/>
    <col min="477" max="477" width="13.140625" style="104" customWidth="1"/>
    <col min="478" max="478" width="28.28515625" style="104" customWidth="1"/>
    <col min="479" max="479" width="2.28515625" style="104" customWidth="1"/>
    <col min="480" max="480" width="3.7109375" style="104" customWidth="1"/>
    <col min="481" max="481" width="13.140625" style="104" customWidth="1"/>
    <col min="482" max="482" width="28.28515625" style="104" customWidth="1"/>
    <col min="483" max="483" width="2.28515625" style="104" customWidth="1"/>
    <col min="484" max="484" width="3.7109375" style="104" customWidth="1"/>
    <col min="485" max="485" width="13.140625" style="104" customWidth="1"/>
    <col min="486" max="486" width="28.28515625" style="104" customWidth="1"/>
    <col min="487" max="487" width="2.28515625" style="104" customWidth="1"/>
    <col min="488" max="488" width="3.7109375" style="104" customWidth="1"/>
    <col min="489" max="489" width="13.140625" style="104" customWidth="1"/>
    <col min="490" max="490" width="28.28515625" style="104" customWidth="1"/>
    <col min="491" max="491" width="2.28515625" style="104" customWidth="1"/>
    <col min="492" max="492" width="3.7109375" style="104" customWidth="1"/>
    <col min="493" max="493" width="13.140625" style="104" customWidth="1"/>
    <col min="494" max="494" width="28.28515625" style="104" customWidth="1"/>
    <col min="495" max="542" width="0" style="104" hidden="1" customWidth="1"/>
    <col min="543" max="680" width="11" style="104" customWidth="1"/>
    <col min="681" max="716" width="11.42578125" style="104"/>
    <col min="717" max="717" width="6.85546875" style="104" customWidth="1"/>
    <col min="718" max="718" width="51.5703125" style="104" customWidth="1"/>
    <col min="719" max="719" width="2.28515625" style="104" customWidth="1"/>
    <col min="720" max="720" width="3" style="104" customWidth="1"/>
    <col min="721" max="721" width="12.42578125" style="104" customWidth="1"/>
    <col min="722" max="722" width="24.28515625" style="104" customWidth="1"/>
    <col min="723" max="723" width="2.28515625" style="104" customWidth="1"/>
    <col min="724" max="724" width="3.7109375" style="104" customWidth="1"/>
    <col min="725" max="725" width="13.140625" style="104" customWidth="1"/>
    <col min="726" max="726" width="28.28515625" style="104" customWidth="1"/>
    <col min="727" max="727" width="2.28515625" style="104" customWidth="1"/>
    <col min="728" max="728" width="3.7109375" style="104" customWidth="1"/>
    <col min="729" max="729" width="13.140625" style="104" customWidth="1"/>
    <col min="730" max="730" width="28.28515625" style="104" customWidth="1"/>
    <col min="731" max="731" width="2.28515625" style="104" customWidth="1"/>
    <col min="732" max="732" width="3.7109375" style="104" customWidth="1"/>
    <col min="733" max="733" width="13.140625" style="104" customWidth="1"/>
    <col min="734" max="734" width="28.28515625" style="104" customWidth="1"/>
    <col min="735" max="735" width="2.28515625" style="104" customWidth="1"/>
    <col min="736" max="736" width="3.7109375" style="104" customWidth="1"/>
    <col min="737" max="737" width="13.140625" style="104" customWidth="1"/>
    <col min="738" max="738" width="28.28515625" style="104" customWidth="1"/>
    <col min="739" max="739" width="2.28515625" style="104" customWidth="1"/>
    <col min="740" max="740" width="3.7109375" style="104" customWidth="1"/>
    <col min="741" max="741" width="13.140625" style="104" customWidth="1"/>
    <col min="742" max="742" width="28.28515625" style="104" customWidth="1"/>
    <col min="743" max="743" width="2.28515625" style="104" customWidth="1"/>
    <col min="744" max="744" width="3.7109375" style="104" customWidth="1"/>
    <col min="745" max="745" width="13.140625" style="104" customWidth="1"/>
    <col min="746" max="746" width="28.28515625" style="104" customWidth="1"/>
    <col min="747" max="747" width="2.28515625" style="104" customWidth="1"/>
    <col min="748" max="748" width="3.7109375" style="104" customWidth="1"/>
    <col min="749" max="749" width="13.140625" style="104" customWidth="1"/>
    <col min="750" max="750" width="28.28515625" style="104" customWidth="1"/>
    <col min="751" max="798" width="0" style="104" hidden="1" customWidth="1"/>
    <col min="799" max="936" width="11" style="104" customWidth="1"/>
    <col min="937" max="972" width="11.42578125" style="104"/>
    <col min="973" max="973" width="6.85546875" style="104" customWidth="1"/>
    <col min="974" max="974" width="51.5703125" style="104" customWidth="1"/>
    <col min="975" max="975" width="2.28515625" style="104" customWidth="1"/>
    <col min="976" max="976" width="3" style="104" customWidth="1"/>
    <col min="977" max="977" width="12.42578125" style="104" customWidth="1"/>
    <col min="978" max="978" width="24.28515625" style="104" customWidth="1"/>
    <col min="979" max="979" width="2.28515625" style="104" customWidth="1"/>
    <col min="980" max="980" width="3.7109375" style="104" customWidth="1"/>
    <col min="981" max="981" width="13.140625" style="104" customWidth="1"/>
    <col min="982" max="982" width="28.28515625" style="104" customWidth="1"/>
    <col min="983" max="983" width="2.28515625" style="104" customWidth="1"/>
    <col min="984" max="984" width="3.7109375" style="104" customWidth="1"/>
    <col min="985" max="985" width="13.140625" style="104" customWidth="1"/>
    <col min="986" max="986" width="28.28515625" style="104" customWidth="1"/>
    <col min="987" max="987" width="2.28515625" style="104" customWidth="1"/>
    <col min="988" max="988" width="3.7109375" style="104" customWidth="1"/>
    <col min="989" max="989" width="13.140625" style="104" customWidth="1"/>
    <col min="990" max="990" width="28.28515625" style="104" customWidth="1"/>
    <col min="991" max="991" width="2.28515625" style="104" customWidth="1"/>
    <col min="992" max="992" width="3.7109375" style="104" customWidth="1"/>
    <col min="993" max="993" width="13.140625" style="104" customWidth="1"/>
    <col min="994" max="994" width="28.28515625" style="104" customWidth="1"/>
    <col min="995" max="995" width="2.28515625" style="104" customWidth="1"/>
    <col min="996" max="996" width="3.7109375" style="104" customWidth="1"/>
    <col min="997" max="997" width="13.140625" style="104" customWidth="1"/>
    <col min="998" max="998" width="28.28515625" style="104" customWidth="1"/>
    <col min="999" max="999" width="2.28515625" style="104" customWidth="1"/>
    <col min="1000" max="1000" width="3.7109375" style="104" customWidth="1"/>
    <col min="1001" max="1001" width="13.140625" style="104" customWidth="1"/>
    <col min="1002" max="1002" width="28.28515625" style="104" customWidth="1"/>
    <col min="1003" max="1003" width="2.28515625" style="104" customWidth="1"/>
    <col min="1004" max="1004" width="3.7109375" style="104" customWidth="1"/>
    <col min="1005" max="1005" width="13.140625" style="104" customWidth="1"/>
    <col min="1006" max="1006" width="28.28515625" style="104" customWidth="1"/>
    <col min="1007" max="1054" width="0" style="104" hidden="1" customWidth="1"/>
    <col min="1055" max="1192" width="11" style="104" customWidth="1"/>
    <col min="1193" max="1228" width="11.42578125" style="104"/>
    <col min="1229" max="1229" width="6.85546875" style="104" customWidth="1"/>
    <col min="1230" max="1230" width="51.5703125" style="104" customWidth="1"/>
    <col min="1231" max="1231" width="2.28515625" style="104" customWidth="1"/>
    <col min="1232" max="1232" width="3" style="104" customWidth="1"/>
    <col min="1233" max="1233" width="12.42578125" style="104" customWidth="1"/>
    <col min="1234" max="1234" width="24.28515625" style="104" customWidth="1"/>
    <col min="1235" max="1235" width="2.28515625" style="104" customWidth="1"/>
    <col min="1236" max="1236" width="3.7109375" style="104" customWidth="1"/>
    <col min="1237" max="1237" width="13.140625" style="104" customWidth="1"/>
    <col min="1238" max="1238" width="28.28515625" style="104" customWidth="1"/>
    <col min="1239" max="1239" width="2.28515625" style="104" customWidth="1"/>
    <col min="1240" max="1240" width="3.7109375" style="104" customWidth="1"/>
    <col min="1241" max="1241" width="13.140625" style="104" customWidth="1"/>
    <col min="1242" max="1242" width="28.28515625" style="104" customWidth="1"/>
    <col min="1243" max="1243" width="2.28515625" style="104" customWidth="1"/>
    <col min="1244" max="1244" width="3.7109375" style="104" customWidth="1"/>
    <col min="1245" max="1245" width="13.140625" style="104" customWidth="1"/>
    <col min="1246" max="1246" width="28.28515625" style="104" customWidth="1"/>
    <col min="1247" max="1247" width="2.28515625" style="104" customWidth="1"/>
    <col min="1248" max="1248" width="3.7109375" style="104" customWidth="1"/>
    <col min="1249" max="1249" width="13.140625" style="104" customWidth="1"/>
    <col min="1250" max="1250" width="28.28515625" style="104" customWidth="1"/>
    <col min="1251" max="1251" width="2.28515625" style="104" customWidth="1"/>
    <col min="1252" max="1252" width="3.7109375" style="104" customWidth="1"/>
    <col min="1253" max="1253" width="13.140625" style="104" customWidth="1"/>
    <col min="1254" max="1254" width="28.28515625" style="104" customWidth="1"/>
    <col min="1255" max="1255" width="2.28515625" style="104" customWidth="1"/>
    <col min="1256" max="1256" width="3.7109375" style="104" customWidth="1"/>
    <col min="1257" max="1257" width="13.140625" style="104" customWidth="1"/>
    <col min="1258" max="1258" width="28.28515625" style="104" customWidth="1"/>
    <col min="1259" max="1259" width="2.28515625" style="104" customWidth="1"/>
    <col min="1260" max="1260" width="3.7109375" style="104" customWidth="1"/>
    <col min="1261" max="1261" width="13.140625" style="104" customWidth="1"/>
    <col min="1262" max="1262" width="28.28515625" style="104" customWidth="1"/>
    <col min="1263" max="1310" width="0" style="104" hidden="1" customWidth="1"/>
    <col min="1311" max="1448" width="11" style="104" customWidth="1"/>
    <col min="1449" max="1484" width="11.42578125" style="104"/>
    <col min="1485" max="1485" width="6.85546875" style="104" customWidth="1"/>
    <col min="1486" max="1486" width="51.5703125" style="104" customWidth="1"/>
    <col min="1487" max="1487" width="2.28515625" style="104" customWidth="1"/>
    <col min="1488" max="1488" width="3" style="104" customWidth="1"/>
    <col min="1489" max="1489" width="12.42578125" style="104" customWidth="1"/>
    <col min="1490" max="1490" width="24.28515625" style="104" customWidth="1"/>
    <col min="1491" max="1491" width="2.28515625" style="104" customWidth="1"/>
    <col min="1492" max="1492" width="3.7109375" style="104" customWidth="1"/>
    <col min="1493" max="1493" width="13.140625" style="104" customWidth="1"/>
    <col min="1494" max="1494" width="28.28515625" style="104" customWidth="1"/>
    <col min="1495" max="1495" width="2.28515625" style="104" customWidth="1"/>
    <col min="1496" max="1496" width="3.7109375" style="104" customWidth="1"/>
    <col min="1497" max="1497" width="13.140625" style="104" customWidth="1"/>
    <col min="1498" max="1498" width="28.28515625" style="104" customWidth="1"/>
    <col min="1499" max="1499" width="2.28515625" style="104" customWidth="1"/>
    <col min="1500" max="1500" width="3.7109375" style="104" customWidth="1"/>
    <col min="1501" max="1501" width="13.140625" style="104" customWidth="1"/>
    <col min="1502" max="1502" width="28.28515625" style="104" customWidth="1"/>
    <col min="1503" max="1503" width="2.28515625" style="104" customWidth="1"/>
    <col min="1504" max="1504" width="3.7109375" style="104" customWidth="1"/>
    <col min="1505" max="1505" width="13.140625" style="104" customWidth="1"/>
    <col min="1506" max="1506" width="28.28515625" style="104" customWidth="1"/>
    <col min="1507" max="1507" width="2.28515625" style="104" customWidth="1"/>
    <col min="1508" max="1508" width="3.7109375" style="104" customWidth="1"/>
    <col min="1509" max="1509" width="13.140625" style="104" customWidth="1"/>
    <col min="1510" max="1510" width="28.28515625" style="104" customWidth="1"/>
    <col min="1511" max="1511" width="2.28515625" style="104" customWidth="1"/>
    <col min="1512" max="1512" width="3.7109375" style="104" customWidth="1"/>
    <col min="1513" max="1513" width="13.140625" style="104" customWidth="1"/>
    <col min="1514" max="1514" width="28.28515625" style="104" customWidth="1"/>
    <col min="1515" max="1515" width="2.28515625" style="104" customWidth="1"/>
    <col min="1516" max="1516" width="3.7109375" style="104" customWidth="1"/>
    <col min="1517" max="1517" width="13.140625" style="104" customWidth="1"/>
    <col min="1518" max="1518" width="28.28515625" style="104" customWidth="1"/>
    <col min="1519" max="1566" width="0" style="104" hidden="1" customWidth="1"/>
    <col min="1567" max="1704" width="11" style="104" customWidth="1"/>
    <col min="1705" max="1740" width="11.42578125" style="104"/>
    <col min="1741" max="1741" width="6.85546875" style="104" customWidth="1"/>
    <col min="1742" max="1742" width="51.5703125" style="104" customWidth="1"/>
    <col min="1743" max="1743" width="2.28515625" style="104" customWidth="1"/>
    <col min="1744" max="1744" width="3" style="104" customWidth="1"/>
    <col min="1745" max="1745" width="12.42578125" style="104" customWidth="1"/>
    <col min="1746" max="1746" width="24.28515625" style="104" customWidth="1"/>
    <col min="1747" max="1747" width="2.28515625" style="104" customWidth="1"/>
    <col min="1748" max="1748" width="3.7109375" style="104" customWidth="1"/>
    <col min="1749" max="1749" width="13.140625" style="104" customWidth="1"/>
    <col min="1750" max="1750" width="28.28515625" style="104" customWidth="1"/>
    <col min="1751" max="1751" width="2.28515625" style="104" customWidth="1"/>
    <col min="1752" max="1752" width="3.7109375" style="104" customWidth="1"/>
    <col min="1753" max="1753" width="13.140625" style="104" customWidth="1"/>
    <col min="1754" max="1754" width="28.28515625" style="104" customWidth="1"/>
    <col min="1755" max="1755" width="2.28515625" style="104" customWidth="1"/>
    <col min="1756" max="1756" width="3.7109375" style="104" customWidth="1"/>
    <col min="1757" max="1757" width="13.140625" style="104" customWidth="1"/>
    <col min="1758" max="1758" width="28.28515625" style="104" customWidth="1"/>
    <col min="1759" max="1759" width="2.28515625" style="104" customWidth="1"/>
    <col min="1760" max="1760" width="3.7109375" style="104" customWidth="1"/>
    <col min="1761" max="1761" width="13.140625" style="104" customWidth="1"/>
    <col min="1762" max="1762" width="28.28515625" style="104" customWidth="1"/>
    <col min="1763" max="1763" width="2.28515625" style="104" customWidth="1"/>
    <col min="1764" max="1764" width="3.7109375" style="104" customWidth="1"/>
    <col min="1765" max="1765" width="13.140625" style="104" customWidth="1"/>
    <col min="1766" max="1766" width="28.28515625" style="104" customWidth="1"/>
    <col min="1767" max="1767" width="2.28515625" style="104" customWidth="1"/>
    <col min="1768" max="1768" width="3.7109375" style="104" customWidth="1"/>
    <col min="1769" max="1769" width="13.140625" style="104" customWidth="1"/>
    <col min="1770" max="1770" width="28.28515625" style="104" customWidth="1"/>
    <col min="1771" max="1771" width="2.28515625" style="104" customWidth="1"/>
    <col min="1772" max="1772" width="3.7109375" style="104" customWidth="1"/>
    <col min="1773" max="1773" width="13.140625" style="104" customWidth="1"/>
    <col min="1774" max="1774" width="28.28515625" style="104" customWidth="1"/>
    <col min="1775" max="1822" width="0" style="104" hidden="1" customWidth="1"/>
    <col min="1823" max="1960" width="11" style="104" customWidth="1"/>
    <col min="1961" max="1996" width="11.42578125" style="104"/>
    <col min="1997" max="1997" width="6.85546875" style="104" customWidth="1"/>
    <col min="1998" max="1998" width="51.5703125" style="104" customWidth="1"/>
    <col min="1999" max="1999" width="2.28515625" style="104" customWidth="1"/>
    <col min="2000" max="2000" width="3" style="104" customWidth="1"/>
    <col min="2001" max="2001" width="12.42578125" style="104" customWidth="1"/>
    <col min="2002" max="2002" width="24.28515625" style="104" customWidth="1"/>
    <col min="2003" max="2003" width="2.28515625" style="104" customWidth="1"/>
    <col min="2004" max="2004" width="3.7109375" style="104" customWidth="1"/>
    <col min="2005" max="2005" width="13.140625" style="104" customWidth="1"/>
    <col min="2006" max="2006" width="28.28515625" style="104" customWidth="1"/>
    <col min="2007" max="2007" width="2.28515625" style="104" customWidth="1"/>
    <col min="2008" max="2008" width="3.7109375" style="104" customWidth="1"/>
    <col min="2009" max="2009" width="13.140625" style="104" customWidth="1"/>
    <col min="2010" max="2010" width="28.28515625" style="104" customWidth="1"/>
    <col min="2011" max="2011" width="2.28515625" style="104" customWidth="1"/>
    <col min="2012" max="2012" width="3.7109375" style="104" customWidth="1"/>
    <col min="2013" max="2013" width="13.140625" style="104" customWidth="1"/>
    <col min="2014" max="2014" width="28.28515625" style="104" customWidth="1"/>
    <col min="2015" max="2015" width="2.28515625" style="104" customWidth="1"/>
    <col min="2016" max="2016" width="3.7109375" style="104" customWidth="1"/>
    <col min="2017" max="2017" width="13.140625" style="104" customWidth="1"/>
    <col min="2018" max="2018" width="28.28515625" style="104" customWidth="1"/>
    <col min="2019" max="2019" width="2.28515625" style="104" customWidth="1"/>
    <col min="2020" max="2020" width="3.7109375" style="104" customWidth="1"/>
    <col min="2021" max="2021" width="13.140625" style="104" customWidth="1"/>
    <col min="2022" max="2022" width="28.28515625" style="104" customWidth="1"/>
    <col min="2023" max="2023" width="2.28515625" style="104" customWidth="1"/>
    <col min="2024" max="2024" width="3.7109375" style="104" customWidth="1"/>
    <col min="2025" max="2025" width="13.140625" style="104" customWidth="1"/>
    <col min="2026" max="2026" width="28.28515625" style="104" customWidth="1"/>
    <col min="2027" max="2027" width="2.28515625" style="104" customWidth="1"/>
    <col min="2028" max="2028" width="3.7109375" style="104" customWidth="1"/>
    <col min="2029" max="2029" width="13.140625" style="104" customWidth="1"/>
    <col min="2030" max="2030" width="28.28515625" style="104" customWidth="1"/>
    <col min="2031" max="2078" width="0" style="104" hidden="1" customWidth="1"/>
    <col min="2079" max="2216" width="11" style="104" customWidth="1"/>
    <col min="2217" max="2252" width="11.42578125" style="104"/>
    <col min="2253" max="2253" width="6.85546875" style="104" customWidth="1"/>
    <col min="2254" max="2254" width="51.5703125" style="104" customWidth="1"/>
    <col min="2255" max="2255" width="2.28515625" style="104" customWidth="1"/>
    <col min="2256" max="2256" width="3" style="104" customWidth="1"/>
    <col min="2257" max="2257" width="12.42578125" style="104" customWidth="1"/>
    <col min="2258" max="2258" width="24.28515625" style="104" customWidth="1"/>
    <col min="2259" max="2259" width="2.28515625" style="104" customWidth="1"/>
    <col min="2260" max="2260" width="3.7109375" style="104" customWidth="1"/>
    <col min="2261" max="2261" width="13.140625" style="104" customWidth="1"/>
    <col min="2262" max="2262" width="28.28515625" style="104" customWidth="1"/>
    <col min="2263" max="2263" width="2.28515625" style="104" customWidth="1"/>
    <col min="2264" max="2264" width="3.7109375" style="104" customWidth="1"/>
    <col min="2265" max="2265" width="13.140625" style="104" customWidth="1"/>
    <col min="2266" max="2266" width="28.28515625" style="104" customWidth="1"/>
    <col min="2267" max="2267" width="2.28515625" style="104" customWidth="1"/>
    <col min="2268" max="2268" width="3.7109375" style="104" customWidth="1"/>
    <col min="2269" max="2269" width="13.140625" style="104" customWidth="1"/>
    <col min="2270" max="2270" width="28.28515625" style="104" customWidth="1"/>
    <col min="2271" max="2271" width="2.28515625" style="104" customWidth="1"/>
    <col min="2272" max="2272" width="3.7109375" style="104" customWidth="1"/>
    <col min="2273" max="2273" width="13.140625" style="104" customWidth="1"/>
    <col min="2274" max="2274" width="28.28515625" style="104" customWidth="1"/>
    <col min="2275" max="2275" width="2.28515625" style="104" customWidth="1"/>
    <col min="2276" max="2276" width="3.7109375" style="104" customWidth="1"/>
    <col min="2277" max="2277" width="13.140625" style="104" customWidth="1"/>
    <col min="2278" max="2278" width="28.28515625" style="104" customWidth="1"/>
    <col min="2279" max="2279" width="2.28515625" style="104" customWidth="1"/>
    <col min="2280" max="2280" width="3.7109375" style="104" customWidth="1"/>
    <col min="2281" max="2281" width="13.140625" style="104" customWidth="1"/>
    <col min="2282" max="2282" width="28.28515625" style="104" customWidth="1"/>
    <col min="2283" max="2283" width="2.28515625" style="104" customWidth="1"/>
    <col min="2284" max="2284" width="3.7109375" style="104" customWidth="1"/>
    <col min="2285" max="2285" width="13.140625" style="104" customWidth="1"/>
    <col min="2286" max="2286" width="28.28515625" style="104" customWidth="1"/>
    <col min="2287" max="2334" width="0" style="104" hidden="1" customWidth="1"/>
    <col min="2335" max="2472" width="11" style="104" customWidth="1"/>
    <col min="2473" max="2508" width="11.42578125" style="104"/>
    <col min="2509" max="2509" width="6.85546875" style="104" customWidth="1"/>
    <col min="2510" max="2510" width="51.5703125" style="104" customWidth="1"/>
    <col min="2511" max="2511" width="2.28515625" style="104" customWidth="1"/>
    <col min="2512" max="2512" width="3" style="104" customWidth="1"/>
    <col min="2513" max="2513" width="12.42578125" style="104" customWidth="1"/>
    <col min="2514" max="2514" width="24.28515625" style="104" customWidth="1"/>
    <col min="2515" max="2515" width="2.28515625" style="104" customWidth="1"/>
    <col min="2516" max="2516" width="3.7109375" style="104" customWidth="1"/>
    <col min="2517" max="2517" width="13.140625" style="104" customWidth="1"/>
    <col min="2518" max="2518" width="28.28515625" style="104" customWidth="1"/>
    <col min="2519" max="2519" width="2.28515625" style="104" customWidth="1"/>
    <col min="2520" max="2520" width="3.7109375" style="104" customWidth="1"/>
    <col min="2521" max="2521" width="13.140625" style="104" customWidth="1"/>
    <col min="2522" max="2522" width="28.28515625" style="104" customWidth="1"/>
    <col min="2523" max="2523" width="2.28515625" style="104" customWidth="1"/>
    <col min="2524" max="2524" width="3.7109375" style="104" customWidth="1"/>
    <col min="2525" max="2525" width="13.140625" style="104" customWidth="1"/>
    <col min="2526" max="2526" width="28.28515625" style="104" customWidth="1"/>
    <col min="2527" max="2527" width="2.28515625" style="104" customWidth="1"/>
    <col min="2528" max="2528" width="3.7109375" style="104" customWidth="1"/>
    <col min="2529" max="2529" width="13.140625" style="104" customWidth="1"/>
    <col min="2530" max="2530" width="28.28515625" style="104" customWidth="1"/>
    <col min="2531" max="2531" width="2.28515625" style="104" customWidth="1"/>
    <col min="2532" max="2532" width="3.7109375" style="104" customWidth="1"/>
    <col min="2533" max="2533" width="13.140625" style="104" customWidth="1"/>
    <col min="2534" max="2534" width="28.28515625" style="104" customWidth="1"/>
    <col min="2535" max="2535" width="2.28515625" style="104" customWidth="1"/>
    <col min="2536" max="2536" width="3.7109375" style="104" customWidth="1"/>
    <col min="2537" max="2537" width="13.140625" style="104" customWidth="1"/>
    <col min="2538" max="2538" width="28.28515625" style="104" customWidth="1"/>
    <col min="2539" max="2539" width="2.28515625" style="104" customWidth="1"/>
    <col min="2540" max="2540" width="3.7109375" style="104" customWidth="1"/>
    <col min="2541" max="2541" width="13.140625" style="104" customWidth="1"/>
    <col min="2542" max="2542" width="28.28515625" style="104" customWidth="1"/>
    <col min="2543" max="2590" width="0" style="104" hidden="1" customWidth="1"/>
    <col min="2591" max="2728" width="11" style="104" customWidth="1"/>
    <col min="2729" max="2764" width="11.42578125" style="104"/>
    <col min="2765" max="2765" width="6.85546875" style="104" customWidth="1"/>
    <col min="2766" max="2766" width="51.5703125" style="104" customWidth="1"/>
    <col min="2767" max="2767" width="2.28515625" style="104" customWidth="1"/>
    <col min="2768" max="2768" width="3" style="104" customWidth="1"/>
    <col min="2769" max="2769" width="12.42578125" style="104" customWidth="1"/>
    <col min="2770" max="2770" width="24.28515625" style="104" customWidth="1"/>
    <col min="2771" max="2771" width="2.28515625" style="104" customWidth="1"/>
    <col min="2772" max="2772" width="3.7109375" style="104" customWidth="1"/>
    <col min="2773" max="2773" width="13.140625" style="104" customWidth="1"/>
    <col min="2774" max="2774" width="28.28515625" style="104" customWidth="1"/>
    <col min="2775" max="2775" width="2.28515625" style="104" customWidth="1"/>
    <col min="2776" max="2776" width="3.7109375" style="104" customWidth="1"/>
    <col min="2777" max="2777" width="13.140625" style="104" customWidth="1"/>
    <col min="2778" max="2778" width="28.28515625" style="104" customWidth="1"/>
    <col min="2779" max="2779" width="2.28515625" style="104" customWidth="1"/>
    <col min="2780" max="2780" width="3.7109375" style="104" customWidth="1"/>
    <col min="2781" max="2781" width="13.140625" style="104" customWidth="1"/>
    <col min="2782" max="2782" width="28.28515625" style="104" customWidth="1"/>
    <col min="2783" max="2783" width="2.28515625" style="104" customWidth="1"/>
    <col min="2784" max="2784" width="3.7109375" style="104" customWidth="1"/>
    <col min="2785" max="2785" width="13.140625" style="104" customWidth="1"/>
    <col min="2786" max="2786" width="28.28515625" style="104" customWidth="1"/>
    <col min="2787" max="2787" width="2.28515625" style="104" customWidth="1"/>
    <col min="2788" max="2788" width="3.7109375" style="104" customWidth="1"/>
    <col min="2789" max="2789" width="13.140625" style="104" customWidth="1"/>
    <col min="2790" max="2790" width="28.28515625" style="104" customWidth="1"/>
    <col min="2791" max="2791" width="2.28515625" style="104" customWidth="1"/>
    <col min="2792" max="2792" width="3.7109375" style="104" customWidth="1"/>
    <col min="2793" max="2793" width="13.140625" style="104" customWidth="1"/>
    <col min="2794" max="2794" width="28.28515625" style="104" customWidth="1"/>
    <col min="2795" max="2795" width="2.28515625" style="104" customWidth="1"/>
    <col min="2796" max="2796" width="3.7109375" style="104" customWidth="1"/>
    <col min="2797" max="2797" width="13.140625" style="104" customWidth="1"/>
    <col min="2798" max="2798" width="28.28515625" style="104" customWidth="1"/>
    <col min="2799" max="2846" width="0" style="104" hidden="1" customWidth="1"/>
    <col min="2847" max="2984" width="11" style="104" customWidth="1"/>
    <col min="2985" max="3020" width="11.42578125" style="104"/>
    <col min="3021" max="3021" width="6.85546875" style="104" customWidth="1"/>
    <col min="3022" max="3022" width="51.5703125" style="104" customWidth="1"/>
    <col min="3023" max="3023" width="2.28515625" style="104" customWidth="1"/>
    <col min="3024" max="3024" width="3" style="104" customWidth="1"/>
    <col min="3025" max="3025" width="12.42578125" style="104" customWidth="1"/>
    <col min="3026" max="3026" width="24.28515625" style="104" customWidth="1"/>
    <col min="3027" max="3027" width="2.28515625" style="104" customWidth="1"/>
    <col min="3028" max="3028" width="3.7109375" style="104" customWidth="1"/>
    <col min="3029" max="3029" width="13.140625" style="104" customWidth="1"/>
    <col min="3030" max="3030" width="28.28515625" style="104" customWidth="1"/>
    <col min="3031" max="3031" width="2.28515625" style="104" customWidth="1"/>
    <col min="3032" max="3032" width="3.7109375" style="104" customWidth="1"/>
    <col min="3033" max="3033" width="13.140625" style="104" customWidth="1"/>
    <col min="3034" max="3034" width="28.28515625" style="104" customWidth="1"/>
    <col min="3035" max="3035" width="2.28515625" style="104" customWidth="1"/>
    <col min="3036" max="3036" width="3.7109375" style="104" customWidth="1"/>
    <col min="3037" max="3037" width="13.140625" style="104" customWidth="1"/>
    <col min="3038" max="3038" width="28.28515625" style="104" customWidth="1"/>
    <col min="3039" max="3039" width="2.28515625" style="104" customWidth="1"/>
    <col min="3040" max="3040" width="3.7109375" style="104" customWidth="1"/>
    <col min="3041" max="3041" width="13.140625" style="104" customWidth="1"/>
    <col min="3042" max="3042" width="28.28515625" style="104" customWidth="1"/>
    <col min="3043" max="3043" width="2.28515625" style="104" customWidth="1"/>
    <col min="3044" max="3044" width="3.7109375" style="104" customWidth="1"/>
    <col min="3045" max="3045" width="13.140625" style="104" customWidth="1"/>
    <col min="3046" max="3046" width="28.28515625" style="104" customWidth="1"/>
    <col min="3047" max="3047" width="2.28515625" style="104" customWidth="1"/>
    <col min="3048" max="3048" width="3.7109375" style="104" customWidth="1"/>
    <col min="3049" max="3049" width="13.140625" style="104" customWidth="1"/>
    <col min="3050" max="3050" width="28.28515625" style="104" customWidth="1"/>
    <col min="3051" max="3051" width="2.28515625" style="104" customWidth="1"/>
    <col min="3052" max="3052" width="3.7109375" style="104" customWidth="1"/>
    <col min="3053" max="3053" width="13.140625" style="104" customWidth="1"/>
    <col min="3054" max="3054" width="28.28515625" style="104" customWidth="1"/>
    <col min="3055" max="3102" width="0" style="104" hidden="1" customWidth="1"/>
    <col min="3103" max="3240" width="11" style="104" customWidth="1"/>
    <col min="3241" max="3276" width="11.42578125" style="104"/>
    <col min="3277" max="3277" width="6.85546875" style="104" customWidth="1"/>
    <col min="3278" max="3278" width="51.5703125" style="104" customWidth="1"/>
    <col min="3279" max="3279" width="2.28515625" style="104" customWidth="1"/>
    <col min="3280" max="3280" width="3" style="104" customWidth="1"/>
    <col min="3281" max="3281" width="12.42578125" style="104" customWidth="1"/>
    <col min="3282" max="3282" width="24.28515625" style="104" customWidth="1"/>
    <col min="3283" max="3283" width="2.28515625" style="104" customWidth="1"/>
    <col min="3284" max="3284" width="3.7109375" style="104" customWidth="1"/>
    <col min="3285" max="3285" width="13.140625" style="104" customWidth="1"/>
    <col min="3286" max="3286" width="28.28515625" style="104" customWidth="1"/>
    <col min="3287" max="3287" width="2.28515625" style="104" customWidth="1"/>
    <col min="3288" max="3288" width="3.7109375" style="104" customWidth="1"/>
    <col min="3289" max="3289" width="13.140625" style="104" customWidth="1"/>
    <col min="3290" max="3290" width="28.28515625" style="104" customWidth="1"/>
    <col min="3291" max="3291" width="2.28515625" style="104" customWidth="1"/>
    <col min="3292" max="3292" width="3.7109375" style="104" customWidth="1"/>
    <col min="3293" max="3293" width="13.140625" style="104" customWidth="1"/>
    <col min="3294" max="3294" width="28.28515625" style="104" customWidth="1"/>
    <col min="3295" max="3295" width="2.28515625" style="104" customWidth="1"/>
    <col min="3296" max="3296" width="3.7109375" style="104" customWidth="1"/>
    <col min="3297" max="3297" width="13.140625" style="104" customWidth="1"/>
    <col min="3298" max="3298" width="28.28515625" style="104" customWidth="1"/>
    <col min="3299" max="3299" width="2.28515625" style="104" customWidth="1"/>
    <col min="3300" max="3300" width="3.7109375" style="104" customWidth="1"/>
    <col min="3301" max="3301" width="13.140625" style="104" customWidth="1"/>
    <col min="3302" max="3302" width="28.28515625" style="104" customWidth="1"/>
    <col min="3303" max="3303" width="2.28515625" style="104" customWidth="1"/>
    <col min="3304" max="3304" width="3.7109375" style="104" customWidth="1"/>
    <col min="3305" max="3305" width="13.140625" style="104" customWidth="1"/>
    <col min="3306" max="3306" width="28.28515625" style="104" customWidth="1"/>
    <col min="3307" max="3307" width="2.28515625" style="104" customWidth="1"/>
    <col min="3308" max="3308" width="3.7109375" style="104" customWidth="1"/>
    <col min="3309" max="3309" width="13.140625" style="104" customWidth="1"/>
    <col min="3310" max="3310" width="28.28515625" style="104" customWidth="1"/>
    <col min="3311" max="3358" width="0" style="104" hidden="1" customWidth="1"/>
    <col min="3359" max="3496" width="11" style="104" customWidth="1"/>
    <col min="3497" max="3532" width="11.42578125" style="104"/>
    <col min="3533" max="3533" width="6.85546875" style="104" customWidth="1"/>
    <col min="3534" max="3534" width="51.5703125" style="104" customWidth="1"/>
    <col min="3535" max="3535" width="2.28515625" style="104" customWidth="1"/>
    <col min="3536" max="3536" width="3" style="104" customWidth="1"/>
    <col min="3537" max="3537" width="12.42578125" style="104" customWidth="1"/>
    <col min="3538" max="3538" width="24.28515625" style="104" customWidth="1"/>
    <col min="3539" max="3539" width="2.28515625" style="104" customWidth="1"/>
    <col min="3540" max="3540" width="3.7109375" style="104" customWidth="1"/>
    <col min="3541" max="3541" width="13.140625" style="104" customWidth="1"/>
    <col min="3542" max="3542" width="28.28515625" style="104" customWidth="1"/>
    <col min="3543" max="3543" width="2.28515625" style="104" customWidth="1"/>
    <col min="3544" max="3544" width="3.7109375" style="104" customWidth="1"/>
    <col min="3545" max="3545" width="13.140625" style="104" customWidth="1"/>
    <col min="3546" max="3546" width="28.28515625" style="104" customWidth="1"/>
    <col min="3547" max="3547" width="2.28515625" style="104" customWidth="1"/>
    <col min="3548" max="3548" width="3.7109375" style="104" customWidth="1"/>
    <col min="3549" max="3549" width="13.140625" style="104" customWidth="1"/>
    <col min="3550" max="3550" width="28.28515625" style="104" customWidth="1"/>
    <col min="3551" max="3551" width="2.28515625" style="104" customWidth="1"/>
    <col min="3552" max="3552" width="3.7109375" style="104" customWidth="1"/>
    <col min="3553" max="3553" width="13.140625" style="104" customWidth="1"/>
    <col min="3554" max="3554" width="28.28515625" style="104" customWidth="1"/>
    <col min="3555" max="3555" width="2.28515625" style="104" customWidth="1"/>
    <col min="3556" max="3556" width="3.7109375" style="104" customWidth="1"/>
    <col min="3557" max="3557" width="13.140625" style="104" customWidth="1"/>
    <col min="3558" max="3558" width="28.28515625" style="104" customWidth="1"/>
    <col min="3559" max="3559" width="2.28515625" style="104" customWidth="1"/>
    <col min="3560" max="3560" width="3.7109375" style="104" customWidth="1"/>
    <col min="3561" max="3561" width="13.140625" style="104" customWidth="1"/>
    <col min="3562" max="3562" width="28.28515625" style="104" customWidth="1"/>
    <col min="3563" max="3563" width="2.28515625" style="104" customWidth="1"/>
    <col min="3564" max="3564" width="3.7109375" style="104" customWidth="1"/>
    <col min="3565" max="3565" width="13.140625" style="104" customWidth="1"/>
    <col min="3566" max="3566" width="28.28515625" style="104" customWidth="1"/>
    <col min="3567" max="3614" width="0" style="104" hidden="1" customWidth="1"/>
    <col min="3615" max="3752" width="11" style="104" customWidth="1"/>
    <col min="3753" max="3788" width="11.42578125" style="104"/>
    <col min="3789" max="3789" width="6.85546875" style="104" customWidth="1"/>
    <col min="3790" max="3790" width="51.5703125" style="104" customWidth="1"/>
    <col min="3791" max="3791" width="2.28515625" style="104" customWidth="1"/>
    <col min="3792" max="3792" width="3" style="104" customWidth="1"/>
    <col min="3793" max="3793" width="12.42578125" style="104" customWidth="1"/>
    <col min="3794" max="3794" width="24.28515625" style="104" customWidth="1"/>
    <col min="3795" max="3795" width="2.28515625" style="104" customWidth="1"/>
    <col min="3796" max="3796" width="3.7109375" style="104" customWidth="1"/>
    <col min="3797" max="3797" width="13.140625" style="104" customWidth="1"/>
    <col min="3798" max="3798" width="28.28515625" style="104" customWidth="1"/>
    <col min="3799" max="3799" width="2.28515625" style="104" customWidth="1"/>
    <col min="3800" max="3800" width="3.7109375" style="104" customWidth="1"/>
    <col min="3801" max="3801" width="13.140625" style="104" customWidth="1"/>
    <col min="3802" max="3802" width="28.28515625" style="104" customWidth="1"/>
    <col min="3803" max="3803" width="2.28515625" style="104" customWidth="1"/>
    <col min="3804" max="3804" width="3.7109375" style="104" customWidth="1"/>
    <col min="3805" max="3805" width="13.140625" style="104" customWidth="1"/>
    <col min="3806" max="3806" width="28.28515625" style="104" customWidth="1"/>
    <col min="3807" max="3807" width="2.28515625" style="104" customWidth="1"/>
    <col min="3808" max="3808" width="3.7109375" style="104" customWidth="1"/>
    <col min="3809" max="3809" width="13.140625" style="104" customWidth="1"/>
    <col min="3810" max="3810" width="28.28515625" style="104" customWidth="1"/>
    <col min="3811" max="3811" width="2.28515625" style="104" customWidth="1"/>
    <col min="3812" max="3812" width="3.7109375" style="104" customWidth="1"/>
    <col min="3813" max="3813" width="13.140625" style="104" customWidth="1"/>
    <col min="3814" max="3814" width="28.28515625" style="104" customWidth="1"/>
    <col min="3815" max="3815" width="2.28515625" style="104" customWidth="1"/>
    <col min="3816" max="3816" width="3.7109375" style="104" customWidth="1"/>
    <col min="3817" max="3817" width="13.140625" style="104" customWidth="1"/>
    <col min="3818" max="3818" width="28.28515625" style="104" customWidth="1"/>
    <col min="3819" max="3819" width="2.28515625" style="104" customWidth="1"/>
    <col min="3820" max="3820" width="3.7109375" style="104" customWidth="1"/>
    <col min="3821" max="3821" width="13.140625" style="104" customWidth="1"/>
    <col min="3822" max="3822" width="28.28515625" style="104" customWidth="1"/>
    <col min="3823" max="3870" width="0" style="104" hidden="1" customWidth="1"/>
    <col min="3871" max="4008" width="11" style="104" customWidth="1"/>
    <col min="4009" max="4044" width="11.42578125" style="104"/>
    <col min="4045" max="4045" width="6.85546875" style="104" customWidth="1"/>
    <col min="4046" max="4046" width="51.5703125" style="104" customWidth="1"/>
    <col min="4047" max="4047" width="2.28515625" style="104" customWidth="1"/>
    <col min="4048" max="4048" width="3" style="104" customWidth="1"/>
    <col min="4049" max="4049" width="12.42578125" style="104" customWidth="1"/>
    <col min="4050" max="4050" width="24.28515625" style="104" customWidth="1"/>
    <col min="4051" max="4051" width="2.28515625" style="104" customWidth="1"/>
    <col min="4052" max="4052" width="3.7109375" style="104" customWidth="1"/>
    <col min="4053" max="4053" width="13.140625" style="104" customWidth="1"/>
    <col min="4054" max="4054" width="28.28515625" style="104" customWidth="1"/>
    <col min="4055" max="4055" width="2.28515625" style="104" customWidth="1"/>
    <col min="4056" max="4056" width="3.7109375" style="104" customWidth="1"/>
    <col min="4057" max="4057" width="13.140625" style="104" customWidth="1"/>
    <col min="4058" max="4058" width="28.28515625" style="104" customWidth="1"/>
    <col min="4059" max="4059" width="2.28515625" style="104" customWidth="1"/>
    <col min="4060" max="4060" width="3.7109375" style="104" customWidth="1"/>
    <col min="4061" max="4061" width="13.140625" style="104" customWidth="1"/>
    <col min="4062" max="4062" width="28.28515625" style="104" customWidth="1"/>
    <col min="4063" max="4063" width="2.28515625" style="104" customWidth="1"/>
    <col min="4064" max="4064" width="3.7109375" style="104" customWidth="1"/>
    <col min="4065" max="4065" width="13.140625" style="104" customWidth="1"/>
    <col min="4066" max="4066" width="28.28515625" style="104" customWidth="1"/>
    <col min="4067" max="4067" width="2.28515625" style="104" customWidth="1"/>
    <col min="4068" max="4068" width="3.7109375" style="104" customWidth="1"/>
    <col min="4069" max="4069" width="13.140625" style="104" customWidth="1"/>
    <col min="4070" max="4070" width="28.28515625" style="104" customWidth="1"/>
    <col min="4071" max="4071" width="2.28515625" style="104" customWidth="1"/>
    <col min="4072" max="4072" width="3.7109375" style="104" customWidth="1"/>
    <col min="4073" max="4073" width="13.140625" style="104" customWidth="1"/>
    <col min="4074" max="4074" width="28.28515625" style="104" customWidth="1"/>
    <col min="4075" max="4075" width="2.28515625" style="104" customWidth="1"/>
    <col min="4076" max="4076" width="3.7109375" style="104" customWidth="1"/>
    <col min="4077" max="4077" width="13.140625" style="104" customWidth="1"/>
    <col min="4078" max="4078" width="28.28515625" style="104" customWidth="1"/>
    <col min="4079" max="4126" width="0" style="104" hidden="1" customWidth="1"/>
    <col min="4127" max="4264" width="11" style="104" customWidth="1"/>
    <col min="4265" max="4300" width="11.42578125" style="104"/>
    <col min="4301" max="4301" width="6.85546875" style="104" customWidth="1"/>
    <col min="4302" max="4302" width="51.5703125" style="104" customWidth="1"/>
    <col min="4303" max="4303" width="2.28515625" style="104" customWidth="1"/>
    <col min="4304" max="4304" width="3" style="104" customWidth="1"/>
    <col min="4305" max="4305" width="12.42578125" style="104" customWidth="1"/>
    <col min="4306" max="4306" width="24.28515625" style="104" customWidth="1"/>
    <col min="4307" max="4307" width="2.28515625" style="104" customWidth="1"/>
    <col min="4308" max="4308" width="3.7109375" style="104" customWidth="1"/>
    <col min="4309" max="4309" width="13.140625" style="104" customWidth="1"/>
    <col min="4310" max="4310" width="28.28515625" style="104" customWidth="1"/>
    <col min="4311" max="4311" width="2.28515625" style="104" customWidth="1"/>
    <col min="4312" max="4312" width="3.7109375" style="104" customWidth="1"/>
    <col min="4313" max="4313" width="13.140625" style="104" customWidth="1"/>
    <col min="4314" max="4314" width="28.28515625" style="104" customWidth="1"/>
    <col min="4315" max="4315" width="2.28515625" style="104" customWidth="1"/>
    <col min="4316" max="4316" width="3.7109375" style="104" customWidth="1"/>
    <col min="4317" max="4317" width="13.140625" style="104" customWidth="1"/>
    <col min="4318" max="4318" width="28.28515625" style="104" customWidth="1"/>
    <col min="4319" max="4319" width="2.28515625" style="104" customWidth="1"/>
    <col min="4320" max="4320" width="3.7109375" style="104" customWidth="1"/>
    <col min="4321" max="4321" width="13.140625" style="104" customWidth="1"/>
    <col min="4322" max="4322" width="28.28515625" style="104" customWidth="1"/>
    <col min="4323" max="4323" width="2.28515625" style="104" customWidth="1"/>
    <col min="4324" max="4324" width="3.7109375" style="104" customWidth="1"/>
    <col min="4325" max="4325" width="13.140625" style="104" customWidth="1"/>
    <col min="4326" max="4326" width="28.28515625" style="104" customWidth="1"/>
    <col min="4327" max="4327" width="2.28515625" style="104" customWidth="1"/>
    <col min="4328" max="4328" width="3.7109375" style="104" customWidth="1"/>
    <col min="4329" max="4329" width="13.140625" style="104" customWidth="1"/>
    <col min="4330" max="4330" width="28.28515625" style="104" customWidth="1"/>
    <col min="4331" max="4331" width="2.28515625" style="104" customWidth="1"/>
    <col min="4332" max="4332" width="3.7109375" style="104" customWidth="1"/>
    <col min="4333" max="4333" width="13.140625" style="104" customWidth="1"/>
    <col min="4334" max="4334" width="28.28515625" style="104" customWidth="1"/>
    <col min="4335" max="4382" width="0" style="104" hidden="1" customWidth="1"/>
    <col min="4383" max="4520" width="11" style="104" customWidth="1"/>
    <col min="4521" max="4556" width="11.42578125" style="104"/>
    <col min="4557" max="4557" width="6.85546875" style="104" customWidth="1"/>
    <col min="4558" max="4558" width="51.5703125" style="104" customWidth="1"/>
    <col min="4559" max="4559" width="2.28515625" style="104" customWidth="1"/>
    <col min="4560" max="4560" width="3" style="104" customWidth="1"/>
    <col min="4561" max="4561" width="12.42578125" style="104" customWidth="1"/>
    <col min="4562" max="4562" width="24.28515625" style="104" customWidth="1"/>
    <col min="4563" max="4563" width="2.28515625" style="104" customWidth="1"/>
    <col min="4564" max="4564" width="3.7109375" style="104" customWidth="1"/>
    <col min="4565" max="4565" width="13.140625" style="104" customWidth="1"/>
    <col min="4566" max="4566" width="28.28515625" style="104" customWidth="1"/>
    <col min="4567" max="4567" width="2.28515625" style="104" customWidth="1"/>
    <col min="4568" max="4568" width="3.7109375" style="104" customWidth="1"/>
    <col min="4569" max="4569" width="13.140625" style="104" customWidth="1"/>
    <col min="4570" max="4570" width="28.28515625" style="104" customWidth="1"/>
    <col min="4571" max="4571" width="2.28515625" style="104" customWidth="1"/>
    <col min="4572" max="4572" width="3.7109375" style="104" customWidth="1"/>
    <col min="4573" max="4573" width="13.140625" style="104" customWidth="1"/>
    <col min="4574" max="4574" width="28.28515625" style="104" customWidth="1"/>
    <col min="4575" max="4575" width="2.28515625" style="104" customWidth="1"/>
    <col min="4576" max="4576" width="3.7109375" style="104" customWidth="1"/>
    <col min="4577" max="4577" width="13.140625" style="104" customWidth="1"/>
    <col min="4578" max="4578" width="28.28515625" style="104" customWidth="1"/>
    <col min="4579" max="4579" width="2.28515625" style="104" customWidth="1"/>
    <col min="4580" max="4580" width="3.7109375" style="104" customWidth="1"/>
    <col min="4581" max="4581" width="13.140625" style="104" customWidth="1"/>
    <col min="4582" max="4582" width="28.28515625" style="104" customWidth="1"/>
    <col min="4583" max="4583" width="2.28515625" style="104" customWidth="1"/>
    <col min="4584" max="4584" width="3.7109375" style="104" customWidth="1"/>
    <col min="4585" max="4585" width="13.140625" style="104" customWidth="1"/>
    <col min="4586" max="4586" width="28.28515625" style="104" customWidth="1"/>
    <col min="4587" max="4587" width="2.28515625" style="104" customWidth="1"/>
    <col min="4588" max="4588" width="3.7109375" style="104" customWidth="1"/>
    <col min="4589" max="4589" width="13.140625" style="104" customWidth="1"/>
    <col min="4590" max="4590" width="28.28515625" style="104" customWidth="1"/>
    <col min="4591" max="4638" width="0" style="104" hidden="1" customWidth="1"/>
    <col min="4639" max="4776" width="11" style="104" customWidth="1"/>
    <col min="4777" max="4812" width="11.42578125" style="104"/>
    <col min="4813" max="4813" width="6.85546875" style="104" customWidth="1"/>
    <col min="4814" max="4814" width="51.5703125" style="104" customWidth="1"/>
    <col min="4815" max="4815" width="2.28515625" style="104" customWidth="1"/>
    <col min="4816" max="4816" width="3" style="104" customWidth="1"/>
    <col min="4817" max="4817" width="12.42578125" style="104" customWidth="1"/>
    <col min="4818" max="4818" width="24.28515625" style="104" customWidth="1"/>
    <col min="4819" max="4819" width="2.28515625" style="104" customWidth="1"/>
    <col min="4820" max="4820" width="3.7109375" style="104" customWidth="1"/>
    <col min="4821" max="4821" width="13.140625" style="104" customWidth="1"/>
    <col min="4822" max="4822" width="28.28515625" style="104" customWidth="1"/>
    <col min="4823" max="4823" width="2.28515625" style="104" customWidth="1"/>
    <col min="4824" max="4824" width="3.7109375" style="104" customWidth="1"/>
    <col min="4825" max="4825" width="13.140625" style="104" customWidth="1"/>
    <col min="4826" max="4826" width="28.28515625" style="104" customWidth="1"/>
    <col min="4827" max="4827" width="2.28515625" style="104" customWidth="1"/>
    <col min="4828" max="4828" width="3.7109375" style="104" customWidth="1"/>
    <col min="4829" max="4829" width="13.140625" style="104" customWidth="1"/>
    <col min="4830" max="4830" width="28.28515625" style="104" customWidth="1"/>
    <col min="4831" max="4831" width="2.28515625" style="104" customWidth="1"/>
    <col min="4832" max="4832" width="3.7109375" style="104" customWidth="1"/>
    <col min="4833" max="4833" width="13.140625" style="104" customWidth="1"/>
    <col min="4834" max="4834" width="28.28515625" style="104" customWidth="1"/>
    <col min="4835" max="4835" width="2.28515625" style="104" customWidth="1"/>
    <col min="4836" max="4836" width="3.7109375" style="104" customWidth="1"/>
    <col min="4837" max="4837" width="13.140625" style="104" customWidth="1"/>
    <col min="4838" max="4838" width="28.28515625" style="104" customWidth="1"/>
    <col min="4839" max="4839" width="2.28515625" style="104" customWidth="1"/>
    <col min="4840" max="4840" width="3.7109375" style="104" customWidth="1"/>
    <col min="4841" max="4841" width="13.140625" style="104" customWidth="1"/>
    <col min="4842" max="4842" width="28.28515625" style="104" customWidth="1"/>
    <col min="4843" max="4843" width="2.28515625" style="104" customWidth="1"/>
    <col min="4844" max="4844" width="3.7109375" style="104" customWidth="1"/>
    <col min="4845" max="4845" width="13.140625" style="104" customWidth="1"/>
    <col min="4846" max="4846" width="28.28515625" style="104" customWidth="1"/>
    <col min="4847" max="4894" width="0" style="104" hidden="1" customWidth="1"/>
    <col min="4895" max="5032" width="11" style="104" customWidth="1"/>
    <col min="5033" max="5068" width="11.42578125" style="104"/>
    <col min="5069" max="5069" width="6.85546875" style="104" customWidth="1"/>
    <col min="5070" max="5070" width="51.5703125" style="104" customWidth="1"/>
    <col min="5071" max="5071" width="2.28515625" style="104" customWidth="1"/>
    <col min="5072" max="5072" width="3" style="104" customWidth="1"/>
    <col min="5073" max="5073" width="12.42578125" style="104" customWidth="1"/>
    <col min="5074" max="5074" width="24.28515625" style="104" customWidth="1"/>
    <col min="5075" max="5075" width="2.28515625" style="104" customWidth="1"/>
    <col min="5076" max="5076" width="3.7109375" style="104" customWidth="1"/>
    <col min="5077" max="5077" width="13.140625" style="104" customWidth="1"/>
    <col min="5078" max="5078" width="28.28515625" style="104" customWidth="1"/>
    <col min="5079" max="5079" width="2.28515625" style="104" customWidth="1"/>
    <col min="5080" max="5080" width="3.7109375" style="104" customWidth="1"/>
    <col min="5081" max="5081" width="13.140625" style="104" customWidth="1"/>
    <col min="5082" max="5082" width="28.28515625" style="104" customWidth="1"/>
    <col min="5083" max="5083" width="2.28515625" style="104" customWidth="1"/>
    <col min="5084" max="5084" width="3.7109375" style="104" customWidth="1"/>
    <col min="5085" max="5085" width="13.140625" style="104" customWidth="1"/>
    <col min="5086" max="5086" width="28.28515625" style="104" customWidth="1"/>
    <col min="5087" max="5087" width="2.28515625" style="104" customWidth="1"/>
    <col min="5088" max="5088" width="3.7109375" style="104" customWidth="1"/>
    <col min="5089" max="5089" width="13.140625" style="104" customWidth="1"/>
    <col min="5090" max="5090" width="28.28515625" style="104" customWidth="1"/>
    <col min="5091" max="5091" width="2.28515625" style="104" customWidth="1"/>
    <col min="5092" max="5092" width="3.7109375" style="104" customWidth="1"/>
    <col min="5093" max="5093" width="13.140625" style="104" customWidth="1"/>
    <col min="5094" max="5094" width="28.28515625" style="104" customWidth="1"/>
    <col min="5095" max="5095" width="2.28515625" style="104" customWidth="1"/>
    <col min="5096" max="5096" width="3.7109375" style="104" customWidth="1"/>
    <col min="5097" max="5097" width="13.140625" style="104" customWidth="1"/>
    <col min="5098" max="5098" width="28.28515625" style="104" customWidth="1"/>
    <col min="5099" max="5099" width="2.28515625" style="104" customWidth="1"/>
    <col min="5100" max="5100" width="3.7109375" style="104" customWidth="1"/>
    <col min="5101" max="5101" width="13.140625" style="104" customWidth="1"/>
    <col min="5102" max="5102" width="28.28515625" style="104" customWidth="1"/>
    <col min="5103" max="5150" width="0" style="104" hidden="1" customWidth="1"/>
    <col min="5151" max="5288" width="11" style="104" customWidth="1"/>
    <col min="5289" max="5324" width="11.42578125" style="104"/>
    <col min="5325" max="5325" width="6.85546875" style="104" customWidth="1"/>
    <col min="5326" max="5326" width="51.5703125" style="104" customWidth="1"/>
    <col min="5327" max="5327" width="2.28515625" style="104" customWidth="1"/>
    <col min="5328" max="5328" width="3" style="104" customWidth="1"/>
    <col min="5329" max="5329" width="12.42578125" style="104" customWidth="1"/>
    <col min="5330" max="5330" width="24.28515625" style="104" customWidth="1"/>
    <col min="5331" max="5331" width="2.28515625" style="104" customWidth="1"/>
    <col min="5332" max="5332" width="3.7109375" style="104" customWidth="1"/>
    <col min="5333" max="5333" width="13.140625" style="104" customWidth="1"/>
    <col min="5334" max="5334" width="28.28515625" style="104" customWidth="1"/>
    <col min="5335" max="5335" width="2.28515625" style="104" customWidth="1"/>
    <col min="5336" max="5336" width="3.7109375" style="104" customWidth="1"/>
    <col min="5337" max="5337" width="13.140625" style="104" customWidth="1"/>
    <col min="5338" max="5338" width="28.28515625" style="104" customWidth="1"/>
    <col min="5339" max="5339" width="2.28515625" style="104" customWidth="1"/>
    <col min="5340" max="5340" width="3.7109375" style="104" customWidth="1"/>
    <col min="5341" max="5341" width="13.140625" style="104" customWidth="1"/>
    <col min="5342" max="5342" width="28.28515625" style="104" customWidth="1"/>
    <col min="5343" max="5343" width="2.28515625" style="104" customWidth="1"/>
    <col min="5344" max="5344" width="3.7109375" style="104" customWidth="1"/>
    <col min="5345" max="5345" width="13.140625" style="104" customWidth="1"/>
    <col min="5346" max="5346" width="28.28515625" style="104" customWidth="1"/>
    <col min="5347" max="5347" width="2.28515625" style="104" customWidth="1"/>
    <col min="5348" max="5348" width="3.7109375" style="104" customWidth="1"/>
    <col min="5349" max="5349" width="13.140625" style="104" customWidth="1"/>
    <col min="5350" max="5350" width="28.28515625" style="104" customWidth="1"/>
    <col min="5351" max="5351" width="2.28515625" style="104" customWidth="1"/>
    <col min="5352" max="5352" width="3.7109375" style="104" customWidth="1"/>
    <col min="5353" max="5353" width="13.140625" style="104" customWidth="1"/>
    <col min="5354" max="5354" width="28.28515625" style="104" customWidth="1"/>
    <col min="5355" max="5355" width="2.28515625" style="104" customWidth="1"/>
    <col min="5356" max="5356" width="3.7109375" style="104" customWidth="1"/>
    <col min="5357" max="5357" width="13.140625" style="104" customWidth="1"/>
    <col min="5358" max="5358" width="28.28515625" style="104" customWidth="1"/>
    <col min="5359" max="5406" width="0" style="104" hidden="1" customWidth="1"/>
    <col min="5407" max="5544" width="11" style="104" customWidth="1"/>
    <col min="5545" max="5580" width="11.42578125" style="104"/>
    <col min="5581" max="5581" width="6.85546875" style="104" customWidth="1"/>
    <col min="5582" max="5582" width="51.5703125" style="104" customWidth="1"/>
    <col min="5583" max="5583" width="2.28515625" style="104" customWidth="1"/>
    <col min="5584" max="5584" width="3" style="104" customWidth="1"/>
    <col min="5585" max="5585" width="12.42578125" style="104" customWidth="1"/>
    <col min="5586" max="5586" width="24.28515625" style="104" customWidth="1"/>
    <col min="5587" max="5587" width="2.28515625" style="104" customWidth="1"/>
    <col min="5588" max="5588" width="3.7109375" style="104" customWidth="1"/>
    <col min="5589" max="5589" width="13.140625" style="104" customWidth="1"/>
    <col min="5590" max="5590" width="28.28515625" style="104" customWidth="1"/>
    <col min="5591" max="5591" width="2.28515625" style="104" customWidth="1"/>
    <col min="5592" max="5592" width="3.7109375" style="104" customWidth="1"/>
    <col min="5593" max="5593" width="13.140625" style="104" customWidth="1"/>
    <col min="5594" max="5594" width="28.28515625" style="104" customWidth="1"/>
    <col min="5595" max="5595" width="2.28515625" style="104" customWidth="1"/>
    <col min="5596" max="5596" width="3.7109375" style="104" customWidth="1"/>
    <col min="5597" max="5597" width="13.140625" style="104" customWidth="1"/>
    <col min="5598" max="5598" width="28.28515625" style="104" customWidth="1"/>
    <col min="5599" max="5599" width="2.28515625" style="104" customWidth="1"/>
    <col min="5600" max="5600" width="3.7109375" style="104" customWidth="1"/>
    <col min="5601" max="5601" width="13.140625" style="104" customWidth="1"/>
    <col min="5602" max="5602" width="28.28515625" style="104" customWidth="1"/>
    <col min="5603" max="5603" width="2.28515625" style="104" customWidth="1"/>
    <col min="5604" max="5604" width="3.7109375" style="104" customWidth="1"/>
    <col min="5605" max="5605" width="13.140625" style="104" customWidth="1"/>
    <col min="5606" max="5606" width="28.28515625" style="104" customWidth="1"/>
    <col min="5607" max="5607" width="2.28515625" style="104" customWidth="1"/>
    <col min="5608" max="5608" width="3.7109375" style="104" customWidth="1"/>
    <col min="5609" max="5609" width="13.140625" style="104" customWidth="1"/>
    <col min="5610" max="5610" width="28.28515625" style="104" customWidth="1"/>
    <col min="5611" max="5611" width="2.28515625" style="104" customWidth="1"/>
    <col min="5612" max="5612" width="3.7109375" style="104" customWidth="1"/>
    <col min="5613" max="5613" width="13.140625" style="104" customWidth="1"/>
    <col min="5614" max="5614" width="28.28515625" style="104" customWidth="1"/>
    <col min="5615" max="5662" width="0" style="104" hidden="1" customWidth="1"/>
    <col min="5663" max="5800" width="11" style="104" customWidth="1"/>
    <col min="5801" max="5836" width="11.42578125" style="104"/>
    <col min="5837" max="5837" width="6.85546875" style="104" customWidth="1"/>
    <col min="5838" max="5838" width="51.5703125" style="104" customWidth="1"/>
    <col min="5839" max="5839" width="2.28515625" style="104" customWidth="1"/>
    <col min="5840" max="5840" width="3" style="104" customWidth="1"/>
    <col min="5841" max="5841" width="12.42578125" style="104" customWidth="1"/>
    <col min="5842" max="5842" width="24.28515625" style="104" customWidth="1"/>
    <col min="5843" max="5843" width="2.28515625" style="104" customWidth="1"/>
    <col min="5844" max="5844" width="3.7109375" style="104" customWidth="1"/>
    <col min="5845" max="5845" width="13.140625" style="104" customWidth="1"/>
    <col min="5846" max="5846" width="28.28515625" style="104" customWidth="1"/>
    <col min="5847" max="5847" width="2.28515625" style="104" customWidth="1"/>
    <col min="5848" max="5848" width="3.7109375" style="104" customWidth="1"/>
    <col min="5849" max="5849" width="13.140625" style="104" customWidth="1"/>
    <col min="5850" max="5850" width="28.28515625" style="104" customWidth="1"/>
    <col min="5851" max="5851" width="2.28515625" style="104" customWidth="1"/>
    <col min="5852" max="5852" width="3.7109375" style="104" customWidth="1"/>
    <col min="5853" max="5853" width="13.140625" style="104" customWidth="1"/>
    <col min="5854" max="5854" width="28.28515625" style="104" customWidth="1"/>
    <col min="5855" max="5855" width="2.28515625" style="104" customWidth="1"/>
    <col min="5856" max="5856" width="3.7109375" style="104" customWidth="1"/>
    <col min="5857" max="5857" width="13.140625" style="104" customWidth="1"/>
    <col min="5858" max="5858" width="28.28515625" style="104" customWidth="1"/>
    <col min="5859" max="5859" width="2.28515625" style="104" customWidth="1"/>
    <col min="5860" max="5860" width="3.7109375" style="104" customWidth="1"/>
    <col min="5861" max="5861" width="13.140625" style="104" customWidth="1"/>
    <col min="5862" max="5862" width="28.28515625" style="104" customWidth="1"/>
    <col min="5863" max="5863" width="2.28515625" style="104" customWidth="1"/>
    <col min="5864" max="5864" width="3.7109375" style="104" customWidth="1"/>
    <col min="5865" max="5865" width="13.140625" style="104" customWidth="1"/>
    <col min="5866" max="5866" width="28.28515625" style="104" customWidth="1"/>
    <col min="5867" max="5867" width="2.28515625" style="104" customWidth="1"/>
    <col min="5868" max="5868" width="3.7109375" style="104" customWidth="1"/>
    <col min="5869" max="5869" width="13.140625" style="104" customWidth="1"/>
    <col min="5870" max="5870" width="28.28515625" style="104" customWidth="1"/>
    <col min="5871" max="5918" width="0" style="104" hidden="1" customWidth="1"/>
    <col min="5919" max="6056" width="11" style="104" customWidth="1"/>
    <col min="6057" max="6092" width="11.42578125" style="104"/>
    <col min="6093" max="6093" width="6.85546875" style="104" customWidth="1"/>
    <col min="6094" max="6094" width="51.5703125" style="104" customWidth="1"/>
    <col min="6095" max="6095" width="2.28515625" style="104" customWidth="1"/>
    <col min="6096" max="6096" width="3" style="104" customWidth="1"/>
    <col min="6097" max="6097" width="12.42578125" style="104" customWidth="1"/>
    <col min="6098" max="6098" width="24.28515625" style="104" customWidth="1"/>
    <col min="6099" max="6099" width="2.28515625" style="104" customWidth="1"/>
    <col min="6100" max="6100" width="3.7109375" style="104" customWidth="1"/>
    <col min="6101" max="6101" width="13.140625" style="104" customWidth="1"/>
    <col min="6102" max="6102" width="28.28515625" style="104" customWidth="1"/>
    <col min="6103" max="6103" width="2.28515625" style="104" customWidth="1"/>
    <col min="6104" max="6104" width="3.7109375" style="104" customWidth="1"/>
    <col min="6105" max="6105" width="13.140625" style="104" customWidth="1"/>
    <col min="6106" max="6106" width="28.28515625" style="104" customWidth="1"/>
    <col min="6107" max="6107" width="2.28515625" style="104" customWidth="1"/>
    <col min="6108" max="6108" width="3.7109375" style="104" customWidth="1"/>
    <col min="6109" max="6109" width="13.140625" style="104" customWidth="1"/>
    <col min="6110" max="6110" width="28.28515625" style="104" customWidth="1"/>
    <col min="6111" max="6111" width="2.28515625" style="104" customWidth="1"/>
    <col min="6112" max="6112" width="3.7109375" style="104" customWidth="1"/>
    <col min="6113" max="6113" width="13.140625" style="104" customWidth="1"/>
    <col min="6114" max="6114" width="28.28515625" style="104" customWidth="1"/>
    <col min="6115" max="6115" width="2.28515625" style="104" customWidth="1"/>
    <col min="6116" max="6116" width="3.7109375" style="104" customWidth="1"/>
    <col min="6117" max="6117" width="13.140625" style="104" customWidth="1"/>
    <col min="6118" max="6118" width="28.28515625" style="104" customWidth="1"/>
    <col min="6119" max="6119" width="2.28515625" style="104" customWidth="1"/>
    <col min="6120" max="6120" width="3.7109375" style="104" customWidth="1"/>
    <col min="6121" max="6121" width="13.140625" style="104" customWidth="1"/>
    <col min="6122" max="6122" width="28.28515625" style="104" customWidth="1"/>
    <col min="6123" max="6123" width="2.28515625" style="104" customWidth="1"/>
    <col min="6124" max="6124" width="3.7109375" style="104" customWidth="1"/>
    <col min="6125" max="6125" width="13.140625" style="104" customWidth="1"/>
    <col min="6126" max="6126" width="28.28515625" style="104" customWidth="1"/>
    <col min="6127" max="6174" width="0" style="104" hidden="1" customWidth="1"/>
    <col min="6175" max="6312" width="11" style="104" customWidth="1"/>
    <col min="6313" max="6348" width="11.42578125" style="104"/>
    <col min="6349" max="6349" width="6.85546875" style="104" customWidth="1"/>
    <col min="6350" max="6350" width="51.5703125" style="104" customWidth="1"/>
    <col min="6351" max="6351" width="2.28515625" style="104" customWidth="1"/>
    <col min="6352" max="6352" width="3" style="104" customWidth="1"/>
    <col min="6353" max="6353" width="12.42578125" style="104" customWidth="1"/>
    <col min="6354" max="6354" width="24.28515625" style="104" customWidth="1"/>
    <col min="6355" max="6355" width="2.28515625" style="104" customWidth="1"/>
    <col min="6356" max="6356" width="3.7109375" style="104" customWidth="1"/>
    <col min="6357" max="6357" width="13.140625" style="104" customWidth="1"/>
    <col min="6358" max="6358" width="28.28515625" style="104" customWidth="1"/>
    <col min="6359" max="6359" width="2.28515625" style="104" customWidth="1"/>
    <col min="6360" max="6360" width="3.7109375" style="104" customWidth="1"/>
    <col min="6361" max="6361" width="13.140625" style="104" customWidth="1"/>
    <col min="6362" max="6362" width="28.28515625" style="104" customWidth="1"/>
    <col min="6363" max="6363" width="2.28515625" style="104" customWidth="1"/>
    <col min="6364" max="6364" width="3.7109375" style="104" customWidth="1"/>
    <col min="6365" max="6365" width="13.140625" style="104" customWidth="1"/>
    <col min="6366" max="6366" width="28.28515625" style="104" customWidth="1"/>
    <col min="6367" max="6367" width="2.28515625" style="104" customWidth="1"/>
    <col min="6368" max="6368" width="3.7109375" style="104" customWidth="1"/>
    <col min="6369" max="6369" width="13.140625" style="104" customWidth="1"/>
    <col min="6370" max="6370" width="28.28515625" style="104" customWidth="1"/>
    <col min="6371" max="6371" width="2.28515625" style="104" customWidth="1"/>
    <col min="6372" max="6372" width="3.7109375" style="104" customWidth="1"/>
    <col min="6373" max="6373" width="13.140625" style="104" customWidth="1"/>
    <col min="6374" max="6374" width="28.28515625" style="104" customWidth="1"/>
    <col min="6375" max="6375" width="2.28515625" style="104" customWidth="1"/>
    <col min="6376" max="6376" width="3.7109375" style="104" customWidth="1"/>
    <col min="6377" max="6377" width="13.140625" style="104" customWidth="1"/>
    <col min="6378" max="6378" width="28.28515625" style="104" customWidth="1"/>
    <col min="6379" max="6379" width="2.28515625" style="104" customWidth="1"/>
    <col min="6380" max="6380" width="3.7109375" style="104" customWidth="1"/>
    <col min="6381" max="6381" width="13.140625" style="104" customWidth="1"/>
    <col min="6382" max="6382" width="28.28515625" style="104" customWidth="1"/>
    <col min="6383" max="6430" width="0" style="104" hidden="1" customWidth="1"/>
    <col min="6431" max="6568" width="11" style="104" customWidth="1"/>
    <col min="6569" max="6604" width="11.42578125" style="104"/>
    <col min="6605" max="6605" width="6.85546875" style="104" customWidth="1"/>
    <col min="6606" max="6606" width="51.5703125" style="104" customWidth="1"/>
    <col min="6607" max="6607" width="2.28515625" style="104" customWidth="1"/>
    <col min="6608" max="6608" width="3" style="104" customWidth="1"/>
    <col min="6609" max="6609" width="12.42578125" style="104" customWidth="1"/>
    <col min="6610" max="6610" width="24.28515625" style="104" customWidth="1"/>
    <col min="6611" max="6611" width="2.28515625" style="104" customWidth="1"/>
    <col min="6612" max="6612" width="3.7109375" style="104" customWidth="1"/>
    <col min="6613" max="6613" width="13.140625" style="104" customWidth="1"/>
    <col min="6614" max="6614" width="28.28515625" style="104" customWidth="1"/>
    <col min="6615" max="6615" width="2.28515625" style="104" customWidth="1"/>
    <col min="6616" max="6616" width="3.7109375" style="104" customWidth="1"/>
    <col min="6617" max="6617" width="13.140625" style="104" customWidth="1"/>
    <col min="6618" max="6618" width="28.28515625" style="104" customWidth="1"/>
    <col min="6619" max="6619" width="2.28515625" style="104" customWidth="1"/>
    <col min="6620" max="6620" width="3.7109375" style="104" customWidth="1"/>
    <col min="6621" max="6621" width="13.140625" style="104" customWidth="1"/>
    <col min="6622" max="6622" width="28.28515625" style="104" customWidth="1"/>
    <col min="6623" max="6623" width="2.28515625" style="104" customWidth="1"/>
    <col min="6624" max="6624" width="3.7109375" style="104" customWidth="1"/>
    <col min="6625" max="6625" width="13.140625" style="104" customWidth="1"/>
    <col min="6626" max="6626" width="28.28515625" style="104" customWidth="1"/>
    <col min="6627" max="6627" width="2.28515625" style="104" customWidth="1"/>
    <col min="6628" max="6628" width="3.7109375" style="104" customWidth="1"/>
    <col min="6629" max="6629" width="13.140625" style="104" customWidth="1"/>
    <col min="6630" max="6630" width="28.28515625" style="104" customWidth="1"/>
    <col min="6631" max="6631" width="2.28515625" style="104" customWidth="1"/>
    <col min="6632" max="6632" width="3.7109375" style="104" customWidth="1"/>
    <col min="6633" max="6633" width="13.140625" style="104" customWidth="1"/>
    <col min="6634" max="6634" width="28.28515625" style="104" customWidth="1"/>
    <col min="6635" max="6635" width="2.28515625" style="104" customWidth="1"/>
    <col min="6636" max="6636" width="3.7109375" style="104" customWidth="1"/>
    <col min="6637" max="6637" width="13.140625" style="104" customWidth="1"/>
    <col min="6638" max="6638" width="28.28515625" style="104" customWidth="1"/>
    <col min="6639" max="6686" width="0" style="104" hidden="1" customWidth="1"/>
    <col min="6687" max="6824" width="11" style="104" customWidth="1"/>
    <col min="6825" max="6860" width="11.42578125" style="104"/>
    <col min="6861" max="6861" width="6.85546875" style="104" customWidth="1"/>
    <col min="6862" max="6862" width="51.5703125" style="104" customWidth="1"/>
    <col min="6863" max="6863" width="2.28515625" style="104" customWidth="1"/>
    <col min="6864" max="6864" width="3" style="104" customWidth="1"/>
    <col min="6865" max="6865" width="12.42578125" style="104" customWidth="1"/>
    <col min="6866" max="6866" width="24.28515625" style="104" customWidth="1"/>
    <col min="6867" max="6867" width="2.28515625" style="104" customWidth="1"/>
    <col min="6868" max="6868" width="3.7109375" style="104" customWidth="1"/>
    <col min="6869" max="6869" width="13.140625" style="104" customWidth="1"/>
    <col min="6870" max="6870" width="28.28515625" style="104" customWidth="1"/>
    <col min="6871" max="6871" width="2.28515625" style="104" customWidth="1"/>
    <col min="6872" max="6872" width="3.7109375" style="104" customWidth="1"/>
    <col min="6873" max="6873" width="13.140625" style="104" customWidth="1"/>
    <col min="6874" max="6874" width="28.28515625" style="104" customWidth="1"/>
    <col min="6875" max="6875" width="2.28515625" style="104" customWidth="1"/>
    <col min="6876" max="6876" width="3.7109375" style="104" customWidth="1"/>
    <col min="6877" max="6877" width="13.140625" style="104" customWidth="1"/>
    <col min="6878" max="6878" width="28.28515625" style="104" customWidth="1"/>
    <col min="6879" max="6879" width="2.28515625" style="104" customWidth="1"/>
    <col min="6880" max="6880" width="3.7109375" style="104" customWidth="1"/>
    <col min="6881" max="6881" width="13.140625" style="104" customWidth="1"/>
    <col min="6882" max="6882" width="28.28515625" style="104" customWidth="1"/>
    <col min="6883" max="6883" width="2.28515625" style="104" customWidth="1"/>
    <col min="6884" max="6884" width="3.7109375" style="104" customWidth="1"/>
    <col min="6885" max="6885" width="13.140625" style="104" customWidth="1"/>
    <col min="6886" max="6886" width="28.28515625" style="104" customWidth="1"/>
    <col min="6887" max="6887" width="2.28515625" style="104" customWidth="1"/>
    <col min="6888" max="6888" width="3.7109375" style="104" customWidth="1"/>
    <col min="6889" max="6889" width="13.140625" style="104" customWidth="1"/>
    <col min="6890" max="6890" width="28.28515625" style="104" customWidth="1"/>
    <col min="6891" max="6891" width="2.28515625" style="104" customWidth="1"/>
    <col min="6892" max="6892" width="3.7109375" style="104" customWidth="1"/>
    <col min="6893" max="6893" width="13.140625" style="104" customWidth="1"/>
    <col min="6894" max="6894" width="28.28515625" style="104" customWidth="1"/>
    <col min="6895" max="6942" width="0" style="104" hidden="1" customWidth="1"/>
    <col min="6943" max="7080" width="11" style="104" customWidth="1"/>
    <col min="7081" max="7116" width="11.42578125" style="104"/>
    <col min="7117" max="7117" width="6.85546875" style="104" customWidth="1"/>
    <col min="7118" max="7118" width="51.5703125" style="104" customWidth="1"/>
    <col min="7119" max="7119" width="2.28515625" style="104" customWidth="1"/>
    <col min="7120" max="7120" width="3" style="104" customWidth="1"/>
    <col min="7121" max="7121" width="12.42578125" style="104" customWidth="1"/>
    <col min="7122" max="7122" width="24.28515625" style="104" customWidth="1"/>
    <col min="7123" max="7123" width="2.28515625" style="104" customWidth="1"/>
    <col min="7124" max="7124" width="3.7109375" style="104" customWidth="1"/>
    <col min="7125" max="7125" width="13.140625" style="104" customWidth="1"/>
    <col min="7126" max="7126" width="28.28515625" style="104" customWidth="1"/>
    <col min="7127" max="7127" width="2.28515625" style="104" customWidth="1"/>
    <col min="7128" max="7128" width="3.7109375" style="104" customWidth="1"/>
    <col min="7129" max="7129" width="13.140625" style="104" customWidth="1"/>
    <col min="7130" max="7130" width="28.28515625" style="104" customWidth="1"/>
    <col min="7131" max="7131" width="2.28515625" style="104" customWidth="1"/>
    <col min="7132" max="7132" width="3.7109375" style="104" customWidth="1"/>
    <col min="7133" max="7133" width="13.140625" style="104" customWidth="1"/>
    <col min="7134" max="7134" width="28.28515625" style="104" customWidth="1"/>
    <col min="7135" max="7135" width="2.28515625" style="104" customWidth="1"/>
    <col min="7136" max="7136" width="3.7109375" style="104" customWidth="1"/>
    <col min="7137" max="7137" width="13.140625" style="104" customWidth="1"/>
    <col min="7138" max="7138" width="28.28515625" style="104" customWidth="1"/>
    <col min="7139" max="7139" width="2.28515625" style="104" customWidth="1"/>
    <col min="7140" max="7140" width="3.7109375" style="104" customWidth="1"/>
    <col min="7141" max="7141" width="13.140625" style="104" customWidth="1"/>
    <col min="7142" max="7142" width="28.28515625" style="104" customWidth="1"/>
    <col min="7143" max="7143" width="2.28515625" style="104" customWidth="1"/>
    <col min="7144" max="7144" width="3.7109375" style="104" customWidth="1"/>
    <col min="7145" max="7145" width="13.140625" style="104" customWidth="1"/>
    <col min="7146" max="7146" width="28.28515625" style="104" customWidth="1"/>
    <col min="7147" max="7147" width="2.28515625" style="104" customWidth="1"/>
    <col min="7148" max="7148" width="3.7109375" style="104" customWidth="1"/>
    <col min="7149" max="7149" width="13.140625" style="104" customWidth="1"/>
    <col min="7150" max="7150" width="28.28515625" style="104" customWidth="1"/>
    <col min="7151" max="7198" width="0" style="104" hidden="1" customWidth="1"/>
    <col min="7199" max="7336" width="11" style="104" customWidth="1"/>
    <col min="7337" max="7372" width="11.42578125" style="104"/>
    <col min="7373" max="7373" width="6.85546875" style="104" customWidth="1"/>
    <col min="7374" max="7374" width="51.5703125" style="104" customWidth="1"/>
    <col min="7375" max="7375" width="2.28515625" style="104" customWidth="1"/>
    <col min="7376" max="7376" width="3" style="104" customWidth="1"/>
    <col min="7377" max="7377" width="12.42578125" style="104" customWidth="1"/>
    <col min="7378" max="7378" width="24.28515625" style="104" customWidth="1"/>
    <col min="7379" max="7379" width="2.28515625" style="104" customWidth="1"/>
    <col min="7380" max="7380" width="3.7109375" style="104" customWidth="1"/>
    <col min="7381" max="7381" width="13.140625" style="104" customWidth="1"/>
    <col min="7382" max="7382" width="28.28515625" style="104" customWidth="1"/>
    <col min="7383" max="7383" width="2.28515625" style="104" customWidth="1"/>
    <col min="7384" max="7384" width="3.7109375" style="104" customWidth="1"/>
    <col min="7385" max="7385" width="13.140625" style="104" customWidth="1"/>
    <col min="7386" max="7386" width="28.28515625" style="104" customWidth="1"/>
    <col min="7387" max="7387" width="2.28515625" style="104" customWidth="1"/>
    <col min="7388" max="7388" width="3.7109375" style="104" customWidth="1"/>
    <col min="7389" max="7389" width="13.140625" style="104" customWidth="1"/>
    <col min="7390" max="7390" width="28.28515625" style="104" customWidth="1"/>
    <col min="7391" max="7391" width="2.28515625" style="104" customWidth="1"/>
    <col min="7392" max="7392" width="3.7109375" style="104" customWidth="1"/>
    <col min="7393" max="7393" width="13.140625" style="104" customWidth="1"/>
    <col min="7394" max="7394" width="28.28515625" style="104" customWidth="1"/>
    <col min="7395" max="7395" width="2.28515625" style="104" customWidth="1"/>
    <col min="7396" max="7396" width="3.7109375" style="104" customWidth="1"/>
    <col min="7397" max="7397" width="13.140625" style="104" customWidth="1"/>
    <col min="7398" max="7398" width="28.28515625" style="104" customWidth="1"/>
    <col min="7399" max="7399" width="2.28515625" style="104" customWidth="1"/>
    <col min="7400" max="7400" width="3.7109375" style="104" customWidth="1"/>
    <col min="7401" max="7401" width="13.140625" style="104" customWidth="1"/>
    <col min="7402" max="7402" width="28.28515625" style="104" customWidth="1"/>
    <col min="7403" max="7403" width="2.28515625" style="104" customWidth="1"/>
    <col min="7404" max="7404" width="3.7109375" style="104" customWidth="1"/>
    <col min="7405" max="7405" width="13.140625" style="104" customWidth="1"/>
    <col min="7406" max="7406" width="28.28515625" style="104" customWidth="1"/>
    <col min="7407" max="7454" width="0" style="104" hidden="1" customWidth="1"/>
    <col min="7455" max="7592" width="11" style="104" customWidth="1"/>
    <col min="7593" max="7628" width="11.42578125" style="104"/>
    <col min="7629" max="7629" width="6.85546875" style="104" customWidth="1"/>
    <col min="7630" max="7630" width="51.5703125" style="104" customWidth="1"/>
    <col min="7631" max="7631" width="2.28515625" style="104" customWidth="1"/>
    <col min="7632" max="7632" width="3" style="104" customWidth="1"/>
    <col min="7633" max="7633" width="12.42578125" style="104" customWidth="1"/>
    <col min="7634" max="7634" width="24.28515625" style="104" customWidth="1"/>
    <col min="7635" max="7635" width="2.28515625" style="104" customWidth="1"/>
    <col min="7636" max="7636" width="3.7109375" style="104" customWidth="1"/>
    <col min="7637" max="7637" width="13.140625" style="104" customWidth="1"/>
    <col min="7638" max="7638" width="28.28515625" style="104" customWidth="1"/>
    <col min="7639" max="7639" width="2.28515625" style="104" customWidth="1"/>
    <col min="7640" max="7640" width="3.7109375" style="104" customWidth="1"/>
    <col min="7641" max="7641" width="13.140625" style="104" customWidth="1"/>
    <col min="7642" max="7642" width="28.28515625" style="104" customWidth="1"/>
    <col min="7643" max="7643" width="2.28515625" style="104" customWidth="1"/>
    <col min="7644" max="7644" width="3.7109375" style="104" customWidth="1"/>
    <col min="7645" max="7645" width="13.140625" style="104" customWidth="1"/>
    <col min="7646" max="7646" width="28.28515625" style="104" customWidth="1"/>
    <col min="7647" max="7647" width="2.28515625" style="104" customWidth="1"/>
    <col min="7648" max="7648" width="3.7109375" style="104" customWidth="1"/>
    <col min="7649" max="7649" width="13.140625" style="104" customWidth="1"/>
    <col min="7650" max="7650" width="28.28515625" style="104" customWidth="1"/>
    <col min="7651" max="7651" width="2.28515625" style="104" customWidth="1"/>
    <col min="7652" max="7652" width="3.7109375" style="104" customWidth="1"/>
    <col min="7653" max="7653" width="13.140625" style="104" customWidth="1"/>
    <col min="7654" max="7654" width="28.28515625" style="104" customWidth="1"/>
    <col min="7655" max="7655" width="2.28515625" style="104" customWidth="1"/>
    <col min="7656" max="7656" width="3.7109375" style="104" customWidth="1"/>
    <col min="7657" max="7657" width="13.140625" style="104" customWidth="1"/>
    <col min="7658" max="7658" width="28.28515625" style="104" customWidth="1"/>
    <col min="7659" max="7659" width="2.28515625" style="104" customWidth="1"/>
    <col min="7660" max="7660" width="3.7109375" style="104" customWidth="1"/>
    <col min="7661" max="7661" width="13.140625" style="104" customWidth="1"/>
    <col min="7662" max="7662" width="28.28515625" style="104" customWidth="1"/>
    <col min="7663" max="7710" width="0" style="104" hidden="1" customWidth="1"/>
    <col min="7711" max="7848" width="11" style="104" customWidth="1"/>
    <col min="7849" max="7884" width="11.42578125" style="104"/>
    <col min="7885" max="7885" width="6.85546875" style="104" customWidth="1"/>
    <col min="7886" max="7886" width="51.5703125" style="104" customWidth="1"/>
    <col min="7887" max="7887" width="2.28515625" style="104" customWidth="1"/>
    <col min="7888" max="7888" width="3" style="104" customWidth="1"/>
    <col min="7889" max="7889" width="12.42578125" style="104" customWidth="1"/>
    <col min="7890" max="7890" width="24.28515625" style="104" customWidth="1"/>
    <col min="7891" max="7891" width="2.28515625" style="104" customWidth="1"/>
    <col min="7892" max="7892" width="3.7109375" style="104" customWidth="1"/>
    <col min="7893" max="7893" width="13.140625" style="104" customWidth="1"/>
    <col min="7894" max="7894" width="28.28515625" style="104" customWidth="1"/>
    <col min="7895" max="7895" width="2.28515625" style="104" customWidth="1"/>
    <col min="7896" max="7896" width="3.7109375" style="104" customWidth="1"/>
    <col min="7897" max="7897" width="13.140625" style="104" customWidth="1"/>
    <col min="7898" max="7898" width="28.28515625" style="104" customWidth="1"/>
    <col min="7899" max="7899" width="2.28515625" style="104" customWidth="1"/>
    <col min="7900" max="7900" width="3.7109375" style="104" customWidth="1"/>
    <col min="7901" max="7901" width="13.140625" style="104" customWidth="1"/>
    <col min="7902" max="7902" width="28.28515625" style="104" customWidth="1"/>
    <col min="7903" max="7903" width="2.28515625" style="104" customWidth="1"/>
    <col min="7904" max="7904" width="3.7109375" style="104" customWidth="1"/>
    <col min="7905" max="7905" width="13.140625" style="104" customWidth="1"/>
    <col min="7906" max="7906" width="28.28515625" style="104" customWidth="1"/>
    <col min="7907" max="7907" width="2.28515625" style="104" customWidth="1"/>
    <col min="7908" max="7908" width="3.7109375" style="104" customWidth="1"/>
    <col min="7909" max="7909" width="13.140625" style="104" customWidth="1"/>
    <col min="7910" max="7910" width="28.28515625" style="104" customWidth="1"/>
    <col min="7911" max="7911" width="2.28515625" style="104" customWidth="1"/>
    <col min="7912" max="7912" width="3.7109375" style="104" customWidth="1"/>
    <col min="7913" max="7913" width="13.140625" style="104" customWidth="1"/>
    <col min="7914" max="7914" width="28.28515625" style="104" customWidth="1"/>
    <col min="7915" max="7915" width="2.28515625" style="104" customWidth="1"/>
    <col min="7916" max="7916" width="3.7109375" style="104" customWidth="1"/>
    <col min="7917" max="7917" width="13.140625" style="104" customWidth="1"/>
    <col min="7918" max="7918" width="28.28515625" style="104" customWidth="1"/>
    <col min="7919" max="7966" width="0" style="104" hidden="1" customWidth="1"/>
    <col min="7967" max="8104" width="11" style="104" customWidth="1"/>
    <col min="8105" max="8140" width="11.42578125" style="104"/>
    <col min="8141" max="8141" width="6.85546875" style="104" customWidth="1"/>
    <col min="8142" max="8142" width="51.5703125" style="104" customWidth="1"/>
    <col min="8143" max="8143" width="2.28515625" style="104" customWidth="1"/>
    <col min="8144" max="8144" width="3" style="104" customWidth="1"/>
    <col min="8145" max="8145" width="12.42578125" style="104" customWidth="1"/>
    <col min="8146" max="8146" width="24.28515625" style="104" customWidth="1"/>
    <col min="8147" max="8147" width="2.28515625" style="104" customWidth="1"/>
    <col min="8148" max="8148" width="3.7109375" style="104" customWidth="1"/>
    <col min="8149" max="8149" width="13.140625" style="104" customWidth="1"/>
    <col min="8150" max="8150" width="28.28515625" style="104" customWidth="1"/>
    <col min="8151" max="8151" width="2.28515625" style="104" customWidth="1"/>
    <col min="8152" max="8152" width="3.7109375" style="104" customWidth="1"/>
    <col min="8153" max="8153" width="13.140625" style="104" customWidth="1"/>
    <col min="8154" max="8154" width="28.28515625" style="104" customWidth="1"/>
    <col min="8155" max="8155" width="2.28515625" style="104" customWidth="1"/>
    <col min="8156" max="8156" width="3.7109375" style="104" customWidth="1"/>
    <col min="8157" max="8157" width="13.140625" style="104" customWidth="1"/>
    <col min="8158" max="8158" width="28.28515625" style="104" customWidth="1"/>
    <col min="8159" max="8159" width="2.28515625" style="104" customWidth="1"/>
    <col min="8160" max="8160" width="3.7109375" style="104" customWidth="1"/>
    <col min="8161" max="8161" width="13.140625" style="104" customWidth="1"/>
    <col min="8162" max="8162" width="28.28515625" style="104" customWidth="1"/>
    <col min="8163" max="8163" width="2.28515625" style="104" customWidth="1"/>
    <col min="8164" max="8164" width="3.7109375" style="104" customWidth="1"/>
    <col min="8165" max="8165" width="13.140625" style="104" customWidth="1"/>
    <col min="8166" max="8166" width="28.28515625" style="104" customWidth="1"/>
    <col min="8167" max="8167" width="2.28515625" style="104" customWidth="1"/>
    <col min="8168" max="8168" width="3.7109375" style="104" customWidth="1"/>
    <col min="8169" max="8169" width="13.140625" style="104" customWidth="1"/>
    <col min="8170" max="8170" width="28.28515625" style="104" customWidth="1"/>
    <col min="8171" max="8171" width="2.28515625" style="104" customWidth="1"/>
    <col min="8172" max="8172" width="3.7109375" style="104" customWidth="1"/>
    <col min="8173" max="8173" width="13.140625" style="104" customWidth="1"/>
    <col min="8174" max="8174" width="28.28515625" style="104" customWidth="1"/>
    <col min="8175" max="8222" width="0" style="104" hidden="1" customWidth="1"/>
    <col min="8223" max="8360" width="11" style="104" customWidth="1"/>
    <col min="8361" max="8396" width="11.42578125" style="104"/>
    <col min="8397" max="8397" width="6.85546875" style="104" customWidth="1"/>
    <col min="8398" max="8398" width="51.5703125" style="104" customWidth="1"/>
    <col min="8399" max="8399" width="2.28515625" style="104" customWidth="1"/>
    <col min="8400" max="8400" width="3" style="104" customWidth="1"/>
    <col min="8401" max="8401" width="12.42578125" style="104" customWidth="1"/>
    <col min="8402" max="8402" width="24.28515625" style="104" customWidth="1"/>
    <col min="8403" max="8403" width="2.28515625" style="104" customWidth="1"/>
    <col min="8404" max="8404" width="3.7109375" style="104" customWidth="1"/>
    <col min="8405" max="8405" width="13.140625" style="104" customWidth="1"/>
    <col min="8406" max="8406" width="28.28515625" style="104" customWidth="1"/>
    <col min="8407" max="8407" width="2.28515625" style="104" customWidth="1"/>
    <col min="8408" max="8408" width="3.7109375" style="104" customWidth="1"/>
    <col min="8409" max="8409" width="13.140625" style="104" customWidth="1"/>
    <col min="8410" max="8410" width="28.28515625" style="104" customWidth="1"/>
    <col min="8411" max="8411" width="2.28515625" style="104" customWidth="1"/>
    <col min="8412" max="8412" width="3.7109375" style="104" customWidth="1"/>
    <col min="8413" max="8413" width="13.140625" style="104" customWidth="1"/>
    <col min="8414" max="8414" width="28.28515625" style="104" customWidth="1"/>
    <col min="8415" max="8415" width="2.28515625" style="104" customWidth="1"/>
    <col min="8416" max="8416" width="3.7109375" style="104" customWidth="1"/>
    <col min="8417" max="8417" width="13.140625" style="104" customWidth="1"/>
    <col min="8418" max="8418" width="28.28515625" style="104" customWidth="1"/>
    <col min="8419" max="8419" width="2.28515625" style="104" customWidth="1"/>
    <col min="8420" max="8420" width="3.7109375" style="104" customWidth="1"/>
    <col min="8421" max="8421" width="13.140625" style="104" customWidth="1"/>
    <col min="8422" max="8422" width="28.28515625" style="104" customWidth="1"/>
    <col min="8423" max="8423" width="2.28515625" style="104" customWidth="1"/>
    <col min="8424" max="8424" width="3.7109375" style="104" customWidth="1"/>
    <col min="8425" max="8425" width="13.140625" style="104" customWidth="1"/>
    <col min="8426" max="8426" width="28.28515625" style="104" customWidth="1"/>
    <col min="8427" max="8427" width="2.28515625" style="104" customWidth="1"/>
    <col min="8428" max="8428" width="3.7109375" style="104" customWidth="1"/>
    <col min="8429" max="8429" width="13.140625" style="104" customWidth="1"/>
    <col min="8430" max="8430" width="28.28515625" style="104" customWidth="1"/>
    <col min="8431" max="8478" width="0" style="104" hidden="1" customWidth="1"/>
    <col min="8479" max="8616" width="11" style="104" customWidth="1"/>
    <col min="8617" max="8652" width="11.42578125" style="104"/>
    <col min="8653" max="8653" width="6.85546875" style="104" customWidth="1"/>
    <col min="8654" max="8654" width="51.5703125" style="104" customWidth="1"/>
    <col min="8655" max="8655" width="2.28515625" style="104" customWidth="1"/>
    <col min="8656" max="8656" width="3" style="104" customWidth="1"/>
    <col min="8657" max="8657" width="12.42578125" style="104" customWidth="1"/>
    <col min="8658" max="8658" width="24.28515625" style="104" customWidth="1"/>
    <col min="8659" max="8659" width="2.28515625" style="104" customWidth="1"/>
    <col min="8660" max="8660" width="3.7109375" style="104" customWidth="1"/>
    <col min="8661" max="8661" width="13.140625" style="104" customWidth="1"/>
    <col min="8662" max="8662" width="28.28515625" style="104" customWidth="1"/>
    <col min="8663" max="8663" width="2.28515625" style="104" customWidth="1"/>
    <col min="8664" max="8664" width="3.7109375" style="104" customWidth="1"/>
    <col min="8665" max="8665" width="13.140625" style="104" customWidth="1"/>
    <col min="8666" max="8666" width="28.28515625" style="104" customWidth="1"/>
    <col min="8667" max="8667" width="2.28515625" style="104" customWidth="1"/>
    <col min="8668" max="8668" width="3.7109375" style="104" customWidth="1"/>
    <col min="8669" max="8669" width="13.140625" style="104" customWidth="1"/>
    <col min="8670" max="8670" width="28.28515625" style="104" customWidth="1"/>
    <col min="8671" max="8671" width="2.28515625" style="104" customWidth="1"/>
    <col min="8672" max="8672" width="3.7109375" style="104" customWidth="1"/>
    <col min="8673" max="8673" width="13.140625" style="104" customWidth="1"/>
    <col min="8674" max="8674" width="28.28515625" style="104" customWidth="1"/>
    <col min="8675" max="8675" width="2.28515625" style="104" customWidth="1"/>
    <col min="8676" max="8676" width="3.7109375" style="104" customWidth="1"/>
    <col min="8677" max="8677" width="13.140625" style="104" customWidth="1"/>
    <col min="8678" max="8678" width="28.28515625" style="104" customWidth="1"/>
    <col min="8679" max="8679" width="2.28515625" style="104" customWidth="1"/>
    <col min="8680" max="8680" width="3.7109375" style="104" customWidth="1"/>
    <col min="8681" max="8681" width="13.140625" style="104" customWidth="1"/>
    <col min="8682" max="8682" width="28.28515625" style="104" customWidth="1"/>
    <col min="8683" max="8683" width="2.28515625" style="104" customWidth="1"/>
    <col min="8684" max="8684" width="3.7109375" style="104" customWidth="1"/>
    <col min="8685" max="8685" width="13.140625" style="104" customWidth="1"/>
    <col min="8686" max="8686" width="28.28515625" style="104" customWidth="1"/>
    <col min="8687" max="8734" width="0" style="104" hidden="1" customWidth="1"/>
    <col min="8735" max="8872" width="11" style="104" customWidth="1"/>
    <col min="8873" max="8908" width="11.42578125" style="104"/>
    <col min="8909" max="8909" width="6.85546875" style="104" customWidth="1"/>
    <col min="8910" max="8910" width="51.5703125" style="104" customWidth="1"/>
    <col min="8911" max="8911" width="2.28515625" style="104" customWidth="1"/>
    <col min="8912" max="8912" width="3" style="104" customWidth="1"/>
    <col min="8913" max="8913" width="12.42578125" style="104" customWidth="1"/>
    <col min="8914" max="8914" width="24.28515625" style="104" customWidth="1"/>
    <col min="8915" max="8915" width="2.28515625" style="104" customWidth="1"/>
    <col min="8916" max="8916" width="3.7109375" style="104" customWidth="1"/>
    <col min="8917" max="8917" width="13.140625" style="104" customWidth="1"/>
    <col min="8918" max="8918" width="28.28515625" style="104" customWidth="1"/>
    <col min="8919" max="8919" width="2.28515625" style="104" customWidth="1"/>
    <col min="8920" max="8920" width="3.7109375" style="104" customWidth="1"/>
    <col min="8921" max="8921" width="13.140625" style="104" customWidth="1"/>
    <col min="8922" max="8922" width="28.28515625" style="104" customWidth="1"/>
    <col min="8923" max="8923" width="2.28515625" style="104" customWidth="1"/>
    <col min="8924" max="8924" width="3.7109375" style="104" customWidth="1"/>
    <col min="8925" max="8925" width="13.140625" style="104" customWidth="1"/>
    <col min="8926" max="8926" width="28.28515625" style="104" customWidth="1"/>
    <col min="8927" max="8927" width="2.28515625" style="104" customWidth="1"/>
    <col min="8928" max="8928" width="3.7109375" style="104" customWidth="1"/>
    <col min="8929" max="8929" width="13.140625" style="104" customWidth="1"/>
    <col min="8930" max="8930" width="28.28515625" style="104" customWidth="1"/>
    <col min="8931" max="8931" width="2.28515625" style="104" customWidth="1"/>
    <col min="8932" max="8932" width="3.7109375" style="104" customWidth="1"/>
    <col min="8933" max="8933" width="13.140625" style="104" customWidth="1"/>
    <col min="8934" max="8934" width="28.28515625" style="104" customWidth="1"/>
    <col min="8935" max="8935" width="2.28515625" style="104" customWidth="1"/>
    <col min="8936" max="8936" width="3.7109375" style="104" customWidth="1"/>
    <col min="8937" max="8937" width="13.140625" style="104" customWidth="1"/>
    <col min="8938" max="8938" width="28.28515625" style="104" customWidth="1"/>
    <col min="8939" max="8939" width="2.28515625" style="104" customWidth="1"/>
    <col min="8940" max="8940" width="3.7109375" style="104" customWidth="1"/>
    <col min="8941" max="8941" width="13.140625" style="104" customWidth="1"/>
    <col min="8942" max="8942" width="28.28515625" style="104" customWidth="1"/>
    <col min="8943" max="8990" width="0" style="104" hidden="1" customWidth="1"/>
    <col min="8991" max="9128" width="11" style="104" customWidth="1"/>
    <col min="9129" max="9164" width="11.42578125" style="104"/>
    <col min="9165" max="9165" width="6.85546875" style="104" customWidth="1"/>
    <col min="9166" max="9166" width="51.5703125" style="104" customWidth="1"/>
    <col min="9167" max="9167" width="2.28515625" style="104" customWidth="1"/>
    <col min="9168" max="9168" width="3" style="104" customWidth="1"/>
    <col min="9169" max="9169" width="12.42578125" style="104" customWidth="1"/>
    <col min="9170" max="9170" width="24.28515625" style="104" customWidth="1"/>
    <col min="9171" max="9171" width="2.28515625" style="104" customWidth="1"/>
    <col min="9172" max="9172" width="3.7109375" style="104" customWidth="1"/>
    <col min="9173" max="9173" width="13.140625" style="104" customWidth="1"/>
    <col min="9174" max="9174" width="28.28515625" style="104" customWidth="1"/>
    <col min="9175" max="9175" width="2.28515625" style="104" customWidth="1"/>
    <col min="9176" max="9176" width="3.7109375" style="104" customWidth="1"/>
    <col min="9177" max="9177" width="13.140625" style="104" customWidth="1"/>
    <col min="9178" max="9178" width="28.28515625" style="104" customWidth="1"/>
    <col min="9179" max="9179" width="2.28515625" style="104" customWidth="1"/>
    <col min="9180" max="9180" width="3.7109375" style="104" customWidth="1"/>
    <col min="9181" max="9181" width="13.140625" style="104" customWidth="1"/>
    <col min="9182" max="9182" width="28.28515625" style="104" customWidth="1"/>
    <col min="9183" max="9183" width="2.28515625" style="104" customWidth="1"/>
    <col min="9184" max="9184" width="3.7109375" style="104" customWidth="1"/>
    <col min="9185" max="9185" width="13.140625" style="104" customWidth="1"/>
    <col min="9186" max="9186" width="28.28515625" style="104" customWidth="1"/>
    <col min="9187" max="9187" width="2.28515625" style="104" customWidth="1"/>
    <col min="9188" max="9188" width="3.7109375" style="104" customWidth="1"/>
    <col min="9189" max="9189" width="13.140625" style="104" customWidth="1"/>
    <col min="9190" max="9190" width="28.28515625" style="104" customWidth="1"/>
    <col min="9191" max="9191" width="2.28515625" style="104" customWidth="1"/>
    <col min="9192" max="9192" width="3.7109375" style="104" customWidth="1"/>
    <col min="9193" max="9193" width="13.140625" style="104" customWidth="1"/>
    <col min="9194" max="9194" width="28.28515625" style="104" customWidth="1"/>
    <col min="9195" max="9195" width="2.28515625" style="104" customWidth="1"/>
    <col min="9196" max="9196" width="3.7109375" style="104" customWidth="1"/>
    <col min="9197" max="9197" width="13.140625" style="104" customWidth="1"/>
    <col min="9198" max="9198" width="28.28515625" style="104" customWidth="1"/>
    <col min="9199" max="9246" width="0" style="104" hidden="1" customWidth="1"/>
    <col min="9247" max="9384" width="11" style="104" customWidth="1"/>
    <col min="9385" max="9420" width="11.42578125" style="104"/>
    <col min="9421" max="9421" width="6.85546875" style="104" customWidth="1"/>
    <col min="9422" max="9422" width="51.5703125" style="104" customWidth="1"/>
    <col min="9423" max="9423" width="2.28515625" style="104" customWidth="1"/>
    <col min="9424" max="9424" width="3" style="104" customWidth="1"/>
    <col min="9425" max="9425" width="12.42578125" style="104" customWidth="1"/>
    <col min="9426" max="9426" width="24.28515625" style="104" customWidth="1"/>
    <col min="9427" max="9427" width="2.28515625" style="104" customWidth="1"/>
    <col min="9428" max="9428" width="3.7109375" style="104" customWidth="1"/>
    <col min="9429" max="9429" width="13.140625" style="104" customWidth="1"/>
    <col min="9430" max="9430" width="28.28515625" style="104" customWidth="1"/>
    <col min="9431" max="9431" width="2.28515625" style="104" customWidth="1"/>
    <col min="9432" max="9432" width="3.7109375" style="104" customWidth="1"/>
    <col min="9433" max="9433" width="13.140625" style="104" customWidth="1"/>
    <col min="9434" max="9434" width="28.28515625" style="104" customWidth="1"/>
    <col min="9435" max="9435" width="2.28515625" style="104" customWidth="1"/>
    <col min="9436" max="9436" width="3.7109375" style="104" customWidth="1"/>
    <col min="9437" max="9437" width="13.140625" style="104" customWidth="1"/>
    <col min="9438" max="9438" width="28.28515625" style="104" customWidth="1"/>
    <col min="9439" max="9439" width="2.28515625" style="104" customWidth="1"/>
    <col min="9440" max="9440" width="3.7109375" style="104" customWidth="1"/>
    <col min="9441" max="9441" width="13.140625" style="104" customWidth="1"/>
    <col min="9442" max="9442" width="28.28515625" style="104" customWidth="1"/>
    <col min="9443" max="9443" width="2.28515625" style="104" customWidth="1"/>
    <col min="9444" max="9444" width="3.7109375" style="104" customWidth="1"/>
    <col min="9445" max="9445" width="13.140625" style="104" customWidth="1"/>
    <col min="9446" max="9446" width="28.28515625" style="104" customWidth="1"/>
    <col min="9447" max="9447" width="2.28515625" style="104" customWidth="1"/>
    <col min="9448" max="9448" width="3.7109375" style="104" customWidth="1"/>
    <col min="9449" max="9449" width="13.140625" style="104" customWidth="1"/>
    <col min="9450" max="9450" width="28.28515625" style="104" customWidth="1"/>
    <col min="9451" max="9451" width="2.28515625" style="104" customWidth="1"/>
    <col min="9452" max="9452" width="3.7109375" style="104" customWidth="1"/>
    <col min="9453" max="9453" width="13.140625" style="104" customWidth="1"/>
    <col min="9454" max="9454" width="28.28515625" style="104" customWidth="1"/>
    <col min="9455" max="9502" width="0" style="104" hidden="1" customWidth="1"/>
    <col min="9503" max="9640" width="11" style="104" customWidth="1"/>
    <col min="9641" max="9676" width="11.42578125" style="104"/>
    <col min="9677" max="9677" width="6.85546875" style="104" customWidth="1"/>
    <col min="9678" max="9678" width="51.5703125" style="104" customWidth="1"/>
    <col min="9679" max="9679" width="2.28515625" style="104" customWidth="1"/>
    <col min="9680" max="9680" width="3" style="104" customWidth="1"/>
    <col min="9681" max="9681" width="12.42578125" style="104" customWidth="1"/>
    <col min="9682" max="9682" width="24.28515625" style="104" customWidth="1"/>
    <col min="9683" max="9683" width="2.28515625" style="104" customWidth="1"/>
    <col min="9684" max="9684" width="3.7109375" style="104" customWidth="1"/>
    <col min="9685" max="9685" width="13.140625" style="104" customWidth="1"/>
    <col min="9686" max="9686" width="28.28515625" style="104" customWidth="1"/>
    <col min="9687" max="9687" width="2.28515625" style="104" customWidth="1"/>
    <col min="9688" max="9688" width="3.7109375" style="104" customWidth="1"/>
    <col min="9689" max="9689" width="13.140625" style="104" customWidth="1"/>
    <col min="9690" max="9690" width="28.28515625" style="104" customWidth="1"/>
    <col min="9691" max="9691" width="2.28515625" style="104" customWidth="1"/>
    <col min="9692" max="9692" width="3.7109375" style="104" customWidth="1"/>
    <col min="9693" max="9693" width="13.140625" style="104" customWidth="1"/>
    <col min="9694" max="9694" width="28.28515625" style="104" customWidth="1"/>
    <col min="9695" max="9695" width="2.28515625" style="104" customWidth="1"/>
    <col min="9696" max="9696" width="3.7109375" style="104" customWidth="1"/>
    <col min="9697" max="9697" width="13.140625" style="104" customWidth="1"/>
    <col min="9698" max="9698" width="28.28515625" style="104" customWidth="1"/>
    <col min="9699" max="9699" width="2.28515625" style="104" customWidth="1"/>
    <col min="9700" max="9700" width="3.7109375" style="104" customWidth="1"/>
    <col min="9701" max="9701" width="13.140625" style="104" customWidth="1"/>
    <col min="9702" max="9702" width="28.28515625" style="104" customWidth="1"/>
    <col min="9703" max="9703" width="2.28515625" style="104" customWidth="1"/>
    <col min="9704" max="9704" width="3.7109375" style="104" customWidth="1"/>
    <col min="9705" max="9705" width="13.140625" style="104" customWidth="1"/>
    <col min="9706" max="9706" width="28.28515625" style="104" customWidth="1"/>
    <col min="9707" max="9707" width="2.28515625" style="104" customWidth="1"/>
    <col min="9708" max="9708" width="3.7109375" style="104" customWidth="1"/>
    <col min="9709" max="9709" width="13.140625" style="104" customWidth="1"/>
    <col min="9710" max="9710" width="28.28515625" style="104" customWidth="1"/>
    <col min="9711" max="9758" width="0" style="104" hidden="1" customWidth="1"/>
    <col min="9759" max="9896" width="11" style="104" customWidth="1"/>
    <col min="9897" max="9932" width="11.42578125" style="104"/>
    <col min="9933" max="9933" width="6.85546875" style="104" customWidth="1"/>
    <col min="9934" max="9934" width="51.5703125" style="104" customWidth="1"/>
    <col min="9935" max="9935" width="2.28515625" style="104" customWidth="1"/>
    <col min="9936" max="9936" width="3" style="104" customWidth="1"/>
    <col min="9937" max="9937" width="12.42578125" style="104" customWidth="1"/>
    <col min="9938" max="9938" width="24.28515625" style="104" customWidth="1"/>
    <col min="9939" max="9939" width="2.28515625" style="104" customWidth="1"/>
    <col min="9940" max="9940" width="3.7109375" style="104" customWidth="1"/>
    <col min="9941" max="9941" width="13.140625" style="104" customWidth="1"/>
    <col min="9942" max="9942" width="28.28515625" style="104" customWidth="1"/>
    <col min="9943" max="9943" width="2.28515625" style="104" customWidth="1"/>
    <col min="9944" max="9944" width="3.7109375" style="104" customWidth="1"/>
    <col min="9945" max="9945" width="13.140625" style="104" customWidth="1"/>
    <col min="9946" max="9946" width="28.28515625" style="104" customWidth="1"/>
    <col min="9947" max="9947" width="2.28515625" style="104" customWidth="1"/>
    <col min="9948" max="9948" width="3.7109375" style="104" customWidth="1"/>
    <col min="9949" max="9949" width="13.140625" style="104" customWidth="1"/>
    <col min="9950" max="9950" width="28.28515625" style="104" customWidth="1"/>
    <col min="9951" max="9951" width="2.28515625" style="104" customWidth="1"/>
    <col min="9952" max="9952" width="3.7109375" style="104" customWidth="1"/>
    <col min="9953" max="9953" width="13.140625" style="104" customWidth="1"/>
    <col min="9954" max="9954" width="28.28515625" style="104" customWidth="1"/>
    <col min="9955" max="9955" width="2.28515625" style="104" customWidth="1"/>
    <col min="9956" max="9956" width="3.7109375" style="104" customWidth="1"/>
    <col min="9957" max="9957" width="13.140625" style="104" customWidth="1"/>
    <col min="9958" max="9958" width="28.28515625" style="104" customWidth="1"/>
    <col min="9959" max="9959" width="2.28515625" style="104" customWidth="1"/>
    <col min="9960" max="9960" width="3.7109375" style="104" customWidth="1"/>
    <col min="9961" max="9961" width="13.140625" style="104" customWidth="1"/>
    <col min="9962" max="9962" width="28.28515625" style="104" customWidth="1"/>
    <col min="9963" max="9963" width="2.28515625" style="104" customWidth="1"/>
    <col min="9964" max="9964" width="3.7109375" style="104" customWidth="1"/>
    <col min="9965" max="9965" width="13.140625" style="104" customWidth="1"/>
    <col min="9966" max="9966" width="28.28515625" style="104" customWidth="1"/>
    <col min="9967" max="10014" width="0" style="104" hidden="1" customWidth="1"/>
    <col min="10015" max="10152" width="11" style="104" customWidth="1"/>
    <col min="10153" max="10188" width="11.42578125" style="104"/>
    <col min="10189" max="10189" width="6.85546875" style="104" customWidth="1"/>
    <col min="10190" max="10190" width="51.5703125" style="104" customWidth="1"/>
    <col min="10191" max="10191" width="2.28515625" style="104" customWidth="1"/>
    <col min="10192" max="10192" width="3" style="104" customWidth="1"/>
    <col min="10193" max="10193" width="12.42578125" style="104" customWidth="1"/>
    <col min="10194" max="10194" width="24.28515625" style="104" customWidth="1"/>
    <col min="10195" max="10195" width="2.28515625" style="104" customWidth="1"/>
    <col min="10196" max="10196" width="3.7109375" style="104" customWidth="1"/>
    <col min="10197" max="10197" width="13.140625" style="104" customWidth="1"/>
    <col min="10198" max="10198" width="28.28515625" style="104" customWidth="1"/>
    <col min="10199" max="10199" width="2.28515625" style="104" customWidth="1"/>
    <col min="10200" max="10200" width="3.7109375" style="104" customWidth="1"/>
    <col min="10201" max="10201" width="13.140625" style="104" customWidth="1"/>
    <col min="10202" max="10202" width="28.28515625" style="104" customWidth="1"/>
    <col min="10203" max="10203" width="2.28515625" style="104" customWidth="1"/>
    <col min="10204" max="10204" width="3.7109375" style="104" customWidth="1"/>
    <col min="10205" max="10205" width="13.140625" style="104" customWidth="1"/>
    <col min="10206" max="10206" width="28.28515625" style="104" customWidth="1"/>
    <col min="10207" max="10207" width="2.28515625" style="104" customWidth="1"/>
    <col min="10208" max="10208" width="3.7109375" style="104" customWidth="1"/>
    <col min="10209" max="10209" width="13.140625" style="104" customWidth="1"/>
    <col min="10210" max="10210" width="28.28515625" style="104" customWidth="1"/>
    <col min="10211" max="10211" width="2.28515625" style="104" customWidth="1"/>
    <col min="10212" max="10212" width="3.7109375" style="104" customWidth="1"/>
    <col min="10213" max="10213" width="13.140625" style="104" customWidth="1"/>
    <col min="10214" max="10214" width="28.28515625" style="104" customWidth="1"/>
    <col min="10215" max="10215" width="2.28515625" style="104" customWidth="1"/>
    <col min="10216" max="10216" width="3.7109375" style="104" customWidth="1"/>
    <col min="10217" max="10217" width="13.140625" style="104" customWidth="1"/>
    <col min="10218" max="10218" width="28.28515625" style="104" customWidth="1"/>
    <col min="10219" max="10219" width="2.28515625" style="104" customWidth="1"/>
    <col min="10220" max="10220" width="3.7109375" style="104" customWidth="1"/>
    <col min="10221" max="10221" width="13.140625" style="104" customWidth="1"/>
    <col min="10222" max="10222" width="28.28515625" style="104" customWidth="1"/>
    <col min="10223" max="10270" width="0" style="104" hidden="1" customWidth="1"/>
    <col min="10271" max="10408" width="11" style="104" customWidth="1"/>
    <col min="10409" max="10444" width="11.42578125" style="104"/>
    <col min="10445" max="10445" width="6.85546875" style="104" customWidth="1"/>
    <col min="10446" max="10446" width="51.5703125" style="104" customWidth="1"/>
    <col min="10447" max="10447" width="2.28515625" style="104" customWidth="1"/>
    <col min="10448" max="10448" width="3" style="104" customWidth="1"/>
    <col min="10449" max="10449" width="12.42578125" style="104" customWidth="1"/>
    <col min="10450" max="10450" width="24.28515625" style="104" customWidth="1"/>
    <col min="10451" max="10451" width="2.28515625" style="104" customWidth="1"/>
    <col min="10452" max="10452" width="3.7109375" style="104" customWidth="1"/>
    <col min="10453" max="10453" width="13.140625" style="104" customWidth="1"/>
    <col min="10454" max="10454" width="28.28515625" style="104" customWidth="1"/>
    <col min="10455" max="10455" width="2.28515625" style="104" customWidth="1"/>
    <col min="10456" max="10456" width="3.7109375" style="104" customWidth="1"/>
    <col min="10457" max="10457" width="13.140625" style="104" customWidth="1"/>
    <col min="10458" max="10458" width="28.28515625" style="104" customWidth="1"/>
    <col min="10459" max="10459" width="2.28515625" style="104" customWidth="1"/>
    <col min="10460" max="10460" width="3.7109375" style="104" customWidth="1"/>
    <col min="10461" max="10461" width="13.140625" style="104" customWidth="1"/>
    <col min="10462" max="10462" width="28.28515625" style="104" customWidth="1"/>
    <col min="10463" max="10463" width="2.28515625" style="104" customWidth="1"/>
    <col min="10464" max="10464" width="3.7109375" style="104" customWidth="1"/>
    <col min="10465" max="10465" width="13.140625" style="104" customWidth="1"/>
    <col min="10466" max="10466" width="28.28515625" style="104" customWidth="1"/>
    <col min="10467" max="10467" width="2.28515625" style="104" customWidth="1"/>
    <col min="10468" max="10468" width="3.7109375" style="104" customWidth="1"/>
    <col min="10469" max="10469" width="13.140625" style="104" customWidth="1"/>
    <col min="10470" max="10470" width="28.28515625" style="104" customWidth="1"/>
    <col min="10471" max="10471" width="2.28515625" style="104" customWidth="1"/>
    <col min="10472" max="10472" width="3.7109375" style="104" customWidth="1"/>
    <col min="10473" max="10473" width="13.140625" style="104" customWidth="1"/>
    <col min="10474" max="10474" width="28.28515625" style="104" customWidth="1"/>
    <col min="10475" max="10475" width="2.28515625" style="104" customWidth="1"/>
    <col min="10476" max="10476" width="3.7109375" style="104" customWidth="1"/>
    <col min="10477" max="10477" width="13.140625" style="104" customWidth="1"/>
    <col min="10478" max="10478" width="28.28515625" style="104" customWidth="1"/>
    <col min="10479" max="10526" width="0" style="104" hidden="1" customWidth="1"/>
    <col min="10527" max="10664" width="11" style="104" customWidth="1"/>
    <col min="10665" max="10700" width="11.42578125" style="104"/>
    <col min="10701" max="10701" width="6.85546875" style="104" customWidth="1"/>
    <col min="10702" max="10702" width="51.5703125" style="104" customWidth="1"/>
    <col min="10703" max="10703" width="2.28515625" style="104" customWidth="1"/>
    <col min="10704" max="10704" width="3" style="104" customWidth="1"/>
    <col min="10705" max="10705" width="12.42578125" style="104" customWidth="1"/>
    <col min="10706" max="10706" width="24.28515625" style="104" customWidth="1"/>
    <col min="10707" max="10707" width="2.28515625" style="104" customWidth="1"/>
    <col min="10708" max="10708" width="3.7109375" style="104" customWidth="1"/>
    <col min="10709" max="10709" width="13.140625" style="104" customWidth="1"/>
    <col min="10710" max="10710" width="28.28515625" style="104" customWidth="1"/>
    <col min="10711" max="10711" width="2.28515625" style="104" customWidth="1"/>
    <col min="10712" max="10712" width="3.7109375" style="104" customWidth="1"/>
    <col min="10713" max="10713" width="13.140625" style="104" customWidth="1"/>
    <col min="10714" max="10714" width="28.28515625" style="104" customWidth="1"/>
    <col min="10715" max="10715" width="2.28515625" style="104" customWidth="1"/>
    <col min="10716" max="10716" width="3.7109375" style="104" customWidth="1"/>
    <col min="10717" max="10717" width="13.140625" style="104" customWidth="1"/>
    <col min="10718" max="10718" width="28.28515625" style="104" customWidth="1"/>
    <col min="10719" max="10719" width="2.28515625" style="104" customWidth="1"/>
    <col min="10720" max="10720" width="3.7109375" style="104" customWidth="1"/>
    <col min="10721" max="10721" width="13.140625" style="104" customWidth="1"/>
    <col min="10722" max="10722" width="28.28515625" style="104" customWidth="1"/>
    <col min="10723" max="10723" width="2.28515625" style="104" customWidth="1"/>
    <col min="10724" max="10724" width="3.7109375" style="104" customWidth="1"/>
    <col min="10725" max="10725" width="13.140625" style="104" customWidth="1"/>
    <col min="10726" max="10726" width="28.28515625" style="104" customWidth="1"/>
    <col min="10727" max="10727" width="2.28515625" style="104" customWidth="1"/>
    <col min="10728" max="10728" width="3.7109375" style="104" customWidth="1"/>
    <col min="10729" max="10729" width="13.140625" style="104" customWidth="1"/>
    <col min="10730" max="10730" width="28.28515625" style="104" customWidth="1"/>
    <col min="10731" max="10731" width="2.28515625" style="104" customWidth="1"/>
    <col min="10732" max="10732" width="3.7109375" style="104" customWidth="1"/>
    <col min="10733" max="10733" width="13.140625" style="104" customWidth="1"/>
    <col min="10734" max="10734" width="28.28515625" style="104" customWidth="1"/>
    <col min="10735" max="10782" width="0" style="104" hidden="1" customWidth="1"/>
    <col min="10783" max="10920" width="11" style="104" customWidth="1"/>
    <col min="10921" max="10956" width="11.42578125" style="104"/>
    <col min="10957" max="10957" width="6.85546875" style="104" customWidth="1"/>
    <col min="10958" max="10958" width="51.5703125" style="104" customWidth="1"/>
    <col min="10959" max="10959" width="2.28515625" style="104" customWidth="1"/>
    <col min="10960" max="10960" width="3" style="104" customWidth="1"/>
    <col min="10961" max="10961" width="12.42578125" style="104" customWidth="1"/>
    <col min="10962" max="10962" width="24.28515625" style="104" customWidth="1"/>
    <col min="10963" max="10963" width="2.28515625" style="104" customWidth="1"/>
    <col min="10964" max="10964" width="3.7109375" style="104" customWidth="1"/>
    <col min="10965" max="10965" width="13.140625" style="104" customWidth="1"/>
    <col min="10966" max="10966" width="28.28515625" style="104" customWidth="1"/>
    <col min="10967" max="10967" width="2.28515625" style="104" customWidth="1"/>
    <col min="10968" max="10968" width="3.7109375" style="104" customWidth="1"/>
    <col min="10969" max="10969" width="13.140625" style="104" customWidth="1"/>
    <col min="10970" max="10970" width="28.28515625" style="104" customWidth="1"/>
    <col min="10971" max="10971" width="2.28515625" style="104" customWidth="1"/>
    <col min="10972" max="10972" width="3.7109375" style="104" customWidth="1"/>
    <col min="10973" max="10973" width="13.140625" style="104" customWidth="1"/>
    <col min="10974" max="10974" width="28.28515625" style="104" customWidth="1"/>
    <col min="10975" max="10975" width="2.28515625" style="104" customWidth="1"/>
    <col min="10976" max="10976" width="3.7109375" style="104" customWidth="1"/>
    <col min="10977" max="10977" width="13.140625" style="104" customWidth="1"/>
    <col min="10978" max="10978" width="28.28515625" style="104" customWidth="1"/>
    <col min="10979" max="10979" width="2.28515625" style="104" customWidth="1"/>
    <col min="10980" max="10980" width="3.7109375" style="104" customWidth="1"/>
    <col min="10981" max="10981" width="13.140625" style="104" customWidth="1"/>
    <col min="10982" max="10982" width="28.28515625" style="104" customWidth="1"/>
    <col min="10983" max="10983" width="2.28515625" style="104" customWidth="1"/>
    <col min="10984" max="10984" width="3.7109375" style="104" customWidth="1"/>
    <col min="10985" max="10985" width="13.140625" style="104" customWidth="1"/>
    <col min="10986" max="10986" width="28.28515625" style="104" customWidth="1"/>
    <col min="10987" max="10987" width="2.28515625" style="104" customWidth="1"/>
    <col min="10988" max="10988" width="3.7109375" style="104" customWidth="1"/>
    <col min="10989" max="10989" width="13.140625" style="104" customWidth="1"/>
    <col min="10990" max="10990" width="28.28515625" style="104" customWidth="1"/>
    <col min="10991" max="11038" width="0" style="104" hidden="1" customWidth="1"/>
    <col min="11039" max="11176" width="11" style="104" customWidth="1"/>
    <col min="11177" max="11212" width="11.42578125" style="104"/>
    <col min="11213" max="11213" width="6.85546875" style="104" customWidth="1"/>
    <col min="11214" max="11214" width="51.5703125" style="104" customWidth="1"/>
    <col min="11215" max="11215" width="2.28515625" style="104" customWidth="1"/>
    <col min="11216" max="11216" width="3" style="104" customWidth="1"/>
    <col min="11217" max="11217" width="12.42578125" style="104" customWidth="1"/>
    <col min="11218" max="11218" width="24.28515625" style="104" customWidth="1"/>
    <col min="11219" max="11219" width="2.28515625" style="104" customWidth="1"/>
    <col min="11220" max="11220" width="3.7109375" style="104" customWidth="1"/>
    <col min="11221" max="11221" width="13.140625" style="104" customWidth="1"/>
    <col min="11222" max="11222" width="28.28515625" style="104" customWidth="1"/>
    <col min="11223" max="11223" width="2.28515625" style="104" customWidth="1"/>
    <col min="11224" max="11224" width="3.7109375" style="104" customWidth="1"/>
    <col min="11225" max="11225" width="13.140625" style="104" customWidth="1"/>
    <col min="11226" max="11226" width="28.28515625" style="104" customWidth="1"/>
    <col min="11227" max="11227" width="2.28515625" style="104" customWidth="1"/>
    <col min="11228" max="11228" width="3.7109375" style="104" customWidth="1"/>
    <col min="11229" max="11229" width="13.140625" style="104" customWidth="1"/>
    <col min="11230" max="11230" width="28.28515625" style="104" customWidth="1"/>
    <col min="11231" max="11231" width="2.28515625" style="104" customWidth="1"/>
    <col min="11232" max="11232" width="3.7109375" style="104" customWidth="1"/>
    <col min="11233" max="11233" width="13.140625" style="104" customWidth="1"/>
    <col min="11234" max="11234" width="28.28515625" style="104" customWidth="1"/>
    <col min="11235" max="11235" width="2.28515625" style="104" customWidth="1"/>
    <col min="11236" max="11236" width="3.7109375" style="104" customWidth="1"/>
    <col min="11237" max="11237" width="13.140625" style="104" customWidth="1"/>
    <col min="11238" max="11238" width="28.28515625" style="104" customWidth="1"/>
    <col min="11239" max="11239" width="2.28515625" style="104" customWidth="1"/>
    <col min="11240" max="11240" width="3.7109375" style="104" customWidth="1"/>
    <col min="11241" max="11241" width="13.140625" style="104" customWidth="1"/>
    <col min="11242" max="11242" width="28.28515625" style="104" customWidth="1"/>
    <col min="11243" max="11243" width="2.28515625" style="104" customWidth="1"/>
    <col min="11244" max="11244" width="3.7109375" style="104" customWidth="1"/>
    <col min="11245" max="11245" width="13.140625" style="104" customWidth="1"/>
    <col min="11246" max="11246" width="28.28515625" style="104" customWidth="1"/>
    <col min="11247" max="11294" width="0" style="104" hidden="1" customWidth="1"/>
    <col min="11295" max="11432" width="11" style="104" customWidth="1"/>
    <col min="11433" max="11468" width="11.42578125" style="104"/>
    <col min="11469" max="11469" width="6.85546875" style="104" customWidth="1"/>
    <col min="11470" max="11470" width="51.5703125" style="104" customWidth="1"/>
    <col min="11471" max="11471" width="2.28515625" style="104" customWidth="1"/>
    <col min="11472" max="11472" width="3" style="104" customWidth="1"/>
    <col min="11473" max="11473" width="12.42578125" style="104" customWidth="1"/>
    <col min="11474" max="11474" width="24.28515625" style="104" customWidth="1"/>
    <col min="11475" max="11475" width="2.28515625" style="104" customWidth="1"/>
    <col min="11476" max="11476" width="3.7109375" style="104" customWidth="1"/>
    <col min="11477" max="11477" width="13.140625" style="104" customWidth="1"/>
    <col min="11478" max="11478" width="28.28515625" style="104" customWidth="1"/>
    <col min="11479" max="11479" width="2.28515625" style="104" customWidth="1"/>
    <col min="11480" max="11480" width="3.7109375" style="104" customWidth="1"/>
    <col min="11481" max="11481" width="13.140625" style="104" customWidth="1"/>
    <col min="11482" max="11482" width="28.28515625" style="104" customWidth="1"/>
    <col min="11483" max="11483" width="2.28515625" style="104" customWidth="1"/>
    <col min="11484" max="11484" width="3.7109375" style="104" customWidth="1"/>
    <col min="11485" max="11485" width="13.140625" style="104" customWidth="1"/>
    <col min="11486" max="11486" width="28.28515625" style="104" customWidth="1"/>
    <col min="11487" max="11487" width="2.28515625" style="104" customWidth="1"/>
    <col min="11488" max="11488" width="3.7109375" style="104" customWidth="1"/>
    <col min="11489" max="11489" width="13.140625" style="104" customWidth="1"/>
    <col min="11490" max="11490" width="28.28515625" style="104" customWidth="1"/>
    <col min="11491" max="11491" width="2.28515625" style="104" customWidth="1"/>
    <col min="11492" max="11492" width="3.7109375" style="104" customWidth="1"/>
    <col min="11493" max="11493" width="13.140625" style="104" customWidth="1"/>
    <col min="11494" max="11494" width="28.28515625" style="104" customWidth="1"/>
    <col min="11495" max="11495" width="2.28515625" style="104" customWidth="1"/>
    <col min="11496" max="11496" width="3.7109375" style="104" customWidth="1"/>
    <col min="11497" max="11497" width="13.140625" style="104" customWidth="1"/>
    <col min="11498" max="11498" width="28.28515625" style="104" customWidth="1"/>
    <col min="11499" max="11499" width="2.28515625" style="104" customWidth="1"/>
    <col min="11500" max="11500" width="3.7109375" style="104" customWidth="1"/>
    <col min="11501" max="11501" width="13.140625" style="104" customWidth="1"/>
    <col min="11502" max="11502" width="28.28515625" style="104" customWidth="1"/>
    <col min="11503" max="11550" width="0" style="104" hidden="1" customWidth="1"/>
    <col min="11551" max="11688" width="11" style="104" customWidth="1"/>
    <col min="11689" max="11724" width="11.42578125" style="104"/>
    <col min="11725" max="11725" width="6.85546875" style="104" customWidth="1"/>
    <col min="11726" max="11726" width="51.5703125" style="104" customWidth="1"/>
    <col min="11727" max="11727" width="2.28515625" style="104" customWidth="1"/>
    <col min="11728" max="11728" width="3" style="104" customWidth="1"/>
    <col min="11729" max="11729" width="12.42578125" style="104" customWidth="1"/>
    <col min="11730" max="11730" width="24.28515625" style="104" customWidth="1"/>
    <col min="11731" max="11731" width="2.28515625" style="104" customWidth="1"/>
    <col min="11732" max="11732" width="3.7109375" style="104" customWidth="1"/>
    <col min="11733" max="11733" width="13.140625" style="104" customWidth="1"/>
    <col min="11734" max="11734" width="28.28515625" style="104" customWidth="1"/>
    <col min="11735" max="11735" width="2.28515625" style="104" customWidth="1"/>
    <col min="11736" max="11736" width="3.7109375" style="104" customWidth="1"/>
    <col min="11737" max="11737" width="13.140625" style="104" customWidth="1"/>
    <col min="11738" max="11738" width="28.28515625" style="104" customWidth="1"/>
    <col min="11739" max="11739" width="2.28515625" style="104" customWidth="1"/>
    <col min="11740" max="11740" width="3.7109375" style="104" customWidth="1"/>
    <col min="11741" max="11741" width="13.140625" style="104" customWidth="1"/>
    <col min="11742" max="11742" width="28.28515625" style="104" customWidth="1"/>
    <col min="11743" max="11743" width="2.28515625" style="104" customWidth="1"/>
    <col min="11744" max="11744" width="3.7109375" style="104" customWidth="1"/>
    <col min="11745" max="11745" width="13.140625" style="104" customWidth="1"/>
    <col min="11746" max="11746" width="28.28515625" style="104" customWidth="1"/>
    <col min="11747" max="11747" width="2.28515625" style="104" customWidth="1"/>
    <col min="11748" max="11748" width="3.7109375" style="104" customWidth="1"/>
    <col min="11749" max="11749" width="13.140625" style="104" customWidth="1"/>
    <col min="11750" max="11750" width="28.28515625" style="104" customWidth="1"/>
    <col min="11751" max="11751" width="2.28515625" style="104" customWidth="1"/>
    <col min="11752" max="11752" width="3.7109375" style="104" customWidth="1"/>
    <col min="11753" max="11753" width="13.140625" style="104" customWidth="1"/>
    <col min="11754" max="11754" width="28.28515625" style="104" customWidth="1"/>
    <col min="11755" max="11755" width="2.28515625" style="104" customWidth="1"/>
    <col min="11756" max="11756" width="3.7109375" style="104" customWidth="1"/>
    <col min="11757" max="11757" width="13.140625" style="104" customWidth="1"/>
    <col min="11758" max="11758" width="28.28515625" style="104" customWidth="1"/>
    <col min="11759" max="11806" width="0" style="104" hidden="1" customWidth="1"/>
    <col min="11807" max="11944" width="11" style="104" customWidth="1"/>
    <col min="11945" max="11980" width="11.42578125" style="104"/>
    <col min="11981" max="11981" width="6.85546875" style="104" customWidth="1"/>
    <col min="11982" max="11982" width="51.5703125" style="104" customWidth="1"/>
    <col min="11983" max="11983" width="2.28515625" style="104" customWidth="1"/>
    <col min="11984" max="11984" width="3" style="104" customWidth="1"/>
    <col min="11985" max="11985" width="12.42578125" style="104" customWidth="1"/>
    <col min="11986" max="11986" width="24.28515625" style="104" customWidth="1"/>
    <col min="11987" max="11987" width="2.28515625" style="104" customWidth="1"/>
    <col min="11988" max="11988" width="3.7109375" style="104" customWidth="1"/>
    <col min="11989" max="11989" width="13.140625" style="104" customWidth="1"/>
    <col min="11990" max="11990" width="28.28515625" style="104" customWidth="1"/>
    <col min="11991" max="11991" width="2.28515625" style="104" customWidth="1"/>
    <col min="11992" max="11992" width="3.7109375" style="104" customWidth="1"/>
    <col min="11993" max="11993" width="13.140625" style="104" customWidth="1"/>
    <col min="11994" max="11994" width="28.28515625" style="104" customWidth="1"/>
    <col min="11995" max="11995" width="2.28515625" style="104" customWidth="1"/>
    <col min="11996" max="11996" width="3.7109375" style="104" customWidth="1"/>
    <col min="11997" max="11997" width="13.140625" style="104" customWidth="1"/>
    <col min="11998" max="11998" width="28.28515625" style="104" customWidth="1"/>
    <col min="11999" max="11999" width="2.28515625" style="104" customWidth="1"/>
    <col min="12000" max="12000" width="3.7109375" style="104" customWidth="1"/>
    <col min="12001" max="12001" width="13.140625" style="104" customWidth="1"/>
    <col min="12002" max="12002" width="28.28515625" style="104" customWidth="1"/>
    <col min="12003" max="12003" width="2.28515625" style="104" customWidth="1"/>
    <col min="12004" max="12004" width="3.7109375" style="104" customWidth="1"/>
    <col min="12005" max="12005" width="13.140625" style="104" customWidth="1"/>
    <col min="12006" max="12006" width="28.28515625" style="104" customWidth="1"/>
    <col min="12007" max="12007" width="2.28515625" style="104" customWidth="1"/>
    <col min="12008" max="12008" width="3.7109375" style="104" customWidth="1"/>
    <col min="12009" max="12009" width="13.140625" style="104" customWidth="1"/>
    <col min="12010" max="12010" width="28.28515625" style="104" customWidth="1"/>
    <col min="12011" max="12011" width="2.28515625" style="104" customWidth="1"/>
    <col min="12012" max="12012" width="3.7109375" style="104" customWidth="1"/>
    <col min="12013" max="12013" width="13.140625" style="104" customWidth="1"/>
    <col min="12014" max="12014" width="28.28515625" style="104" customWidth="1"/>
    <col min="12015" max="12062" width="0" style="104" hidden="1" customWidth="1"/>
    <col min="12063" max="12200" width="11" style="104" customWidth="1"/>
    <col min="12201" max="12236" width="11.42578125" style="104"/>
    <col min="12237" max="12237" width="6.85546875" style="104" customWidth="1"/>
    <col min="12238" max="12238" width="51.5703125" style="104" customWidth="1"/>
    <col min="12239" max="12239" width="2.28515625" style="104" customWidth="1"/>
    <col min="12240" max="12240" width="3" style="104" customWidth="1"/>
    <col min="12241" max="12241" width="12.42578125" style="104" customWidth="1"/>
    <col min="12242" max="12242" width="24.28515625" style="104" customWidth="1"/>
    <col min="12243" max="12243" width="2.28515625" style="104" customWidth="1"/>
    <col min="12244" max="12244" width="3.7109375" style="104" customWidth="1"/>
    <col min="12245" max="12245" width="13.140625" style="104" customWidth="1"/>
    <col min="12246" max="12246" width="28.28515625" style="104" customWidth="1"/>
    <col min="12247" max="12247" width="2.28515625" style="104" customWidth="1"/>
    <col min="12248" max="12248" width="3.7109375" style="104" customWidth="1"/>
    <col min="12249" max="12249" width="13.140625" style="104" customWidth="1"/>
    <col min="12250" max="12250" width="28.28515625" style="104" customWidth="1"/>
    <col min="12251" max="12251" width="2.28515625" style="104" customWidth="1"/>
    <col min="12252" max="12252" width="3.7109375" style="104" customWidth="1"/>
    <col min="12253" max="12253" width="13.140625" style="104" customWidth="1"/>
    <col min="12254" max="12254" width="28.28515625" style="104" customWidth="1"/>
    <col min="12255" max="12255" width="2.28515625" style="104" customWidth="1"/>
    <col min="12256" max="12256" width="3.7109375" style="104" customWidth="1"/>
    <col min="12257" max="12257" width="13.140625" style="104" customWidth="1"/>
    <col min="12258" max="12258" width="28.28515625" style="104" customWidth="1"/>
    <col min="12259" max="12259" width="2.28515625" style="104" customWidth="1"/>
    <col min="12260" max="12260" width="3.7109375" style="104" customWidth="1"/>
    <col min="12261" max="12261" width="13.140625" style="104" customWidth="1"/>
    <col min="12262" max="12262" width="28.28515625" style="104" customWidth="1"/>
    <col min="12263" max="12263" width="2.28515625" style="104" customWidth="1"/>
    <col min="12264" max="12264" width="3.7109375" style="104" customWidth="1"/>
    <col min="12265" max="12265" width="13.140625" style="104" customWidth="1"/>
    <col min="12266" max="12266" width="28.28515625" style="104" customWidth="1"/>
    <col min="12267" max="12267" width="2.28515625" style="104" customWidth="1"/>
    <col min="12268" max="12268" width="3.7109375" style="104" customWidth="1"/>
    <col min="12269" max="12269" width="13.140625" style="104" customWidth="1"/>
    <col min="12270" max="12270" width="28.28515625" style="104" customWidth="1"/>
    <col min="12271" max="12318" width="0" style="104" hidden="1" customWidth="1"/>
    <col min="12319" max="12456" width="11" style="104" customWidth="1"/>
    <col min="12457" max="12492" width="11.42578125" style="104"/>
    <col min="12493" max="12493" width="6.85546875" style="104" customWidth="1"/>
    <col min="12494" max="12494" width="51.5703125" style="104" customWidth="1"/>
    <col min="12495" max="12495" width="2.28515625" style="104" customWidth="1"/>
    <col min="12496" max="12496" width="3" style="104" customWidth="1"/>
    <col min="12497" max="12497" width="12.42578125" style="104" customWidth="1"/>
    <col min="12498" max="12498" width="24.28515625" style="104" customWidth="1"/>
    <col min="12499" max="12499" width="2.28515625" style="104" customWidth="1"/>
    <col min="12500" max="12500" width="3.7109375" style="104" customWidth="1"/>
    <col min="12501" max="12501" width="13.140625" style="104" customWidth="1"/>
    <col min="12502" max="12502" width="28.28515625" style="104" customWidth="1"/>
    <col min="12503" max="12503" width="2.28515625" style="104" customWidth="1"/>
    <col min="12504" max="12504" width="3.7109375" style="104" customWidth="1"/>
    <col min="12505" max="12505" width="13.140625" style="104" customWidth="1"/>
    <col min="12506" max="12506" width="28.28515625" style="104" customWidth="1"/>
    <col min="12507" max="12507" width="2.28515625" style="104" customWidth="1"/>
    <col min="12508" max="12508" width="3.7109375" style="104" customWidth="1"/>
    <col min="12509" max="12509" width="13.140625" style="104" customWidth="1"/>
    <col min="12510" max="12510" width="28.28515625" style="104" customWidth="1"/>
    <col min="12511" max="12511" width="2.28515625" style="104" customWidth="1"/>
    <col min="12512" max="12512" width="3.7109375" style="104" customWidth="1"/>
    <col min="12513" max="12513" width="13.140625" style="104" customWidth="1"/>
    <col min="12514" max="12514" width="28.28515625" style="104" customWidth="1"/>
    <col min="12515" max="12515" width="2.28515625" style="104" customWidth="1"/>
    <col min="12516" max="12516" width="3.7109375" style="104" customWidth="1"/>
    <col min="12517" max="12517" width="13.140625" style="104" customWidth="1"/>
    <col min="12518" max="12518" width="28.28515625" style="104" customWidth="1"/>
    <col min="12519" max="12519" width="2.28515625" style="104" customWidth="1"/>
    <col min="12520" max="12520" width="3.7109375" style="104" customWidth="1"/>
    <col min="12521" max="12521" width="13.140625" style="104" customWidth="1"/>
    <col min="12522" max="12522" width="28.28515625" style="104" customWidth="1"/>
    <col min="12523" max="12523" width="2.28515625" style="104" customWidth="1"/>
    <col min="12524" max="12524" width="3.7109375" style="104" customWidth="1"/>
    <col min="12525" max="12525" width="13.140625" style="104" customWidth="1"/>
    <col min="12526" max="12526" width="28.28515625" style="104" customWidth="1"/>
    <col min="12527" max="12574" width="0" style="104" hidden="1" customWidth="1"/>
    <col min="12575" max="12712" width="11" style="104" customWidth="1"/>
    <col min="12713" max="12748" width="11.42578125" style="104"/>
    <col min="12749" max="12749" width="6.85546875" style="104" customWidth="1"/>
    <col min="12750" max="12750" width="51.5703125" style="104" customWidth="1"/>
    <col min="12751" max="12751" width="2.28515625" style="104" customWidth="1"/>
    <col min="12752" max="12752" width="3" style="104" customWidth="1"/>
    <col min="12753" max="12753" width="12.42578125" style="104" customWidth="1"/>
    <col min="12754" max="12754" width="24.28515625" style="104" customWidth="1"/>
    <col min="12755" max="12755" width="2.28515625" style="104" customWidth="1"/>
    <col min="12756" max="12756" width="3.7109375" style="104" customWidth="1"/>
    <col min="12757" max="12757" width="13.140625" style="104" customWidth="1"/>
    <col min="12758" max="12758" width="28.28515625" style="104" customWidth="1"/>
    <col min="12759" max="12759" width="2.28515625" style="104" customWidth="1"/>
    <col min="12760" max="12760" width="3.7109375" style="104" customWidth="1"/>
    <col min="12761" max="12761" width="13.140625" style="104" customWidth="1"/>
    <col min="12762" max="12762" width="28.28515625" style="104" customWidth="1"/>
    <col min="12763" max="12763" width="2.28515625" style="104" customWidth="1"/>
    <col min="12764" max="12764" width="3.7109375" style="104" customWidth="1"/>
    <col min="12765" max="12765" width="13.140625" style="104" customWidth="1"/>
    <col min="12766" max="12766" width="28.28515625" style="104" customWidth="1"/>
    <col min="12767" max="12767" width="2.28515625" style="104" customWidth="1"/>
    <col min="12768" max="12768" width="3.7109375" style="104" customWidth="1"/>
    <col min="12769" max="12769" width="13.140625" style="104" customWidth="1"/>
    <col min="12770" max="12770" width="28.28515625" style="104" customWidth="1"/>
    <col min="12771" max="12771" width="2.28515625" style="104" customWidth="1"/>
    <col min="12772" max="12772" width="3.7109375" style="104" customWidth="1"/>
    <col min="12773" max="12773" width="13.140625" style="104" customWidth="1"/>
    <col min="12774" max="12774" width="28.28515625" style="104" customWidth="1"/>
    <col min="12775" max="12775" width="2.28515625" style="104" customWidth="1"/>
    <col min="12776" max="12776" width="3.7109375" style="104" customWidth="1"/>
    <col min="12777" max="12777" width="13.140625" style="104" customWidth="1"/>
    <col min="12778" max="12778" width="28.28515625" style="104" customWidth="1"/>
    <col min="12779" max="12779" width="2.28515625" style="104" customWidth="1"/>
    <col min="12780" max="12780" width="3.7109375" style="104" customWidth="1"/>
    <col min="12781" max="12781" width="13.140625" style="104" customWidth="1"/>
    <col min="12782" max="12782" width="28.28515625" style="104" customWidth="1"/>
    <col min="12783" max="12830" width="0" style="104" hidden="1" customWidth="1"/>
    <col min="12831" max="12968" width="11" style="104" customWidth="1"/>
    <col min="12969" max="13004" width="11.42578125" style="104"/>
    <col min="13005" max="13005" width="6.85546875" style="104" customWidth="1"/>
    <col min="13006" max="13006" width="51.5703125" style="104" customWidth="1"/>
    <col min="13007" max="13007" width="2.28515625" style="104" customWidth="1"/>
    <col min="13008" max="13008" width="3" style="104" customWidth="1"/>
    <col min="13009" max="13009" width="12.42578125" style="104" customWidth="1"/>
    <col min="13010" max="13010" width="24.28515625" style="104" customWidth="1"/>
    <col min="13011" max="13011" width="2.28515625" style="104" customWidth="1"/>
    <col min="13012" max="13012" width="3.7109375" style="104" customWidth="1"/>
    <col min="13013" max="13013" width="13.140625" style="104" customWidth="1"/>
    <col min="13014" max="13014" width="28.28515625" style="104" customWidth="1"/>
    <col min="13015" max="13015" width="2.28515625" style="104" customWidth="1"/>
    <col min="13016" max="13016" width="3.7109375" style="104" customWidth="1"/>
    <col min="13017" max="13017" width="13.140625" style="104" customWidth="1"/>
    <col min="13018" max="13018" width="28.28515625" style="104" customWidth="1"/>
    <col min="13019" max="13019" width="2.28515625" style="104" customWidth="1"/>
    <col min="13020" max="13020" width="3.7109375" style="104" customWidth="1"/>
    <col min="13021" max="13021" width="13.140625" style="104" customWidth="1"/>
    <col min="13022" max="13022" width="28.28515625" style="104" customWidth="1"/>
    <col min="13023" max="13023" width="2.28515625" style="104" customWidth="1"/>
    <col min="13024" max="13024" width="3.7109375" style="104" customWidth="1"/>
    <col min="13025" max="13025" width="13.140625" style="104" customWidth="1"/>
    <col min="13026" max="13026" width="28.28515625" style="104" customWidth="1"/>
    <col min="13027" max="13027" width="2.28515625" style="104" customWidth="1"/>
    <col min="13028" max="13028" width="3.7109375" style="104" customWidth="1"/>
    <col min="13029" max="13029" width="13.140625" style="104" customWidth="1"/>
    <col min="13030" max="13030" width="28.28515625" style="104" customWidth="1"/>
    <col min="13031" max="13031" width="2.28515625" style="104" customWidth="1"/>
    <col min="13032" max="13032" width="3.7109375" style="104" customWidth="1"/>
    <col min="13033" max="13033" width="13.140625" style="104" customWidth="1"/>
    <col min="13034" max="13034" width="28.28515625" style="104" customWidth="1"/>
    <col min="13035" max="13035" width="2.28515625" style="104" customWidth="1"/>
    <col min="13036" max="13036" width="3.7109375" style="104" customWidth="1"/>
    <col min="13037" max="13037" width="13.140625" style="104" customWidth="1"/>
    <col min="13038" max="13038" width="28.28515625" style="104" customWidth="1"/>
    <col min="13039" max="13086" width="0" style="104" hidden="1" customWidth="1"/>
    <col min="13087" max="13224" width="11" style="104" customWidth="1"/>
    <col min="13225" max="13260" width="11.42578125" style="104"/>
    <col min="13261" max="13261" width="6.85546875" style="104" customWidth="1"/>
    <col min="13262" max="13262" width="51.5703125" style="104" customWidth="1"/>
    <col min="13263" max="13263" width="2.28515625" style="104" customWidth="1"/>
    <col min="13264" max="13264" width="3" style="104" customWidth="1"/>
    <col min="13265" max="13265" width="12.42578125" style="104" customWidth="1"/>
    <col min="13266" max="13266" width="24.28515625" style="104" customWidth="1"/>
    <col min="13267" max="13267" width="2.28515625" style="104" customWidth="1"/>
    <col min="13268" max="13268" width="3.7109375" style="104" customWidth="1"/>
    <col min="13269" max="13269" width="13.140625" style="104" customWidth="1"/>
    <col min="13270" max="13270" width="28.28515625" style="104" customWidth="1"/>
    <col min="13271" max="13271" width="2.28515625" style="104" customWidth="1"/>
    <col min="13272" max="13272" width="3.7109375" style="104" customWidth="1"/>
    <col min="13273" max="13273" width="13.140625" style="104" customWidth="1"/>
    <col min="13274" max="13274" width="28.28515625" style="104" customWidth="1"/>
    <col min="13275" max="13275" width="2.28515625" style="104" customWidth="1"/>
    <col min="13276" max="13276" width="3.7109375" style="104" customWidth="1"/>
    <col min="13277" max="13277" width="13.140625" style="104" customWidth="1"/>
    <col min="13278" max="13278" width="28.28515625" style="104" customWidth="1"/>
    <col min="13279" max="13279" width="2.28515625" style="104" customWidth="1"/>
    <col min="13280" max="13280" width="3.7109375" style="104" customWidth="1"/>
    <col min="13281" max="13281" width="13.140625" style="104" customWidth="1"/>
    <col min="13282" max="13282" width="28.28515625" style="104" customWidth="1"/>
    <col min="13283" max="13283" width="2.28515625" style="104" customWidth="1"/>
    <col min="13284" max="13284" width="3.7109375" style="104" customWidth="1"/>
    <col min="13285" max="13285" width="13.140625" style="104" customWidth="1"/>
    <col min="13286" max="13286" width="28.28515625" style="104" customWidth="1"/>
    <col min="13287" max="13287" width="2.28515625" style="104" customWidth="1"/>
    <col min="13288" max="13288" width="3.7109375" style="104" customWidth="1"/>
    <col min="13289" max="13289" width="13.140625" style="104" customWidth="1"/>
    <col min="13290" max="13290" width="28.28515625" style="104" customWidth="1"/>
    <col min="13291" max="13291" width="2.28515625" style="104" customWidth="1"/>
    <col min="13292" max="13292" width="3.7109375" style="104" customWidth="1"/>
    <col min="13293" max="13293" width="13.140625" style="104" customWidth="1"/>
    <col min="13294" max="13294" width="28.28515625" style="104" customWidth="1"/>
    <col min="13295" max="13342" width="0" style="104" hidden="1" customWidth="1"/>
    <col min="13343" max="13480" width="11" style="104" customWidth="1"/>
    <col min="13481" max="13516" width="11.42578125" style="104"/>
    <col min="13517" max="13517" width="6.85546875" style="104" customWidth="1"/>
    <col min="13518" max="13518" width="51.5703125" style="104" customWidth="1"/>
    <col min="13519" max="13519" width="2.28515625" style="104" customWidth="1"/>
    <col min="13520" max="13520" width="3" style="104" customWidth="1"/>
    <col min="13521" max="13521" width="12.42578125" style="104" customWidth="1"/>
    <col min="13522" max="13522" width="24.28515625" style="104" customWidth="1"/>
    <col min="13523" max="13523" width="2.28515625" style="104" customWidth="1"/>
    <col min="13524" max="13524" width="3.7109375" style="104" customWidth="1"/>
    <col min="13525" max="13525" width="13.140625" style="104" customWidth="1"/>
    <col min="13526" max="13526" width="28.28515625" style="104" customWidth="1"/>
    <col min="13527" max="13527" width="2.28515625" style="104" customWidth="1"/>
    <col min="13528" max="13528" width="3.7109375" style="104" customWidth="1"/>
    <col min="13529" max="13529" width="13.140625" style="104" customWidth="1"/>
    <col min="13530" max="13530" width="28.28515625" style="104" customWidth="1"/>
    <col min="13531" max="13531" width="2.28515625" style="104" customWidth="1"/>
    <col min="13532" max="13532" width="3.7109375" style="104" customWidth="1"/>
    <col min="13533" max="13533" width="13.140625" style="104" customWidth="1"/>
    <col min="13534" max="13534" width="28.28515625" style="104" customWidth="1"/>
    <col min="13535" max="13535" width="2.28515625" style="104" customWidth="1"/>
    <col min="13536" max="13536" width="3.7109375" style="104" customWidth="1"/>
    <col min="13537" max="13537" width="13.140625" style="104" customWidth="1"/>
    <col min="13538" max="13538" width="28.28515625" style="104" customWidth="1"/>
    <col min="13539" max="13539" width="2.28515625" style="104" customWidth="1"/>
    <col min="13540" max="13540" width="3.7109375" style="104" customWidth="1"/>
    <col min="13541" max="13541" width="13.140625" style="104" customWidth="1"/>
    <col min="13542" max="13542" width="28.28515625" style="104" customWidth="1"/>
    <col min="13543" max="13543" width="2.28515625" style="104" customWidth="1"/>
    <col min="13544" max="13544" width="3.7109375" style="104" customWidth="1"/>
    <col min="13545" max="13545" width="13.140625" style="104" customWidth="1"/>
    <col min="13546" max="13546" width="28.28515625" style="104" customWidth="1"/>
    <col min="13547" max="13547" width="2.28515625" style="104" customWidth="1"/>
    <col min="13548" max="13548" width="3.7109375" style="104" customWidth="1"/>
    <col min="13549" max="13549" width="13.140625" style="104" customWidth="1"/>
    <col min="13550" max="13550" width="28.28515625" style="104" customWidth="1"/>
    <col min="13551" max="13598" width="0" style="104" hidden="1" customWidth="1"/>
    <col min="13599" max="13736" width="11" style="104" customWidth="1"/>
    <col min="13737" max="13772" width="11.42578125" style="104"/>
    <col min="13773" max="13773" width="6.85546875" style="104" customWidth="1"/>
    <col min="13774" max="13774" width="51.5703125" style="104" customWidth="1"/>
    <col min="13775" max="13775" width="2.28515625" style="104" customWidth="1"/>
    <col min="13776" max="13776" width="3" style="104" customWidth="1"/>
    <col min="13777" max="13777" width="12.42578125" style="104" customWidth="1"/>
    <col min="13778" max="13778" width="24.28515625" style="104" customWidth="1"/>
    <col min="13779" max="13779" width="2.28515625" style="104" customWidth="1"/>
    <col min="13780" max="13780" width="3.7109375" style="104" customWidth="1"/>
    <col min="13781" max="13781" width="13.140625" style="104" customWidth="1"/>
    <col min="13782" max="13782" width="28.28515625" style="104" customWidth="1"/>
    <col min="13783" max="13783" width="2.28515625" style="104" customWidth="1"/>
    <col min="13784" max="13784" width="3.7109375" style="104" customWidth="1"/>
    <col min="13785" max="13785" width="13.140625" style="104" customWidth="1"/>
    <col min="13786" max="13786" width="28.28515625" style="104" customWidth="1"/>
    <col min="13787" max="13787" width="2.28515625" style="104" customWidth="1"/>
    <col min="13788" max="13788" width="3.7109375" style="104" customWidth="1"/>
    <col min="13789" max="13789" width="13.140625" style="104" customWidth="1"/>
    <col min="13790" max="13790" width="28.28515625" style="104" customWidth="1"/>
    <col min="13791" max="13791" width="2.28515625" style="104" customWidth="1"/>
    <col min="13792" max="13792" width="3.7109375" style="104" customWidth="1"/>
    <col min="13793" max="13793" width="13.140625" style="104" customWidth="1"/>
    <col min="13794" max="13794" width="28.28515625" style="104" customWidth="1"/>
    <col min="13795" max="13795" width="2.28515625" style="104" customWidth="1"/>
    <col min="13796" max="13796" width="3.7109375" style="104" customWidth="1"/>
    <col min="13797" max="13797" width="13.140625" style="104" customWidth="1"/>
    <col min="13798" max="13798" width="28.28515625" style="104" customWidth="1"/>
    <col min="13799" max="13799" width="2.28515625" style="104" customWidth="1"/>
    <col min="13800" max="13800" width="3.7109375" style="104" customWidth="1"/>
    <col min="13801" max="13801" width="13.140625" style="104" customWidth="1"/>
    <col min="13802" max="13802" width="28.28515625" style="104" customWidth="1"/>
    <col min="13803" max="13803" width="2.28515625" style="104" customWidth="1"/>
    <col min="13804" max="13804" width="3.7109375" style="104" customWidth="1"/>
    <col min="13805" max="13805" width="13.140625" style="104" customWidth="1"/>
    <col min="13806" max="13806" width="28.28515625" style="104" customWidth="1"/>
    <col min="13807" max="13854" width="0" style="104" hidden="1" customWidth="1"/>
    <col min="13855" max="13992" width="11" style="104" customWidth="1"/>
    <col min="13993" max="14028" width="11.42578125" style="104"/>
    <col min="14029" max="14029" width="6.85546875" style="104" customWidth="1"/>
    <col min="14030" max="14030" width="51.5703125" style="104" customWidth="1"/>
    <col min="14031" max="14031" width="2.28515625" style="104" customWidth="1"/>
    <col min="14032" max="14032" width="3" style="104" customWidth="1"/>
    <col min="14033" max="14033" width="12.42578125" style="104" customWidth="1"/>
    <col min="14034" max="14034" width="24.28515625" style="104" customWidth="1"/>
    <col min="14035" max="14035" width="2.28515625" style="104" customWidth="1"/>
    <col min="14036" max="14036" width="3.7109375" style="104" customWidth="1"/>
    <col min="14037" max="14037" width="13.140625" style="104" customWidth="1"/>
    <col min="14038" max="14038" width="28.28515625" style="104" customWidth="1"/>
    <col min="14039" max="14039" width="2.28515625" style="104" customWidth="1"/>
    <col min="14040" max="14040" width="3.7109375" style="104" customWidth="1"/>
    <col min="14041" max="14041" width="13.140625" style="104" customWidth="1"/>
    <col min="14042" max="14042" width="28.28515625" style="104" customWidth="1"/>
    <col min="14043" max="14043" width="2.28515625" style="104" customWidth="1"/>
    <col min="14044" max="14044" width="3.7109375" style="104" customWidth="1"/>
    <col min="14045" max="14045" width="13.140625" style="104" customWidth="1"/>
    <col min="14046" max="14046" width="28.28515625" style="104" customWidth="1"/>
    <col min="14047" max="14047" width="2.28515625" style="104" customWidth="1"/>
    <col min="14048" max="14048" width="3.7109375" style="104" customWidth="1"/>
    <col min="14049" max="14049" width="13.140625" style="104" customWidth="1"/>
    <col min="14050" max="14050" width="28.28515625" style="104" customWidth="1"/>
    <col min="14051" max="14051" width="2.28515625" style="104" customWidth="1"/>
    <col min="14052" max="14052" width="3.7109375" style="104" customWidth="1"/>
    <col min="14053" max="14053" width="13.140625" style="104" customWidth="1"/>
    <col min="14054" max="14054" width="28.28515625" style="104" customWidth="1"/>
    <col min="14055" max="14055" width="2.28515625" style="104" customWidth="1"/>
    <col min="14056" max="14056" width="3.7109375" style="104" customWidth="1"/>
    <col min="14057" max="14057" width="13.140625" style="104" customWidth="1"/>
    <col min="14058" max="14058" width="28.28515625" style="104" customWidth="1"/>
    <col min="14059" max="14059" width="2.28515625" style="104" customWidth="1"/>
    <col min="14060" max="14060" width="3.7109375" style="104" customWidth="1"/>
    <col min="14061" max="14061" width="13.140625" style="104" customWidth="1"/>
    <col min="14062" max="14062" width="28.28515625" style="104" customWidth="1"/>
    <col min="14063" max="14110" width="0" style="104" hidden="1" customWidth="1"/>
    <col min="14111" max="14248" width="11" style="104" customWidth="1"/>
    <col min="14249" max="14284" width="11.42578125" style="104"/>
    <col min="14285" max="14285" width="6.85546875" style="104" customWidth="1"/>
    <col min="14286" max="14286" width="51.5703125" style="104" customWidth="1"/>
    <col min="14287" max="14287" width="2.28515625" style="104" customWidth="1"/>
    <col min="14288" max="14288" width="3" style="104" customWidth="1"/>
    <col min="14289" max="14289" width="12.42578125" style="104" customWidth="1"/>
    <col min="14290" max="14290" width="24.28515625" style="104" customWidth="1"/>
    <col min="14291" max="14291" width="2.28515625" style="104" customWidth="1"/>
    <col min="14292" max="14292" width="3.7109375" style="104" customWidth="1"/>
    <col min="14293" max="14293" width="13.140625" style="104" customWidth="1"/>
    <col min="14294" max="14294" width="28.28515625" style="104" customWidth="1"/>
    <col min="14295" max="14295" width="2.28515625" style="104" customWidth="1"/>
    <col min="14296" max="14296" width="3.7109375" style="104" customWidth="1"/>
    <col min="14297" max="14297" width="13.140625" style="104" customWidth="1"/>
    <col min="14298" max="14298" width="28.28515625" style="104" customWidth="1"/>
    <col min="14299" max="14299" width="2.28515625" style="104" customWidth="1"/>
    <col min="14300" max="14300" width="3.7109375" style="104" customWidth="1"/>
    <col min="14301" max="14301" width="13.140625" style="104" customWidth="1"/>
    <col min="14302" max="14302" width="28.28515625" style="104" customWidth="1"/>
    <col min="14303" max="14303" width="2.28515625" style="104" customWidth="1"/>
    <col min="14304" max="14304" width="3.7109375" style="104" customWidth="1"/>
    <col min="14305" max="14305" width="13.140625" style="104" customWidth="1"/>
    <col min="14306" max="14306" width="28.28515625" style="104" customWidth="1"/>
    <col min="14307" max="14307" width="2.28515625" style="104" customWidth="1"/>
    <col min="14308" max="14308" width="3.7109375" style="104" customWidth="1"/>
    <col min="14309" max="14309" width="13.140625" style="104" customWidth="1"/>
    <col min="14310" max="14310" width="28.28515625" style="104" customWidth="1"/>
    <col min="14311" max="14311" width="2.28515625" style="104" customWidth="1"/>
    <col min="14312" max="14312" width="3.7109375" style="104" customWidth="1"/>
    <col min="14313" max="14313" width="13.140625" style="104" customWidth="1"/>
    <col min="14314" max="14314" width="28.28515625" style="104" customWidth="1"/>
    <col min="14315" max="14315" width="2.28515625" style="104" customWidth="1"/>
    <col min="14316" max="14316" width="3.7109375" style="104" customWidth="1"/>
    <col min="14317" max="14317" width="13.140625" style="104" customWidth="1"/>
    <col min="14318" max="14318" width="28.28515625" style="104" customWidth="1"/>
    <col min="14319" max="14366" width="0" style="104" hidden="1" customWidth="1"/>
    <col min="14367" max="14504" width="11" style="104" customWidth="1"/>
    <col min="14505" max="14540" width="11.42578125" style="104"/>
    <col min="14541" max="14541" width="6.85546875" style="104" customWidth="1"/>
    <col min="14542" max="14542" width="51.5703125" style="104" customWidth="1"/>
    <col min="14543" max="14543" width="2.28515625" style="104" customWidth="1"/>
    <col min="14544" max="14544" width="3" style="104" customWidth="1"/>
    <col min="14545" max="14545" width="12.42578125" style="104" customWidth="1"/>
    <col min="14546" max="14546" width="24.28515625" style="104" customWidth="1"/>
    <col min="14547" max="14547" width="2.28515625" style="104" customWidth="1"/>
    <col min="14548" max="14548" width="3.7109375" style="104" customWidth="1"/>
    <col min="14549" max="14549" width="13.140625" style="104" customWidth="1"/>
    <col min="14550" max="14550" width="28.28515625" style="104" customWidth="1"/>
    <col min="14551" max="14551" width="2.28515625" style="104" customWidth="1"/>
    <col min="14552" max="14552" width="3.7109375" style="104" customWidth="1"/>
    <col min="14553" max="14553" width="13.140625" style="104" customWidth="1"/>
    <col min="14554" max="14554" width="28.28515625" style="104" customWidth="1"/>
    <col min="14555" max="14555" width="2.28515625" style="104" customWidth="1"/>
    <col min="14556" max="14556" width="3.7109375" style="104" customWidth="1"/>
    <col min="14557" max="14557" width="13.140625" style="104" customWidth="1"/>
    <col min="14558" max="14558" width="28.28515625" style="104" customWidth="1"/>
    <col min="14559" max="14559" width="2.28515625" style="104" customWidth="1"/>
    <col min="14560" max="14560" width="3.7109375" style="104" customWidth="1"/>
    <col min="14561" max="14561" width="13.140625" style="104" customWidth="1"/>
    <col min="14562" max="14562" width="28.28515625" style="104" customWidth="1"/>
    <col min="14563" max="14563" width="2.28515625" style="104" customWidth="1"/>
    <col min="14564" max="14564" width="3.7109375" style="104" customWidth="1"/>
    <col min="14565" max="14565" width="13.140625" style="104" customWidth="1"/>
    <col min="14566" max="14566" width="28.28515625" style="104" customWidth="1"/>
    <col min="14567" max="14567" width="2.28515625" style="104" customWidth="1"/>
    <col min="14568" max="14568" width="3.7109375" style="104" customWidth="1"/>
    <col min="14569" max="14569" width="13.140625" style="104" customWidth="1"/>
    <col min="14570" max="14570" width="28.28515625" style="104" customWidth="1"/>
    <col min="14571" max="14571" width="2.28515625" style="104" customWidth="1"/>
    <col min="14572" max="14572" width="3.7109375" style="104" customWidth="1"/>
    <col min="14573" max="14573" width="13.140625" style="104" customWidth="1"/>
    <col min="14574" max="14574" width="28.28515625" style="104" customWidth="1"/>
    <col min="14575" max="14622" width="0" style="104" hidden="1" customWidth="1"/>
    <col min="14623" max="14760" width="11" style="104" customWidth="1"/>
    <col min="14761" max="14796" width="11.42578125" style="104"/>
    <col min="14797" max="14797" width="6.85546875" style="104" customWidth="1"/>
    <col min="14798" max="14798" width="51.5703125" style="104" customWidth="1"/>
    <col min="14799" max="14799" width="2.28515625" style="104" customWidth="1"/>
    <col min="14800" max="14800" width="3" style="104" customWidth="1"/>
    <col min="14801" max="14801" width="12.42578125" style="104" customWidth="1"/>
    <col min="14802" max="14802" width="24.28515625" style="104" customWidth="1"/>
    <col min="14803" max="14803" width="2.28515625" style="104" customWidth="1"/>
    <col min="14804" max="14804" width="3.7109375" style="104" customWidth="1"/>
    <col min="14805" max="14805" width="13.140625" style="104" customWidth="1"/>
    <col min="14806" max="14806" width="28.28515625" style="104" customWidth="1"/>
    <col min="14807" max="14807" width="2.28515625" style="104" customWidth="1"/>
    <col min="14808" max="14808" width="3.7109375" style="104" customWidth="1"/>
    <col min="14809" max="14809" width="13.140625" style="104" customWidth="1"/>
    <col min="14810" max="14810" width="28.28515625" style="104" customWidth="1"/>
    <col min="14811" max="14811" width="2.28515625" style="104" customWidth="1"/>
    <col min="14812" max="14812" width="3.7109375" style="104" customWidth="1"/>
    <col min="14813" max="14813" width="13.140625" style="104" customWidth="1"/>
    <col min="14814" max="14814" width="28.28515625" style="104" customWidth="1"/>
    <col min="14815" max="14815" width="2.28515625" style="104" customWidth="1"/>
    <col min="14816" max="14816" width="3.7109375" style="104" customWidth="1"/>
    <col min="14817" max="14817" width="13.140625" style="104" customWidth="1"/>
    <col min="14818" max="14818" width="28.28515625" style="104" customWidth="1"/>
    <col min="14819" max="14819" width="2.28515625" style="104" customWidth="1"/>
    <col min="14820" max="14820" width="3.7109375" style="104" customWidth="1"/>
    <col min="14821" max="14821" width="13.140625" style="104" customWidth="1"/>
    <col min="14822" max="14822" width="28.28515625" style="104" customWidth="1"/>
    <col min="14823" max="14823" width="2.28515625" style="104" customWidth="1"/>
    <col min="14824" max="14824" width="3.7109375" style="104" customWidth="1"/>
    <col min="14825" max="14825" width="13.140625" style="104" customWidth="1"/>
    <col min="14826" max="14826" width="28.28515625" style="104" customWidth="1"/>
    <col min="14827" max="14827" width="2.28515625" style="104" customWidth="1"/>
    <col min="14828" max="14828" width="3.7109375" style="104" customWidth="1"/>
    <col min="14829" max="14829" width="13.140625" style="104" customWidth="1"/>
    <col min="14830" max="14830" width="28.28515625" style="104" customWidth="1"/>
    <col min="14831" max="14878" width="0" style="104" hidden="1" customWidth="1"/>
    <col min="14879" max="15016" width="11" style="104" customWidth="1"/>
    <col min="15017" max="15052" width="11.42578125" style="104"/>
    <col min="15053" max="15053" width="6.85546875" style="104" customWidth="1"/>
    <col min="15054" max="15054" width="51.5703125" style="104" customWidth="1"/>
    <col min="15055" max="15055" width="2.28515625" style="104" customWidth="1"/>
    <col min="15056" max="15056" width="3" style="104" customWidth="1"/>
    <col min="15057" max="15057" width="12.42578125" style="104" customWidth="1"/>
    <col min="15058" max="15058" width="24.28515625" style="104" customWidth="1"/>
    <col min="15059" max="15059" width="2.28515625" style="104" customWidth="1"/>
    <col min="15060" max="15060" width="3.7109375" style="104" customWidth="1"/>
    <col min="15061" max="15061" width="13.140625" style="104" customWidth="1"/>
    <col min="15062" max="15062" width="28.28515625" style="104" customWidth="1"/>
    <col min="15063" max="15063" width="2.28515625" style="104" customWidth="1"/>
    <col min="15064" max="15064" width="3.7109375" style="104" customWidth="1"/>
    <col min="15065" max="15065" width="13.140625" style="104" customWidth="1"/>
    <col min="15066" max="15066" width="28.28515625" style="104" customWidth="1"/>
    <col min="15067" max="15067" width="2.28515625" style="104" customWidth="1"/>
    <col min="15068" max="15068" width="3.7109375" style="104" customWidth="1"/>
    <col min="15069" max="15069" width="13.140625" style="104" customWidth="1"/>
    <col min="15070" max="15070" width="28.28515625" style="104" customWidth="1"/>
    <col min="15071" max="15071" width="2.28515625" style="104" customWidth="1"/>
    <col min="15072" max="15072" width="3.7109375" style="104" customWidth="1"/>
    <col min="15073" max="15073" width="13.140625" style="104" customWidth="1"/>
    <col min="15074" max="15074" width="28.28515625" style="104" customWidth="1"/>
    <col min="15075" max="15075" width="2.28515625" style="104" customWidth="1"/>
    <col min="15076" max="15076" width="3.7109375" style="104" customWidth="1"/>
    <col min="15077" max="15077" width="13.140625" style="104" customWidth="1"/>
    <col min="15078" max="15078" width="28.28515625" style="104" customWidth="1"/>
    <col min="15079" max="15079" width="2.28515625" style="104" customWidth="1"/>
    <col min="15080" max="15080" width="3.7109375" style="104" customWidth="1"/>
    <col min="15081" max="15081" width="13.140625" style="104" customWidth="1"/>
    <col min="15082" max="15082" width="28.28515625" style="104" customWidth="1"/>
    <col min="15083" max="15083" width="2.28515625" style="104" customWidth="1"/>
    <col min="15084" max="15084" width="3.7109375" style="104" customWidth="1"/>
    <col min="15085" max="15085" width="13.140625" style="104" customWidth="1"/>
    <col min="15086" max="15086" width="28.28515625" style="104" customWidth="1"/>
    <col min="15087" max="15134" width="0" style="104" hidden="1" customWidth="1"/>
    <col min="15135" max="15272" width="11" style="104" customWidth="1"/>
    <col min="15273" max="15308" width="11.42578125" style="104"/>
    <col min="15309" max="15309" width="6.85546875" style="104" customWidth="1"/>
    <col min="15310" max="15310" width="51.5703125" style="104" customWidth="1"/>
    <col min="15311" max="15311" width="2.28515625" style="104" customWidth="1"/>
    <col min="15312" max="15312" width="3" style="104" customWidth="1"/>
    <col min="15313" max="15313" width="12.42578125" style="104" customWidth="1"/>
    <col min="15314" max="15314" width="24.28515625" style="104" customWidth="1"/>
    <col min="15315" max="15315" width="2.28515625" style="104" customWidth="1"/>
    <col min="15316" max="15316" width="3.7109375" style="104" customWidth="1"/>
    <col min="15317" max="15317" width="13.140625" style="104" customWidth="1"/>
    <col min="15318" max="15318" width="28.28515625" style="104" customWidth="1"/>
    <col min="15319" max="15319" width="2.28515625" style="104" customWidth="1"/>
    <col min="15320" max="15320" width="3.7109375" style="104" customWidth="1"/>
    <col min="15321" max="15321" width="13.140625" style="104" customWidth="1"/>
    <col min="15322" max="15322" width="28.28515625" style="104" customWidth="1"/>
    <col min="15323" max="15323" width="2.28515625" style="104" customWidth="1"/>
    <col min="15324" max="15324" width="3.7109375" style="104" customWidth="1"/>
    <col min="15325" max="15325" width="13.140625" style="104" customWidth="1"/>
    <col min="15326" max="15326" width="28.28515625" style="104" customWidth="1"/>
    <col min="15327" max="15327" width="2.28515625" style="104" customWidth="1"/>
    <col min="15328" max="15328" width="3.7109375" style="104" customWidth="1"/>
    <col min="15329" max="15329" width="13.140625" style="104" customWidth="1"/>
    <col min="15330" max="15330" width="28.28515625" style="104" customWidth="1"/>
    <col min="15331" max="15331" width="2.28515625" style="104" customWidth="1"/>
    <col min="15332" max="15332" width="3.7109375" style="104" customWidth="1"/>
    <col min="15333" max="15333" width="13.140625" style="104" customWidth="1"/>
    <col min="15334" max="15334" width="28.28515625" style="104" customWidth="1"/>
    <col min="15335" max="15335" width="2.28515625" style="104" customWidth="1"/>
    <col min="15336" max="15336" width="3.7109375" style="104" customWidth="1"/>
    <col min="15337" max="15337" width="13.140625" style="104" customWidth="1"/>
    <col min="15338" max="15338" width="28.28515625" style="104" customWidth="1"/>
    <col min="15339" max="15339" width="2.28515625" style="104" customWidth="1"/>
    <col min="15340" max="15340" width="3.7109375" style="104" customWidth="1"/>
    <col min="15341" max="15341" width="13.140625" style="104" customWidth="1"/>
    <col min="15342" max="15342" width="28.28515625" style="104" customWidth="1"/>
    <col min="15343" max="15390" width="0" style="104" hidden="1" customWidth="1"/>
    <col min="15391" max="15528" width="11" style="104" customWidth="1"/>
    <col min="15529" max="15564" width="11.42578125" style="104"/>
    <col min="15565" max="15565" width="6.85546875" style="104" customWidth="1"/>
    <col min="15566" max="15566" width="51.5703125" style="104" customWidth="1"/>
    <col min="15567" max="15567" width="2.28515625" style="104" customWidth="1"/>
    <col min="15568" max="15568" width="3" style="104" customWidth="1"/>
    <col min="15569" max="15569" width="12.42578125" style="104" customWidth="1"/>
    <col min="15570" max="15570" width="24.28515625" style="104" customWidth="1"/>
    <col min="15571" max="15571" width="2.28515625" style="104" customWidth="1"/>
    <col min="15572" max="15572" width="3.7109375" style="104" customWidth="1"/>
    <col min="15573" max="15573" width="13.140625" style="104" customWidth="1"/>
    <col min="15574" max="15574" width="28.28515625" style="104" customWidth="1"/>
    <col min="15575" max="15575" width="2.28515625" style="104" customWidth="1"/>
    <col min="15576" max="15576" width="3.7109375" style="104" customWidth="1"/>
    <col min="15577" max="15577" width="13.140625" style="104" customWidth="1"/>
    <col min="15578" max="15578" width="28.28515625" style="104" customWidth="1"/>
    <col min="15579" max="15579" width="2.28515625" style="104" customWidth="1"/>
    <col min="15580" max="15580" width="3.7109375" style="104" customWidth="1"/>
    <col min="15581" max="15581" width="13.140625" style="104" customWidth="1"/>
    <col min="15582" max="15582" width="28.28515625" style="104" customWidth="1"/>
    <col min="15583" max="15583" width="2.28515625" style="104" customWidth="1"/>
    <col min="15584" max="15584" width="3.7109375" style="104" customWidth="1"/>
    <col min="15585" max="15585" width="13.140625" style="104" customWidth="1"/>
    <col min="15586" max="15586" width="28.28515625" style="104" customWidth="1"/>
    <col min="15587" max="15587" width="2.28515625" style="104" customWidth="1"/>
    <col min="15588" max="15588" width="3.7109375" style="104" customWidth="1"/>
    <col min="15589" max="15589" width="13.140625" style="104" customWidth="1"/>
    <col min="15590" max="15590" width="28.28515625" style="104" customWidth="1"/>
    <col min="15591" max="15591" width="2.28515625" style="104" customWidth="1"/>
    <col min="15592" max="15592" width="3.7109375" style="104" customWidth="1"/>
    <col min="15593" max="15593" width="13.140625" style="104" customWidth="1"/>
    <col min="15594" max="15594" width="28.28515625" style="104" customWidth="1"/>
    <col min="15595" max="15595" width="2.28515625" style="104" customWidth="1"/>
    <col min="15596" max="15596" width="3.7109375" style="104" customWidth="1"/>
    <col min="15597" max="15597" width="13.140625" style="104" customWidth="1"/>
    <col min="15598" max="15598" width="28.28515625" style="104" customWidth="1"/>
    <col min="15599" max="15646" width="0" style="104" hidden="1" customWidth="1"/>
    <col min="15647" max="15784" width="11" style="104" customWidth="1"/>
    <col min="15785" max="15820" width="11.42578125" style="104"/>
    <col min="15821" max="15821" width="6.85546875" style="104" customWidth="1"/>
    <col min="15822" max="15822" width="51.5703125" style="104" customWidth="1"/>
    <col min="15823" max="15823" width="2.28515625" style="104" customWidth="1"/>
    <col min="15824" max="15824" width="3" style="104" customWidth="1"/>
    <col min="15825" max="15825" width="12.42578125" style="104" customWidth="1"/>
    <col min="15826" max="15826" width="24.28515625" style="104" customWidth="1"/>
    <col min="15827" max="15827" width="2.28515625" style="104" customWidth="1"/>
    <col min="15828" max="15828" width="3.7109375" style="104" customWidth="1"/>
    <col min="15829" max="15829" width="13.140625" style="104" customWidth="1"/>
    <col min="15830" max="15830" width="28.28515625" style="104" customWidth="1"/>
    <col min="15831" max="15831" width="2.28515625" style="104" customWidth="1"/>
    <col min="15832" max="15832" width="3.7109375" style="104" customWidth="1"/>
    <col min="15833" max="15833" width="13.140625" style="104" customWidth="1"/>
    <col min="15834" max="15834" width="28.28515625" style="104" customWidth="1"/>
    <col min="15835" max="15835" width="2.28515625" style="104" customWidth="1"/>
    <col min="15836" max="15836" width="3.7109375" style="104" customWidth="1"/>
    <col min="15837" max="15837" width="13.140625" style="104" customWidth="1"/>
    <col min="15838" max="15838" width="28.28515625" style="104" customWidth="1"/>
    <col min="15839" max="15839" width="2.28515625" style="104" customWidth="1"/>
    <col min="15840" max="15840" width="3.7109375" style="104" customWidth="1"/>
    <col min="15841" max="15841" width="13.140625" style="104" customWidth="1"/>
    <col min="15842" max="15842" width="28.28515625" style="104" customWidth="1"/>
    <col min="15843" max="15843" width="2.28515625" style="104" customWidth="1"/>
    <col min="15844" max="15844" width="3.7109375" style="104" customWidth="1"/>
    <col min="15845" max="15845" width="13.140625" style="104" customWidth="1"/>
    <col min="15846" max="15846" width="28.28515625" style="104" customWidth="1"/>
    <col min="15847" max="15847" width="2.28515625" style="104" customWidth="1"/>
    <col min="15848" max="15848" width="3.7109375" style="104" customWidth="1"/>
    <col min="15849" max="15849" width="13.140625" style="104" customWidth="1"/>
    <col min="15850" max="15850" width="28.28515625" style="104" customWidth="1"/>
    <col min="15851" max="15851" width="2.28515625" style="104" customWidth="1"/>
    <col min="15852" max="15852" width="3.7109375" style="104" customWidth="1"/>
    <col min="15853" max="15853" width="13.140625" style="104" customWidth="1"/>
    <col min="15854" max="15854" width="28.28515625" style="104" customWidth="1"/>
    <col min="15855" max="15902" width="0" style="104" hidden="1" customWidth="1"/>
    <col min="15903" max="16040" width="11" style="104" customWidth="1"/>
    <col min="16041" max="16076" width="11.42578125" style="104"/>
    <col min="16077" max="16077" width="6.85546875" style="104" customWidth="1"/>
    <col min="16078" max="16078" width="51.5703125" style="104" customWidth="1"/>
    <col min="16079" max="16079" width="2.28515625" style="104" customWidth="1"/>
    <col min="16080" max="16080" width="3" style="104" customWidth="1"/>
    <col min="16081" max="16081" width="12.42578125" style="104" customWidth="1"/>
    <col min="16082" max="16082" width="24.28515625" style="104" customWidth="1"/>
    <col min="16083" max="16083" width="2.28515625" style="104" customWidth="1"/>
    <col min="16084" max="16084" width="3.7109375" style="104" customWidth="1"/>
    <col min="16085" max="16085" width="13.140625" style="104" customWidth="1"/>
    <col min="16086" max="16086" width="28.28515625" style="104" customWidth="1"/>
    <col min="16087" max="16087" width="2.28515625" style="104" customWidth="1"/>
    <col min="16088" max="16088" width="3.7109375" style="104" customWidth="1"/>
    <col min="16089" max="16089" width="13.140625" style="104" customWidth="1"/>
    <col min="16090" max="16090" width="28.28515625" style="104" customWidth="1"/>
    <col min="16091" max="16091" width="2.28515625" style="104" customWidth="1"/>
    <col min="16092" max="16092" width="3.7109375" style="104" customWidth="1"/>
    <col min="16093" max="16093" width="13.140625" style="104" customWidth="1"/>
    <col min="16094" max="16094" width="28.28515625" style="104" customWidth="1"/>
    <col min="16095" max="16095" width="2.28515625" style="104" customWidth="1"/>
    <col min="16096" max="16096" width="3.7109375" style="104" customWidth="1"/>
    <col min="16097" max="16097" width="13.140625" style="104" customWidth="1"/>
    <col min="16098" max="16098" width="28.28515625" style="104" customWidth="1"/>
    <col min="16099" max="16099" width="2.28515625" style="104" customWidth="1"/>
    <col min="16100" max="16100" width="3.7109375" style="104" customWidth="1"/>
    <col min="16101" max="16101" width="13.140625" style="104" customWidth="1"/>
    <col min="16102" max="16102" width="28.28515625" style="104" customWidth="1"/>
    <col min="16103" max="16103" width="2.28515625" style="104" customWidth="1"/>
    <col min="16104" max="16104" width="3.7109375" style="104" customWidth="1"/>
    <col min="16105" max="16105" width="13.140625" style="104" customWidth="1"/>
    <col min="16106" max="16106" width="28.28515625" style="104" customWidth="1"/>
    <col min="16107" max="16107" width="2.28515625" style="104" customWidth="1"/>
    <col min="16108" max="16108" width="3.7109375" style="104" customWidth="1"/>
    <col min="16109" max="16109" width="13.140625" style="104" customWidth="1"/>
    <col min="16110" max="16110" width="28.28515625" style="104" customWidth="1"/>
    <col min="16111" max="16158" width="0" style="104" hidden="1" customWidth="1"/>
    <col min="16159" max="16296" width="11" style="104" customWidth="1"/>
    <col min="16297" max="16384" width="11.42578125" style="104"/>
  </cols>
  <sheetData>
    <row r="1" spans="1:30" ht="119.25" customHeight="1">
      <c r="A1" s="806"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807"/>
      <c r="C1" s="807"/>
      <c r="D1" s="807"/>
      <c r="E1" s="807"/>
      <c r="F1" s="807"/>
      <c r="G1" s="103"/>
      <c r="H1" s="103"/>
      <c r="M1" s="103"/>
      <c r="N1" s="103"/>
      <c r="S1" s="161"/>
      <c r="T1" s="161"/>
      <c r="Y1" s="161"/>
      <c r="Z1" s="161"/>
    </row>
    <row r="2" spans="1:30" ht="12.75" customHeight="1">
      <c r="A2" s="105"/>
      <c r="B2" s="106" t="s">
        <v>39</v>
      </c>
      <c r="C2" s="105">
        <v>1</v>
      </c>
      <c r="D2" s="805" t="str">
        <f>VLOOKUP(C2,Conformación!$A$5:$S$129,2,FALSE)</f>
        <v>CONSTRUCTODO INGENIEROS CONTRATISTAS LTDA</v>
      </c>
      <c r="E2" s="805"/>
      <c r="F2" s="805"/>
      <c r="G2" s="107"/>
      <c r="H2" s="106" t="s">
        <v>39</v>
      </c>
      <c r="I2" s="105">
        <v>2</v>
      </c>
      <c r="J2" s="805">
        <f>VLOOKUP(I2,Conformación!$A$5:$S$129,2,FALSE)</f>
        <v>0</v>
      </c>
      <c r="K2" s="805"/>
      <c r="L2" s="805"/>
      <c r="M2" s="107"/>
      <c r="N2" s="106" t="s">
        <v>39</v>
      </c>
      <c r="O2" s="105">
        <v>3</v>
      </c>
      <c r="P2" s="805">
        <f>VLOOKUP(O2,Conformación!$A$5:$S$129,2,FALSE)</f>
        <v>0</v>
      </c>
      <c r="Q2" s="805"/>
      <c r="R2" s="805"/>
      <c r="S2" s="160"/>
      <c r="T2" s="106" t="s">
        <v>39</v>
      </c>
      <c r="U2" s="160">
        <v>4</v>
      </c>
      <c r="V2" s="805">
        <f>VLOOKUP(U2,Conformación!$A$5:$S$129,2,FALSE)</f>
        <v>0</v>
      </c>
      <c r="W2" s="805"/>
      <c r="X2" s="805"/>
      <c r="Y2" s="160"/>
      <c r="Z2" s="106" t="s">
        <v>39</v>
      </c>
      <c r="AA2" s="160">
        <v>5</v>
      </c>
      <c r="AB2" s="805">
        <f>VLOOKUP(AA2,Conformación!$A$5:$S$129,2,FALSE)</f>
        <v>0</v>
      </c>
      <c r="AC2" s="805"/>
      <c r="AD2" s="805"/>
    </row>
    <row r="3" spans="1:30" ht="12.75" customHeight="1">
      <c r="A3" s="105"/>
      <c r="B3" s="108"/>
      <c r="C3" s="804" t="str">
        <f>VLOOKUP(C2,Conformación!$A$5:$S$129,4,FALSE)</f>
        <v xml:space="preserve">(CONSTRUCTODO INGENIEROS CONTRATISTAS LTDA. 100% -  0% -  0%- 0%- 0%) </v>
      </c>
      <c r="D3" s="804"/>
      <c r="E3" s="804"/>
      <c r="F3" s="804"/>
      <c r="G3" s="107"/>
      <c r="H3" s="108"/>
      <c r="I3" s="804">
        <f>VLOOKUP(I2,Conformación!$A$5:$S$129,4,FALSE)</f>
        <v>0</v>
      </c>
      <c r="J3" s="804"/>
      <c r="K3" s="804"/>
      <c r="L3" s="804"/>
      <c r="M3" s="107"/>
      <c r="N3" s="108"/>
      <c r="O3" s="804">
        <f>VLOOKUP(O2,Conformación!$A$5:$S$129,4,FALSE)</f>
        <v>0</v>
      </c>
      <c r="P3" s="804"/>
      <c r="Q3" s="804"/>
      <c r="R3" s="804"/>
      <c r="S3" s="160"/>
      <c r="T3" s="108"/>
      <c r="U3" s="804">
        <f>VLOOKUP(U2,Conformación!$A$5:$S$129,4,FALSE)</f>
        <v>0</v>
      </c>
      <c r="V3" s="804"/>
      <c r="W3" s="804"/>
      <c r="X3" s="804"/>
      <c r="Y3" s="160"/>
      <c r="Z3" s="108"/>
      <c r="AA3" s="804">
        <f>VLOOKUP(AA2,Conformación!$A$5:$S$129,4,FALSE)</f>
        <v>0</v>
      </c>
      <c r="AB3" s="804"/>
      <c r="AC3" s="804"/>
      <c r="AD3" s="804"/>
    </row>
    <row r="4" spans="1:30">
      <c r="A4" s="109"/>
      <c r="C4" s="804"/>
      <c r="D4" s="804"/>
      <c r="E4" s="804"/>
      <c r="F4" s="804"/>
      <c r="G4" s="109"/>
      <c r="I4" s="804"/>
      <c r="J4" s="804"/>
      <c r="K4" s="804"/>
      <c r="L4" s="804"/>
      <c r="M4" s="109"/>
      <c r="O4" s="804"/>
      <c r="P4" s="804"/>
      <c r="Q4" s="804"/>
      <c r="R4" s="804"/>
      <c r="S4" s="109"/>
      <c r="U4" s="804"/>
      <c r="V4" s="804"/>
      <c r="W4" s="804"/>
      <c r="X4" s="804"/>
      <c r="Y4" s="109"/>
      <c r="AA4" s="804"/>
      <c r="AB4" s="804"/>
      <c r="AC4" s="804"/>
      <c r="AD4" s="804"/>
    </row>
    <row r="5" spans="1:30" hidden="1">
      <c r="A5" s="105"/>
      <c r="B5" s="106"/>
      <c r="C5" s="105"/>
      <c r="D5" s="105"/>
      <c r="E5" s="105"/>
      <c r="F5" s="105"/>
      <c r="G5" s="107"/>
      <c r="H5" s="106"/>
      <c r="I5" s="105"/>
      <c r="J5" s="105"/>
      <c r="K5" s="105"/>
      <c r="L5" s="105"/>
      <c r="M5" s="107"/>
      <c r="N5" s="106"/>
      <c r="O5" s="105"/>
      <c r="P5" s="105"/>
      <c r="Q5" s="105"/>
      <c r="R5" s="105"/>
      <c r="S5" s="160"/>
      <c r="T5" s="106"/>
      <c r="U5" s="160"/>
      <c r="V5" s="160"/>
      <c r="W5" s="160"/>
      <c r="X5" s="160"/>
      <c r="Y5" s="160"/>
      <c r="Z5" s="106"/>
      <c r="AA5" s="160"/>
      <c r="AB5" s="160"/>
      <c r="AC5" s="160"/>
      <c r="AD5" s="160"/>
    </row>
    <row r="6" spans="1:30" s="110" customFormat="1" ht="21.75" customHeight="1">
      <c r="A6" s="801" t="s">
        <v>40</v>
      </c>
      <c r="B6" s="802"/>
      <c r="C6" s="146" t="s">
        <v>41</v>
      </c>
      <c r="D6" s="146" t="s">
        <v>42</v>
      </c>
      <c r="E6" s="147" t="s">
        <v>69</v>
      </c>
      <c r="F6" s="146" t="s">
        <v>12</v>
      </c>
      <c r="G6" s="801" t="s">
        <v>40</v>
      </c>
      <c r="H6" s="802"/>
      <c r="I6" s="146" t="s">
        <v>41</v>
      </c>
      <c r="J6" s="146" t="s">
        <v>42</v>
      </c>
      <c r="K6" s="147" t="s">
        <v>69</v>
      </c>
      <c r="L6" s="146" t="s">
        <v>12</v>
      </c>
      <c r="M6" s="801" t="s">
        <v>40</v>
      </c>
      <c r="N6" s="802"/>
      <c r="O6" s="146" t="s">
        <v>41</v>
      </c>
      <c r="P6" s="146" t="s">
        <v>42</v>
      </c>
      <c r="Q6" s="147" t="s">
        <v>69</v>
      </c>
      <c r="R6" s="146" t="s">
        <v>12</v>
      </c>
      <c r="S6" s="801" t="s">
        <v>40</v>
      </c>
      <c r="T6" s="802"/>
      <c r="U6" s="146" t="s">
        <v>41</v>
      </c>
      <c r="V6" s="146" t="s">
        <v>42</v>
      </c>
      <c r="W6" s="147" t="s">
        <v>69</v>
      </c>
      <c r="X6" s="146" t="s">
        <v>12</v>
      </c>
      <c r="Y6" s="801" t="s">
        <v>40</v>
      </c>
      <c r="Z6" s="802"/>
      <c r="AA6" s="146" t="s">
        <v>41</v>
      </c>
      <c r="AB6" s="146" t="s">
        <v>42</v>
      </c>
      <c r="AC6" s="147" t="s">
        <v>69</v>
      </c>
      <c r="AD6" s="146" t="s">
        <v>12</v>
      </c>
    </row>
    <row r="7" spans="1:30" s="110" customFormat="1" ht="25.5" customHeight="1">
      <c r="A7" s="801" t="s">
        <v>43</v>
      </c>
      <c r="B7" s="802"/>
      <c r="C7" s="146"/>
      <c r="D7" s="146"/>
      <c r="E7" s="147"/>
      <c r="F7" s="146"/>
      <c r="G7" s="801" t="s">
        <v>43</v>
      </c>
      <c r="H7" s="802"/>
      <c r="I7" s="146"/>
      <c r="J7" s="146"/>
      <c r="K7" s="147"/>
      <c r="L7" s="146"/>
      <c r="M7" s="801" t="s">
        <v>43</v>
      </c>
      <c r="N7" s="802"/>
      <c r="O7" s="146"/>
      <c r="P7" s="146"/>
      <c r="Q7" s="147"/>
      <c r="R7" s="146"/>
      <c r="S7" s="801" t="s">
        <v>43</v>
      </c>
      <c r="T7" s="802"/>
      <c r="U7" s="146"/>
      <c r="V7" s="146"/>
      <c r="W7" s="147"/>
      <c r="X7" s="146"/>
      <c r="Y7" s="801" t="s">
        <v>43</v>
      </c>
      <c r="Z7" s="802"/>
      <c r="AA7" s="146"/>
      <c r="AB7" s="146"/>
      <c r="AC7" s="147"/>
      <c r="AD7" s="146"/>
    </row>
    <row r="8" spans="1:30">
      <c r="A8" s="148" t="s">
        <v>119</v>
      </c>
      <c r="B8" s="149" t="s">
        <v>44</v>
      </c>
      <c r="C8" s="150"/>
      <c r="D8" s="150"/>
      <c r="E8" s="151"/>
      <c r="F8" s="152"/>
      <c r="G8" s="148" t="s">
        <v>119</v>
      </c>
      <c r="H8" s="149" t="s">
        <v>44</v>
      </c>
      <c r="I8" s="150"/>
      <c r="J8" s="150"/>
      <c r="K8" s="151"/>
      <c r="L8" s="152"/>
      <c r="M8" s="148" t="s">
        <v>119</v>
      </c>
      <c r="N8" s="149" t="s">
        <v>44</v>
      </c>
      <c r="O8" s="150"/>
      <c r="P8" s="150"/>
      <c r="Q8" s="151"/>
      <c r="R8" s="152"/>
      <c r="S8" s="148" t="s">
        <v>119</v>
      </c>
      <c r="T8" s="149" t="s">
        <v>44</v>
      </c>
      <c r="U8" s="150"/>
      <c r="V8" s="150"/>
      <c r="W8" s="151"/>
      <c r="X8" s="152"/>
      <c r="Y8" s="148" t="s">
        <v>119</v>
      </c>
      <c r="Z8" s="149" t="s">
        <v>44</v>
      </c>
      <c r="AA8" s="150"/>
      <c r="AB8" s="150"/>
      <c r="AC8" s="151"/>
      <c r="AD8" s="152"/>
    </row>
    <row r="9" spans="1:30">
      <c r="A9" s="153" t="s">
        <v>120</v>
      </c>
      <c r="B9" s="154" t="s">
        <v>76</v>
      </c>
      <c r="C9" s="153" t="s">
        <v>68</v>
      </c>
      <c r="D9" s="153" t="s">
        <v>72</v>
      </c>
      <c r="E9" s="209" t="s">
        <v>145</v>
      </c>
      <c r="F9" s="156" t="str">
        <f t="shared" ref="F9:F17" si="0">IF(C9="X","CUMPLE","NO CUMPLE")</f>
        <v>CUMPLE</v>
      </c>
      <c r="G9" s="153" t="s">
        <v>120</v>
      </c>
      <c r="H9" s="154" t="s">
        <v>76</v>
      </c>
      <c r="I9" s="153" t="s">
        <v>68</v>
      </c>
      <c r="J9" s="153" t="s">
        <v>72</v>
      </c>
      <c r="K9" s="155" t="s">
        <v>152</v>
      </c>
      <c r="L9" s="156" t="str">
        <f t="shared" ref="L9:L17" si="1">IF(I9="X","CUMPLE","NO CUMPLE")</f>
        <v>CUMPLE</v>
      </c>
      <c r="M9" s="153" t="s">
        <v>120</v>
      </c>
      <c r="N9" s="154" t="s">
        <v>76</v>
      </c>
      <c r="O9" s="153"/>
      <c r="P9" s="153"/>
      <c r="Q9" s="155"/>
      <c r="R9" s="156" t="str">
        <f t="shared" ref="R9:R17" si="2">IF(O9="X","CUMPLE","NO CUMPLE")</f>
        <v>NO CUMPLE</v>
      </c>
      <c r="S9" s="153" t="s">
        <v>120</v>
      </c>
      <c r="T9" s="154" t="s">
        <v>76</v>
      </c>
      <c r="U9" s="153"/>
      <c r="V9" s="153"/>
      <c r="W9" s="155"/>
      <c r="X9" s="156" t="str">
        <f t="shared" ref="X9:X17" si="3">IF(U9="X","CUMPLE","NO CUMPLE")</f>
        <v>NO CUMPLE</v>
      </c>
      <c r="Y9" s="153" t="s">
        <v>120</v>
      </c>
      <c r="Z9" s="154" t="s">
        <v>76</v>
      </c>
      <c r="AA9" s="153"/>
      <c r="AB9" s="153"/>
      <c r="AC9" s="155"/>
      <c r="AD9" s="156" t="str">
        <f t="shared" ref="AD9:AD17" si="4">IF(AA9="X","CUMPLE","NO CUMPLE")</f>
        <v>NO CUMPLE</v>
      </c>
    </row>
    <row r="10" spans="1:30">
      <c r="A10" s="153" t="s">
        <v>121</v>
      </c>
      <c r="B10" s="154" t="s">
        <v>45</v>
      </c>
      <c r="C10" s="153" t="s">
        <v>68</v>
      </c>
      <c r="D10" s="153" t="s">
        <v>72</v>
      </c>
      <c r="E10" s="209" t="s">
        <v>146</v>
      </c>
      <c r="F10" s="156" t="str">
        <f t="shared" si="0"/>
        <v>CUMPLE</v>
      </c>
      <c r="G10" s="153" t="s">
        <v>121</v>
      </c>
      <c r="H10" s="154" t="s">
        <v>45</v>
      </c>
      <c r="I10" s="153" t="s">
        <v>68</v>
      </c>
      <c r="J10" s="153" t="s">
        <v>72</v>
      </c>
      <c r="K10" s="155" t="s">
        <v>153</v>
      </c>
      <c r="L10" s="156" t="str">
        <f t="shared" si="1"/>
        <v>CUMPLE</v>
      </c>
      <c r="M10" s="153" t="s">
        <v>121</v>
      </c>
      <c r="N10" s="154" t="s">
        <v>45</v>
      </c>
      <c r="O10" s="153"/>
      <c r="P10" s="153"/>
      <c r="Q10" s="155"/>
      <c r="R10" s="156" t="str">
        <f t="shared" si="2"/>
        <v>NO CUMPLE</v>
      </c>
      <c r="S10" s="153" t="s">
        <v>121</v>
      </c>
      <c r="T10" s="154" t="s">
        <v>45</v>
      </c>
      <c r="U10" s="153"/>
      <c r="V10" s="153"/>
      <c r="W10" s="155"/>
      <c r="X10" s="156" t="str">
        <f t="shared" si="3"/>
        <v>NO CUMPLE</v>
      </c>
      <c r="Y10" s="153" t="s">
        <v>121</v>
      </c>
      <c r="Z10" s="154" t="s">
        <v>45</v>
      </c>
      <c r="AA10" s="153"/>
      <c r="AB10" s="153"/>
      <c r="AC10" s="155"/>
      <c r="AD10" s="156" t="str">
        <f t="shared" si="4"/>
        <v>NO CUMPLE</v>
      </c>
    </row>
    <row r="11" spans="1:30">
      <c r="A11" s="153" t="s">
        <v>122</v>
      </c>
      <c r="B11" s="154" t="s">
        <v>46</v>
      </c>
      <c r="C11" s="153" t="s">
        <v>68</v>
      </c>
      <c r="D11" s="153" t="s">
        <v>72</v>
      </c>
      <c r="E11" s="209" t="s">
        <v>147</v>
      </c>
      <c r="F11" s="156" t="str">
        <f t="shared" si="0"/>
        <v>CUMPLE</v>
      </c>
      <c r="G11" s="153" t="s">
        <v>122</v>
      </c>
      <c r="H11" s="154" t="s">
        <v>46</v>
      </c>
      <c r="I11" s="153" t="s">
        <v>68</v>
      </c>
      <c r="J11" s="153" t="s">
        <v>72</v>
      </c>
      <c r="K11" s="155" t="s">
        <v>154</v>
      </c>
      <c r="L11" s="156" t="str">
        <f t="shared" si="1"/>
        <v>CUMPLE</v>
      </c>
      <c r="M11" s="153" t="s">
        <v>122</v>
      </c>
      <c r="N11" s="154" t="s">
        <v>46</v>
      </c>
      <c r="O11" s="153"/>
      <c r="P11" s="153"/>
      <c r="Q11" s="155"/>
      <c r="R11" s="156" t="str">
        <f t="shared" si="2"/>
        <v>NO CUMPLE</v>
      </c>
      <c r="S11" s="153" t="s">
        <v>122</v>
      </c>
      <c r="T11" s="154" t="s">
        <v>46</v>
      </c>
      <c r="U11" s="153"/>
      <c r="V11" s="153"/>
      <c r="W11" s="155"/>
      <c r="X11" s="156" t="str">
        <f t="shared" si="3"/>
        <v>NO CUMPLE</v>
      </c>
      <c r="Y11" s="153" t="s">
        <v>122</v>
      </c>
      <c r="Z11" s="154" t="s">
        <v>46</v>
      </c>
      <c r="AA11" s="153"/>
      <c r="AB11" s="153"/>
      <c r="AC11" s="155"/>
      <c r="AD11" s="156" t="str">
        <f t="shared" si="4"/>
        <v>NO CUMPLE</v>
      </c>
    </row>
    <row r="12" spans="1:30" ht="35.25" customHeight="1">
      <c r="A12" s="153" t="s">
        <v>123</v>
      </c>
      <c r="B12" s="154" t="s">
        <v>47</v>
      </c>
      <c r="C12" s="153" t="s">
        <v>68</v>
      </c>
      <c r="D12" s="153" t="s">
        <v>72</v>
      </c>
      <c r="E12" s="210" t="s">
        <v>148</v>
      </c>
      <c r="F12" s="156" t="str">
        <f t="shared" si="0"/>
        <v>CUMPLE</v>
      </c>
      <c r="G12" s="153" t="s">
        <v>123</v>
      </c>
      <c r="H12" s="154" t="s">
        <v>47</v>
      </c>
      <c r="I12" s="153" t="s">
        <v>68</v>
      </c>
      <c r="J12" s="153" t="s">
        <v>72</v>
      </c>
      <c r="K12" s="157" t="s">
        <v>155</v>
      </c>
      <c r="L12" s="156" t="str">
        <f t="shared" si="1"/>
        <v>CUMPLE</v>
      </c>
      <c r="M12" s="153" t="s">
        <v>123</v>
      </c>
      <c r="N12" s="154" t="s">
        <v>47</v>
      </c>
      <c r="O12" s="153"/>
      <c r="P12" s="153"/>
      <c r="Q12" s="157"/>
      <c r="R12" s="156" t="str">
        <f t="shared" si="2"/>
        <v>NO CUMPLE</v>
      </c>
      <c r="S12" s="153" t="s">
        <v>123</v>
      </c>
      <c r="T12" s="154" t="s">
        <v>47</v>
      </c>
      <c r="U12" s="153"/>
      <c r="V12" s="153"/>
      <c r="W12" s="157"/>
      <c r="X12" s="156" t="str">
        <f t="shared" si="3"/>
        <v>NO CUMPLE</v>
      </c>
      <c r="Y12" s="153" t="s">
        <v>123</v>
      </c>
      <c r="Z12" s="154" t="s">
        <v>47</v>
      </c>
      <c r="AA12" s="153"/>
      <c r="AB12" s="153"/>
      <c r="AC12" s="157"/>
      <c r="AD12" s="156" t="str">
        <f t="shared" si="4"/>
        <v>NO CUMPLE</v>
      </c>
    </row>
    <row r="13" spans="1:30">
      <c r="A13" s="153" t="s">
        <v>124</v>
      </c>
      <c r="B13" s="154" t="s">
        <v>48</v>
      </c>
      <c r="C13" s="153" t="s">
        <v>68</v>
      </c>
      <c r="D13" s="153" t="s">
        <v>72</v>
      </c>
      <c r="E13" s="209" t="s">
        <v>149</v>
      </c>
      <c r="F13" s="156" t="str">
        <f t="shared" si="0"/>
        <v>CUMPLE</v>
      </c>
      <c r="G13" s="153" t="s">
        <v>124</v>
      </c>
      <c r="H13" s="154" t="s">
        <v>48</v>
      </c>
      <c r="I13" s="153" t="s">
        <v>68</v>
      </c>
      <c r="J13" s="153" t="s">
        <v>72</v>
      </c>
      <c r="K13" s="155" t="s">
        <v>156</v>
      </c>
      <c r="L13" s="156" t="str">
        <f t="shared" si="1"/>
        <v>CUMPLE</v>
      </c>
      <c r="M13" s="153" t="s">
        <v>124</v>
      </c>
      <c r="N13" s="154" t="s">
        <v>48</v>
      </c>
      <c r="O13" s="153"/>
      <c r="P13" s="153"/>
      <c r="Q13" s="155"/>
      <c r="R13" s="156" t="str">
        <f t="shared" si="2"/>
        <v>NO CUMPLE</v>
      </c>
      <c r="S13" s="153" t="s">
        <v>124</v>
      </c>
      <c r="T13" s="154" t="s">
        <v>48</v>
      </c>
      <c r="U13" s="153"/>
      <c r="V13" s="153"/>
      <c r="W13" s="155"/>
      <c r="X13" s="156" t="str">
        <f t="shared" si="3"/>
        <v>NO CUMPLE</v>
      </c>
      <c r="Y13" s="153" t="s">
        <v>124</v>
      </c>
      <c r="Z13" s="154" t="s">
        <v>48</v>
      </c>
      <c r="AA13" s="153"/>
      <c r="AB13" s="153"/>
      <c r="AC13" s="155"/>
      <c r="AD13" s="156" t="str">
        <f t="shared" si="4"/>
        <v>NO CUMPLE</v>
      </c>
    </row>
    <row r="14" spans="1:30">
      <c r="A14" s="153" t="s">
        <v>125</v>
      </c>
      <c r="B14" s="154" t="s">
        <v>49</v>
      </c>
      <c r="C14" s="153" t="s">
        <v>68</v>
      </c>
      <c r="D14" s="153" t="s">
        <v>72</v>
      </c>
      <c r="E14" s="209" t="s">
        <v>150</v>
      </c>
      <c r="F14" s="156" t="str">
        <f t="shared" si="0"/>
        <v>CUMPLE</v>
      </c>
      <c r="G14" s="153" t="s">
        <v>125</v>
      </c>
      <c r="H14" s="154" t="s">
        <v>49</v>
      </c>
      <c r="I14" s="153" t="s">
        <v>68</v>
      </c>
      <c r="J14" s="153" t="s">
        <v>72</v>
      </c>
      <c r="K14" s="155" t="s">
        <v>157</v>
      </c>
      <c r="L14" s="156" t="str">
        <f t="shared" si="1"/>
        <v>CUMPLE</v>
      </c>
      <c r="M14" s="153" t="s">
        <v>125</v>
      </c>
      <c r="N14" s="154" t="s">
        <v>49</v>
      </c>
      <c r="O14" s="153"/>
      <c r="P14" s="153"/>
      <c r="Q14" s="155"/>
      <c r="R14" s="156" t="str">
        <f t="shared" si="2"/>
        <v>NO CUMPLE</v>
      </c>
      <c r="S14" s="153" t="s">
        <v>125</v>
      </c>
      <c r="T14" s="154" t="s">
        <v>49</v>
      </c>
      <c r="U14" s="153"/>
      <c r="V14" s="153"/>
      <c r="W14" s="155"/>
      <c r="X14" s="156" t="str">
        <f t="shared" si="3"/>
        <v>NO CUMPLE</v>
      </c>
      <c r="Y14" s="153" t="s">
        <v>125</v>
      </c>
      <c r="Z14" s="154" t="s">
        <v>49</v>
      </c>
      <c r="AA14" s="153"/>
      <c r="AB14" s="153"/>
      <c r="AC14" s="155"/>
      <c r="AD14" s="156" t="str">
        <f t="shared" si="4"/>
        <v>NO CUMPLE</v>
      </c>
    </row>
    <row r="15" spans="1:30">
      <c r="A15" s="153" t="s">
        <v>126</v>
      </c>
      <c r="B15" s="119" t="s">
        <v>127</v>
      </c>
      <c r="C15" s="153" t="s">
        <v>68</v>
      </c>
      <c r="D15" s="153" t="s">
        <v>72</v>
      </c>
      <c r="E15" s="209" t="s">
        <v>151</v>
      </c>
      <c r="F15" s="156" t="str">
        <f t="shared" si="0"/>
        <v>CUMPLE</v>
      </c>
      <c r="G15" s="153" t="s">
        <v>126</v>
      </c>
      <c r="H15" s="119" t="s">
        <v>127</v>
      </c>
      <c r="I15" s="153" t="s">
        <v>68</v>
      </c>
      <c r="J15" s="153" t="s">
        <v>72</v>
      </c>
      <c r="K15" s="155" t="s">
        <v>158</v>
      </c>
      <c r="L15" s="156" t="str">
        <f t="shared" si="1"/>
        <v>CUMPLE</v>
      </c>
      <c r="M15" s="153" t="s">
        <v>126</v>
      </c>
      <c r="N15" s="119" t="s">
        <v>127</v>
      </c>
      <c r="O15" s="153"/>
      <c r="P15" s="153"/>
      <c r="Q15" s="155"/>
      <c r="R15" s="156" t="str">
        <f t="shared" si="2"/>
        <v>NO CUMPLE</v>
      </c>
      <c r="S15" s="153" t="s">
        <v>126</v>
      </c>
      <c r="T15" s="119" t="s">
        <v>127</v>
      </c>
      <c r="U15" s="153"/>
      <c r="V15" s="153"/>
      <c r="W15" s="155"/>
      <c r="X15" s="156" t="str">
        <f t="shared" si="3"/>
        <v>NO CUMPLE</v>
      </c>
      <c r="Y15" s="153" t="s">
        <v>126</v>
      </c>
      <c r="Z15" s="119" t="s">
        <v>127</v>
      </c>
      <c r="AA15" s="153"/>
      <c r="AB15" s="153"/>
      <c r="AC15" s="155"/>
      <c r="AD15" s="156" t="str">
        <f t="shared" si="4"/>
        <v>NO CUMPLE</v>
      </c>
    </row>
    <row r="16" spans="1:30" ht="25.5">
      <c r="A16" s="153" t="s">
        <v>128</v>
      </c>
      <c r="B16" s="154" t="s">
        <v>129</v>
      </c>
      <c r="C16" s="153" t="s">
        <v>68</v>
      </c>
      <c r="D16" s="153" t="s">
        <v>72</v>
      </c>
      <c r="E16" s="158"/>
      <c r="F16" s="156" t="str">
        <f t="shared" si="0"/>
        <v>CUMPLE</v>
      </c>
      <c r="G16" s="153" t="s">
        <v>128</v>
      </c>
      <c r="H16" s="154" t="s">
        <v>129</v>
      </c>
      <c r="I16" s="153" t="s">
        <v>68</v>
      </c>
      <c r="J16" s="153" t="s">
        <v>72</v>
      </c>
      <c r="K16" s="158"/>
      <c r="L16" s="156" t="str">
        <f t="shared" si="1"/>
        <v>CUMPLE</v>
      </c>
      <c r="M16" s="153" t="s">
        <v>128</v>
      </c>
      <c r="N16" s="154" t="s">
        <v>129</v>
      </c>
      <c r="O16" s="153"/>
      <c r="P16" s="153"/>
      <c r="Q16" s="158"/>
      <c r="R16" s="156" t="str">
        <f t="shared" si="2"/>
        <v>NO CUMPLE</v>
      </c>
      <c r="S16" s="153" t="s">
        <v>128</v>
      </c>
      <c r="T16" s="154" t="s">
        <v>129</v>
      </c>
      <c r="U16" s="153"/>
      <c r="V16" s="153"/>
      <c r="W16" s="158"/>
      <c r="X16" s="156" t="str">
        <f t="shared" si="3"/>
        <v>NO CUMPLE</v>
      </c>
      <c r="Y16" s="153" t="s">
        <v>128</v>
      </c>
      <c r="Z16" s="154" t="s">
        <v>129</v>
      </c>
      <c r="AA16" s="153"/>
      <c r="AB16" s="153"/>
      <c r="AC16" s="158"/>
      <c r="AD16" s="156" t="str">
        <f t="shared" si="4"/>
        <v>NO CUMPLE</v>
      </c>
    </row>
    <row r="17" spans="1:30" ht="25.5">
      <c r="A17" s="153" t="s">
        <v>130</v>
      </c>
      <c r="B17" s="154" t="s">
        <v>131</v>
      </c>
      <c r="C17" s="153" t="s">
        <v>68</v>
      </c>
      <c r="D17" s="153" t="s">
        <v>72</v>
      </c>
      <c r="E17" s="158"/>
      <c r="F17" s="156" t="str">
        <f t="shared" si="0"/>
        <v>CUMPLE</v>
      </c>
      <c r="G17" s="153" t="s">
        <v>130</v>
      </c>
      <c r="H17" s="154" t="s">
        <v>131</v>
      </c>
      <c r="I17" s="153" t="s">
        <v>68</v>
      </c>
      <c r="J17" s="153" t="s">
        <v>72</v>
      </c>
      <c r="K17" s="158"/>
      <c r="L17" s="156" t="str">
        <f t="shared" si="1"/>
        <v>CUMPLE</v>
      </c>
      <c r="M17" s="153" t="s">
        <v>130</v>
      </c>
      <c r="N17" s="154" t="s">
        <v>131</v>
      </c>
      <c r="O17" s="153"/>
      <c r="P17" s="153"/>
      <c r="Q17" s="158"/>
      <c r="R17" s="156" t="str">
        <f t="shared" si="2"/>
        <v>NO CUMPLE</v>
      </c>
      <c r="S17" s="153" t="s">
        <v>130</v>
      </c>
      <c r="T17" s="154" t="s">
        <v>131</v>
      </c>
      <c r="U17" s="153"/>
      <c r="V17" s="153"/>
      <c r="W17" s="158"/>
      <c r="X17" s="156" t="str">
        <f t="shared" si="3"/>
        <v>NO CUMPLE</v>
      </c>
      <c r="Y17" s="153" t="s">
        <v>130</v>
      </c>
      <c r="Z17" s="154" t="s">
        <v>131</v>
      </c>
      <c r="AA17" s="153"/>
      <c r="AB17" s="153"/>
      <c r="AC17" s="158"/>
      <c r="AD17" s="156" t="str">
        <f t="shared" si="4"/>
        <v>NO CUMPLE</v>
      </c>
    </row>
    <row r="18" spans="1:30" ht="37.5" customHeight="1">
      <c r="A18" s="803" t="s">
        <v>50</v>
      </c>
      <c r="B18" s="795"/>
      <c r="C18" s="800"/>
      <c r="D18" s="787"/>
      <c r="E18" s="787"/>
      <c r="F18" s="788"/>
      <c r="G18" s="803" t="s">
        <v>50</v>
      </c>
      <c r="H18" s="795"/>
      <c r="I18" s="800"/>
      <c r="J18" s="787"/>
      <c r="K18" s="787"/>
      <c r="L18" s="788"/>
      <c r="M18" s="803" t="s">
        <v>50</v>
      </c>
      <c r="N18" s="795"/>
      <c r="O18" s="800"/>
      <c r="P18" s="787"/>
      <c r="Q18" s="787"/>
      <c r="R18" s="788"/>
      <c r="S18" s="803" t="s">
        <v>50</v>
      </c>
      <c r="T18" s="795"/>
      <c r="U18" s="800"/>
      <c r="V18" s="787"/>
      <c r="W18" s="787"/>
      <c r="X18" s="788"/>
      <c r="Y18" s="803" t="s">
        <v>50</v>
      </c>
      <c r="Z18" s="795"/>
      <c r="AA18" s="800"/>
      <c r="AB18" s="787"/>
      <c r="AC18" s="787"/>
      <c r="AD18" s="788"/>
    </row>
    <row r="19" spans="1:30" s="110" customFormat="1" ht="25.5" customHeight="1">
      <c r="A19" s="799" t="s">
        <v>51</v>
      </c>
      <c r="B19" s="790"/>
      <c r="C19" s="798" t="str">
        <f>+IF(AND(F9="CUMPLE",F10="CUMPLE",F11="CUMPLE",F12="CUMPLE",F13="CUMPLE",F14="CUMPLE",F15="CUMPLE",F16="CUMPLE",F17="CUMPLE"),"CUMPLE","NO CUMPLE")</f>
        <v>CUMPLE</v>
      </c>
      <c r="D19" s="792"/>
      <c r="E19" s="792"/>
      <c r="F19" s="793"/>
      <c r="G19" s="799" t="s">
        <v>51</v>
      </c>
      <c r="H19" s="790"/>
      <c r="I19" s="798" t="str">
        <f>+IF(AND(L9="CUMPLE",L10="CUMPLE",L11="CUMPLE",L12="CUMPLE",L13="CUMPLE",L14="CUMPLE",L15="CUMPLE",L16="CUMPLE",L17="CUMPLE"),"CUMPLE","NO CUMPLE")</f>
        <v>CUMPLE</v>
      </c>
      <c r="J19" s="792"/>
      <c r="K19" s="792"/>
      <c r="L19" s="793"/>
      <c r="M19" s="799" t="s">
        <v>51</v>
      </c>
      <c r="N19" s="790"/>
      <c r="O19" s="798" t="str">
        <f>+IF(AND(R9="CUMPLE",R10="CUMPLE",R11="CUMPLE",R12="CUMPLE",R13="CUMPLE",R14="CUMPLE",R15="CUMPLE",R16="CUMPLE",R17="CUMPLE"),"CUMPLE","NO CUMPLE")</f>
        <v>NO CUMPLE</v>
      </c>
      <c r="P19" s="792"/>
      <c r="Q19" s="792"/>
      <c r="R19" s="793"/>
      <c r="S19" s="799" t="s">
        <v>51</v>
      </c>
      <c r="T19" s="790"/>
      <c r="U19" s="798" t="str">
        <f>+IF(AND(X9="CUMPLE",X10="CUMPLE",X11="CUMPLE",X12="CUMPLE",X13="CUMPLE",X14="CUMPLE",X15="CUMPLE",X16="CUMPLE",X17="CUMPLE"),"CUMPLE","NO CUMPLE")</f>
        <v>NO CUMPLE</v>
      </c>
      <c r="V19" s="792"/>
      <c r="W19" s="792"/>
      <c r="X19" s="793"/>
      <c r="Y19" s="799" t="s">
        <v>51</v>
      </c>
      <c r="Z19" s="790"/>
      <c r="AA19" s="798" t="str">
        <f>+IF(AND(AD9="CUMPLE",AD10="CUMPLE",AD11="CUMPLE",AD12="CUMPLE",AD13="CUMPLE",AD14="CUMPLE",AD15="CUMPLE",AD16="CUMPLE",AD17="CUMPLE"),"CUMPLE","NO CUMPLE")</f>
        <v>NO CUMPLE</v>
      </c>
      <c r="AB19" s="792"/>
      <c r="AC19" s="792"/>
      <c r="AD19" s="793"/>
    </row>
    <row r="20" spans="1:30" s="123" customFormat="1" ht="20.25" customHeight="1">
      <c r="A20" s="120"/>
      <c r="B20" s="121"/>
      <c r="C20" s="120"/>
      <c r="D20" s="121"/>
      <c r="E20" s="121"/>
      <c r="F20" s="122"/>
      <c r="G20" s="120"/>
      <c r="H20" s="121"/>
      <c r="I20" s="120"/>
      <c r="J20" s="121"/>
      <c r="K20" s="121"/>
      <c r="L20" s="122"/>
      <c r="M20" s="120"/>
      <c r="N20" s="121"/>
      <c r="O20" s="120"/>
      <c r="P20" s="121"/>
      <c r="Q20" s="121"/>
      <c r="R20" s="122"/>
      <c r="S20" s="120"/>
      <c r="T20" s="121"/>
      <c r="U20" s="120"/>
      <c r="V20" s="121"/>
      <c r="W20" s="121"/>
      <c r="X20" s="122"/>
      <c r="Y20" s="120"/>
      <c r="Z20" s="121"/>
      <c r="AA20" s="120"/>
      <c r="AB20" s="121"/>
      <c r="AC20" s="121"/>
      <c r="AD20" s="122"/>
    </row>
    <row r="21" spans="1:30" ht="13.5" customHeight="1">
      <c r="A21" s="111" t="s">
        <v>132</v>
      </c>
      <c r="B21" s="112" t="s">
        <v>133</v>
      </c>
      <c r="C21" s="113"/>
      <c r="D21" s="113"/>
      <c r="E21" s="114"/>
      <c r="F21" s="115"/>
      <c r="G21" s="133" t="s">
        <v>52</v>
      </c>
      <c r="H21" s="112" t="s">
        <v>53</v>
      </c>
      <c r="I21" s="113"/>
      <c r="J21" s="113"/>
      <c r="K21" s="114"/>
      <c r="L21" s="115"/>
      <c r="M21" s="133" t="s">
        <v>52</v>
      </c>
      <c r="N21" s="112" t="s">
        <v>53</v>
      </c>
      <c r="O21" s="113"/>
      <c r="P21" s="113"/>
      <c r="Q21" s="114"/>
      <c r="R21" s="115"/>
      <c r="S21" s="162" t="s">
        <v>52</v>
      </c>
      <c r="T21" s="112" t="s">
        <v>53</v>
      </c>
      <c r="U21" s="113"/>
      <c r="V21" s="113"/>
      <c r="W21" s="114"/>
      <c r="X21" s="115"/>
      <c r="Y21" s="162" t="s">
        <v>52</v>
      </c>
      <c r="Z21" s="112" t="s">
        <v>53</v>
      </c>
      <c r="AA21" s="113"/>
      <c r="AB21" s="113"/>
      <c r="AC21" s="114"/>
      <c r="AD21" s="115"/>
    </row>
    <row r="22" spans="1:30" ht="25.5">
      <c r="A22" s="116"/>
      <c r="B22" s="117" t="s">
        <v>134</v>
      </c>
      <c r="C22" s="116" t="s">
        <v>68</v>
      </c>
      <c r="D22" s="116" t="s">
        <v>72</v>
      </c>
      <c r="E22" s="208">
        <v>42607</v>
      </c>
      <c r="F22" s="134" t="str">
        <f>IF(C22="X","CUMPLE","NO CUMPLE")</f>
        <v>CUMPLE</v>
      </c>
      <c r="G22" s="116"/>
      <c r="H22" s="117" t="s">
        <v>134</v>
      </c>
      <c r="I22" s="116" t="s">
        <v>68</v>
      </c>
      <c r="J22" s="116" t="s">
        <v>72</v>
      </c>
      <c r="K22" s="139" t="s">
        <v>160</v>
      </c>
      <c r="L22" s="134" t="str">
        <f>IF(I22="X","CUMPLE","NO CUMPLE")</f>
        <v>CUMPLE</v>
      </c>
      <c r="M22" s="116"/>
      <c r="N22" s="117" t="s">
        <v>134</v>
      </c>
      <c r="O22" s="116"/>
      <c r="P22" s="116" t="s">
        <v>72</v>
      </c>
      <c r="Q22" s="139"/>
      <c r="R22" s="134" t="str">
        <f>IF(O22="X","CUMPLE","NO CUMPLE")</f>
        <v>NO CUMPLE</v>
      </c>
      <c r="S22" s="116"/>
      <c r="T22" s="117" t="s">
        <v>134</v>
      </c>
      <c r="U22" s="116"/>
      <c r="V22" s="116" t="s">
        <v>72</v>
      </c>
      <c r="W22" s="139"/>
      <c r="X22" s="134" t="str">
        <f>IF(U22="X","CUMPLE","NO CUMPLE")</f>
        <v>NO CUMPLE</v>
      </c>
      <c r="Y22" s="116"/>
      <c r="Z22" s="117" t="s">
        <v>134</v>
      </c>
      <c r="AA22" s="116"/>
      <c r="AB22" s="116" t="s">
        <v>72</v>
      </c>
      <c r="AC22" s="139"/>
      <c r="AD22" s="134" t="str">
        <f>IF(AA22="X","CUMPLE","NO CUMPLE")</f>
        <v>NO CUMPLE</v>
      </c>
    </row>
    <row r="23" spans="1:30">
      <c r="A23" s="116"/>
      <c r="B23" s="117" t="s">
        <v>135</v>
      </c>
      <c r="C23" s="116" t="s">
        <v>68</v>
      </c>
      <c r="D23" s="116" t="s">
        <v>72</v>
      </c>
      <c r="E23" s="124" t="s">
        <v>144</v>
      </c>
      <c r="F23" s="134" t="str">
        <f t="shared" ref="F23:F28" si="5">IF(E23="SI","CUMPLE","NO CUMPLE")</f>
        <v>CUMPLE</v>
      </c>
      <c r="G23" s="116"/>
      <c r="H23" s="117" t="s">
        <v>135</v>
      </c>
      <c r="I23" s="116" t="s">
        <v>159</v>
      </c>
      <c r="J23" s="116" t="s">
        <v>72</v>
      </c>
      <c r="K23" s="124" t="s">
        <v>144</v>
      </c>
      <c r="L23" s="134" t="str">
        <f t="shared" ref="L23:L28" si="6">IF(K23="SI","CUMPLE","NO CUMPLE")</f>
        <v>CUMPLE</v>
      </c>
      <c r="M23" s="116"/>
      <c r="N23" s="117" t="s">
        <v>135</v>
      </c>
      <c r="O23" s="116" t="s">
        <v>68</v>
      </c>
      <c r="P23" s="116" t="s">
        <v>72</v>
      </c>
      <c r="Q23" s="124"/>
      <c r="R23" s="134" t="str">
        <f t="shared" ref="R23:R28" si="7">IF(Q23="SI","CUMPLE","NO CUMPLE")</f>
        <v>NO CUMPLE</v>
      </c>
      <c r="S23" s="116"/>
      <c r="T23" s="117" t="s">
        <v>135</v>
      </c>
      <c r="U23" s="116" t="s">
        <v>68</v>
      </c>
      <c r="V23" s="116" t="s">
        <v>72</v>
      </c>
      <c r="W23" s="124"/>
      <c r="X23" s="134" t="str">
        <f t="shared" ref="X23:X28" si="8">IF(W23="SI","CUMPLE","NO CUMPLE")</f>
        <v>NO CUMPLE</v>
      </c>
      <c r="Y23" s="116"/>
      <c r="Z23" s="117" t="s">
        <v>135</v>
      </c>
      <c r="AA23" s="116" t="s">
        <v>68</v>
      </c>
      <c r="AB23" s="116" t="s">
        <v>72</v>
      </c>
      <c r="AC23" s="124"/>
      <c r="AD23" s="134" t="str">
        <f t="shared" ref="AD23:AD28" si="9">IF(AC23="SI","CUMPLE","NO CUMPLE")</f>
        <v>NO CUMPLE</v>
      </c>
    </row>
    <row r="24" spans="1:30">
      <c r="A24" s="116"/>
      <c r="B24" s="117" t="s">
        <v>139</v>
      </c>
      <c r="C24" s="116" t="s">
        <v>68</v>
      </c>
      <c r="D24" s="116" t="s">
        <v>72</v>
      </c>
      <c r="E24" s="124" t="s">
        <v>144</v>
      </c>
      <c r="F24" s="134" t="str">
        <f t="shared" si="5"/>
        <v>CUMPLE</v>
      </c>
      <c r="G24" s="116"/>
      <c r="H24" s="117" t="s">
        <v>139</v>
      </c>
      <c r="I24" s="116" t="s">
        <v>159</v>
      </c>
      <c r="J24" s="116" t="s">
        <v>72</v>
      </c>
      <c r="K24" s="124" t="s">
        <v>144</v>
      </c>
      <c r="L24" s="134" t="str">
        <f t="shared" si="6"/>
        <v>CUMPLE</v>
      </c>
      <c r="M24" s="116"/>
      <c r="N24" s="117" t="s">
        <v>139</v>
      </c>
      <c r="O24" s="116" t="s">
        <v>68</v>
      </c>
      <c r="P24" s="116" t="s">
        <v>72</v>
      </c>
      <c r="Q24" s="124"/>
      <c r="R24" s="134" t="str">
        <f t="shared" si="7"/>
        <v>NO CUMPLE</v>
      </c>
      <c r="S24" s="116"/>
      <c r="T24" s="117" t="s">
        <v>139</v>
      </c>
      <c r="U24" s="116" t="s">
        <v>68</v>
      </c>
      <c r="V24" s="116" t="s">
        <v>72</v>
      </c>
      <c r="W24" s="124"/>
      <c r="X24" s="134" t="str">
        <f t="shared" si="8"/>
        <v>NO CUMPLE</v>
      </c>
      <c r="Y24" s="116"/>
      <c r="Z24" s="117" t="s">
        <v>37</v>
      </c>
      <c r="AA24" s="116" t="s">
        <v>68</v>
      </c>
      <c r="AB24" s="116" t="s">
        <v>72</v>
      </c>
      <c r="AC24" s="124"/>
      <c r="AD24" s="134" t="str">
        <f t="shared" si="9"/>
        <v>NO CUMPLE</v>
      </c>
    </row>
    <row r="25" spans="1:30">
      <c r="A25" s="116"/>
      <c r="B25" s="117" t="s">
        <v>140</v>
      </c>
      <c r="C25" s="116" t="s">
        <v>68</v>
      </c>
      <c r="D25" s="116" t="s">
        <v>72</v>
      </c>
      <c r="E25" s="124" t="s">
        <v>144</v>
      </c>
      <c r="F25" s="134" t="str">
        <f t="shared" si="5"/>
        <v>CUMPLE</v>
      </c>
      <c r="G25" s="116"/>
      <c r="H25" s="117" t="s">
        <v>140</v>
      </c>
      <c r="I25" s="116" t="s">
        <v>159</v>
      </c>
      <c r="J25" s="116" t="s">
        <v>72</v>
      </c>
      <c r="K25" s="135" t="s">
        <v>144</v>
      </c>
      <c r="L25" s="134" t="str">
        <f t="shared" si="6"/>
        <v>CUMPLE</v>
      </c>
      <c r="M25" s="116"/>
      <c r="N25" s="117" t="s">
        <v>140</v>
      </c>
      <c r="O25" s="116" t="s">
        <v>68</v>
      </c>
      <c r="P25" s="116" t="s">
        <v>72</v>
      </c>
      <c r="Q25" s="124"/>
      <c r="R25" s="134" t="str">
        <f t="shared" si="7"/>
        <v>NO CUMPLE</v>
      </c>
      <c r="S25" s="116"/>
      <c r="T25" s="117" t="s">
        <v>140</v>
      </c>
      <c r="U25" s="116" t="s">
        <v>68</v>
      </c>
      <c r="V25" s="116" t="s">
        <v>72</v>
      </c>
      <c r="W25" s="124"/>
      <c r="X25" s="134" t="str">
        <f t="shared" si="8"/>
        <v>NO CUMPLE</v>
      </c>
      <c r="Y25" s="116"/>
      <c r="Z25" s="117" t="s">
        <v>38</v>
      </c>
      <c r="AA25" s="116" t="s">
        <v>68</v>
      </c>
      <c r="AB25" s="116" t="s">
        <v>72</v>
      </c>
      <c r="AC25" s="124"/>
      <c r="AD25" s="134" t="str">
        <f t="shared" si="9"/>
        <v>NO CUMPLE</v>
      </c>
    </row>
    <row r="26" spans="1:30">
      <c r="A26" s="116"/>
      <c r="B26" s="117" t="s">
        <v>136</v>
      </c>
      <c r="C26" s="116" t="s">
        <v>68</v>
      </c>
      <c r="D26" s="116" t="s">
        <v>72</v>
      </c>
      <c r="E26" s="124" t="s">
        <v>144</v>
      </c>
      <c r="F26" s="134" t="str">
        <f t="shared" si="5"/>
        <v>CUMPLE</v>
      </c>
      <c r="G26" s="116"/>
      <c r="H26" s="117" t="s">
        <v>136</v>
      </c>
      <c r="I26" s="116" t="s">
        <v>159</v>
      </c>
      <c r="J26" s="116" t="s">
        <v>72</v>
      </c>
      <c r="K26" s="124" t="s">
        <v>144</v>
      </c>
      <c r="L26" s="134" t="str">
        <f t="shared" si="6"/>
        <v>CUMPLE</v>
      </c>
      <c r="M26" s="116"/>
      <c r="N26" s="117" t="s">
        <v>136</v>
      </c>
      <c r="O26" s="116" t="s">
        <v>68</v>
      </c>
      <c r="P26" s="116" t="s">
        <v>72</v>
      </c>
      <c r="Q26" s="124"/>
      <c r="R26" s="134" t="str">
        <f t="shared" si="7"/>
        <v>NO CUMPLE</v>
      </c>
      <c r="S26" s="116"/>
      <c r="T26" s="117" t="s">
        <v>136</v>
      </c>
      <c r="U26" s="116" t="s">
        <v>68</v>
      </c>
      <c r="V26" s="116" t="s">
        <v>72</v>
      </c>
      <c r="W26" s="124"/>
      <c r="X26" s="134" t="str">
        <f t="shared" si="8"/>
        <v>NO CUMPLE</v>
      </c>
      <c r="Y26" s="116"/>
      <c r="Z26" s="117" t="s">
        <v>136</v>
      </c>
      <c r="AA26" s="116" t="s">
        <v>68</v>
      </c>
      <c r="AB26" s="116" t="s">
        <v>72</v>
      </c>
      <c r="AC26" s="124"/>
      <c r="AD26" s="134" t="str">
        <f t="shared" si="9"/>
        <v>NO CUMPLE</v>
      </c>
    </row>
    <row r="27" spans="1:30">
      <c r="A27" s="116"/>
      <c r="B27" s="117" t="s">
        <v>137</v>
      </c>
      <c r="C27" s="116" t="s">
        <v>68</v>
      </c>
      <c r="D27" s="116" t="s">
        <v>72</v>
      </c>
      <c r="E27" s="124" t="s">
        <v>144</v>
      </c>
      <c r="F27" s="134" t="str">
        <f t="shared" si="5"/>
        <v>CUMPLE</v>
      </c>
      <c r="G27" s="116"/>
      <c r="H27" s="117" t="s">
        <v>137</v>
      </c>
      <c r="I27" s="116" t="s">
        <v>159</v>
      </c>
      <c r="J27" s="116" t="s">
        <v>72</v>
      </c>
      <c r="K27" s="124" t="s">
        <v>144</v>
      </c>
      <c r="L27" s="134" t="str">
        <f t="shared" si="6"/>
        <v>CUMPLE</v>
      </c>
      <c r="M27" s="116"/>
      <c r="N27" s="117" t="s">
        <v>137</v>
      </c>
      <c r="O27" s="116" t="s">
        <v>68</v>
      </c>
      <c r="P27" s="116" t="s">
        <v>72</v>
      </c>
      <c r="Q27" s="124"/>
      <c r="R27" s="134" t="str">
        <f t="shared" si="7"/>
        <v>NO CUMPLE</v>
      </c>
      <c r="S27" s="116"/>
      <c r="T27" s="117" t="s">
        <v>137</v>
      </c>
      <c r="U27" s="116" t="s">
        <v>68</v>
      </c>
      <c r="V27" s="116" t="s">
        <v>72</v>
      </c>
      <c r="W27" s="124"/>
      <c r="X27" s="134" t="str">
        <f t="shared" si="8"/>
        <v>NO CUMPLE</v>
      </c>
      <c r="Y27" s="116"/>
      <c r="Z27" s="117" t="s">
        <v>137</v>
      </c>
      <c r="AA27" s="116" t="s">
        <v>68</v>
      </c>
      <c r="AB27" s="116" t="s">
        <v>72</v>
      </c>
      <c r="AC27" s="124"/>
      <c r="AD27" s="134" t="str">
        <f t="shared" si="9"/>
        <v>NO CUMPLE</v>
      </c>
    </row>
    <row r="28" spans="1:30">
      <c r="A28" s="116"/>
      <c r="B28" s="117" t="s">
        <v>138</v>
      </c>
      <c r="C28" s="116" t="s">
        <v>68</v>
      </c>
      <c r="D28" s="116" t="s">
        <v>72</v>
      </c>
      <c r="E28" s="124" t="s">
        <v>144</v>
      </c>
      <c r="F28" s="134" t="str">
        <f t="shared" si="5"/>
        <v>CUMPLE</v>
      </c>
      <c r="G28" s="116"/>
      <c r="H28" s="117" t="s">
        <v>138</v>
      </c>
      <c r="I28" s="116" t="s">
        <v>159</v>
      </c>
      <c r="J28" s="116" t="s">
        <v>72</v>
      </c>
      <c r="K28" s="135" t="s">
        <v>144</v>
      </c>
      <c r="L28" s="134" t="str">
        <f t="shared" si="6"/>
        <v>CUMPLE</v>
      </c>
      <c r="M28" s="116"/>
      <c r="N28" s="117" t="s">
        <v>138</v>
      </c>
      <c r="O28" s="116" t="s">
        <v>68</v>
      </c>
      <c r="P28" s="116" t="s">
        <v>72</v>
      </c>
      <c r="Q28" s="124"/>
      <c r="R28" s="134" t="str">
        <f t="shared" si="7"/>
        <v>NO CUMPLE</v>
      </c>
      <c r="S28" s="116"/>
      <c r="T28" s="117" t="s">
        <v>138</v>
      </c>
      <c r="U28" s="116" t="s">
        <v>68</v>
      </c>
      <c r="V28" s="116" t="s">
        <v>72</v>
      </c>
      <c r="W28" s="124"/>
      <c r="X28" s="134" t="str">
        <f t="shared" si="8"/>
        <v>NO CUMPLE</v>
      </c>
      <c r="Y28" s="116"/>
      <c r="Z28" s="117" t="s">
        <v>138</v>
      </c>
      <c r="AA28" s="116" t="s">
        <v>68</v>
      </c>
      <c r="AB28" s="116" t="s">
        <v>72</v>
      </c>
      <c r="AC28" s="124"/>
      <c r="AD28" s="134" t="str">
        <f t="shared" si="9"/>
        <v>NO CUMPLE</v>
      </c>
    </row>
    <row r="29" spans="1:30" ht="27" customHeight="1">
      <c r="A29" s="794" t="s">
        <v>54</v>
      </c>
      <c r="B29" s="795"/>
      <c r="C29" s="786" t="s">
        <v>73</v>
      </c>
      <c r="D29" s="787"/>
      <c r="E29" s="787"/>
      <c r="F29" s="788"/>
      <c r="G29" s="794" t="s">
        <v>54</v>
      </c>
      <c r="H29" s="795"/>
      <c r="I29" s="786"/>
      <c r="J29" s="787"/>
      <c r="K29" s="787"/>
      <c r="L29" s="788"/>
      <c r="M29" s="794" t="s">
        <v>54</v>
      </c>
      <c r="N29" s="795"/>
      <c r="O29" s="786"/>
      <c r="P29" s="787"/>
      <c r="Q29" s="787"/>
      <c r="R29" s="788"/>
      <c r="S29" s="794" t="s">
        <v>54</v>
      </c>
      <c r="T29" s="795"/>
      <c r="U29" s="786"/>
      <c r="V29" s="787"/>
      <c r="W29" s="787"/>
      <c r="X29" s="788"/>
      <c r="Y29" s="794" t="s">
        <v>54</v>
      </c>
      <c r="Z29" s="795"/>
      <c r="AA29" s="786"/>
      <c r="AB29" s="787"/>
      <c r="AC29" s="787"/>
      <c r="AD29" s="788"/>
    </row>
    <row r="30" spans="1:30" s="110" customFormat="1" ht="23.25" customHeight="1">
      <c r="A30" s="789" t="s">
        <v>55</v>
      </c>
      <c r="B30" s="790"/>
      <c r="C30" s="791" t="str">
        <f>+IF(AND(F22="CUMPLE",F23="CUMPLE",F24="CUMPLE",F25="CUMPLE",F26="CUMPLE",F27="CUMPLE",F28="CUMPLE"),"CUMPLE","NO CUMPLE")</f>
        <v>CUMPLE</v>
      </c>
      <c r="D30" s="792"/>
      <c r="E30" s="792"/>
      <c r="F30" s="793"/>
      <c r="G30" s="789" t="s">
        <v>55</v>
      </c>
      <c r="H30" s="790"/>
      <c r="I30" s="791" t="str">
        <f>+IF(AND(L22="CUMPLE",L23="CUMPLE",L24="CUMPLE",L25="CUMPLE",L26="CUMPLE",L27="CUMPLE",L28="CUMPLE"),"CUMPLE","NO CUMPLE")</f>
        <v>CUMPLE</v>
      </c>
      <c r="J30" s="792"/>
      <c r="K30" s="792"/>
      <c r="L30" s="793"/>
      <c r="M30" s="789" t="s">
        <v>55</v>
      </c>
      <c r="N30" s="790"/>
      <c r="O30" s="791" t="str">
        <f>+IF(AND(R22="CUMPLE",R23="CUMPLE",R24="CUMPLE",R25="CUMPLE",R26="CUMPLE",R27="CUMPLE",R28="CUMPLE"),"CUMPLE","NO CUMPLE")</f>
        <v>NO CUMPLE</v>
      </c>
      <c r="P30" s="792"/>
      <c r="Q30" s="792"/>
      <c r="R30" s="793"/>
      <c r="S30" s="789" t="s">
        <v>55</v>
      </c>
      <c r="T30" s="790"/>
      <c r="U30" s="791" t="str">
        <f>+IF(AND(X22="CUMPLE",X23="CUMPLE",X24="CUMPLE",X25="CUMPLE",X26="CUMPLE",X27="CUMPLE",X28="CUMPLE"),"CUMPLE","NO CUMPLE")</f>
        <v>NO CUMPLE</v>
      </c>
      <c r="V30" s="792"/>
      <c r="W30" s="792"/>
      <c r="X30" s="793"/>
      <c r="Y30" s="789" t="s">
        <v>55</v>
      </c>
      <c r="Z30" s="790"/>
      <c r="AA30" s="791" t="str">
        <f>+IF(AND(AD22="CUMPLE",AD23="CUMPLE",AD24="CUMPLE",AD25="CUMPLE",AD26="CUMPLE",AD27="CUMPLE",AD28="CUMPLE"),"CUMPLE","NO CUMPLE")</f>
        <v>NO CUMPLE</v>
      </c>
      <c r="AB30" s="792"/>
      <c r="AC30" s="792"/>
      <c r="AD30" s="793"/>
    </row>
    <row r="31" spans="1:30" s="123" customFormat="1" ht="16.5" customHeight="1">
      <c r="A31" s="125"/>
      <c r="B31" s="126"/>
      <c r="C31" s="127"/>
      <c r="D31" s="128"/>
      <c r="E31" s="128"/>
      <c r="F31" s="129"/>
      <c r="G31" s="125"/>
      <c r="H31" s="126"/>
      <c r="I31" s="127"/>
      <c r="J31" s="128"/>
      <c r="K31" s="128"/>
      <c r="L31" s="129"/>
      <c r="M31" s="125"/>
      <c r="N31" s="126"/>
      <c r="O31" s="127"/>
      <c r="P31" s="128"/>
      <c r="Q31" s="128"/>
      <c r="R31" s="129"/>
      <c r="S31" s="125"/>
      <c r="T31" s="126"/>
      <c r="U31" s="127"/>
      <c r="V31" s="128"/>
      <c r="W31" s="128"/>
      <c r="X31" s="129"/>
      <c r="Y31" s="125"/>
      <c r="Z31" s="126"/>
      <c r="AA31" s="127"/>
      <c r="AB31" s="128"/>
      <c r="AC31" s="128"/>
      <c r="AD31" s="129"/>
    </row>
    <row r="32" spans="1:30" ht="12.75" customHeight="1">
      <c r="A32" s="111"/>
      <c r="B32" s="112" t="s">
        <v>33</v>
      </c>
      <c r="C32" s="130"/>
      <c r="D32" s="130"/>
      <c r="E32" s="131"/>
      <c r="F32" s="132"/>
      <c r="G32" s="133" t="s">
        <v>34</v>
      </c>
      <c r="H32" s="112" t="s">
        <v>33</v>
      </c>
      <c r="I32" s="130"/>
      <c r="J32" s="130"/>
      <c r="K32" s="131"/>
      <c r="L32" s="132"/>
      <c r="M32" s="133" t="s">
        <v>34</v>
      </c>
      <c r="N32" s="112" t="s">
        <v>33</v>
      </c>
      <c r="O32" s="130"/>
      <c r="P32" s="130"/>
      <c r="Q32" s="131"/>
      <c r="R32" s="132"/>
      <c r="S32" s="162" t="s">
        <v>34</v>
      </c>
      <c r="T32" s="112" t="s">
        <v>33</v>
      </c>
      <c r="U32" s="130"/>
      <c r="V32" s="130"/>
      <c r="W32" s="131"/>
      <c r="X32" s="132"/>
      <c r="Y32" s="162" t="s">
        <v>34</v>
      </c>
      <c r="Z32" s="112" t="s">
        <v>33</v>
      </c>
      <c r="AA32" s="130"/>
      <c r="AB32" s="130"/>
      <c r="AC32" s="131"/>
      <c r="AD32" s="132"/>
    </row>
    <row r="33" spans="1:30" s="123" customFormat="1" ht="4.5" customHeight="1">
      <c r="A33" s="120"/>
      <c r="B33" s="121"/>
      <c r="C33" s="120"/>
      <c r="D33" s="121"/>
      <c r="E33" s="121"/>
      <c r="F33" s="122"/>
      <c r="G33" s="120"/>
      <c r="H33" s="121"/>
      <c r="I33" s="120"/>
      <c r="J33" s="121"/>
      <c r="K33" s="121"/>
      <c r="L33" s="122"/>
      <c r="M33" s="120"/>
      <c r="N33" s="121"/>
      <c r="O33" s="120"/>
      <c r="P33" s="121"/>
      <c r="Q33" s="121"/>
      <c r="R33" s="122"/>
      <c r="S33" s="120"/>
      <c r="T33" s="121"/>
      <c r="U33" s="120"/>
      <c r="V33" s="121"/>
      <c r="W33" s="121"/>
      <c r="X33" s="122"/>
      <c r="Y33" s="120"/>
      <c r="Z33" s="121"/>
      <c r="AA33" s="120"/>
      <c r="AB33" s="121"/>
      <c r="AC33" s="121"/>
      <c r="AD33" s="122"/>
    </row>
    <row r="34" spans="1:30" ht="13.5" customHeight="1">
      <c r="A34" s="138" t="s">
        <v>65</v>
      </c>
      <c r="B34" s="112" t="s">
        <v>66</v>
      </c>
      <c r="C34" s="113"/>
      <c r="D34" s="113"/>
      <c r="E34" s="114"/>
      <c r="F34" s="115"/>
      <c r="G34" s="138" t="s">
        <v>65</v>
      </c>
      <c r="H34" s="112" t="s">
        <v>66</v>
      </c>
      <c r="I34" s="113"/>
      <c r="J34" s="113"/>
      <c r="K34" s="114"/>
      <c r="L34" s="115"/>
      <c r="M34" s="138" t="s">
        <v>65</v>
      </c>
      <c r="N34" s="112" t="s">
        <v>66</v>
      </c>
      <c r="O34" s="113"/>
      <c r="P34" s="113"/>
      <c r="Q34" s="114"/>
      <c r="R34" s="115"/>
      <c r="S34" s="162" t="s">
        <v>65</v>
      </c>
      <c r="T34" s="112" t="s">
        <v>66</v>
      </c>
      <c r="U34" s="113"/>
      <c r="V34" s="113"/>
      <c r="W34" s="114"/>
      <c r="X34" s="115"/>
      <c r="Y34" s="162" t="s">
        <v>65</v>
      </c>
      <c r="Z34" s="112" t="s">
        <v>66</v>
      </c>
      <c r="AA34" s="113"/>
      <c r="AB34" s="113"/>
      <c r="AC34" s="114"/>
      <c r="AD34" s="115"/>
    </row>
    <row r="35" spans="1:30" ht="52.5" customHeight="1">
      <c r="A35" s="116"/>
      <c r="B35" s="117" t="s">
        <v>142</v>
      </c>
      <c r="C35" s="116" t="s">
        <v>68</v>
      </c>
      <c r="D35" s="116" t="s">
        <v>72</v>
      </c>
      <c r="E35" s="140"/>
      <c r="F35" s="134" t="str">
        <f>IF(C35="X","CUMPLE","NO CUMPLE")</f>
        <v>CUMPLE</v>
      </c>
      <c r="G35" s="116"/>
      <c r="H35" s="117" t="s">
        <v>142</v>
      </c>
      <c r="I35" s="116" t="s">
        <v>68</v>
      </c>
      <c r="J35" s="116" t="s">
        <v>72</v>
      </c>
      <c r="K35" s="140"/>
      <c r="L35" s="134" t="str">
        <f>IF(I35="X","CUMPLE","NO CUMPLE")</f>
        <v>CUMPLE</v>
      </c>
      <c r="M35" s="116"/>
      <c r="N35" s="117" t="s">
        <v>142</v>
      </c>
      <c r="O35" s="116"/>
      <c r="P35" s="116"/>
      <c r="Q35" s="140"/>
      <c r="R35" s="134" t="str">
        <f>IF(O35="X","CUMPLE","NO CUMPLE")</f>
        <v>NO CUMPLE</v>
      </c>
      <c r="S35" s="116"/>
      <c r="T35" s="117" t="s">
        <v>142</v>
      </c>
      <c r="U35" s="116"/>
      <c r="V35" s="116"/>
      <c r="W35" s="140"/>
      <c r="X35" s="134" t="str">
        <f>IF(U35="X","CUMPLE","NO CUMPLE")</f>
        <v>NO CUMPLE</v>
      </c>
      <c r="Y35" s="116"/>
      <c r="Z35" s="117" t="s">
        <v>142</v>
      </c>
      <c r="AA35" s="116"/>
      <c r="AB35" s="116"/>
      <c r="AC35" s="140"/>
      <c r="AD35" s="134" t="str">
        <f>IF(AA35="X","CUMPLE","NO CUMPLE")</f>
        <v>NO CUMPLE</v>
      </c>
    </row>
    <row r="36" spans="1:30" ht="12.75" customHeight="1">
      <c r="A36" s="138" t="s">
        <v>141</v>
      </c>
      <c r="B36" s="112" t="s">
        <v>67</v>
      </c>
      <c r="C36" s="130"/>
      <c r="D36" s="130"/>
      <c r="E36" s="131"/>
      <c r="F36" s="132"/>
      <c r="G36" s="138"/>
      <c r="H36" s="112" t="s">
        <v>67</v>
      </c>
      <c r="I36" s="130"/>
      <c r="J36" s="130"/>
      <c r="K36" s="131"/>
      <c r="L36" s="132"/>
      <c r="M36" s="138"/>
      <c r="N36" s="112" t="s">
        <v>67</v>
      </c>
      <c r="O36" s="130"/>
      <c r="P36" s="130"/>
      <c r="Q36" s="131"/>
      <c r="R36" s="132"/>
      <c r="S36" s="162"/>
      <c r="T36" s="112" t="s">
        <v>67</v>
      </c>
      <c r="U36" s="130"/>
      <c r="V36" s="130"/>
      <c r="W36" s="131"/>
      <c r="X36" s="132"/>
      <c r="Y36" s="162"/>
      <c r="Z36" s="112" t="s">
        <v>67</v>
      </c>
      <c r="AA36" s="130"/>
      <c r="AB36" s="130"/>
      <c r="AC36" s="131"/>
      <c r="AD36" s="132"/>
    </row>
    <row r="37" spans="1:30" ht="41.25" customHeight="1">
      <c r="A37" s="116"/>
      <c r="B37" s="141" t="str">
        <f>+'Exp. oferente'!A6</f>
        <v>EN LA EJECUCIÓN DE CONTRATOS DE INTERVENTORIA A LA ELABORACIÓN DE ESTUDIOS O DISEÑOS DE SISTEMAS DE ACUEDUCTO O ALCANTARILLADO QUE INCLUYAN DENTRO DE SU ALCANCE PLANTAS DE TRATAMIENTO DE AGUA POTABLE (PTAP) Y/O PLANTAS DE TRATAMIENTO DE AGUA RESIDUAL (PTAR).</v>
      </c>
      <c r="C37" s="116"/>
      <c r="D37" s="116"/>
      <c r="E37" s="118"/>
      <c r="F37" s="134" t="str">
        <f>+IF(AND(C38="X",C39="X",C40="X",C41="X",C42="X"),"CUMPLE","NO CUMPLE")</f>
        <v>CUMPLE</v>
      </c>
      <c r="G37" s="116"/>
      <c r="H37" s="141" t="str">
        <f>+'Exp. oferente'!A6</f>
        <v>EN LA EJECUCIÓN DE CONTRATOS DE INTERVENTORIA A LA ELABORACIÓN DE ESTUDIOS O DISEÑOS DE SISTEMAS DE ACUEDUCTO O ALCANTARILLADO QUE INCLUYAN DENTRO DE SU ALCANCE PLANTAS DE TRATAMIENTO DE AGUA POTABLE (PTAP) Y/O PLANTAS DE TRATAMIENTO DE AGUA RESIDUAL (PTAR).</v>
      </c>
      <c r="I37" s="116" t="s">
        <v>77</v>
      </c>
      <c r="J37" s="116"/>
      <c r="K37" s="118"/>
      <c r="L37" s="134" t="str">
        <f>+IF(AND(I38="X",I39="X",I40="X",I41="X",I42="X"),"CUMPLE","NO CUMPLE")</f>
        <v>CUMPLE</v>
      </c>
      <c r="M37" s="116"/>
      <c r="N37" s="141" t="str">
        <f>+'Exp. oferente'!A6</f>
        <v>EN LA EJECUCIÓN DE CONTRATOS DE INTERVENTORIA A LA ELABORACIÓN DE ESTUDIOS O DISEÑOS DE SISTEMAS DE ACUEDUCTO O ALCANTARILLADO QUE INCLUYAN DENTRO DE SU ALCANCE PLANTAS DE TRATAMIENTO DE AGUA POTABLE (PTAP) Y/O PLANTAS DE TRATAMIENTO DE AGUA RESIDUAL (PTAR).</v>
      </c>
      <c r="O37" s="116" t="s">
        <v>77</v>
      </c>
      <c r="P37" s="116"/>
      <c r="Q37" s="118"/>
      <c r="R37" s="134" t="str">
        <f>+IF(AND(O38="X",O39="X",O40="X",O41="X",O42="X"),"CUMPLE","NO CUMPLE")</f>
        <v>NO CUMPLE</v>
      </c>
      <c r="S37" s="116"/>
      <c r="T37" s="141" t="str">
        <f>+'Exp. oferente'!A6</f>
        <v>EN LA EJECUCIÓN DE CONTRATOS DE INTERVENTORIA A LA ELABORACIÓN DE ESTUDIOS O DISEÑOS DE SISTEMAS DE ACUEDUCTO O ALCANTARILLADO QUE INCLUYAN DENTRO DE SU ALCANCE PLANTAS DE TRATAMIENTO DE AGUA POTABLE (PTAP) Y/O PLANTAS DE TRATAMIENTO DE AGUA RESIDUAL (PTAR).</v>
      </c>
      <c r="U37" s="116" t="s">
        <v>77</v>
      </c>
      <c r="V37" s="116"/>
      <c r="W37" s="118"/>
      <c r="X37" s="134" t="str">
        <f>+IF(AND(U38="X",U39="X",U40="X",U41="X",U42="X"),"CUMPLE","NO CUMPLE")</f>
        <v>NO CUMPLE</v>
      </c>
      <c r="Y37" s="116"/>
      <c r="Z37" s="141" t="str">
        <f>+'Exp. oferente'!A6</f>
        <v>EN LA EJECUCIÓN DE CONTRATOS DE INTERVENTORIA A LA ELABORACIÓN DE ESTUDIOS O DISEÑOS DE SISTEMAS DE ACUEDUCTO O ALCANTARILLADO QUE INCLUYAN DENTRO DE SU ALCANCE PLANTAS DE TRATAMIENTO DE AGUA POTABLE (PTAP) Y/O PLANTAS DE TRATAMIENTO DE AGUA RESIDUAL (PTAR).</v>
      </c>
      <c r="AA37" s="116" t="s">
        <v>77</v>
      </c>
      <c r="AB37" s="116"/>
      <c r="AC37" s="118"/>
      <c r="AD37" s="134" t="str">
        <f>+IF(AND(AA38="X",AA39="X",AA40="X",AA41="X",AA42="X"),"CUMPLE","NO CUMPLE")</f>
        <v>NO CUMPLE</v>
      </c>
    </row>
    <row r="38" spans="1:30" ht="63.75">
      <c r="A38" s="116"/>
      <c r="B38" s="117" t="str">
        <f>+'Exp. oferente'!F24</f>
        <v>“INTERVENTORÍA TÉCNICA, ADMINISTRATIVA Y DE CONTROL PRESUPUESTAL A LAS OBRAS DE ADECUACIÓN DE UNA PLACA POLIDEPORTIVA Y DE LA CUBIERTA EXISTENTE EN EL  POLIDEPORTIVO DEL CORREGIMIENTO ESTACIÓN COCORNA, UBICADO EN EL MUNICIPIO DE  PUERTO TRIUNFO, ANTIOQUIA.”</v>
      </c>
      <c r="C38" s="116" t="s">
        <v>68</v>
      </c>
      <c r="D38" s="116"/>
      <c r="E38" s="139" t="str">
        <f>+CONCATENATE('Exp. oferente'!H24,CHAR(10),TEXT('Exp. oferente'!G24,"DD"),"/",TEXT('Exp. oferente'!G24,"MMMM"),"/",TEXT('Exp. oferente'!G24,"YYYY"), CHAR(10),DOLLAR('Exp. oferente'!I24))</f>
        <v>SECOP ll
12/noviembre/2011
$ 8,992,600.00</v>
      </c>
      <c r="F38" s="116"/>
      <c r="G38" s="116"/>
      <c r="H38" s="117">
        <f>+'Exp. oferente'!F49</f>
        <v>0</v>
      </c>
      <c r="I38" s="116" t="s">
        <v>68</v>
      </c>
      <c r="J38" s="116"/>
      <c r="K38" s="139" t="str">
        <f>+CONCATENATE('Exp. oferente'!H49,CHAR(10),TEXT('Exp. oferente'!G49,"DD"),"/",TEXT('Exp. oferente'!G49,"MMMM"),"/",TEXT('Exp. oferente'!G49,"YYYY"), CHAR(10),DOLLAR('Exp. oferente'!I49))</f>
        <v xml:space="preserve">
00/enero/1900
$ 0.00</v>
      </c>
      <c r="L38" s="116"/>
      <c r="M38" s="116"/>
      <c r="N38" s="117">
        <f>+'Exp. oferente'!F72</f>
        <v>0</v>
      </c>
      <c r="O38" s="116"/>
      <c r="P38" s="116"/>
      <c r="Q38" s="116" t="str">
        <f>+CONCATENATE('Exp. oferente'!H72,CHAR(10),TEXT('Exp. oferente'!G72,"DD"),"/",TEXT('Exp. oferente'!G72,"MMMM"),"/",TEXT('Exp. oferente'!G72,"YYYY"), CHAR(10),DOLLAR('Exp. oferente'!I72))</f>
        <v xml:space="preserve">
00/enero/1900
$ 0.00</v>
      </c>
      <c r="R38" s="116"/>
      <c r="S38" s="116"/>
      <c r="T38" s="117">
        <f>+'Exp. oferente'!F95</f>
        <v>0</v>
      </c>
      <c r="U38" s="116"/>
      <c r="V38" s="116"/>
      <c r="W38" s="116" t="str">
        <f>+CONCATENATE('Exp. oferente'!H95,CHAR(10),TEXT('Exp. oferente'!G95,"DD"),"/",TEXT('Exp. oferente'!G95,"MMMM"),"/",TEXT('Exp. oferente'!G95,"YYYY"), CHAR(10),DOLLAR('Exp. oferente'!I95))</f>
        <v xml:space="preserve">
00/enero/1900
$ 0.00</v>
      </c>
      <c r="X38" s="116"/>
      <c r="Y38" s="116"/>
      <c r="Z38" s="117">
        <f>+'Exp. oferente'!F119</f>
        <v>0</v>
      </c>
      <c r="AA38" s="116"/>
      <c r="AB38" s="116"/>
      <c r="AC38" s="116" t="str">
        <f>+CONCATENATE('Exp. oferente'!H119,CHAR(10),TEXT('Exp. oferente'!G119,"DD"),"/",TEXT('Exp. oferente'!G119,"MMMM"),"/",TEXT('Exp. oferente'!G119,"YYYY"), CHAR(10),DOLLAR('Exp. oferente'!I119))</f>
        <v xml:space="preserve">
00/enero/1900
$ 0.00</v>
      </c>
      <c r="AD38" s="116"/>
    </row>
    <row r="39" spans="1:30" ht="127.5">
      <c r="A39" s="116"/>
      <c r="B39" s="117" t="str">
        <f>+'Exp. oferente'!F25</f>
        <v>INTERVENTORÍA ADMINISTRATIVA, TÉCNICA, FINANCIERA Y AMBIENTAL, PARA LA  ONSTRUCCIÓN DE AULAS Y DE BATERÍAS  ANITARIAS DE LAS SEDES EDUCATIVAS AFECTADAS POR LA TEMPORADA INVERNAL DESDE EL 01 DE SEPTIEMBRE A 10 DE DICIEMBRE DE 2011 EN LAS ZONAS 7 – 8 – 9 – 11 QUE INCLUYEN EL SUBGRUPO 2 DEPARTAMENTOS DE BOLÍVAR Y CÓRDOBA MUNICIPIOS DE MAGANGUE, BUENAVISTA Y MONTERÍA, EN DESARROLLO DEL CONVENIO No. 9677-04-720-2012 CELEBRADO ENTRE EL FONDO NACIONAL DE GESTIÓN DEL RIESGO DE DESASTRES FNGRD –FIDUPREVISORA S.A. Y EL MINISTERIO DE  DUCACIÓN
NACIONAL.</v>
      </c>
      <c r="C39" s="116" t="s">
        <v>68</v>
      </c>
      <c r="D39" s="116"/>
      <c r="E39" s="139" t="str">
        <f>+CONCATENATE('Exp. oferente'!H25,CHAR(10),TEXT('Exp. oferente'!G25,"DD"),"/",TEXT('Exp. oferente'!G25,"MMMM"),"/",TEXT('Exp. oferente'!G25,"YYYY"), CHAR(10),DOLLAR('Exp. oferente'!I25))</f>
        <v>SECOP ll
08/julio/2014
$ 81,962,035.00</v>
      </c>
      <c r="F39" s="116"/>
      <c r="G39" s="116"/>
      <c r="H39" s="117">
        <f>+'Exp. oferente'!F50</f>
        <v>0</v>
      </c>
      <c r="I39" s="116" t="s">
        <v>68</v>
      </c>
      <c r="J39" s="116"/>
      <c r="K39" s="139" t="str">
        <f>+CONCATENATE('Exp. oferente'!H50,CHAR(10),TEXT('Exp. oferente'!G50,"DD"),"/",TEXT('Exp. oferente'!G50,"MMMM"),"/",TEXT('Exp. oferente'!G50,"YYYY"), CHAR(10),DOLLAR('Exp. oferente'!I50))</f>
        <v xml:space="preserve">
00/enero/1900
$ 0.00</v>
      </c>
      <c r="L39" s="116"/>
      <c r="M39" s="116"/>
      <c r="N39" s="117">
        <f>+'Exp. oferente'!F73</f>
        <v>0</v>
      </c>
      <c r="O39" s="116"/>
      <c r="P39" s="116"/>
      <c r="Q39" s="116" t="str">
        <f>+CONCATENATE('Exp. oferente'!H73,CHAR(10),TEXT('Exp. oferente'!G73,"DD"),"/",TEXT('Exp. oferente'!G73,"MMMM"),"/",TEXT('Exp. oferente'!G73,"YYYY"), CHAR(10),DOLLAR('Exp. oferente'!I73))</f>
        <v xml:space="preserve">
00/enero/1900
$ 0.00</v>
      </c>
      <c r="R39" s="116"/>
      <c r="S39" s="116"/>
      <c r="T39" s="117">
        <f>+'Exp. oferente'!F96</f>
        <v>0</v>
      </c>
      <c r="U39" s="116"/>
      <c r="V39" s="116"/>
      <c r="W39" s="116" t="str">
        <f>+CONCATENATE('Exp. oferente'!H96,CHAR(10),TEXT('Exp. oferente'!G96,"DD"),"/",TEXT('Exp. oferente'!G96,"MMMM"),"/",TEXT('Exp. oferente'!G96,"YYYY"), CHAR(10),DOLLAR('Exp. oferente'!I96))</f>
        <v xml:space="preserve">
00/enero/1900
$ 0.00</v>
      </c>
      <c r="X39" s="116"/>
      <c r="Y39" s="116"/>
      <c r="Z39" s="117">
        <f>+'Exp. oferente'!F120</f>
        <v>0</v>
      </c>
      <c r="AA39" s="116"/>
      <c r="AB39" s="116"/>
      <c r="AC39" s="116" t="str">
        <f>+CONCATENATE('Exp. oferente'!H120,CHAR(10),TEXT('Exp. oferente'!G120,"DD"),"/",TEXT('Exp. oferente'!G120,"MMMM"),"/",TEXT('Exp. oferente'!G120,"YYYY"), CHAR(10),DOLLAR('Exp. oferente'!I120))</f>
        <v xml:space="preserve">
00/enero/1900
$ 0.00</v>
      </c>
      <c r="AD39" s="116"/>
    </row>
    <row r="40" spans="1:30" ht="114.75">
      <c r="A40" s="116"/>
      <c r="B40" s="117" t="str">
        <f>+'Exp. oferente'!F26</f>
        <v>“INTERVENTORIA TECNICA, ADMINISTRATIVA Y FINANCIERA AL
TRANSPORTE, LA CONSTRUCCIÓN DE LAS BASES Y LA
INSTALACIÓN DE LAS AULAS PARA ATENDER LAS
INSTITUCIONES EDUCATIVAS AFECTADAS POR LA OLA INVERNAL EN EL DEPARTAMENTOS DE CHOCO. ESTA CONTRATACIÓN SE REALIZA EN EL MARCO DE LOS CONVENIOS MEDIANTE LOS CUALES LA OEI SE OBLIGA PARA CON EL MINISTERIO DE EDUCACIÓN NACIONAL A  JECUTAR LAS FASES 1 Y 2 DEL PLAN DE ACCIÓN DE EMERGENCIA INVERNAL DEL SECTOR  DUCATIVO”.</v>
      </c>
      <c r="C40" s="116" t="s">
        <v>68</v>
      </c>
      <c r="D40" s="116"/>
      <c r="E40" s="139" t="str">
        <f>+CONCATENATE('Exp. oferente'!H26,CHAR(10),TEXT('Exp. oferente'!G26,"DD"),"/",TEXT('Exp. oferente'!G26,"MMMM"),"/",TEXT('Exp. oferente'!G26,"YYYY"), CHAR(10),DOLLAR('Exp. oferente'!I26))</f>
        <v>SECOP ll
15/abril/2013
$ 230,533,470.00</v>
      </c>
      <c r="F40" s="116"/>
      <c r="G40" s="116"/>
      <c r="H40" s="117">
        <f>+'Exp. oferente'!F51</f>
        <v>0</v>
      </c>
      <c r="I40" s="116" t="s">
        <v>68</v>
      </c>
      <c r="J40" s="116"/>
      <c r="K40" s="139" t="str">
        <f>+CONCATENATE('Exp. oferente'!H51,CHAR(10),TEXT('Exp. oferente'!G51,"DD"),"/",TEXT('Exp. oferente'!G51,"MMMM"),"/",TEXT('Exp. oferente'!G51,"YYYY"), CHAR(10),DOLLAR('Exp. oferente'!I51))</f>
        <v xml:space="preserve">
00/enero/1900
$ 0.00</v>
      </c>
      <c r="L40" s="116"/>
      <c r="M40" s="116"/>
      <c r="N40" s="117">
        <f>+'Exp. oferente'!F74</f>
        <v>0</v>
      </c>
      <c r="O40" s="116"/>
      <c r="P40" s="116"/>
      <c r="Q40" s="116" t="str">
        <f>+CONCATENATE('Exp. oferente'!H74,CHAR(10),TEXT('Exp. oferente'!G74,"DD"),"/",TEXT('Exp. oferente'!G74,"MMMM"),"/",TEXT('Exp. oferente'!G74,"YYYY"), CHAR(10),DOLLAR('Exp. oferente'!I74))</f>
        <v xml:space="preserve">
00/enero/1900
$ 0.00</v>
      </c>
      <c r="R40" s="116"/>
      <c r="S40" s="116"/>
      <c r="T40" s="117">
        <f>+'Exp. oferente'!F97</f>
        <v>0</v>
      </c>
      <c r="U40" s="116"/>
      <c r="V40" s="116"/>
      <c r="W40" s="116" t="str">
        <f>+CONCATENATE('Exp. oferente'!H97,CHAR(10),TEXT('Exp. oferente'!G97,"DD"),"/",TEXT('Exp. oferente'!G97,"MMMM"),"/",TEXT('Exp. oferente'!G97,"YYYY"), CHAR(10),DOLLAR('Exp. oferente'!I97))</f>
        <v xml:space="preserve">
00/enero/1900
$ 0.00</v>
      </c>
      <c r="X40" s="116"/>
      <c r="Y40" s="116"/>
      <c r="Z40" s="117">
        <f>+'Exp. oferente'!F121</f>
        <v>0</v>
      </c>
      <c r="AA40" s="116"/>
      <c r="AB40" s="116"/>
      <c r="AC40" s="116" t="str">
        <f>+CONCATENATE('Exp. oferente'!H121,CHAR(10),TEXT('Exp. oferente'!G121,"DD"),"/",TEXT('Exp. oferente'!G121,"MMMM"),"/",TEXT('Exp. oferente'!G121,"YYYY"), CHAR(10),DOLLAR('Exp. oferente'!I121))</f>
        <v xml:space="preserve">
00/enero/1900
$ 0.00</v>
      </c>
      <c r="AD40" s="116"/>
    </row>
    <row r="41" spans="1:30" ht="38.25">
      <c r="A41" s="116"/>
      <c r="B41" s="117" t="str">
        <f>+'Exp. oferente'!F28</f>
        <v>INTERVENTORÍA TÉCNICA, ADMINISTRATIVA Y FINANCIERA PARA LA REMODELACIÓN PRIMERA ET APA DEL PARQUE DE LOS FUNDADORES -  ARQUE FUNDACIONAL DEL MUNICIPIO DE SAN VICENTE DEL CAGUÁN.</v>
      </c>
      <c r="C41" s="116" t="s">
        <v>68</v>
      </c>
      <c r="D41" s="116"/>
      <c r="E41" s="139" t="str">
        <f>+CONCATENATE('Exp. oferente'!H28,CHAR(10),TEXT('Exp. oferente'!G28,"DD"),"/",TEXT('Exp. oferente'!G28,"MMMM"),"/",TEXT('Exp. oferente'!G28,"YYYY"), CHAR(10),DOLLAR('Exp. oferente'!I28))</f>
        <v xml:space="preserve">
31/diciembre/2017
$ 156,843,928.00</v>
      </c>
      <c r="F41" s="116"/>
      <c r="G41" s="116"/>
      <c r="H41" s="117">
        <f>+'Exp. oferente'!F52</f>
        <v>0</v>
      </c>
      <c r="I41" s="116" t="s">
        <v>68</v>
      </c>
      <c r="J41" s="116"/>
      <c r="K41" s="139" t="str">
        <f>+CONCATENATE('Exp. oferente'!H52,CHAR(10),TEXT('Exp. oferente'!G52,"DD"),"/",TEXT('Exp. oferente'!G52,"MMMM"),"/",TEXT('Exp. oferente'!G52,"YYYY"), CHAR(10),DOLLAR('Exp. oferente'!I52))</f>
        <v xml:space="preserve">
00/enero/1900
$ 0.00</v>
      </c>
      <c r="L41" s="116"/>
      <c r="M41" s="116"/>
      <c r="N41" s="117">
        <f>+'Exp. oferente'!F75</f>
        <v>0</v>
      </c>
      <c r="O41" s="116"/>
      <c r="P41" s="116"/>
      <c r="Q41" s="116" t="str">
        <f>+CONCATENATE('Exp. oferente'!H75,CHAR(10),TEXT('Exp. oferente'!G75,"DD"),"/",TEXT('Exp. oferente'!G75,"MMMM"),"/",TEXT('Exp. oferente'!G75,"YYYY"), CHAR(10),DOLLAR('Exp. oferente'!I75))</f>
        <v xml:space="preserve">
00/enero/1900
$ 0.00</v>
      </c>
      <c r="R41" s="116"/>
      <c r="S41" s="116"/>
      <c r="T41" s="117">
        <f>+'Exp. oferente'!F98</f>
        <v>0</v>
      </c>
      <c r="U41" s="116"/>
      <c r="V41" s="116"/>
      <c r="W41" s="116" t="str">
        <f>+CONCATENATE('Exp. oferente'!H98,CHAR(10),TEXT('Exp. oferente'!G98,"DD"),"/",TEXT('Exp. oferente'!G98,"MMMM"),"/",TEXT('Exp. oferente'!G98,"YYYY"), CHAR(10),DOLLAR('Exp. oferente'!I98))</f>
        <v xml:space="preserve">
00/enero/1900
$ 0.00</v>
      </c>
      <c r="X41" s="116"/>
      <c r="Y41" s="116"/>
      <c r="Z41" s="117">
        <f>+'Exp. oferente'!F122</f>
        <v>0</v>
      </c>
      <c r="AA41" s="116"/>
      <c r="AB41" s="116"/>
      <c r="AC41" s="116" t="str">
        <f>+CONCATENATE('Exp. oferente'!H122,CHAR(10),TEXT('Exp. oferente'!G122,"DD"),"/",TEXT('Exp. oferente'!G122,"MMMM"),"/",TEXT('Exp. oferente'!G122,"YYYY"),CHAR(10),DOLLAR('Exp. oferente'!I122))</f>
        <v xml:space="preserve">
00/enero/1900
$ 0.00</v>
      </c>
      <c r="AD41" s="116"/>
    </row>
    <row r="42" spans="1:30" ht="38.25">
      <c r="A42" s="116"/>
      <c r="B42" s="117">
        <f>+'Exp. oferente'!F29</f>
        <v>0</v>
      </c>
      <c r="C42" s="116" t="s">
        <v>68</v>
      </c>
      <c r="D42" s="116"/>
      <c r="E42" s="139" t="str">
        <f>+CONCATENATE('Exp. oferente'!H29,CHAR(10),TEXT('Exp. oferente'!G29,"DD"),"/",TEXT('Exp. oferente'!G29,"MMMM"),"/",TEXT('Exp. oferente'!G29,"YYYY"), CHAR(10),DOLLAR('Exp. oferente'!I29))</f>
        <v xml:space="preserve">
00/enero/1900
$ 0.00</v>
      </c>
      <c r="F42" s="116"/>
      <c r="G42" s="116"/>
      <c r="H42" s="117">
        <f>+'Exp. oferente'!F53</f>
        <v>0</v>
      </c>
      <c r="I42" s="116" t="s">
        <v>68</v>
      </c>
      <c r="J42" s="116"/>
      <c r="K42" s="139" t="str">
        <f>+CONCATENATE('Exp. oferente'!H53,CHAR(10),TEXT('Exp. oferente'!G53,"DD"),"/",TEXT('Exp. oferente'!G53,"MMMM"),"/",TEXT('Exp. oferente'!G53,"YYYY"), CHAR(10),DOLLAR('Exp. oferente'!I53))</f>
        <v xml:space="preserve">
00/enero/1900
$ 0.00</v>
      </c>
      <c r="L42" s="116"/>
      <c r="M42" s="116"/>
      <c r="N42" s="117">
        <f>+'Exp. oferente'!F76</f>
        <v>0</v>
      </c>
      <c r="O42" s="116"/>
      <c r="P42" s="116"/>
      <c r="Q42" s="116" t="str">
        <f>+CONCATENATE('Exp. oferente'!H76,CHAR(10),TEXT('Exp. oferente'!G76,"DD"),"/",TEXT('Exp. oferente'!G76,"MMMM"),"/",TEXT('Exp. oferente'!G76,"YYYY"), CHAR(10),DOLLAR('Exp. oferente'!I76))</f>
        <v xml:space="preserve">
00/enero/1900
$ 0.00</v>
      </c>
      <c r="R42" s="116"/>
      <c r="S42" s="116"/>
      <c r="T42" s="117">
        <f>+'Exp. oferente'!F99</f>
        <v>0</v>
      </c>
      <c r="U42" s="116"/>
      <c r="V42" s="116"/>
      <c r="W42" s="116" t="str">
        <f>+CONCATENATE('Exp. oferente'!H99,CHAR(10),TEXT('Exp. oferente'!G99,"DD"),"/",TEXT('Exp. oferente'!G99,"MMMM"),"/",TEXT('Exp. oferente'!G99,"YYYY"), CHAR(10),DOLLAR('Exp. oferente'!I99))</f>
        <v xml:space="preserve">
00/enero/1900
$ 0.00</v>
      </c>
      <c r="X42" s="116"/>
      <c r="Y42" s="116"/>
      <c r="Z42" s="117">
        <f>+'Exp. oferente'!F123</f>
        <v>0</v>
      </c>
      <c r="AA42" s="116"/>
      <c r="AB42" s="116"/>
      <c r="AC42" s="116" t="str">
        <f>+CONCATENATE('Exp. oferente'!H123,CHAR(10),TEXT('Exp. oferente'!G123,"DD"),"/",TEXT('Exp. oferente'!G123,"MMMM"),"/",TEXT('Exp. oferente'!G123,"YYYY"), CHAR(10),DOLLAR('Exp. oferente'!I123))</f>
        <v xml:space="preserve">
00/enero/1900
$ 0.00</v>
      </c>
      <c r="AD42" s="116"/>
    </row>
    <row r="43" spans="1:30" ht="40.5">
      <c r="A43" s="116"/>
      <c r="B43" s="141" t="str">
        <f>+'Exp. oferente'!A8</f>
        <v>Los contratos aportados deben sumar en su conjunto, un valor igual o superior a 1,0 vez el valor del POE, expresado en SMMLV  en la fecha de terminación</v>
      </c>
      <c r="C43" s="116"/>
      <c r="D43" s="116"/>
      <c r="E43" s="139"/>
      <c r="F43" s="134" t="str">
        <f>+IF(AND(C44="X"),"CUMPLE","NO CUMPLE")</f>
        <v>CUMPLE</v>
      </c>
      <c r="G43" s="116"/>
      <c r="H43" s="141" t="str">
        <f>+'Exp. oferente'!A8</f>
        <v>Los contratos aportados deben sumar en su conjunto, un valor igual o superior a 1,0 vez el valor del POE, expresado en SMMLV  en la fecha de terminación</v>
      </c>
      <c r="I43" s="116"/>
      <c r="J43" s="116"/>
      <c r="K43" s="118"/>
      <c r="L43" s="134" t="str">
        <f>+IF(AND(I44="X"),"CUMPLE","NO CUMPLE")</f>
        <v>CUMPLE</v>
      </c>
      <c r="M43" s="116"/>
      <c r="N43" s="141" t="str">
        <f>+'Exp. oferente'!A8</f>
        <v>Los contratos aportados deben sumar en su conjunto, un valor igual o superior a 1,0 vez el valor del POE, expresado en SMMLV  en la fecha de terminación</v>
      </c>
      <c r="O43" s="116"/>
      <c r="P43" s="116"/>
      <c r="Q43" s="118"/>
      <c r="R43" s="134" t="str">
        <f>+IF(AND(O44="X"),"CUMPLE","NO CUMPLE")</f>
        <v>NO CUMPLE</v>
      </c>
      <c r="S43" s="116"/>
      <c r="T43" s="141" t="str">
        <f>+'Exp. oferente'!A8</f>
        <v>Los contratos aportados deben sumar en su conjunto, un valor igual o superior a 1,0 vez el valor del POE, expresado en SMMLV  en la fecha de terminación</v>
      </c>
      <c r="U43" s="116"/>
      <c r="V43" s="116"/>
      <c r="W43" s="118"/>
      <c r="X43" s="134" t="str">
        <f>+IF(AND(U44="X"),"CUMPLE","NO CUMPLE")</f>
        <v>NO CUMPLE</v>
      </c>
      <c r="Y43" s="116"/>
      <c r="Z43" s="141" t="str">
        <f>+'Exp. oferente'!A8</f>
        <v>Los contratos aportados deben sumar en su conjunto, un valor igual o superior a 1,0 vez el valor del POE, expresado en SMMLV  en la fecha de terminación</v>
      </c>
      <c r="AA43" s="116"/>
      <c r="AB43" s="116"/>
      <c r="AC43" s="118"/>
      <c r="AD43" s="134" t="str">
        <f>+IF(AND(AA44="X"),"CUMPLE","NO CUMPLE")</f>
        <v>NO CUMPLE</v>
      </c>
    </row>
    <row r="44" spans="1:30">
      <c r="A44" s="116"/>
      <c r="B44" s="117"/>
      <c r="C44" s="116" t="s">
        <v>68</v>
      </c>
      <c r="D44" s="116"/>
      <c r="E44" s="142"/>
      <c r="F44" s="116"/>
      <c r="G44" s="116"/>
      <c r="H44" s="117"/>
      <c r="I44" s="116" t="s">
        <v>68</v>
      </c>
      <c r="J44" s="116"/>
      <c r="K44" s="142"/>
      <c r="L44" s="116"/>
      <c r="M44" s="116"/>
      <c r="N44" s="117"/>
      <c r="O44" s="116"/>
      <c r="P44" s="116"/>
      <c r="Q44" s="142"/>
      <c r="R44" s="116"/>
      <c r="S44" s="116"/>
      <c r="T44" s="117"/>
      <c r="U44" s="116"/>
      <c r="V44" s="116"/>
      <c r="W44" s="142"/>
      <c r="X44" s="116"/>
      <c r="Y44" s="116"/>
      <c r="Z44" s="117"/>
      <c r="AA44" s="116"/>
      <c r="AB44" s="116"/>
      <c r="AC44" s="142"/>
      <c r="AD44" s="116"/>
    </row>
    <row r="45" spans="1:30" ht="54" customHeight="1">
      <c r="A45" s="116"/>
      <c r="B45" s="141" t="str">
        <f>+'Exp. oferente'!A9</f>
        <v>MÍNIMO UNO (1) de los contratos aportados, deberá tener un valor igual o superior a UNA (1) vez el valor del POE, expresado en SMMLV a la fecha de terminación.</v>
      </c>
      <c r="C45" s="116"/>
      <c r="D45" s="116"/>
      <c r="E45" s="118"/>
      <c r="F45" s="134" t="str">
        <f>+IF(AND(C46="X"),"CUMPLE","NO CUMPLE")</f>
        <v>CUMPLE</v>
      </c>
      <c r="G45" s="116"/>
      <c r="H45" s="141" t="str">
        <f>+'Exp. oferente'!A9</f>
        <v>MÍNIMO UNO (1) de los contratos aportados, deberá tener un valor igual o superior a UNA (1) vez el valor del POE, expresado en SMMLV a la fecha de terminación.</v>
      </c>
      <c r="I45" s="116"/>
      <c r="J45" s="116"/>
      <c r="K45" s="118"/>
      <c r="L45" s="134" t="str">
        <f>+IF(AND(I46="X"),"CUMPLE","NO CUMPLE")</f>
        <v>CUMPLE</v>
      </c>
      <c r="M45" s="116"/>
      <c r="N45" s="141" t="str">
        <f>+'Exp. oferente'!A9</f>
        <v>MÍNIMO UNO (1) de los contratos aportados, deberá tener un valor igual o superior a UNA (1) vez el valor del POE, expresado en SMMLV a la fecha de terminación.</v>
      </c>
      <c r="O45" s="116"/>
      <c r="P45" s="116"/>
      <c r="Q45" s="118"/>
      <c r="R45" s="116" t="str">
        <f>+IF(AND(O46="X"),"CUMPLE","NO CUMPLE")</f>
        <v>NO CUMPLE</v>
      </c>
      <c r="S45" s="116"/>
      <c r="T45" s="141" t="str">
        <f>+'Exp. oferente'!A9</f>
        <v>MÍNIMO UNO (1) de los contratos aportados, deberá tener un valor igual o superior a UNA (1) vez el valor del POE, expresado en SMMLV a la fecha de terminación.</v>
      </c>
      <c r="U45" s="116"/>
      <c r="V45" s="116"/>
      <c r="W45" s="118"/>
      <c r="X45" s="116" t="str">
        <f>+IF(AND(U46="X"),"CUMPLE","NO CUMPLE")</f>
        <v>NO CUMPLE</v>
      </c>
      <c r="Y45" s="116"/>
      <c r="Z45" s="141" t="str">
        <f>+'Exp. oferente'!A9</f>
        <v>MÍNIMO UNO (1) de los contratos aportados, deberá tener un valor igual o superior a UNA (1) vez el valor del POE, expresado en SMMLV a la fecha de terminación.</v>
      </c>
      <c r="AA45" s="116"/>
      <c r="AB45" s="116"/>
      <c r="AC45" s="118"/>
      <c r="AD45" s="116" t="str">
        <f>+IF(AND(AA46="X"),"CUMPLE","NO CUMPLE")</f>
        <v>NO CUMPLE</v>
      </c>
    </row>
    <row r="46" spans="1:30">
      <c r="A46" s="116"/>
      <c r="B46" s="117"/>
      <c r="C46" s="116" t="s">
        <v>68</v>
      </c>
      <c r="D46" s="116"/>
      <c r="E46" s="142"/>
      <c r="F46" s="116"/>
      <c r="G46" s="116"/>
      <c r="H46" s="117"/>
      <c r="I46" s="116" t="s">
        <v>68</v>
      </c>
      <c r="J46" s="116"/>
      <c r="K46" s="118"/>
      <c r="L46" s="116"/>
      <c r="M46" s="116"/>
      <c r="N46" s="117"/>
      <c r="O46" s="116"/>
      <c r="P46" s="116"/>
      <c r="Q46" s="118"/>
      <c r="R46" s="116"/>
      <c r="S46" s="116"/>
      <c r="T46" s="117"/>
      <c r="U46" s="116"/>
      <c r="V46" s="116"/>
      <c r="W46" s="118"/>
      <c r="X46" s="116"/>
      <c r="Y46" s="116"/>
      <c r="Z46" s="117"/>
      <c r="AA46" s="116"/>
      <c r="AB46" s="116"/>
      <c r="AC46" s="118"/>
      <c r="AD46" s="116"/>
    </row>
    <row r="47" spans="1:30" ht="106.5" customHeight="1">
      <c r="A47" s="794" t="s">
        <v>56</v>
      </c>
      <c r="B47" s="795"/>
      <c r="C47" s="786"/>
      <c r="D47" s="787"/>
      <c r="E47" s="787"/>
      <c r="F47" s="788"/>
      <c r="G47" s="794" t="s">
        <v>56</v>
      </c>
      <c r="H47" s="795"/>
      <c r="I47" s="786"/>
      <c r="J47" s="787"/>
      <c r="K47" s="787"/>
      <c r="L47" s="788"/>
      <c r="M47" s="794" t="s">
        <v>56</v>
      </c>
      <c r="N47" s="795"/>
      <c r="O47" s="786"/>
      <c r="P47" s="787"/>
      <c r="Q47" s="787"/>
      <c r="R47" s="788"/>
      <c r="S47" s="794" t="s">
        <v>56</v>
      </c>
      <c r="T47" s="795"/>
      <c r="U47" s="786"/>
      <c r="V47" s="787"/>
      <c r="W47" s="787"/>
      <c r="X47" s="788"/>
      <c r="Y47" s="794" t="s">
        <v>56</v>
      </c>
      <c r="Z47" s="795"/>
      <c r="AA47" s="786"/>
      <c r="AB47" s="787"/>
      <c r="AC47" s="787"/>
      <c r="AD47" s="788"/>
    </row>
    <row r="48" spans="1:30" s="110" customFormat="1" ht="24.75" customHeight="1">
      <c r="A48" s="789" t="s">
        <v>57</v>
      </c>
      <c r="B48" s="790"/>
      <c r="C48" s="791" t="str">
        <f>+IF(AND(F37="CUMPLE",F43="CUMPLE",F45="CUMPLE"),"CUMPLE","NO CUMPLE")</f>
        <v>CUMPLE</v>
      </c>
      <c r="D48" s="792"/>
      <c r="E48" s="792"/>
      <c r="F48" s="793"/>
      <c r="G48" s="789" t="s">
        <v>57</v>
      </c>
      <c r="H48" s="790"/>
      <c r="I48" s="791" t="str">
        <f>+IF(AND(L37="CUMPLE",L43="CUMPLE",L45="CUMPLE"),"CUMPLE","NO CUMPLE")</f>
        <v>CUMPLE</v>
      </c>
      <c r="J48" s="792"/>
      <c r="K48" s="792"/>
      <c r="L48" s="793"/>
      <c r="M48" s="789" t="s">
        <v>57</v>
      </c>
      <c r="N48" s="790"/>
      <c r="O48" s="791" t="str">
        <f>+IF(AND(R37="CUMPLE",R43="CUMPLE",R45="CUMPLE"),"CUMPLE","NO CUMPLE")</f>
        <v>NO CUMPLE</v>
      </c>
      <c r="P48" s="792"/>
      <c r="Q48" s="792"/>
      <c r="R48" s="793"/>
      <c r="S48" s="789" t="s">
        <v>57</v>
      </c>
      <c r="T48" s="790"/>
      <c r="U48" s="791" t="str">
        <f>+IF(AND(X37="CUMPLE",X43="CUMPLE",X45="CUMPLE"),"CUMPLE","NO CUMPLE")</f>
        <v>NO CUMPLE</v>
      </c>
      <c r="V48" s="792"/>
      <c r="W48" s="792"/>
      <c r="X48" s="793"/>
      <c r="Y48" s="789" t="s">
        <v>57</v>
      </c>
      <c r="Z48" s="790"/>
      <c r="AA48" s="791" t="str">
        <f>+IF(AND(AD37="CUMPLE",AD43="CUMPLE",AD45="CUMPLE"),"CUMPLE","NO CUMPLE")</f>
        <v>NO CUMPLE</v>
      </c>
      <c r="AB48" s="792"/>
      <c r="AC48" s="792"/>
      <c r="AD48" s="793"/>
    </row>
    <row r="49" spans="1:30" s="110" customFormat="1" ht="33" customHeight="1">
      <c r="A49" s="796" t="s">
        <v>74</v>
      </c>
      <c r="B49" s="797"/>
      <c r="C49" s="791" t="str">
        <f>+IF(AND(F19="CUMPLE",F30="CUMPLE",F48="CUMPLE"),"CUMPLE","NO CUMPLE")</f>
        <v>NO CUMPLE</v>
      </c>
      <c r="D49" s="792"/>
      <c r="E49" s="792"/>
      <c r="F49" s="793"/>
      <c r="G49" s="796" t="s">
        <v>74</v>
      </c>
      <c r="H49" s="797"/>
      <c r="I49" s="791" t="str">
        <f>+IF(AND(L19="CUMPLE",L30="CUMPLE",L48="CUMPLE"),"CUMPLE","NO CUMPLE")</f>
        <v>NO CUMPLE</v>
      </c>
      <c r="J49" s="792"/>
      <c r="K49" s="792"/>
      <c r="L49" s="793"/>
      <c r="M49" s="796" t="s">
        <v>75</v>
      </c>
      <c r="N49" s="797"/>
      <c r="O49" s="791" t="str">
        <f>+IF(AND(R19="CUMPLE",R30="CUMPLE",R48="CUMPLE"),"CUMPLE","NO CUMPLE")</f>
        <v>NO CUMPLE</v>
      </c>
      <c r="P49" s="792"/>
      <c r="Q49" s="792"/>
      <c r="R49" s="793"/>
      <c r="S49" s="796" t="s">
        <v>75</v>
      </c>
      <c r="T49" s="797"/>
      <c r="U49" s="791" t="str">
        <f>+IF(AND(X19="CUMPLE",X30="CUMPLE",X48="CUMPLE"),"CUMPLE","NO CUMPLE")</f>
        <v>NO CUMPLE</v>
      </c>
      <c r="V49" s="792"/>
      <c r="W49" s="792"/>
      <c r="X49" s="793"/>
      <c r="Y49" s="796" t="s">
        <v>75</v>
      </c>
      <c r="Z49" s="797"/>
      <c r="AA49" s="791" t="str">
        <f>+IF(AND(AD19="CUMPLE",AD30="CUMPLE",AD48="CUMPLE"),"CUMPLE","NO CUMPLE")</f>
        <v>NO CUMPLE</v>
      </c>
      <c r="AB49" s="792"/>
      <c r="AC49" s="792"/>
      <c r="AD49" s="793"/>
    </row>
    <row r="50" spans="1:30" ht="7.5" customHeight="1"/>
    <row r="51" spans="1:30" ht="26.25" hidden="1" customHeight="1">
      <c r="A51" s="794" t="s">
        <v>58</v>
      </c>
      <c r="B51" s="795"/>
      <c r="C51" s="786"/>
      <c r="D51" s="787"/>
      <c r="E51" s="787"/>
      <c r="F51" s="788"/>
      <c r="G51" s="794" t="s">
        <v>58</v>
      </c>
      <c r="H51" s="795"/>
      <c r="I51" s="786"/>
      <c r="J51" s="787"/>
      <c r="K51" s="787"/>
      <c r="L51" s="788"/>
      <c r="M51" s="794" t="s">
        <v>58</v>
      </c>
      <c r="N51" s="795"/>
      <c r="O51" s="786"/>
      <c r="P51" s="787"/>
      <c r="Q51" s="787"/>
      <c r="R51" s="788"/>
      <c r="S51" s="794" t="s">
        <v>58</v>
      </c>
      <c r="T51" s="795"/>
      <c r="U51" s="786"/>
      <c r="V51" s="787"/>
      <c r="W51" s="787"/>
      <c r="X51" s="788"/>
      <c r="Y51" s="794" t="s">
        <v>58</v>
      </c>
      <c r="Z51" s="795"/>
      <c r="AA51" s="786"/>
      <c r="AB51" s="787"/>
      <c r="AC51" s="787"/>
      <c r="AD51" s="788"/>
    </row>
    <row r="52" spans="1:30" ht="24.75" hidden="1" customHeight="1">
      <c r="A52" s="794" t="s">
        <v>59</v>
      </c>
      <c r="B52" s="795"/>
      <c r="C52" s="786"/>
      <c r="D52" s="787"/>
      <c r="E52" s="787"/>
      <c r="F52" s="788"/>
      <c r="G52" s="794" t="s">
        <v>59</v>
      </c>
      <c r="H52" s="795"/>
      <c r="I52" s="786"/>
      <c r="J52" s="787"/>
      <c r="K52" s="787"/>
      <c r="L52" s="788"/>
      <c r="M52" s="794" t="s">
        <v>59</v>
      </c>
      <c r="N52" s="795"/>
      <c r="O52" s="786"/>
      <c r="P52" s="787"/>
      <c r="Q52" s="787"/>
      <c r="R52" s="788"/>
      <c r="S52" s="794" t="s">
        <v>59</v>
      </c>
      <c r="T52" s="795"/>
      <c r="U52" s="786"/>
      <c r="V52" s="787"/>
      <c r="W52" s="787"/>
      <c r="X52" s="788"/>
      <c r="Y52" s="794" t="s">
        <v>59</v>
      </c>
      <c r="Z52" s="795"/>
      <c r="AA52" s="786"/>
      <c r="AB52" s="787"/>
      <c r="AC52" s="787"/>
      <c r="AD52" s="788"/>
    </row>
    <row r="53" spans="1:30" s="110" customFormat="1" ht="33" hidden="1" customHeight="1">
      <c r="A53" s="796" t="s">
        <v>60</v>
      </c>
      <c r="B53" s="797"/>
      <c r="C53" s="791" t="s">
        <v>35</v>
      </c>
      <c r="D53" s="792"/>
      <c r="E53" s="792"/>
      <c r="F53" s="793"/>
      <c r="G53" s="796" t="s">
        <v>60</v>
      </c>
      <c r="H53" s="797"/>
      <c r="I53" s="791" t="s">
        <v>35</v>
      </c>
      <c r="J53" s="792"/>
      <c r="K53" s="792"/>
      <c r="L53" s="793"/>
      <c r="M53" s="796" t="s">
        <v>60</v>
      </c>
      <c r="N53" s="797"/>
      <c r="O53" s="791" t="s">
        <v>35</v>
      </c>
      <c r="P53" s="792"/>
      <c r="Q53" s="792"/>
      <c r="R53" s="793"/>
      <c r="S53" s="796" t="s">
        <v>60</v>
      </c>
      <c r="T53" s="797"/>
      <c r="U53" s="791" t="s">
        <v>35</v>
      </c>
      <c r="V53" s="792"/>
      <c r="W53" s="792"/>
      <c r="X53" s="793"/>
      <c r="Y53" s="796" t="s">
        <v>60</v>
      </c>
      <c r="Z53" s="797"/>
      <c r="AA53" s="791" t="s">
        <v>35</v>
      </c>
      <c r="AB53" s="792"/>
      <c r="AC53" s="792"/>
      <c r="AD53" s="793"/>
    </row>
    <row r="586" spans="1:25">
      <c r="A586" s="104" t="s">
        <v>35</v>
      </c>
      <c r="G586" s="104" t="s">
        <v>35</v>
      </c>
      <c r="M586" s="104" t="s">
        <v>35</v>
      </c>
      <c r="S586" s="104" t="s">
        <v>35</v>
      </c>
      <c r="Y586" s="104" t="s">
        <v>35</v>
      </c>
    </row>
    <row r="587" spans="1:25">
      <c r="A587" s="104" t="s">
        <v>36</v>
      </c>
      <c r="G587" s="104" t="s">
        <v>36</v>
      </c>
      <c r="M587" s="104" t="s">
        <v>36</v>
      </c>
      <c r="S587" s="104" t="s">
        <v>36</v>
      </c>
      <c r="Y587" s="104" t="s">
        <v>36</v>
      </c>
    </row>
    <row r="588" spans="1:25">
      <c r="A588" s="104" t="s">
        <v>61</v>
      </c>
      <c r="G588" s="104" t="s">
        <v>61</v>
      </c>
      <c r="M588" s="104" t="s">
        <v>61</v>
      </c>
      <c r="S588" s="104" t="s">
        <v>61</v>
      </c>
      <c r="Y588" s="104" t="s">
        <v>61</v>
      </c>
    </row>
    <row r="589" spans="1:25">
      <c r="A589" s="104" t="s">
        <v>62</v>
      </c>
      <c r="G589" s="104" t="s">
        <v>62</v>
      </c>
      <c r="M589" s="104" t="s">
        <v>62</v>
      </c>
      <c r="S589" s="104" t="s">
        <v>62</v>
      </c>
      <c r="Y589" s="104" t="s">
        <v>62</v>
      </c>
    </row>
    <row r="590" spans="1:25">
      <c r="A590" s="104" t="s">
        <v>63</v>
      </c>
      <c r="G590" s="104" t="s">
        <v>63</v>
      </c>
      <c r="M590" s="104" t="s">
        <v>63</v>
      </c>
      <c r="S590" s="104" t="s">
        <v>63</v>
      </c>
      <c r="Y590" s="104" t="s">
        <v>63</v>
      </c>
    </row>
    <row r="591" spans="1:25">
      <c r="A591" s="104" t="s">
        <v>64</v>
      </c>
      <c r="G591" s="104" t="s">
        <v>64</v>
      </c>
      <c r="M591" s="104" t="s">
        <v>64</v>
      </c>
      <c r="S591" s="104" t="s">
        <v>64</v>
      </c>
      <c r="Y591" s="104" t="s">
        <v>64</v>
      </c>
    </row>
    <row r="592" spans="1:25">
      <c r="A592" s="104" t="s">
        <v>61</v>
      </c>
      <c r="G592" s="104" t="s">
        <v>61</v>
      </c>
      <c r="M592" s="104" t="s">
        <v>61</v>
      </c>
      <c r="S592" s="104" t="s">
        <v>61</v>
      </c>
      <c r="Y592" s="104" t="s">
        <v>61</v>
      </c>
    </row>
  </sheetData>
  <sheetProtection selectLockedCells="1" selectUnlockedCells="1"/>
  <mergeCells count="121">
    <mergeCell ref="Y51:Z51"/>
    <mergeCell ref="AA51:AD51"/>
    <mergeCell ref="Y52:Z52"/>
    <mergeCell ref="AA52:AD52"/>
    <mergeCell ref="Y53:Z53"/>
    <mergeCell ref="AA53:AD53"/>
    <mergeCell ref="S51:T51"/>
    <mergeCell ref="U51:X51"/>
    <mergeCell ref="S52:T52"/>
    <mergeCell ref="U52:X52"/>
    <mergeCell ref="S53:T53"/>
    <mergeCell ref="U53:X53"/>
    <mergeCell ref="AB2:AD2"/>
    <mergeCell ref="AA3:AD4"/>
    <mergeCell ref="Y6:Z6"/>
    <mergeCell ref="Y7:Z7"/>
    <mergeCell ref="Y18:Z18"/>
    <mergeCell ref="AA18:AD18"/>
    <mergeCell ref="Y19:Z19"/>
    <mergeCell ref="AA19:AD19"/>
    <mergeCell ref="Y29:Z29"/>
    <mergeCell ref="AA29:AD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V2:X2"/>
    <mergeCell ref="U3:X4"/>
    <mergeCell ref="S6:T6"/>
    <mergeCell ref="S7:T7"/>
    <mergeCell ref="S18:T18"/>
    <mergeCell ref="U18:X18"/>
    <mergeCell ref="S19:T19"/>
    <mergeCell ref="U19:X19"/>
    <mergeCell ref="S29:T29"/>
    <mergeCell ref="U29:X29"/>
    <mergeCell ref="I3:L4"/>
    <mergeCell ref="G6:H6"/>
    <mergeCell ref="G7:H7"/>
    <mergeCell ref="G18:H18"/>
    <mergeCell ref="O3:R4"/>
    <mergeCell ref="C3:F4"/>
    <mergeCell ref="P2:R2"/>
    <mergeCell ref="J2:L2"/>
    <mergeCell ref="A1:F1"/>
    <mergeCell ref="D2:F2"/>
    <mergeCell ref="M6:N6"/>
    <mergeCell ref="M7:N7"/>
    <mergeCell ref="M18:N18"/>
    <mergeCell ref="I19:L19"/>
    <mergeCell ref="O19:R19"/>
    <mergeCell ref="A19:B19"/>
    <mergeCell ref="C19:F19"/>
    <mergeCell ref="I18:L18"/>
    <mergeCell ref="O18:R18"/>
    <mergeCell ref="G19:H19"/>
    <mergeCell ref="A6:B6"/>
    <mergeCell ref="A7:B7"/>
    <mergeCell ref="A18:B18"/>
    <mergeCell ref="C18:F18"/>
    <mergeCell ref="M19:N19"/>
    <mergeCell ref="I30:L30"/>
    <mergeCell ref="O30:R30"/>
    <mergeCell ref="A30:B30"/>
    <mergeCell ref="C30:F30"/>
    <mergeCell ref="I29:L29"/>
    <mergeCell ref="O29:R29"/>
    <mergeCell ref="A29:B29"/>
    <mergeCell ref="C29:F29"/>
    <mergeCell ref="G29:H29"/>
    <mergeCell ref="G30:H30"/>
    <mergeCell ref="M30:N30"/>
    <mergeCell ref="M29:N29"/>
    <mergeCell ref="I51:L51"/>
    <mergeCell ref="O51:R51"/>
    <mergeCell ref="A51:B51"/>
    <mergeCell ref="C51:F51"/>
    <mergeCell ref="I49:L49"/>
    <mergeCell ref="O49:R49"/>
    <mergeCell ref="A49:B49"/>
    <mergeCell ref="C49:F49"/>
    <mergeCell ref="G49:H49"/>
    <mergeCell ref="G51:H51"/>
    <mergeCell ref="M49:N49"/>
    <mergeCell ref="M51:N51"/>
    <mergeCell ref="I53:L53"/>
    <mergeCell ref="O53:R53"/>
    <mergeCell ref="A53:B53"/>
    <mergeCell ref="C53:F53"/>
    <mergeCell ref="I52:L52"/>
    <mergeCell ref="O52:R52"/>
    <mergeCell ref="A52:B52"/>
    <mergeCell ref="C52:F52"/>
    <mergeCell ref="G52:H52"/>
    <mergeCell ref="G53:H53"/>
    <mergeCell ref="M52:N52"/>
    <mergeCell ref="M53:N53"/>
    <mergeCell ref="O47:R47"/>
    <mergeCell ref="A48:B48"/>
    <mergeCell ref="C48:F48"/>
    <mergeCell ref="G48:H48"/>
    <mergeCell ref="I48:L48"/>
    <mergeCell ref="M48:N48"/>
    <mergeCell ref="O48:R48"/>
    <mergeCell ref="A47:B47"/>
    <mergeCell ref="C47:F47"/>
    <mergeCell ref="G47:H47"/>
    <mergeCell ref="I47:L47"/>
    <mergeCell ref="M47:N47"/>
  </mergeCells>
  <conditionalFormatting sqref="C53 I53 O53 C20:F20 I20:L20 O20:R20 O30:R31 I30:L31 C30:F31 I49:L49 O49:R49 C49:F49 U49:X49 AA49:AD49">
    <cfRule type="containsText" dxfId="247" priority="152" operator="containsText" text="NO CUMPLE">
      <formula>NOT(ISERROR(SEARCH("NO CUMPLE",C20)))</formula>
    </cfRule>
  </conditionalFormatting>
  <conditionalFormatting sqref="C53 I49 I53 O49 O53">
    <cfRule type="containsText" dxfId="246" priority="150" operator="containsText" text="RECHAZADO">
      <formula>NOT(ISERROR(SEARCH("RECHAZADO",C49)))</formula>
    </cfRule>
    <cfRule type="containsText" dxfId="245" priority="151" operator="containsText" text="NO HABILITADO">
      <formula>NOT(ISERROR(SEARCH("NO HABILITADO",C49)))</formula>
    </cfRule>
  </conditionalFormatting>
  <conditionalFormatting sqref="F22 F40 L40 R40">
    <cfRule type="containsText" dxfId="244" priority="149" operator="containsText" text="NO CUMPLE">
      <formula>NOT(ISERROR(SEARCH("NO CUMPLE",F22)))</formula>
    </cfRule>
  </conditionalFormatting>
  <conditionalFormatting sqref="F46 L46 R46">
    <cfRule type="containsText" dxfId="243" priority="140" operator="containsText" text="NO CUMPLE">
      <formula>NOT(ISERROR(SEARCH("NO CUMPLE",F46)))</formula>
    </cfRule>
  </conditionalFormatting>
  <conditionalFormatting sqref="F41 L41 R41">
    <cfRule type="containsText" dxfId="242" priority="146" operator="containsText" text="NO CUMPLE">
      <formula>NOT(ISERROR(SEARCH("NO CUMPLE",F41)))</formula>
    </cfRule>
  </conditionalFormatting>
  <conditionalFormatting sqref="F38 L38 R38">
    <cfRule type="containsText" dxfId="241" priority="145" operator="containsText" text="NO CUMPLE">
      <formula>NOT(ISERROR(SEARCH("NO CUMPLE",F38)))</formula>
    </cfRule>
  </conditionalFormatting>
  <conditionalFormatting sqref="F39 L39 R39">
    <cfRule type="containsText" dxfId="240" priority="144" operator="containsText" text="NO CUMPLE">
      <formula>NOT(ISERROR(SEARCH("NO CUMPLE",F39)))</formula>
    </cfRule>
  </conditionalFormatting>
  <conditionalFormatting sqref="R45">
    <cfRule type="containsText" dxfId="239" priority="139" operator="containsText" text="NO CUMPLE">
      <formula>NOT(ISERROR(SEARCH("NO CUMPLE",R45)))</formula>
    </cfRule>
  </conditionalFormatting>
  <conditionalFormatting sqref="F44 L44 R44">
    <cfRule type="containsText" dxfId="238" priority="138" operator="containsText" text="NO CUMPLE">
      <formula>NOT(ISERROR(SEARCH("NO CUMPLE",F44)))</formula>
    </cfRule>
  </conditionalFormatting>
  <conditionalFormatting sqref="F42 L42 R42">
    <cfRule type="containsText" dxfId="237" priority="136" operator="containsText" text="NO CUMPLE">
      <formula>NOT(ISERROR(SEARCH("NO CUMPLE",F42)))</formula>
    </cfRule>
  </conditionalFormatting>
  <conditionalFormatting sqref="C48:F48 I48:L48 O48:R48">
    <cfRule type="containsText" dxfId="236" priority="132" operator="containsText" text="NO CUMPLE">
      <formula>NOT(ISERROR(SEARCH("NO CUMPLE",C48)))</formula>
    </cfRule>
  </conditionalFormatting>
  <conditionalFormatting sqref="C33:F33 I33:L33 O33:R33">
    <cfRule type="containsText" dxfId="235" priority="129" operator="containsText" text="NO CUMPLE">
      <formula>NOT(ISERROR(SEARCH("NO CUMPLE",C33)))</formula>
    </cfRule>
  </conditionalFormatting>
  <conditionalFormatting sqref="F35">
    <cfRule type="containsText" dxfId="234" priority="128" operator="containsText" text="NO CUMPLE">
      <formula>NOT(ISERROR(SEARCH("NO CUMPLE",F35)))</formula>
    </cfRule>
  </conditionalFormatting>
  <conditionalFormatting sqref="F45">
    <cfRule type="containsText" dxfId="233" priority="122" operator="containsText" text="NO CUMPLE">
      <formula>NOT(ISERROR(SEARCH("NO CUMPLE",F45)))</formula>
    </cfRule>
  </conditionalFormatting>
  <conditionalFormatting sqref="F43">
    <cfRule type="containsText" dxfId="232" priority="123" operator="containsText" text="NO CUMPLE">
      <formula>NOT(ISERROR(SEARCH("NO CUMPLE",F43)))</formula>
    </cfRule>
  </conditionalFormatting>
  <conditionalFormatting sqref="F37">
    <cfRule type="containsText" dxfId="231" priority="120" operator="containsText" text="NO CUMPLE">
      <formula>NOT(ISERROR(SEARCH("NO CUMPLE",F37)))</formula>
    </cfRule>
  </conditionalFormatting>
  <conditionalFormatting sqref="L37">
    <cfRule type="containsText" dxfId="230" priority="106" operator="containsText" text="NO CUMPLE">
      <formula>NOT(ISERROR(SEARCH("NO CUMPLE",L37)))</formula>
    </cfRule>
  </conditionalFormatting>
  <conditionalFormatting sqref="L43">
    <cfRule type="containsText" dxfId="229" priority="105" operator="containsText" text="NO CUMPLE">
      <formula>NOT(ISERROR(SEARCH("NO CUMPLE",L43)))</formula>
    </cfRule>
  </conditionalFormatting>
  <conditionalFormatting sqref="R37">
    <cfRule type="containsText" dxfId="228" priority="100" operator="containsText" text="NO CUMPLE">
      <formula>NOT(ISERROR(SEARCH("NO CUMPLE",R37)))</formula>
    </cfRule>
  </conditionalFormatting>
  <conditionalFormatting sqref="R43">
    <cfRule type="containsText" dxfId="227" priority="99" operator="containsText" text="NO CUMPLE">
      <formula>NOT(ISERROR(SEARCH("NO CUMPLE",R43)))</formula>
    </cfRule>
  </conditionalFormatting>
  <conditionalFormatting sqref="C19:F19 I19:L19 O19:R19">
    <cfRule type="containsText" dxfId="226" priority="90" operator="containsText" text="NO CUMPLE">
      <formula>NOT(ISERROR(SEARCH("NO CUMPLE",C19)))</formula>
    </cfRule>
  </conditionalFormatting>
  <conditionalFormatting sqref="F10:F11 F13:F15">
    <cfRule type="containsText" dxfId="225" priority="89" operator="containsText" text="NO CUMPLE">
      <formula>NOT(ISERROR(SEARCH("NO CUMPLE",F10)))</formula>
    </cfRule>
  </conditionalFormatting>
  <conditionalFormatting sqref="F16">
    <cfRule type="containsText" dxfId="224" priority="88" operator="containsText" text="NO CUMPLE">
      <formula>NOT(ISERROR(SEARCH("NO CUMPLE",F16)))</formula>
    </cfRule>
  </conditionalFormatting>
  <conditionalFormatting sqref="F9">
    <cfRule type="containsText" dxfId="223" priority="87" operator="containsText" text="NO CUMPLE">
      <formula>NOT(ISERROR(SEARCH("NO CUMPLE",F9)))</formula>
    </cfRule>
  </conditionalFormatting>
  <conditionalFormatting sqref="R9 L9">
    <cfRule type="containsText" dxfId="222" priority="86" operator="containsText" text="NO CUMPLE">
      <formula>NOT(ISERROR(SEARCH("NO CUMPLE",L9)))</formula>
    </cfRule>
  </conditionalFormatting>
  <conditionalFormatting sqref="L10:L11">
    <cfRule type="containsText" dxfId="221" priority="85" operator="containsText" text="NO CUMPLE">
      <formula>NOT(ISERROR(SEARCH("NO CUMPLE",L10)))</formula>
    </cfRule>
  </conditionalFormatting>
  <conditionalFormatting sqref="L13:L15">
    <cfRule type="containsText" dxfId="220" priority="84" operator="containsText" text="NO CUMPLE">
      <formula>NOT(ISERROR(SEARCH("NO CUMPLE",L13)))</formula>
    </cfRule>
  </conditionalFormatting>
  <conditionalFormatting sqref="L16">
    <cfRule type="containsText" dxfId="219" priority="83" operator="containsText" text="NO CUMPLE">
      <formula>NOT(ISERROR(SEARCH("NO CUMPLE",L16)))</formula>
    </cfRule>
  </conditionalFormatting>
  <conditionalFormatting sqref="R10:R16">
    <cfRule type="containsText" dxfId="218" priority="82" operator="containsText" text="NO CUMPLE">
      <formula>NOT(ISERROR(SEARCH("NO CUMPLE",R10)))</formula>
    </cfRule>
  </conditionalFormatting>
  <conditionalFormatting sqref="F12">
    <cfRule type="containsText" dxfId="217" priority="81" operator="containsText" text="NO CUMPLE">
      <formula>NOT(ISERROR(SEARCH("NO CUMPLE",F12)))</formula>
    </cfRule>
  </conditionalFormatting>
  <conditionalFormatting sqref="L12">
    <cfRule type="containsText" dxfId="216" priority="80" operator="containsText" text="NO CUMPLE">
      <formula>NOT(ISERROR(SEARCH("NO CUMPLE",L12)))</formula>
    </cfRule>
  </conditionalFormatting>
  <conditionalFormatting sqref="C49">
    <cfRule type="containsText" dxfId="215" priority="75" operator="containsText" text="RECHAZADO">
      <formula>NOT(ISERROR(SEARCH("RECHAZADO",C49)))</formula>
    </cfRule>
    <cfRule type="containsText" dxfId="214" priority="76" operator="containsText" text="NO HABILITADO">
      <formula>NOT(ISERROR(SEARCH("NO HABILITADO",C49)))</formula>
    </cfRule>
  </conditionalFormatting>
  <conditionalFormatting sqref="U53 U20:X20 U30:X31">
    <cfRule type="containsText" dxfId="213" priority="74" operator="containsText" text="NO CUMPLE">
      <formula>NOT(ISERROR(SEARCH("NO CUMPLE",U20)))</formula>
    </cfRule>
  </conditionalFormatting>
  <conditionalFormatting sqref="U49 U53">
    <cfRule type="containsText" dxfId="212" priority="72" operator="containsText" text="RECHAZADO">
      <formula>NOT(ISERROR(SEARCH("RECHAZADO",U49)))</formula>
    </cfRule>
    <cfRule type="containsText" dxfId="211" priority="73" operator="containsText" text="NO HABILITADO">
      <formula>NOT(ISERROR(SEARCH("NO HABILITADO",U49)))</formula>
    </cfRule>
  </conditionalFormatting>
  <conditionalFormatting sqref="X40">
    <cfRule type="containsText" dxfId="210" priority="71" operator="containsText" text="NO CUMPLE">
      <formula>NOT(ISERROR(SEARCH("NO CUMPLE",X40)))</formula>
    </cfRule>
  </conditionalFormatting>
  <conditionalFormatting sqref="X46">
    <cfRule type="containsText" dxfId="209" priority="65" operator="containsText" text="NO CUMPLE">
      <formula>NOT(ISERROR(SEARCH("NO CUMPLE",X46)))</formula>
    </cfRule>
  </conditionalFormatting>
  <conditionalFormatting sqref="X41">
    <cfRule type="containsText" dxfId="208" priority="69" operator="containsText" text="NO CUMPLE">
      <formula>NOT(ISERROR(SEARCH("NO CUMPLE",X41)))</formula>
    </cfRule>
  </conditionalFormatting>
  <conditionalFormatting sqref="X38">
    <cfRule type="containsText" dxfId="207" priority="68" operator="containsText" text="NO CUMPLE">
      <formula>NOT(ISERROR(SEARCH("NO CUMPLE",X38)))</formula>
    </cfRule>
  </conditionalFormatting>
  <conditionalFormatting sqref="X39">
    <cfRule type="containsText" dxfId="206" priority="67" operator="containsText" text="NO CUMPLE">
      <formula>NOT(ISERROR(SEARCH("NO CUMPLE",X39)))</formula>
    </cfRule>
  </conditionalFormatting>
  <conditionalFormatting sqref="X45">
    <cfRule type="containsText" dxfId="205" priority="64" operator="containsText" text="NO CUMPLE">
      <formula>NOT(ISERROR(SEARCH("NO CUMPLE",X45)))</formula>
    </cfRule>
  </conditionalFormatting>
  <conditionalFormatting sqref="X44">
    <cfRule type="containsText" dxfId="204" priority="63" operator="containsText" text="NO CUMPLE">
      <formula>NOT(ISERROR(SEARCH("NO CUMPLE",X44)))</formula>
    </cfRule>
  </conditionalFormatting>
  <conditionalFormatting sqref="X42">
    <cfRule type="containsText" dxfId="203" priority="62" operator="containsText" text="NO CUMPLE">
      <formula>NOT(ISERROR(SEARCH("NO CUMPLE",X42)))</formula>
    </cfRule>
  </conditionalFormatting>
  <conditionalFormatting sqref="U48:X48">
    <cfRule type="containsText" dxfId="202" priority="59" operator="containsText" text="NO CUMPLE">
      <formula>NOT(ISERROR(SEARCH("NO CUMPLE",U48)))</formula>
    </cfRule>
  </conditionalFormatting>
  <conditionalFormatting sqref="U33:X33">
    <cfRule type="containsText" dxfId="201" priority="58" operator="containsText" text="NO CUMPLE">
      <formula>NOT(ISERROR(SEARCH("NO CUMPLE",U33)))</formula>
    </cfRule>
  </conditionalFormatting>
  <conditionalFormatting sqref="X37">
    <cfRule type="containsText" dxfId="200" priority="57" operator="containsText" text="NO CUMPLE">
      <formula>NOT(ISERROR(SEARCH("NO CUMPLE",X37)))</formula>
    </cfRule>
  </conditionalFormatting>
  <conditionalFormatting sqref="X43">
    <cfRule type="containsText" dxfId="199" priority="56" operator="containsText" text="NO CUMPLE">
      <formula>NOT(ISERROR(SEARCH("NO CUMPLE",X43)))</formula>
    </cfRule>
  </conditionalFormatting>
  <conditionalFormatting sqref="U19:X19">
    <cfRule type="containsText" dxfId="198" priority="50" operator="containsText" text="NO CUMPLE">
      <formula>NOT(ISERROR(SEARCH("NO CUMPLE",U19)))</formula>
    </cfRule>
  </conditionalFormatting>
  <conditionalFormatting sqref="X9">
    <cfRule type="containsText" dxfId="197" priority="49" operator="containsText" text="NO CUMPLE">
      <formula>NOT(ISERROR(SEARCH("NO CUMPLE",X9)))</formula>
    </cfRule>
  </conditionalFormatting>
  <conditionalFormatting sqref="X10:X16">
    <cfRule type="containsText" dxfId="196" priority="48" operator="containsText" text="NO CUMPLE">
      <formula>NOT(ISERROR(SEARCH("NO CUMPLE",X10)))</formula>
    </cfRule>
  </conditionalFormatting>
  <conditionalFormatting sqref="AA53 AA20:AD20 AA30:AD31">
    <cfRule type="containsText" dxfId="195" priority="47" operator="containsText" text="NO CUMPLE">
      <formula>NOT(ISERROR(SEARCH("NO CUMPLE",AA20)))</formula>
    </cfRule>
  </conditionalFormatting>
  <conditionalFormatting sqref="AA49 AA53">
    <cfRule type="containsText" dxfId="194" priority="45" operator="containsText" text="RECHAZADO">
      <formula>NOT(ISERROR(SEARCH("RECHAZADO",AA49)))</formula>
    </cfRule>
    <cfRule type="containsText" dxfId="193" priority="46" operator="containsText" text="NO HABILITADO">
      <formula>NOT(ISERROR(SEARCH("NO HABILITADO",AA49)))</formula>
    </cfRule>
  </conditionalFormatting>
  <conditionalFormatting sqref="AD40">
    <cfRule type="containsText" dxfId="192" priority="44" operator="containsText" text="NO CUMPLE">
      <formula>NOT(ISERROR(SEARCH("NO CUMPLE",AD40)))</formula>
    </cfRule>
  </conditionalFormatting>
  <conditionalFormatting sqref="AD46">
    <cfRule type="containsText" dxfId="191" priority="38" operator="containsText" text="NO CUMPLE">
      <formula>NOT(ISERROR(SEARCH("NO CUMPLE",AD46)))</formula>
    </cfRule>
  </conditionalFormatting>
  <conditionalFormatting sqref="AD41">
    <cfRule type="containsText" dxfId="190" priority="42" operator="containsText" text="NO CUMPLE">
      <formula>NOT(ISERROR(SEARCH("NO CUMPLE",AD41)))</formula>
    </cfRule>
  </conditionalFormatting>
  <conditionalFormatting sqref="AD38">
    <cfRule type="containsText" dxfId="189" priority="41" operator="containsText" text="NO CUMPLE">
      <formula>NOT(ISERROR(SEARCH("NO CUMPLE",AD38)))</formula>
    </cfRule>
  </conditionalFormatting>
  <conditionalFormatting sqref="AD39">
    <cfRule type="containsText" dxfId="188" priority="40" operator="containsText" text="NO CUMPLE">
      <formula>NOT(ISERROR(SEARCH("NO CUMPLE",AD39)))</formula>
    </cfRule>
  </conditionalFormatting>
  <conditionalFormatting sqref="AD45">
    <cfRule type="containsText" dxfId="187" priority="37" operator="containsText" text="NO CUMPLE">
      <formula>NOT(ISERROR(SEARCH("NO CUMPLE",AD45)))</formula>
    </cfRule>
  </conditionalFormatting>
  <conditionalFormatting sqref="AD44">
    <cfRule type="containsText" dxfId="186" priority="36" operator="containsText" text="NO CUMPLE">
      <formula>NOT(ISERROR(SEARCH("NO CUMPLE",AD44)))</formula>
    </cfRule>
  </conditionalFormatting>
  <conditionalFormatting sqref="AD42">
    <cfRule type="containsText" dxfId="185" priority="35" operator="containsText" text="NO CUMPLE">
      <formula>NOT(ISERROR(SEARCH("NO CUMPLE",AD42)))</formula>
    </cfRule>
  </conditionalFormatting>
  <conditionalFormatting sqref="AA48:AD48">
    <cfRule type="containsText" dxfId="184" priority="32" operator="containsText" text="NO CUMPLE">
      <formula>NOT(ISERROR(SEARCH("NO CUMPLE",AA48)))</formula>
    </cfRule>
  </conditionalFormatting>
  <conditionalFormatting sqref="AA33:AD33">
    <cfRule type="containsText" dxfId="183" priority="31" operator="containsText" text="NO CUMPLE">
      <formula>NOT(ISERROR(SEARCH("NO CUMPLE",AA33)))</formula>
    </cfRule>
  </conditionalFormatting>
  <conditionalFormatting sqref="AD37">
    <cfRule type="containsText" dxfId="182" priority="30" operator="containsText" text="NO CUMPLE">
      <formula>NOT(ISERROR(SEARCH("NO CUMPLE",AD37)))</formula>
    </cfRule>
  </conditionalFormatting>
  <conditionalFormatting sqref="AD43">
    <cfRule type="containsText" dxfId="181" priority="29" operator="containsText" text="NO CUMPLE">
      <formula>NOT(ISERROR(SEARCH("NO CUMPLE",AD43)))</formula>
    </cfRule>
  </conditionalFormatting>
  <conditionalFormatting sqref="AA19:AD19">
    <cfRule type="containsText" dxfId="180" priority="23" operator="containsText" text="NO CUMPLE">
      <formula>NOT(ISERROR(SEARCH("NO CUMPLE",AA19)))</formula>
    </cfRule>
  </conditionalFormatting>
  <conditionalFormatting sqref="AD9">
    <cfRule type="containsText" dxfId="179" priority="22" operator="containsText" text="NO CUMPLE">
      <formula>NOT(ISERROR(SEARCH("NO CUMPLE",AD9)))</formula>
    </cfRule>
  </conditionalFormatting>
  <conditionalFormatting sqref="AD10:AD16">
    <cfRule type="containsText" dxfId="178" priority="21" operator="containsText" text="NO CUMPLE">
      <formula>NOT(ISERROR(SEARCH("NO CUMPLE",AD10)))</formula>
    </cfRule>
  </conditionalFormatting>
  <conditionalFormatting sqref="F17">
    <cfRule type="containsText" dxfId="177" priority="20" operator="containsText" text="NO CUMPLE">
      <formula>NOT(ISERROR(SEARCH("NO CUMPLE",F17)))</formula>
    </cfRule>
  </conditionalFormatting>
  <conditionalFormatting sqref="L17">
    <cfRule type="containsText" dxfId="176" priority="19" operator="containsText" text="NO CUMPLE">
      <formula>NOT(ISERROR(SEARCH("NO CUMPLE",L17)))</formula>
    </cfRule>
  </conditionalFormatting>
  <conditionalFormatting sqref="R17">
    <cfRule type="containsText" dxfId="175" priority="18" operator="containsText" text="NO CUMPLE">
      <formula>NOT(ISERROR(SEARCH("NO CUMPLE",R17)))</formula>
    </cfRule>
  </conditionalFormatting>
  <conditionalFormatting sqref="X17">
    <cfRule type="containsText" dxfId="174" priority="17" operator="containsText" text="NO CUMPLE">
      <formula>NOT(ISERROR(SEARCH("NO CUMPLE",X17)))</formula>
    </cfRule>
  </conditionalFormatting>
  <conditionalFormatting sqref="AD17">
    <cfRule type="containsText" dxfId="173" priority="16" operator="containsText" text="NO CUMPLE">
      <formula>NOT(ISERROR(SEARCH("NO CUMPLE",AD17)))</formula>
    </cfRule>
  </conditionalFormatting>
  <conditionalFormatting sqref="L22">
    <cfRule type="containsText" dxfId="172" priority="15" operator="containsText" text="NO CUMPLE">
      <formula>NOT(ISERROR(SEARCH("NO CUMPLE",L22)))</formula>
    </cfRule>
  </conditionalFormatting>
  <conditionalFormatting sqref="R22">
    <cfRule type="containsText" dxfId="171" priority="14" operator="containsText" text="NO CUMPLE">
      <formula>NOT(ISERROR(SEARCH("NO CUMPLE",R22)))</formula>
    </cfRule>
  </conditionalFormatting>
  <conditionalFormatting sqref="X22">
    <cfRule type="containsText" dxfId="170" priority="13" operator="containsText" text="NO CUMPLE">
      <formula>NOT(ISERROR(SEARCH("NO CUMPLE",X22)))</formula>
    </cfRule>
  </conditionalFormatting>
  <conditionalFormatting sqref="AD22">
    <cfRule type="containsText" dxfId="169" priority="12" operator="containsText" text="NO CUMPLE">
      <formula>NOT(ISERROR(SEARCH("NO CUMPLE",AD22)))</formula>
    </cfRule>
  </conditionalFormatting>
  <conditionalFormatting sqref="F23:F28">
    <cfRule type="containsText" dxfId="168" priority="11" operator="containsText" text="NO CUMPLE">
      <formula>NOT(ISERROR(SEARCH("NO CUMPLE",F23)))</formula>
    </cfRule>
  </conditionalFormatting>
  <conditionalFormatting sqref="L23:L28">
    <cfRule type="containsText" dxfId="167" priority="10" operator="containsText" text="NO CUMPLE">
      <formula>NOT(ISERROR(SEARCH("NO CUMPLE",L23)))</formula>
    </cfRule>
  </conditionalFormatting>
  <conditionalFormatting sqref="AD35">
    <cfRule type="containsText" dxfId="166" priority="2" operator="containsText" text="NO CUMPLE">
      <formula>NOT(ISERROR(SEARCH("NO CUMPLE",AD35)))</formula>
    </cfRule>
  </conditionalFormatting>
  <conditionalFormatting sqref="R23:R28">
    <cfRule type="containsText" dxfId="165" priority="8" operator="containsText" text="NO CUMPLE">
      <formula>NOT(ISERROR(SEARCH("NO CUMPLE",R23)))</formula>
    </cfRule>
  </conditionalFormatting>
  <conditionalFormatting sqref="X23:X28">
    <cfRule type="containsText" dxfId="164" priority="7" operator="containsText" text="NO CUMPLE">
      <formula>NOT(ISERROR(SEARCH("NO CUMPLE",X23)))</formula>
    </cfRule>
  </conditionalFormatting>
  <conditionalFormatting sqref="AD23:AD28">
    <cfRule type="containsText" dxfId="163" priority="6" operator="containsText" text="NO CUMPLE">
      <formula>NOT(ISERROR(SEARCH("NO CUMPLE",AD23)))</formula>
    </cfRule>
  </conditionalFormatting>
  <conditionalFormatting sqref="L35">
    <cfRule type="containsText" dxfId="162" priority="5" operator="containsText" text="NO CUMPLE">
      <formula>NOT(ISERROR(SEARCH("NO CUMPLE",L35)))</formula>
    </cfRule>
  </conditionalFormatting>
  <conditionalFormatting sqref="R35">
    <cfRule type="containsText" dxfId="161" priority="4" operator="containsText" text="NO CUMPLE">
      <formula>NOT(ISERROR(SEARCH("NO CUMPLE",R35)))</formula>
    </cfRule>
  </conditionalFormatting>
  <conditionalFormatting sqref="X35">
    <cfRule type="containsText" dxfId="160" priority="3" operator="containsText" text="NO CUMPLE">
      <formula>NOT(ISERROR(SEARCH("NO CUMPLE",X35)))</formula>
    </cfRule>
  </conditionalFormatting>
  <conditionalFormatting sqref="L45">
    <cfRule type="containsText" dxfId="159" priority="1" operator="containsText" text="NO CUMPLE">
      <formula>NOT(ISERROR(SEARCH("NO CUMPLE",L45)))</formula>
    </cfRule>
  </conditionalFormatting>
  <dataValidations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2" manualBreakCount="2">
    <brk id="35" max="29" man="1"/>
    <brk id="49" max="16383" man="1"/>
  </rowBreaks>
  <colBreaks count="2" manualBreakCount="2">
    <brk id="6" max="1048575" man="1"/>
    <brk id="12" max="67" man="1"/>
  </col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xm:sqref>
        </x14:dataValidation>
        <x14:dataValidation type="list" allowBlank="1" showInputMessage="1" showErrorMessage="1">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9" tint="-0.249977111117893"/>
    <pageSetUpPr fitToPage="1"/>
  </sheetPr>
  <dimension ref="A1:AD79"/>
  <sheetViews>
    <sheetView workbookViewId="0">
      <selection sqref="A1:N2"/>
    </sheetView>
  </sheetViews>
  <sheetFormatPr baseColWidth="10" defaultColWidth="11" defaultRowHeight="12.75"/>
  <cols>
    <col min="1" max="1" width="24" style="217" customWidth="1"/>
    <col min="2" max="2" width="22.140625" style="217" customWidth="1"/>
    <col min="3" max="4" width="17" style="217" customWidth="1"/>
    <col min="5" max="5" width="25" style="217" customWidth="1"/>
    <col min="6" max="7" width="17.42578125" style="217" customWidth="1"/>
    <col min="8" max="8" width="51.42578125" style="217" customWidth="1"/>
    <col min="9" max="9" width="18.42578125" style="217" customWidth="1"/>
    <col min="10" max="10" width="28.85546875" style="217" customWidth="1"/>
    <col min="11" max="12" width="25.140625" style="217" customWidth="1"/>
    <col min="13" max="13" width="10" style="217" bestFit="1" customWidth="1"/>
    <col min="14" max="14" width="30.85546875" style="217" customWidth="1"/>
    <col min="15" max="15" width="6" style="214" customWidth="1"/>
    <col min="16" max="16" width="11" style="214" customWidth="1"/>
    <col min="17" max="17" width="5.85546875" style="311" customWidth="1"/>
    <col min="18" max="18" width="14.7109375" style="312" customWidth="1"/>
    <col min="19" max="19" width="11" style="217" customWidth="1"/>
    <col min="20" max="24" width="11.42578125" style="217" customWidth="1"/>
    <col min="25" max="257" width="11" style="217"/>
    <col min="258" max="258" width="24" style="217" customWidth="1"/>
    <col min="259" max="259" width="22.140625" style="217" customWidth="1"/>
    <col min="260" max="261" width="17" style="217" customWidth="1"/>
    <col min="262" max="262" width="25" style="217" customWidth="1"/>
    <col min="263" max="263" width="17.42578125" style="217" customWidth="1"/>
    <col min="264" max="264" width="51.42578125" style="217" customWidth="1"/>
    <col min="265" max="265" width="18.42578125" style="217" customWidth="1"/>
    <col min="266" max="266" width="28.85546875" style="217" customWidth="1"/>
    <col min="267" max="269" width="25.140625" style="217" customWidth="1"/>
    <col min="270" max="270" width="30.85546875" style="217" customWidth="1"/>
    <col min="271" max="271" width="6" style="217" customWidth="1"/>
    <col min="272" max="272" width="11" style="217" customWidth="1"/>
    <col min="273" max="273" width="5.85546875" style="217" customWidth="1"/>
    <col min="274" max="274" width="14.7109375" style="217" customWidth="1"/>
    <col min="275" max="275" width="11" style="217" customWidth="1"/>
    <col min="276" max="280" width="11.42578125" style="217" customWidth="1"/>
    <col min="281" max="513" width="11" style="217"/>
    <col min="514" max="514" width="24" style="217" customWidth="1"/>
    <col min="515" max="515" width="22.140625" style="217" customWidth="1"/>
    <col min="516" max="517" width="17" style="217" customWidth="1"/>
    <col min="518" max="518" width="25" style="217" customWidth="1"/>
    <col min="519" max="519" width="17.42578125" style="217" customWidth="1"/>
    <col min="520" max="520" width="51.42578125" style="217" customWidth="1"/>
    <col min="521" max="521" width="18.42578125" style="217" customWidth="1"/>
    <col min="522" max="522" width="28.85546875" style="217" customWidth="1"/>
    <col min="523" max="525" width="25.140625" style="217" customWidth="1"/>
    <col min="526" max="526" width="30.85546875" style="217" customWidth="1"/>
    <col min="527" max="527" width="6" style="217" customWidth="1"/>
    <col min="528" max="528" width="11" style="217" customWidth="1"/>
    <col min="529" max="529" width="5.85546875" style="217" customWidth="1"/>
    <col min="530" max="530" width="14.7109375" style="217" customWidth="1"/>
    <col min="531" max="531" width="11" style="217" customWidth="1"/>
    <col min="532" max="536" width="11.42578125" style="217" customWidth="1"/>
    <col min="537" max="769" width="11" style="217"/>
    <col min="770" max="770" width="24" style="217" customWidth="1"/>
    <col min="771" max="771" width="22.140625" style="217" customWidth="1"/>
    <col min="772" max="773" width="17" style="217" customWidth="1"/>
    <col min="774" max="774" width="25" style="217" customWidth="1"/>
    <col min="775" max="775" width="17.42578125" style="217" customWidth="1"/>
    <col min="776" max="776" width="51.42578125" style="217" customWidth="1"/>
    <col min="777" max="777" width="18.42578125" style="217" customWidth="1"/>
    <col min="778" max="778" width="28.85546875" style="217" customWidth="1"/>
    <col min="779" max="781" width="25.140625" style="217" customWidth="1"/>
    <col min="782" max="782" width="30.85546875" style="217" customWidth="1"/>
    <col min="783" max="783" width="6" style="217" customWidth="1"/>
    <col min="784" max="784" width="11" style="217" customWidth="1"/>
    <col min="785" max="785" width="5.85546875" style="217" customWidth="1"/>
    <col min="786" max="786" width="14.7109375" style="217" customWidth="1"/>
    <col min="787" max="787" width="11" style="217" customWidth="1"/>
    <col min="788" max="792" width="11.42578125" style="217" customWidth="1"/>
    <col min="793" max="1025" width="11" style="217"/>
    <col min="1026" max="1026" width="24" style="217" customWidth="1"/>
    <col min="1027" max="1027" width="22.140625" style="217" customWidth="1"/>
    <col min="1028" max="1029" width="17" style="217" customWidth="1"/>
    <col min="1030" max="1030" width="25" style="217" customWidth="1"/>
    <col min="1031" max="1031" width="17.42578125" style="217" customWidth="1"/>
    <col min="1032" max="1032" width="51.42578125" style="217" customWidth="1"/>
    <col min="1033" max="1033" width="18.42578125" style="217" customWidth="1"/>
    <col min="1034" max="1034" width="28.85546875" style="217" customWidth="1"/>
    <col min="1035" max="1037" width="25.140625" style="217" customWidth="1"/>
    <col min="1038" max="1038" width="30.85546875" style="217" customWidth="1"/>
    <col min="1039" max="1039" width="6" style="217" customWidth="1"/>
    <col min="1040" max="1040" width="11" style="217" customWidth="1"/>
    <col min="1041" max="1041" width="5.85546875" style="217" customWidth="1"/>
    <col min="1042" max="1042" width="14.7109375" style="217" customWidth="1"/>
    <col min="1043" max="1043" width="11" style="217" customWidth="1"/>
    <col min="1044" max="1048" width="11.42578125" style="217" customWidth="1"/>
    <col min="1049" max="1281" width="11" style="217"/>
    <col min="1282" max="1282" width="24" style="217" customWidth="1"/>
    <col min="1283" max="1283" width="22.140625" style="217" customWidth="1"/>
    <col min="1284" max="1285" width="17" style="217" customWidth="1"/>
    <col min="1286" max="1286" width="25" style="217" customWidth="1"/>
    <col min="1287" max="1287" width="17.42578125" style="217" customWidth="1"/>
    <col min="1288" max="1288" width="51.42578125" style="217" customWidth="1"/>
    <col min="1289" max="1289" width="18.42578125" style="217" customWidth="1"/>
    <col min="1290" max="1290" width="28.85546875" style="217" customWidth="1"/>
    <col min="1291" max="1293" width="25.140625" style="217" customWidth="1"/>
    <col min="1294" max="1294" width="30.85546875" style="217" customWidth="1"/>
    <col min="1295" max="1295" width="6" style="217" customWidth="1"/>
    <col min="1296" max="1296" width="11" style="217" customWidth="1"/>
    <col min="1297" max="1297" width="5.85546875" style="217" customWidth="1"/>
    <col min="1298" max="1298" width="14.7109375" style="217" customWidth="1"/>
    <col min="1299" max="1299" width="11" style="217" customWidth="1"/>
    <col min="1300" max="1304" width="11.42578125" style="217" customWidth="1"/>
    <col min="1305" max="1537" width="11" style="217"/>
    <col min="1538" max="1538" width="24" style="217" customWidth="1"/>
    <col min="1539" max="1539" width="22.140625" style="217" customWidth="1"/>
    <col min="1540" max="1541" width="17" style="217" customWidth="1"/>
    <col min="1542" max="1542" width="25" style="217" customWidth="1"/>
    <col min="1543" max="1543" width="17.42578125" style="217" customWidth="1"/>
    <col min="1544" max="1544" width="51.42578125" style="217" customWidth="1"/>
    <col min="1545" max="1545" width="18.42578125" style="217" customWidth="1"/>
    <col min="1546" max="1546" width="28.85546875" style="217" customWidth="1"/>
    <col min="1547" max="1549" width="25.140625" style="217" customWidth="1"/>
    <col min="1550" max="1550" width="30.85546875" style="217" customWidth="1"/>
    <col min="1551" max="1551" width="6" style="217" customWidth="1"/>
    <col min="1552" max="1552" width="11" style="217" customWidth="1"/>
    <col min="1553" max="1553" width="5.85546875" style="217" customWidth="1"/>
    <col min="1554" max="1554" width="14.7109375" style="217" customWidth="1"/>
    <col min="1555" max="1555" width="11" style="217" customWidth="1"/>
    <col min="1556" max="1560" width="11.42578125" style="217" customWidth="1"/>
    <col min="1561" max="1793" width="11" style="217"/>
    <col min="1794" max="1794" width="24" style="217" customWidth="1"/>
    <col min="1795" max="1795" width="22.140625" style="217" customWidth="1"/>
    <col min="1796" max="1797" width="17" style="217" customWidth="1"/>
    <col min="1798" max="1798" width="25" style="217" customWidth="1"/>
    <col min="1799" max="1799" width="17.42578125" style="217" customWidth="1"/>
    <col min="1800" max="1800" width="51.42578125" style="217" customWidth="1"/>
    <col min="1801" max="1801" width="18.42578125" style="217" customWidth="1"/>
    <col min="1802" max="1802" width="28.85546875" style="217" customWidth="1"/>
    <col min="1803" max="1805" width="25.140625" style="217" customWidth="1"/>
    <col min="1806" max="1806" width="30.85546875" style="217" customWidth="1"/>
    <col min="1807" max="1807" width="6" style="217" customWidth="1"/>
    <col min="1808" max="1808" width="11" style="217" customWidth="1"/>
    <col min="1809" max="1809" width="5.85546875" style="217" customWidth="1"/>
    <col min="1810" max="1810" width="14.7109375" style="217" customWidth="1"/>
    <col min="1811" max="1811" width="11" style="217" customWidth="1"/>
    <col min="1812" max="1816" width="11.42578125" style="217" customWidth="1"/>
    <col min="1817" max="2049" width="11" style="217"/>
    <col min="2050" max="2050" width="24" style="217" customWidth="1"/>
    <col min="2051" max="2051" width="22.140625" style="217" customWidth="1"/>
    <col min="2052" max="2053" width="17" style="217" customWidth="1"/>
    <col min="2054" max="2054" width="25" style="217" customWidth="1"/>
    <col min="2055" max="2055" width="17.42578125" style="217" customWidth="1"/>
    <col min="2056" max="2056" width="51.42578125" style="217" customWidth="1"/>
    <col min="2057" max="2057" width="18.42578125" style="217" customWidth="1"/>
    <col min="2058" max="2058" width="28.85546875" style="217" customWidth="1"/>
    <col min="2059" max="2061" width="25.140625" style="217" customWidth="1"/>
    <col min="2062" max="2062" width="30.85546875" style="217" customWidth="1"/>
    <col min="2063" max="2063" width="6" style="217" customWidth="1"/>
    <col min="2064" max="2064" width="11" style="217" customWidth="1"/>
    <col min="2065" max="2065" width="5.85546875" style="217" customWidth="1"/>
    <col min="2066" max="2066" width="14.7109375" style="217" customWidth="1"/>
    <col min="2067" max="2067" width="11" style="217" customWidth="1"/>
    <col min="2068" max="2072" width="11.42578125" style="217" customWidth="1"/>
    <col min="2073" max="2305" width="11" style="217"/>
    <col min="2306" max="2306" width="24" style="217" customWidth="1"/>
    <col min="2307" max="2307" width="22.140625" style="217" customWidth="1"/>
    <col min="2308" max="2309" width="17" style="217" customWidth="1"/>
    <col min="2310" max="2310" width="25" style="217" customWidth="1"/>
    <col min="2311" max="2311" width="17.42578125" style="217" customWidth="1"/>
    <col min="2312" max="2312" width="51.42578125" style="217" customWidth="1"/>
    <col min="2313" max="2313" width="18.42578125" style="217" customWidth="1"/>
    <col min="2314" max="2314" width="28.85546875" style="217" customWidth="1"/>
    <col min="2315" max="2317" width="25.140625" style="217" customWidth="1"/>
    <col min="2318" max="2318" width="30.85546875" style="217" customWidth="1"/>
    <col min="2319" max="2319" width="6" style="217" customWidth="1"/>
    <col min="2320" max="2320" width="11" style="217" customWidth="1"/>
    <col min="2321" max="2321" width="5.85546875" style="217" customWidth="1"/>
    <col min="2322" max="2322" width="14.7109375" style="217" customWidth="1"/>
    <col min="2323" max="2323" width="11" style="217" customWidth="1"/>
    <col min="2324" max="2328" width="11.42578125" style="217" customWidth="1"/>
    <col min="2329" max="2561" width="11" style="217"/>
    <col min="2562" max="2562" width="24" style="217" customWidth="1"/>
    <col min="2563" max="2563" width="22.140625" style="217" customWidth="1"/>
    <col min="2564" max="2565" width="17" style="217" customWidth="1"/>
    <col min="2566" max="2566" width="25" style="217" customWidth="1"/>
    <col min="2567" max="2567" width="17.42578125" style="217" customWidth="1"/>
    <col min="2568" max="2568" width="51.42578125" style="217" customWidth="1"/>
    <col min="2569" max="2569" width="18.42578125" style="217" customWidth="1"/>
    <col min="2570" max="2570" width="28.85546875" style="217" customWidth="1"/>
    <col min="2571" max="2573" width="25.140625" style="217" customWidth="1"/>
    <col min="2574" max="2574" width="30.85546875" style="217" customWidth="1"/>
    <col min="2575" max="2575" width="6" style="217" customWidth="1"/>
    <col min="2576" max="2576" width="11" style="217" customWidth="1"/>
    <col min="2577" max="2577" width="5.85546875" style="217" customWidth="1"/>
    <col min="2578" max="2578" width="14.7109375" style="217" customWidth="1"/>
    <col min="2579" max="2579" width="11" style="217" customWidth="1"/>
    <col min="2580" max="2584" width="11.42578125" style="217" customWidth="1"/>
    <col min="2585" max="2817" width="11" style="217"/>
    <col min="2818" max="2818" width="24" style="217" customWidth="1"/>
    <col min="2819" max="2819" width="22.140625" style="217" customWidth="1"/>
    <col min="2820" max="2821" width="17" style="217" customWidth="1"/>
    <col min="2822" max="2822" width="25" style="217" customWidth="1"/>
    <col min="2823" max="2823" width="17.42578125" style="217" customWidth="1"/>
    <col min="2824" max="2824" width="51.42578125" style="217" customWidth="1"/>
    <col min="2825" max="2825" width="18.42578125" style="217" customWidth="1"/>
    <col min="2826" max="2826" width="28.85546875" style="217" customWidth="1"/>
    <col min="2827" max="2829" width="25.140625" style="217" customWidth="1"/>
    <col min="2830" max="2830" width="30.85546875" style="217" customWidth="1"/>
    <col min="2831" max="2831" width="6" style="217" customWidth="1"/>
    <col min="2832" max="2832" width="11" style="217" customWidth="1"/>
    <col min="2833" max="2833" width="5.85546875" style="217" customWidth="1"/>
    <col min="2834" max="2834" width="14.7109375" style="217" customWidth="1"/>
    <col min="2835" max="2835" width="11" style="217" customWidth="1"/>
    <col min="2836" max="2840" width="11.42578125" style="217" customWidth="1"/>
    <col min="2841" max="3073" width="11" style="217"/>
    <col min="3074" max="3074" width="24" style="217" customWidth="1"/>
    <col min="3075" max="3075" width="22.140625" style="217" customWidth="1"/>
    <col min="3076" max="3077" width="17" style="217" customWidth="1"/>
    <col min="3078" max="3078" width="25" style="217" customWidth="1"/>
    <col min="3079" max="3079" width="17.42578125" style="217" customWidth="1"/>
    <col min="3080" max="3080" width="51.42578125" style="217" customWidth="1"/>
    <col min="3081" max="3081" width="18.42578125" style="217" customWidth="1"/>
    <col min="3082" max="3082" width="28.85546875" style="217" customWidth="1"/>
    <col min="3083" max="3085" width="25.140625" style="217" customWidth="1"/>
    <col min="3086" max="3086" width="30.85546875" style="217" customWidth="1"/>
    <col min="3087" max="3087" width="6" style="217" customWidth="1"/>
    <col min="3088" max="3088" width="11" style="217" customWidth="1"/>
    <col min="3089" max="3089" width="5.85546875" style="217" customWidth="1"/>
    <col min="3090" max="3090" width="14.7109375" style="217" customWidth="1"/>
    <col min="3091" max="3091" width="11" style="217" customWidth="1"/>
    <col min="3092" max="3096" width="11.42578125" style="217" customWidth="1"/>
    <col min="3097" max="3329" width="11" style="217"/>
    <col min="3330" max="3330" width="24" style="217" customWidth="1"/>
    <col min="3331" max="3331" width="22.140625" style="217" customWidth="1"/>
    <col min="3332" max="3333" width="17" style="217" customWidth="1"/>
    <col min="3334" max="3334" width="25" style="217" customWidth="1"/>
    <col min="3335" max="3335" width="17.42578125" style="217" customWidth="1"/>
    <col min="3336" max="3336" width="51.42578125" style="217" customWidth="1"/>
    <col min="3337" max="3337" width="18.42578125" style="217" customWidth="1"/>
    <col min="3338" max="3338" width="28.85546875" style="217" customWidth="1"/>
    <col min="3339" max="3341" width="25.140625" style="217" customWidth="1"/>
    <col min="3342" max="3342" width="30.85546875" style="217" customWidth="1"/>
    <col min="3343" max="3343" width="6" style="217" customWidth="1"/>
    <col min="3344" max="3344" width="11" style="217" customWidth="1"/>
    <col min="3345" max="3345" width="5.85546875" style="217" customWidth="1"/>
    <col min="3346" max="3346" width="14.7109375" style="217" customWidth="1"/>
    <col min="3347" max="3347" width="11" style="217" customWidth="1"/>
    <col min="3348" max="3352" width="11.42578125" style="217" customWidth="1"/>
    <col min="3353" max="3585" width="11" style="217"/>
    <col min="3586" max="3586" width="24" style="217" customWidth="1"/>
    <col min="3587" max="3587" width="22.140625" style="217" customWidth="1"/>
    <col min="3588" max="3589" width="17" style="217" customWidth="1"/>
    <col min="3590" max="3590" width="25" style="217" customWidth="1"/>
    <col min="3591" max="3591" width="17.42578125" style="217" customWidth="1"/>
    <col min="3592" max="3592" width="51.42578125" style="217" customWidth="1"/>
    <col min="3593" max="3593" width="18.42578125" style="217" customWidth="1"/>
    <col min="3594" max="3594" width="28.85546875" style="217" customWidth="1"/>
    <col min="3595" max="3597" width="25.140625" style="217" customWidth="1"/>
    <col min="3598" max="3598" width="30.85546875" style="217" customWidth="1"/>
    <col min="3599" max="3599" width="6" style="217" customWidth="1"/>
    <col min="3600" max="3600" width="11" style="217" customWidth="1"/>
    <col min="3601" max="3601" width="5.85546875" style="217" customWidth="1"/>
    <col min="3602" max="3602" width="14.7109375" style="217" customWidth="1"/>
    <col min="3603" max="3603" width="11" style="217" customWidth="1"/>
    <col min="3604" max="3608" width="11.42578125" style="217" customWidth="1"/>
    <col min="3609" max="3841" width="11" style="217"/>
    <col min="3842" max="3842" width="24" style="217" customWidth="1"/>
    <col min="3843" max="3843" width="22.140625" style="217" customWidth="1"/>
    <col min="3844" max="3845" width="17" style="217" customWidth="1"/>
    <col min="3846" max="3846" width="25" style="217" customWidth="1"/>
    <col min="3847" max="3847" width="17.42578125" style="217" customWidth="1"/>
    <col min="3848" max="3848" width="51.42578125" style="217" customWidth="1"/>
    <col min="3849" max="3849" width="18.42578125" style="217" customWidth="1"/>
    <col min="3850" max="3850" width="28.85546875" style="217" customWidth="1"/>
    <col min="3851" max="3853" width="25.140625" style="217" customWidth="1"/>
    <col min="3854" max="3854" width="30.85546875" style="217" customWidth="1"/>
    <col min="3855" max="3855" width="6" style="217" customWidth="1"/>
    <col min="3856" max="3856" width="11" style="217" customWidth="1"/>
    <col min="3857" max="3857" width="5.85546875" style="217" customWidth="1"/>
    <col min="3858" max="3858" width="14.7109375" style="217" customWidth="1"/>
    <col min="3859" max="3859" width="11" style="217" customWidth="1"/>
    <col min="3860" max="3864" width="11.42578125" style="217" customWidth="1"/>
    <col min="3865" max="4097" width="11" style="217"/>
    <col min="4098" max="4098" width="24" style="217" customWidth="1"/>
    <col min="4099" max="4099" width="22.140625" style="217" customWidth="1"/>
    <col min="4100" max="4101" width="17" style="217" customWidth="1"/>
    <col min="4102" max="4102" width="25" style="217" customWidth="1"/>
    <col min="4103" max="4103" width="17.42578125" style="217" customWidth="1"/>
    <col min="4104" max="4104" width="51.42578125" style="217" customWidth="1"/>
    <col min="4105" max="4105" width="18.42578125" style="217" customWidth="1"/>
    <col min="4106" max="4106" width="28.85546875" style="217" customWidth="1"/>
    <col min="4107" max="4109" width="25.140625" style="217" customWidth="1"/>
    <col min="4110" max="4110" width="30.85546875" style="217" customWidth="1"/>
    <col min="4111" max="4111" width="6" style="217" customWidth="1"/>
    <col min="4112" max="4112" width="11" style="217" customWidth="1"/>
    <col min="4113" max="4113" width="5.85546875" style="217" customWidth="1"/>
    <col min="4114" max="4114" width="14.7109375" style="217" customWidth="1"/>
    <col min="4115" max="4115" width="11" style="217" customWidth="1"/>
    <col min="4116" max="4120" width="11.42578125" style="217" customWidth="1"/>
    <col min="4121" max="4353" width="11" style="217"/>
    <col min="4354" max="4354" width="24" style="217" customWidth="1"/>
    <col min="4355" max="4355" width="22.140625" style="217" customWidth="1"/>
    <col min="4356" max="4357" width="17" style="217" customWidth="1"/>
    <col min="4358" max="4358" width="25" style="217" customWidth="1"/>
    <col min="4359" max="4359" width="17.42578125" style="217" customWidth="1"/>
    <col min="4360" max="4360" width="51.42578125" style="217" customWidth="1"/>
    <col min="4361" max="4361" width="18.42578125" style="217" customWidth="1"/>
    <col min="4362" max="4362" width="28.85546875" style="217" customWidth="1"/>
    <col min="4363" max="4365" width="25.140625" style="217" customWidth="1"/>
    <col min="4366" max="4366" width="30.85546875" style="217" customWidth="1"/>
    <col min="4367" max="4367" width="6" style="217" customWidth="1"/>
    <col min="4368" max="4368" width="11" style="217" customWidth="1"/>
    <col min="4369" max="4369" width="5.85546875" style="217" customWidth="1"/>
    <col min="4370" max="4370" width="14.7109375" style="217" customWidth="1"/>
    <col min="4371" max="4371" width="11" style="217" customWidth="1"/>
    <col min="4372" max="4376" width="11.42578125" style="217" customWidth="1"/>
    <col min="4377" max="4609" width="11" style="217"/>
    <col min="4610" max="4610" width="24" style="217" customWidth="1"/>
    <col min="4611" max="4611" width="22.140625" style="217" customWidth="1"/>
    <col min="4612" max="4613" width="17" style="217" customWidth="1"/>
    <col min="4614" max="4614" width="25" style="217" customWidth="1"/>
    <col min="4615" max="4615" width="17.42578125" style="217" customWidth="1"/>
    <col min="4616" max="4616" width="51.42578125" style="217" customWidth="1"/>
    <col min="4617" max="4617" width="18.42578125" style="217" customWidth="1"/>
    <col min="4618" max="4618" width="28.85546875" style="217" customWidth="1"/>
    <col min="4619" max="4621" width="25.140625" style="217" customWidth="1"/>
    <col min="4622" max="4622" width="30.85546875" style="217" customWidth="1"/>
    <col min="4623" max="4623" width="6" style="217" customWidth="1"/>
    <col min="4624" max="4624" width="11" style="217" customWidth="1"/>
    <col min="4625" max="4625" width="5.85546875" style="217" customWidth="1"/>
    <col min="4626" max="4626" width="14.7109375" style="217" customWidth="1"/>
    <col min="4627" max="4627" width="11" style="217" customWidth="1"/>
    <col min="4628" max="4632" width="11.42578125" style="217" customWidth="1"/>
    <col min="4633" max="4865" width="11" style="217"/>
    <col min="4866" max="4866" width="24" style="217" customWidth="1"/>
    <col min="4867" max="4867" width="22.140625" style="217" customWidth="1"/>
    <col min="4868" max="4869" width="17" style="217" customWidth="1"/>
    <col min="4870" max="4870" width="25" style="217" customWidth="1"/>
    <col min="4871" max="4871" width="17.42578125" style="217" customWidth="1"/>
    <col min="4872" max="4872" width="51.42578125" style="217" customWidth="1"/>
    <col min="4873" max="4873" width="18.42578125" style="217" customWidth="1"/>
    <col min="4874" max="4874" width="28.85546875" style="217" customWidth="1"/>
    <col min="4875" max="4877" width="25.140625" style="217" customWidth="1"/>
    <col min="4878" max="4878" width="30.85546875" style="217" customWidth="1"/>
    <col min="4879" max="4879" width="6" style="217" customWidth="1"/>
    <col min="4880" max="4880" width="11" style="217" customWidth="1"/>
    <col min="4881" max="4881" width="5.85546875" style="217" customWidth="1"/>
    <col min="4882" max="4882" width="14.7109375" style="217" customWidth="1"/>
    <col min="4883" max="4883" width="11" style="217" customWidth="1"/>
    <col min="4884" max="4888" width="11.42578125" style="217" customWidth="1"/>
    <col min="4889" max="5121" width="11" style="217"/>
    <col min="5122" max="5122" width="24" style="217" customWidth="1"/>
    <col min="5123" max="5123" width="22.140625" style="217" customWidth="1"/>
    <col min="5124" max="5125" width="17" style="217" customWidth="1"/>
    <col min="5126" max="5126" width="25" style="217" customWidth="1"/>
    <col min="5127" max="5127" width="17.42578125" style="217" customWidth="1"/>
    <col min="5128" max="5128" width="51.42578125" style="217" customWidth="1"/>
    <col min="5129" max="5129" width="18.42578125" style="217" customWidth="1"/>
    <col min="5130" max="5130" width="28.85546875" style="217" customWidth="1"/>
    <col min="5131" max="5133" width="25.140625" style="217" customWidth="1"/>
    <col min="5134" max="5134" width="30.85546875" style="217" customWidth="1"/>
    <col min="5135" max="5135" width="6" style="217" customWidth="1"/>
    <col min="5136" max="5136" width="11" style="217" customWidth="1"/>
    <col min="5137" max="5137" width="5.85546875" style="217" customWidth="1"/>
    <col min="5138" max="5138" width="14.7109375" style="217" customWidth="1"/>
    <col min="5139" max="5139" width="11" style="217" customWidth="1"/>
    <col min="5140" max="5144" width="11.42578125" style="217" customWidth="1"/>
    <col min="5145" max="5377" width="11" style="217"/>
    <col min="5378" max="5378" width="24" style="217" customWidth="1"/>
    <col min="5379" max="5379" width="22.140625" style="217" customWidth="1"/>
    <col min="5380" max="5381" width="17" style="217" customWidth="1"/>
    <col min="5382" max="5382" width="25" style="217" customWidth="1"/>
    <col min="5383" max="5383" width="17.42578125" style="217" customWidth="1"/>
    <col min="5384" max="5384" width="51.42578125" style="217" customWidth="1"/>
    <col min="5385" max="5385" width="18.42578125" style="217" customWidth="1"/>
    <col min="5386" max="5386" width="28.85546875" style="217" customWidth="1"/>
    <col min="5387" max="5389" width="25.140625" style="217" customWidth="1"/>
    <col min="5390" max="5390" width="30.85546875" style="217" customWidth="1"/>
    <col min="5391" max="5391" width="6" style="217" customWidth="1"/>
    <col min="5392" max="5392" width="11" style="217" customWidth="1"/>
    <col min="5393" max="5393" width="5.85546875" style="217" customWidth="1"/>
    <col min="5394" max="5394" width="14.7109375" style="217" customWidth="1"/>
    <col min="5395" max="5395" width="11" style="217" customWidth="1"/>
    <col min="5396" max="5400" width="11.42578125" style="217" customWidth="1"/>
    <col min="5401" max="5633" width="11" style="217"/>
    <col min="5634" max="5634" width="24" style="217" customWidth="1"/>
    <col min="5635" max="5635" width="22.140625" style="217" customWidth="1"/>
    <col min="5636" max="5637" width="17" style="217" customWidth="1"/>
    <col min="5638" max="5638" width="25" style="217" customWidth="1"/>
    <col min="5639" max="5639" width="17.42578125" style="217" customWidth="1"/>
    <col min="5640" max="5640" width="51.42578125" style="217" customWidth="1"/>
    <col min="5641" max="5641" width="18.42578125" style="217" customWidth="1"/>
    <col min="5642" max="5642" width="28.85546875" style="217" customWidth="1"/>
    <col min="5643" max="5645" width="25.140625" style="217" customWidth="1"/>
    <col min="5646" max="5646" width="30.85546875" style="217" customWidth="1"/>
    <col min="5647" max="5647" width="6" style="217" customWidth="1"/>
    <col min="5648" max="5648" width="11" style="217" customWidth="1"/>
    <col min="5649" max="5649" width="5.85546875" style="217" customWidth="1"/>
    <col min="5650" max="5650" width="14.7109375" style="217" customWidth="1"/>
    <col min="5651" max="5651" width="11" style="217" customWidth="1"/>
    <col min="5652" max="5656" width="11.42578125" style="217" customWidth="1"/>
    <col min="5657" max="5889" width="11" style="217"/>
    <col min="5890" max="5890" width="24" style="217" customWidth="1"/>
    <col min="5891" max="5891" width="22.140625" style="217" customWidth="1"/>
    <col min="5892" max="5893" width="17" style="217" customWidth="1"/>
    <col min="5894" max="5894" width="25" style="217" customWidth="1"/>
    <col min="5895" max="5895" width="17.42578125" style="217" customWidth="1"/>
    <col min="5896" max="5896" width="51.42578125" style="217" customWidth="1"/>
    <col min="5897" max="5897" width="18.42578125" style="217" customWidth="1"/>
    <col min="5898" max="5898" width="28.85546875" style="217" customWidth="1"/>
    <col min="5899" max="5901" width="25.140625" style="217" customWidth="1"/>
    <col min="5902" max="5902" width="30.85546875" style="217" customWidth="1"/>
    <col min="5903" max="5903" width="6" style="217" customWidth="1"/>
    <col min="5904" max="5904" width="11" style="217" customWidth="1"/>
    <col min="5905" max="5905" width="5.85546875" style="217" customWidth="1"/>
    <col min="5906" max="5906" width="14.7109375" style="217" customWidth="1"/>
    <col min="5907" max="5907" width="11" style="217" customWidth="1"/>
    <col min="5908" max="5912" width="11.42578125" style="217" customWidth="1"/>
    <col min="5913" max="6145" width="11" style="217"/>
    <col min="6146" max="6146" width="24" style="217" customWidth="1"/>
    <col min="6147" max="6147" width="22.140625" style="217" customWidth="1"/>
    <col min="6148" max="6149" width="17" style="217" customWidth="1"/>
    <col min="6150" max="6150" width="25" style="217" customWidth="1"/>
    <col min="6151" max="6151" width="17.42578125" style="217" customWidth="1"/>
    <col min="6152" max="6152" width="51.42578125" style="217" customWidth="1"/>
    <col min="6153" max="6153" width="18.42578125" style="217" customWidth="1"/>
    <col min="6154" max="6154" width="28.85546875" style="217" customWidth="1"/>
    <col min="6155" max="6157" width="25.140625" style="217" customWidth="1"/>
    <col min="6158" max="6158" width="30.85546875" style="217" customWidth="1"/>
    <col min="6159" max="6159" width="6" style="217" customWidth="1"/>
    <col min="6160" max="6160" width="11" style="217" customWidth="1"/>
    <col min="6161" max="6161" width="5.85546875" style="217" customWidth="1"/>
    <col min="6162" max="6162" width="14.7109375" style="217" customWidth="1"/>
    <col min="6163" max="6163" width="11" style="217" customWidth="1"/>
    <col min="6164" max="6168" width="11.42578125" style="217" customWidth="1"/>
    <col min="6169" max="6401" width="11" style="217"/>
    <col min="6402" max="6402" width="24" style="217" customWidth="1"/>
    <col min="6403" max="6403" width="22.140625" style="217" customWidth="1"/>
    <col min="6404" max="6405" width="17" style="217" customWidth="1"/>
    <col min="6406" max="6406" width="25" style="217" customWidth="1"/>
    <col min="6407" max="6407" width="17.42578125" style="217" customWidth="1"/>
    <col min="6408" max="6408" width="51.42578125" style="217" customWidth="1"/>
    <col min="6409" max="6409" width="18.42578125" style="217" customWidth="1"/>
    <col min="6410" max="6410" width="28.85546875" style="217" customWidth="1"/>
    <col min="6411" max="6413" width="25.140625" style="217" customWidth="1"/>
    <col min="6414" max="6414" width="30.85546875" style="217" customWidth="1"/>
    <col min="6415" max="6415" width="6" style="217" customWidth="1"/>
    <col min="6416" max="6416" width="11" style="217" customWidth="1"/>
    <col min="6417" max="6417" width="5.85546875" style="217" customWidth="1"/>
    <col min="6418" max="6418" width="14.7109375" style="217" customWidth="1"/>
    <col min="6419" max="6419" width="11" style="217" customWidth="1"/>
    <col min="6420" max="6424" width="11.42578125" style="217" customWidth="1"/>
    <col min="6425" max="6657" width="11" style="217"/>
    <col min="6658" max="6658" width="24" style="217" customWidth="1"/>
    <col min="6659" max="6659" width="22.140625" style="217" customWidth="1"/>
    <col min="6660" max="6661" width="17" style="217" customWidth="1"/>
    <col min="6662" max="6662" width="25" style="217" customWidth="1"/>
    <col min="6663" max="6663" width="17.42578125" style="217" customWidth="1"/>
    <col min="6664" max="6664" width="51.42578125" style="217" customWidth="1"/>
    <col min="6665" max="6665" width="18.42578125" style="217" customWidth="1"/>
    <col min="6666" max="6666" width="28.85546875" style="217" customWidth="1"/>
    <col min="6667" max="6669" width="25.140625" style="217" customWidth="1"/>
    <col min="6670" max="6670" width="30.85546875" style="217" customWidth="1"/>
    <col min="6671" max="6671" width="6" style="217" customWidth="1"/>
    <col min="6672" max="6672" width="11" style="217" customWidth="1"/>
    <col min="6673" max="6673" width="5.85546875" style="217" customWidth="1"/>
    <col min="6674" max="6674" width="14.7109375" style="217" customWidth="1"/>
    <col min="6675" max="6675" width="11" style="217" customWidth="1"/>
    <col min="6676" max="6680" width="11.42578125" style="217" customWidth="1"/>
    <col min="6681" max="6913" width="11" style="217"/>
    <col min="6914" max="6914" width="24" style="217" customWidth="1"/>
    <col min="6915" max="6915" width="22.140625" style="217" customWidth="1"/>
    <col min="6916" max="6917" width="17" style="217" customWidth="1"/>
    <col min="6918" max="6918" width="25" style="217" customWidth="1"/>
    <col min="6919" max="6919" width="17.42578125" style="217" customWidth="1"/>
    <col min="6920" max="6920" width="51.42578125" style="217" customWidth="1"/>
    <col min="6921" max="6921" width="18.42578125" style="217" customWidth="1"/>
    <col min="6922" max="6922" width="28.85546875" style="217" customWidth="1"/>
    <col min="6923" max="6925" width="25.140625" style="217" customWidth="1"/>
    <col min="6926" max="6926" width="30.85546875" style="217" customWidth="1"/>
    <col min="6927" max="6927" width="6" style="217" customWidth="1"/>
    <col min="6928" max="6928" width="11" style="217" customWidth="1"/>
    <col min="6929" max="6929" width="5.85546875" style="217" customWidth="1"/>
    <col min="6930" max="6930" width="14.7109375" style="217" customWidth="1"/>
    <col min="6931" max="6931" width="11" style="217" customWidth="1"/>
    <col min="6932" max="6936" width="11.42578125" style="217" customWidth="1"/>
    <col min="6937" max="7169" width="11" style="217"/>
    <col min="7170" max="7170" width="24" style="217" customWidth="1"/>
    <col min="7171" max="7171" width="22.140625" style="217" customWidth="1"/>
    <col min="7172" max="7173" width="17" style="217" customWidth="1"/>
    <col min="7174" max="7174" width="25" style="217" customWidth="1"/>
    <col min="7175" max="7175" width="17.42578125" style="217" customWidth="1"/>
    <col min="7176" max="7176" width="51.42578125" style="217" customWidth="1"/>
    <col min="7177" max="7177" width="18.42578125" style="217" customWidth="1"/>
    <col min="7178" max="7178" width="28.85546875" style="217" customWidth="1"/>
    <col min="7179" max="7181" width="25.140625" style="217" customWidth="1"/>
    <col min="7182" max="7182" width="30.85546875" style="217" customWidth="1"/>
    <col min="7183" max="7183" width="6" style="217" customWidth="1"/>
    <col min="7184" max="7184" width="11" style="217" customWidth="1"/>
    <col min="7185" max="7185" width="5.85546875" style="217" customWidth="1"/>
    <col min="7186" max="7186" width="14.7109375" style="217" customWidth="1"/>
    <col min="7187" max="7187" width="11" style="217" customWidth="1"/>
    <col min="7188" max="7192" width="11.42578125" style="217" customWidth="1"/>
    <col min="7193" max="7425" width="11" style="217"/>
    <col min="7426" max="7426" width="24" style="217" customWidth="1"/>
    <col min="7427" max="7427" width="22.140625" style="217" customWidth="1"/>
    <col min="7428" max="7429" width="17" style="217" customWidth="1"/>
    <col min="7430" max="7430" width="25" style="217" customWidth="1"/>
    <col min="7431" max="7431" width="17.42578125" style="217" customWidth="1"/>
    <col min="7432" max="7432" width="51.42578125" style="217" customWidth="1"/>
    <col min="7433" max="7433" width="18.42578125" style="217" customWidth="1"/>
    <col min="7434" max="7434" width="28.85546875" style="217" customWidth="1"/>
    <col min="7435" max="7437" width="25.140625" style="217" customWidth="1"/>
    <col min="7438" max="7438" width="30.85546875" style="217" customWidth="1"/>
    <col min="7439" max="7439" width="6" style="217" customWidth="1"/>
    <col min="7440" max="7440" width="11" style="217" customWidth="1"/>
    <col min="7441" max="7441" width="5.85546875" style="217" customWidth="1"/>
    <col min="7442" max="7442" width="14.7109375" style="217" customWidth="1"/>
    <col min="7443" max="7443" width="11" style="217" customWidth="1"/>
    <col min="7444" max="7448" width="11.42578125" style="217" customWidth="1"/>
    <col min="7449" max="7681" width="11" style="217"/>
    <col min="7682" max="7682" width="24" style="217" customWidth="1"/>
    <col min="7683" max="7683" width="22.140625" style="217" customWidth="1"/>
    <col min="7684" max="7685" width="17" style="217" customWidth="1"/>
    <col min="7686" max="7686" width="25" style="217" customWidth="1"/>
    <col min="7687" max="7687" width="17.42578125" style="217" customWidth="1"/>
    <col min="7688" max="7688" width="51.42578125" style="217" customWidth="1"/>
    <col min="7689" max="7689" width="18.42578125" style="217" customWidth="1"/>
    <col min="7690" max="7690" width="28.85546875" style="217" customWidth="1"/>
    <col min="7691" max="7693" width="25.140625" style="217" customWidth="1"/>
    <col min="7694" max="7694" width="30.85546875" style="217" customWidth="1"/>
    <col min="7695" max="7695" width="6" style="217" customWidth="1"/>
    <col min="7696" max="7696" width="11" style="217" customWidth="1"/>
    <col min="7697" max="7697" width="5.85546875" style="217" customWidth="1"/>
    <col min="7698" max="7698" width="14.7109375" style="217" customWidth="1"/>
    <col min="7699" max="7699" width="11" style="217" customWidth="1"/>
    <col min="7700" max="7704" width="11.42578125" style="217" customWidth="1"/>
    <col min="7705" max="7937" width="11" style="217"/>
    <col min="7938" max="7938" width="24" style="217" customWidth="1"/>
    <col min="7939" max="7939" width="22.140625" style="217" customWidth="1"/>
    <col min="7940" max="7941" width="17" style="217" customWidth="1"/>
    <col min="7942" max="7942" width="25" style="217" customWidth="1"/>
    <col min="7943" max="7943" width="17.42578125" style="217" customWidth="1"/>
    <col min="7944" max="7944" width="51.42578125" style="217" customWidth="1"/>
    <col min="7945" max="7945" width="18.42578125" style="217" customWidth="1"/>
    <col min="7946" max="7946" width="28.85546875" style="217" customWidth="1"/>
    <col min="7947" max="7949" width="25.140625" style="217" customWidth="1"/>
    <col min="7950" max="7950" width="30.85546875" style="217" customWidth="1"/>
    <col min="7951" max="7951" width="6" style="217" customWidth="1"/>
    <col min="7952" max="7952" width="11" style="217" customWidth="1"/>
    <col min="7953" max="7953" width="5.85546875" style="217" customWidth="1"/>
    <col min="7954" max="7954" width="14.7109375" style="217" customWidth="1"/>
    <col min="7955" max="7955" width="11" style="217" customWidth="1"/>
    <col min="7956" max="7960" width="11.42578125" style="217" customWidth="1"/>
    <col min="7961" max="8193" width="11" style="217"/>
    <col min="8194" max="8194" width="24" style="217" customWidth="1"/>
    <col min="8195" max="8195" width="22.140625" style="217" customWidth="1"/>
    <col min="8196" max="8197" width="17" style="217" customWidth="1"/>
    <col min="8198" max="8198" width="25" style="217" customWidth="1"/>
    <col min="8199" max="8199" width="17.42578125" style="217" customWidth="1"/>
    <col min="8200" max="8200" width="51.42578125" style="217" customWidth="1"/>
    <col min="8201" max="8201" width="18.42578125" style="217" customWidth="1"/>
    <col min="8202" max="8202" width="28.85546875" style="217" customWidth="1"/>
    <col min="8203" max="8205" width="25.140625" style="217" customWidth="1"/>
    <col min="8206" max="8206" width="30.85546875" style="217" customWidth="1"/>
    <col min="8207" max="8207" width="6" style="217" customWidth="1"/>
    <col min="8208" max="8208" width="11" style="217" customWidth="1"/>
    <col min="8209" max="8209" width="5.85546875" style="217" customWidth="1"/>
    <col min="8210" max="8210" width="14.7109375" style="217" customWidth="1"/>
    <col min="8211" max="8211" width="11" style="217" customWidth="1"/>
    <col min="8212" max="8216" width="11.42578125" style="217" customWidth="1"/>
    <col min="8217" max="8449" width="11" style="217"/>
    <col min="8450" max="8450" width="24" style="217" customWidth="1"/>
    <col min="8451" max="8451" width="22.140625" style="217" customWidth="1"/>
    <col min="8452" max="8453" width="17" style="217" customWidth="1"/>
    <col min="8454" max="8454" width="25" style="217" customWidth="1"/>
    <col min="8455" max="8455" width="17.42578125" style="217" customWidth="1"/>
    <col min="8456" max="8456" width="51.42578125" style="217" customWidth="1"/>
    <col min="8457" max="8457" width="18.42578125" style="217" customWidth="1"/>
    <col min="8458" max="8458" width="28.85546875" style="217" customWidth="1"/>
    <col min="8459" max="8461" width="25.140625" style="217" customWidth="1"/>
    <col min="8462" max="8462" width="30.85546875" style="217" customWidth="1"/>
    <col min="8463" max="8463" width="6" style="217" customWidth="1"/>
    <col min="8464" max="8464" width="11" style="217" customWidth="1"/>
    <col min="8465" max="8465" width="5.85546875" style="217" customWidth="1"/>
    <col min="8466" max="8466" width="14.7109375" style="217" customWidth="1"/>
    <col min="8467" max="8467" width="11" style="217" customWidth="1"/>
    <col min="8468" max="8472" width="11.42578125" style="217" customWidth="1"/>
    <col min="8473" max="8705" width="11" style="217"/>
    <col min="8706" max="8706" width="24" style="217" customWidth="1"/>
    <col min="8707" max="8707" width="22.140625" style="217" customWidth="1"/>
    <col min="8708" max="8709" width="17" style="217" customWidth="1"/>
    <col min="8710" max="8710" width="25" style="217" customWidth="1"/>
    <col min="8711" max="8711" width="17.42578125" style="217" customWidth="1"/>
    <col min="8712" max="8712" width="51.42578125" style="217" customWidth="1"/>
    <col min="8713" max="8713" width="18.42578125" style="217" customWidth="1"/>
    <col min="8714" max="8714" width="28.85546875" style="217" customWidth="1"/>
    <col min="8715" max="8717" width="25.140625" style="217" customWidth="1"/>
    <col min="8718" max="8718" width="30.85546875" style="217" customWidth="1"/>
    <col min="8719" max="8719" width="6" style="217" customWidth="1"/>
    <col min="8720" max="8720" width="11" style="217" customWidth="1"/>
    <col min="8721" max="8721" width="5.85546875" style="217" customWidth="1"/>
    <col min="8722" max="8722" width="14.7109375" style="217" customWidth="1"/>
    <col min="8723" max="8723" width="11" style="217" customWidth="1"/>
    <col min="8724" max="8728" width="11.42578125" style="217" customWidth="1"/>
    <col min="8729" max="8961" width="11" style="217"/>
    <col min="8962" max="8962" width="24" style="217" customWidth="1"/>
    <col min="8963" max="8963" width="22.140625" style="217" customWidth="1"/>
    <col min="8964" max="8965" width="17" style="217" customWidth="1"/>
    <col min="8966" max="8966" width="25" style="217" customWidth="1"/>
    <col min="8967" max="8967" width="17.42578125" style="217" customWidth="1"/>
    <col min="8968" max="8968" width="51.42578125" style="217" customWidth="1"/>
    <col min="8969" max="8969" width="18.42578125" style="217" customWidth="1"/>
    <col min="8970" max="8970" width="28.85546875" style="217" customWidth="1"/>
    <col min="8971" max="8973" width="25.140625" style="217" customWidth="1"/>
    <col min="8974" max="8974" width="30.85546875" style="217" customWidth="1"/>
    <col min="8975" max="8975" width="6" style="217" customWidth="1"/>
    <col min="8976" max="8976" width="11" style="217" customWidth="1"/>
    <col min="8977" max="8977" width="5.85546875" style="217" customWidth="1"/>
    <col min="8978" max="8978" width="14.7109375" style="217" customWidth="1"/>
    <col min="8979" max="8979" width="11" style="217" customWidth="1"/>
    <col min="8980" max="8984" width="11.42578125" style="217" customWidth="1"/>
    <col min="8985" max="9217" width="11" style="217"/>
    <col min="9218" max="9218" width="24" style="217" customWidth="1"/>
    <col min="9219" max="9219" width="22.140625" style="217" customWidth="1"/>
    <col min="9220" max="9221" width="17" style="217" customWidth="1"/>
    <col min="9222" max="9222" width="25" style="217" customWidth="1"/>
    <col min="9223" max="9223" width="17.42578125" style="217" customWidth="1"/>
    <col min="9224" max="9224" width="51.42578125" style="217" customWidth="1"/>
    <col min="9225" max="9225" width="18.42578125" style="217" customWidth="1"/>
    <col min="9226" max="9226" width="28.85546875" style="217" customWidth="1"/>
    <col min="9227" max="9229" width="25.140625" style="217" customWidth="1"/>
    <col min="9230" max="9230" width="30.85546875" style="217" customWidth="1"/>
    <col min="9231" max="9231" width="6" style="217" customWidth="1"/>
    <col min="9232" max="9232" width="11" style="217" customWidth="1"/>
    <col min="9233" max="9233" width="5.85546875" style="217" customWidth="1"/>
    <col min="9234" max="9234" width="14.7109375" style="217" customWidth="1"/>
    <col min="9235" max="9235" width="11" style="217" customWidth="1"/>
    <col min="9236" max="9240" width="11.42578125" style="217" customWidth="1"/>
    <col min="9241" max="9473" width="11" style="217"/>
    <col min="9474" max="9474" width="24" style="217" customWidth="1"/>
    <col min="9475" max="9475" width="22.140625" style="217" customWidth="1"/>
    <col min="9476" max="9477" width="17" style="217" customWidth="1"/>
    <col min="9478" max="9478" width="25" style="217" customWidth="1"/>
    <col min="9479" max="9479" width="17.42578125" style="217" customWidth="1"/>
    <col min="9480" max="9480" width="51.42578125" style="217" customWidth="1"/>
    <col min="9481" max="9481" width="18.42578125" style="217" customWidth="1"/>
    <col min="9482" max="9482" width="28.85546875" style="217" customWidth="1"/>
    <col min="9483" max="9485" width="25.140625" style="217" customWidth="1"/>
    <col min="9486" max="9486" width="30.85546875" style="217" customWidth="1"/>
    <col min="9487" max="9487" width="6" style="217" customWidth="1"/>
    <col min="9488" max="9488" width="11" style="217" customWidth="1"/>
    <col min="9489" max="9489" width="5.85546875" style="217" customWidth="1"/>
    <col min="9490" max="9490" width="14.7109375" style="217" customWidth="1"/>
    <col min="9491" max="9491" width="11" style="217" customWidth="1"/>
    <col min="9492" max="9496" width="11.42578125" style="217" customWidth="1"/>
    <col min="9497" max="9729" width="11" style="217"/>
    <col min="9730" max="9730" width="24" style="217" customWidth="1"/>
    <col min="9731" max="9731" width="22.140625" style="217" customWidth="1"/>
    <col min="9732" max="9733" width="17" style="217" customWidth="1"/>
    <col min="9734" max="9734" width="25" style="217" customWidth="1"/>
    <col min="9735" max="9735" width="17.42578125" style="217" customWidth="1"/>
    <col min="9736" max="9736" width="51.42578125" style="217" customWidth="1"/>
    <col min="9737" max="9737" width="18.42578125" style="217" customWidth="1"/>
    <col min="9738" max="9738" width="28.85546875" style="217" customWidth="1"/>
    <col min="9739" max="9741" width="25.140625" style="217" customWidth="1"/>
    <col min="9742" max="9742" width="30.85546875" style="217" customWidth="1"/>
    <col min="9743" max="9743" width="6" style="217" customWidth="1"/>
    <col min="9744" max="9744" width="11" style="217" customWidth="1"/>
    <col min="9745" max="9745" width="5.85546875" style="217" customWidth="1"/>
    <col min="9746" max="9746" width="14.7109375" style="217" customWidth="1"/>
    <col min="9747" max="9747" width="11" style="217" customWidth="1"/>
    <col min="9748" max="9752" width="11.42578125" style="217" customWidth="1"/>
    <col min="9753" max="9985" width="11" style="217"/>
    <col min="9986" max="9986" width="24" style="217" customWidth="1"/>
    <col min="9987" max="9987" width="22.140625" style="217" customWidth="1"/>
    <col min="9988" max="9989" width="17" style="217" customWidth="1"/>
    <col min="9990" max="9990" width="25" style="217" customWidth="1"/>
    <col min="9991" max="9991" width="17.42578125" style="217" customWidth="1"/>
    <col min="9992" max="9992" width="51.42578125" style="217" customWidth="1"/>
    <col min="9993" max="9993" width="18.42578125" style="217" customWidth="1"/>
    <col min="9994" max="9994" width="28.85546875" style="217" customWidth="1"/>
    <col min="9995" max="9997" width="25.140625" style="217" customWidth="1"/>
    <col min="9998" max="9998" width="30.85546875" style="217" customWidth="1"/>
    <col min="9999" max="9999" width="6" style="217" customWidth="1"/>
    <col min="10000" max="10000" width="11" style="217" customWidth="1"/>
    <col min="10001" max="10001" width="5.85546875" style="217" customWidth="1"/>
    <col min="10002" max="10002" width="14.7109375" style="217" customWidth="1"/>
    <col min="10003" max="10003" width="11" style="217" customWidth="1"/>
    <col min="10004" max="10008" width="11.42578125" style="217" customWidth="1"/>
    <col min="10009" max="10241" width="11" style="217"/>
    <col min="10242" max="10242" width="24" style="217" customWidth="1"/>
    <col min="10243" max="10243" width="22.140625" style="217" customWidth="1"/>
    <col min="10244" max="10245" width="17" style="217" customWidth="1"/>
    <col min="10246" max="10246" width="25" style="217" customWidth="1"/>
    <col min="10247" max="10247" width="17.42578125" style="217" customWidth="1"/>
    <col min="10248" max="10248" width="51.42578125" style="217" customWidth="1"/>
    <col min="10249" max="10249" width="18.42578125" style="217" customWidth="1"/>
    <col min="10250" max="10250" width="28.85546875" style="217" customWidth="1"/>
    <col min="10251" max="10253" width="25.140625" style="217" customWidth="1"/>
    <col min="10254" max="10254" width="30.85546875" style="217" customWidth="1"/>
    <col min="10255" max="10255" width="6" style="217" customWidth="1"/>
    <col min="10256" max="10256" width="11" style="217" customWidth="1"/>
    <col min="10257" max="10257" width="5.85546875" style="217" customWidth="1"/>
    <col min="10258" max="10258" width="14.7109375" style="217" customWidth="1"/>
    <col min="10259" max="10259" width="11" style="217" customWidth="1"/>
    <col min="10260" max="10264" width="11.42578125" style="217" customWidth="1"/>
    <col min="10265" max="10497" width="11" style="217"/>
    <col min="10498" max="10498" width="24" style="217" customWidth="1"/>
    <col min="10499" max="10499" width="22.140625" style="217" customWidth="1"/>
    <col min="10500" max="10501" width="17" style="217" customWidth="1"/>
    <col min="10502" max="10502" width="25" style="217" customWidth="1"/>
    <col min="10503" max="10503" width="17.42578125" style="217" customWidth="1"/>
    <col min="10504" max="10504" width="51.42578125" style="217" customWidth="1"/>
    <col min="10505" max="10505" width="18.42578125" style="217" customWidth="1"/>
    <col min="10506" max="10506" width="28.85546875" style="217" customWidth="1"/>
    <col min="10507" max="10509" width="25.140625" style="217" customWidth="1"/>
    <col min="10510" max="10510" width="30.85546875" style="217" customWidth="1"/>
    <col min="10511" max="10511" width="6" style="217" customWidth="1"/>
    <col min="10512" max="10512" width="11" style="217" customWidth="1"/>
    <col min="10513" max="10513" width="5.85546875" style="217" customWidth="1"/>
    <col min="10514" max="10514" width="14.7109375" style="217" customWidth="1"/>
    <col min="10515" max="10515" width="11" style="217" customWidth="1"/>
    <col min="10516" max="10520" width="11.42578125" style="217" customWidth="1"/>
    <col min="10521" max="10753" width="11" style="217"/>
    <col min="10754" max="10754" width="24" style="217" customWidth="1"/>
    <col min="10755" max="10755" width="22.140625" style="217" customWidth="1"/>
    <col min="10756" max="10757" width="17" style="217" customWidth="1"/>
    <col min="10758" max="10758" width="25" style="217" customWidth="1"/>
    <col min="10759" max="10759" width="17.42578125" style="217" customWidth="1"/>
    <col min="10760" max="10760" width="51.42578125" style="217" customWidth="1"/>
    <col min="10761" max="10761" width="18.42578125" style="217" customWidth="1"/>
    <col min="10762" max="10762" width="28.85546875" style="217" customWidth="1"/>
    <col min="10763" max="10765" width="25.140625" style="217" customWidth="1"/>
    <col min="10766" max="10766" width="30.85546875" style="217" customWidth="1"/>
    <col min="10767" max="10767" width="6" style="217" customWidth="1"/>
    <col min="10768" max="10768" width="11" style="217" customWidth="1"/>
    <col min="10769" max="10769" width="5.85546875" style="217" customWidth="1"/>
    <col min="10770" max="10770" width="14.7109375" style="217" customWidth="1"/>
    <col min="10771" max="10771" width="11" style="217" customWidth="1"/>
    <col min="10772" max="10776" width="11.42578125" style="217" customWidth="1"/>
    <col min="10777" max="11009" width="11" style="217"/>
    <col min="11010" max="11010" width="24" style="217" customWidth="1"/>
    <col min="11011" max="11011" width="22.140625" style="217" customWidth="1"/>
    <col min="11012" max="11013" width="17" style="217" customWidth="1"/>
    <col min="11014" max="11014" width="25" style="217" customWidth="1"/>
    <col min="11015" max="11015" width="17.42578125" style="217" customWidth="1"/>
    <col min="11016" max="11016" width="51.42578125" style="217" customWidth="1"/>
    <col min="11017" max="11017" width="18.42578125" style="217" customWidth="1"/>
    <col min="11018" max="11018" width="28.85546875" style="217" customWidth="1"/>
    <col min="11019" max="11021" width="25.140625" style="217" customWidth="1"/>
    <col min="11022" max="11022" width="30.85546875" style="217" customWidth="1"/>
    <col min="11023" max="11023" width="6" style="217" customWidth="1"/>
    <col min="11024" max="11024" width="11" style="217" customWidth="1"/>
    <col min="11025" max="11025" width="5.85546875" style="217" customWidth="1"/>
    <col min="11026" max="11026" width="14.7109375" style="217" customWidth="1"/>
    <col min="11027" max="11027" width="11" style="217" customWidth="1"/>
    <col min="11028" max="11032" width="11.42578125" style="217" customWidth="1"/>
    <col min="11033" max="11265" width="11" style="217"/>
    <col min="11266" max="11266" width="24" style="217" customWidth="1"/>
    <col min="11267" max="11267" width="22.140625" style="217" customWidth="1"/>
    <col min="11268" max="11269" width="17" style="217" customWidth="1"/>
    <col min="11270" max="11270" width="25" style="217" customWidth="1"/>
    <col min="11271" max="11271" width="17.42578125" style="217" customWidth="1"/>
    <col min="11272" max="11272" width="51.42578125" style="217" customWidth="1"/>
    <col min="11273" max="11273" width="18.42578125" style="217" customWidth="1"/>
    <col min="11274" max="11274" width="28.85546875" style="217" customWidth="1"/>
    <col min="11275" max="11277" width="25.140625" style="217" customWidth="1"/>
    <col min="11278" max="11278" width="30.85546875" style="217" customWidth="1"/>
    <col min="11279" max="11279" width="6" style="217" customWidth="1"/>
    <col min="11280" max="11280" width="11" style="217" customWidth="1"/>
    <col min="11281" max="11281" width="5.85546875" style="217" customWidth="1"/>
    <col min="11282" max="11282" width="14.7109375" style="217" customWidth="1"/>
    <col min="11283" max="11283" width="11" style="217" customWidth="1"/>
    <col min="11284" max="11288" width="11.42578125" style="217" customWidth="1"/>
    <col min="11289" max="11521" width="11" style="217"/>
    <col min="11522" max="11522" width="24" style="217" customWidth="1"/>
    <col min="11523" max="11523" width="22.140625" style="217" customWidth="1"/>
    <col min="11524" max="11525" width="17" style="217" customWidth="1"/>
    <col min="11526" max="11526" width="25" style="217" customWidth="1"/>
    <col min="11527" max="11527" width="17.42578125" style="217" customWidth="1"/>
    <col min="11528" max="11528" width="51.42578125" style="217" customWidth="1"/>
    <col min="11529" max="11529" width="18.42578125" style="217" customWidth="1"/>
    <col min="11530" max="11530" width="28.85546875" style="217" customWidth="1"/>
    <col min="11531" max="11533" width="25.140625" style="217" customWidth="1"/>
    <col min="11534" max="11534" width="30.85546875" style="217" customWidth="1"/>
    <col min="11535" max="11535" width="6" style="217" customWidth="1"/>
    <col min="11536" max="11536" width="11" style="217" customWidth="1"/>
    <col min="11537" max="11537" width="5.85546875" style="217" customWidth="1"/>
    <col min="11538" max="11538" width="14.7109375" style="217" customWidth="1"/>
    <col min="11539" max="11539" width="11" style="217" customWidth="1"/>
    <col min="11540" max="11544" width="11.42578125" style="217" customWidth="1"/>
    <col min="11545" max="11777" width="11" style="217"/>
    <col min="11778" max="11778" width="24" style="217" customWidth="1"/>
    <col min="11779" max="11779" width="22.140625" style="217" customWidth="1"/>
    <col min="11780" max="11781" width="17" style="217" customWidth="1"/>
    <col min="11782" max="11782" width="25" style="217" customWidth="1"/>
    <col min="11783" max="11783" width="17.42578125" style="217" customWidth="1"/>
    <col min="11784" max="11784" width="51.42578125" style="217" customWidth="1"/>
    <col min="11785" max="11785" width="18.42578125" style="217" customWidth="1"/>
    <col min="11786" max="11786" width="28.85546875" style="217" customWidth="1"/>
    <col min="11787" max="11789" width="25.140625" style="217" customWidth="1"/>
    <col min="11790" max="11790" width="30.85546875" style="217" customWidth="1"/>
    <col min="11791" max="11791" width="6" style="217" customWidth="1"/>
    <col min="11792" max="11792" width="11" style="217" customWidth="1"/>
    <col min="11793" max="11793" width="5.85546875" style="217" customWidth="1"/>
    <col min="11794" max="11794" width="14.7109375" style="217" customWidth="1"/>
    <col min="11795" max="11795" width="11" style="217" customWidth="1"/>
    <col min="11796" max="11800" width="11.42578125" style="217" customWidth="1"/>
    <col min="11801" max="12033" width="11" style="217"/>
    <col min="12034" max="12034" width="24" style="217" customWidth="1"/>
    <col min="12035" max="12035" width="22.140625" style="217" customWidth="1"/>
    <col min="12036" max="12037" width="17" style="217" customWidth="1"/>
    <col min="12038" max="12038" width="25" style="217" customWidth="1"/>
    <col min="12039" max="12039" width="17.42578125" style="217" customWidth="1"/>
    <col min="12040" max="12040" width="51.42578125" style="217" customWidth="1"/>
    <col min="12041" max="12041" width="18.42578125" style="217" customWidth="1"/>
    <col min="12042" max="12042" width="28.85546875" style="217" customWidth="1"/>
    <col min="12043" max="12045" width="25.140625" style="217" customWidth="1"/>
    <col min="12046" max="12046" width="30.85546875" style="217" customWidth="1"/>
    <col min="12047" max="12047" width="6" style="217" customWidth="1"/>
    <col min="12048" max="12048" width="11" style="217" customWidth="1"/>
    <col min="12049" max="12049" width="5.85546875" style="217" customWidth="1"/>
    <col min="12050" max="12050" width="14.7109375" style="217" customWidth="1"/>
    <col min="12051" max="12051" width="11" style="217" customWidth="1"/>
    <col min="12052" max="12056" width="11.42578125" style="217" customWidth="1"/>
    <col min="12057" max="12289" width="11" style="217"/>
    <col min="12290" max="12290" width="24" style="217" customWidth="1"/>
    <col min="12291" max="12291" width="22.140625" style="217" customWidth="1"/>
    <col min="12292" max="12293" width="17" style="217" customWidth="1"/>
    <col min="12294" max="12294" width="25" style="217" customWidth="1"/>
    <col min="12295" max="12295" width="17.42578125" style="217" customWidth="1"/>
    <col min="12296" max="12296" width="51.42578125" style="217" customWidth="1"/>
    <col min="12297" max="12297" width="18.42578125" style="217" customWidth="1"/>
    <col min="12298" max="12298" width="28.85546875" style="217" customWidth="1"/>
    <col min="12299" max="12301" width="25.140625" style="217" customWidth="1"/>
    <col min="12302" max="12302" width="30.85546875" style="217" customWidth="1"/>
    <col min="12303" max="12303" width="6" style="217" customWidth="1"/>
    <col min="12304" max="12304" width="11" style="217" customWidth="1"/>
    <col min="12305" max="12305" width="5.85546875" style="217" customWidth="1"/>
    <col min="12306" max="12306" width="14.7109375" style="217" customWidth="1"/>
    <col min="12307" max="12307" width="11" style="217" customWidth="1"/>
    <col min="12308" max="12312" width="11.42578125" style="217" customWidth="1"/>
    <col min="12313" max="12545" width="11" style="217"/>
    <col min="12546" max="12546" width="24" style="217" customWidth="1"/>
    <col min="12547" max="12547" width="22.140625" style="217" customWidth="1"/>
    <col min="12548" max="12549" width="17" style="217" customWidth="1"/>
    <col min="12550" max="12550" width="25" style="217" customWidth="1"/>
    <col min="12551" max="12551" width="17.42578125" style="217" customWidth="1"/>
    <col min="12552" max="12552" width="51.42578125" style="217" customWidth="1"/>
    <col min="12553" max="12553" width="18.42578125" style="217" customWidth="1"/>
    <col min="12554" max="12554" width="28.85546875" style="217" customWidth="1"/>
    <col min="12555" max="12557" width="25.140625" style="217" customWidth="1"/>
    <col min="12558" max="12558" width="30.85546875" style="217" customWidth="1"/>
    <col min="12559" max="12559" width="6" style="217" customWidth="1"/>
    <col min="12560" max="12560" width="11" style="217" customWidth="1"/>
    <col min="12561" max="12561" width="5.85546875" style="217" customWidth="1"/>
    <col min="12562" max="12562" width="14.7109375" style="217" customWidth="1"/>
    <col min="12563" max="12563" width="11" style="217" customWidth="1"/>
    <col min="12564" max="12568" width="11.42578125" style="217" customWidth="1"/>
    <col min="12569" max="12801" width="11" style="217"/>
    <col min="12802" max="12802" width="24" style="217" customWidth="1"/>
    <col min="12803" max="12803" width="22.140625" style="217" customWidth="1"/>
    <col min="12804" max="12805" width="17" style="217" customWidth="1"/>
    <col min="12806" max="12806" width="25" style="217" customWidth="1"/>
    <col min="12807" max="12807" width="17.42578125" style="217" customWidth="1"/>
    <col min="12808" max="12808" width="51.42578125" style="217" customWidth="1"/>
    <col min="12809" max="12809" width="18.42578125" style="217" customWidth="1"/>
    <col min="12810" max="12810" width="28.85546875" style="217" customWidth="1"/>
    <col min="12811" max="12813" width="25.140625" style="217" customWidth="1"/>
    <col min="12814" max="12814" width="30.85546875" style="217" customWidth="1"/>
    <col min="12815" max="12815" width="6" style="217" customWidth="1"/>
    <col min="12816" max="12816" width="11" style="217" customWidth="1"/>
    <col min="12817" max="12817" width="5.85546875" style="217" customWidth="1"/>
    <col min="12818" max="12818" width="14.7109375" style="217" customWidth="1"/>
    <col min="12819" max="12819" width="11" style="217" customWidth="1"/>
    <col min="12820" max="12824" width="11.42578125" style="217" customWidth="1"/>
    <col min="12825" max="13057" width="11" style="217"/>
    <col min="13058" max="13058" width="24" style="217" customWidth="1"/>
    <col min="13059" max="13059" width="22.140625" style="217" customWidth="1"/>
    <col min="13060" max="13061" width="17" style="217" customWidth="1"/>
    <col min="13062" max="13062" width="25" style="217" customWidth="1"/>
    <col min="13063" max="13063" width="17.42578125" style="217" customWidth="1"/>
    <col min="13064" max="13064" width="51.42578125" style="217" customWidth="1"/>
    <col min="13065" max="13065" width="18.42578125" style="217" customWidth="1"/>
    <col min="13066" max="13066" width="28.85546875" style="217" customWidth="1"/>
    <col min="13067" max="13069" width="25.140625" style="217" customWidth="1"/>
    <col min="13070" max="13070" width="30.85546875" style="217" customWidth="1"/>
    <col min="13071" max="13071" width="6" style="217" customWidth="1"/>
    <col min="13072" max="13072" width="11" style="217" customWidth="1"/>
    <col min="13073" max="13073" width="5.85546875" style="217" customWidth="1"/>
    <col min="13074" max="13074" width="14.7109375" style="217" customWidth="1"/>
    <col min="13075" max="13075" width="11" style="217" customWidth="1"/>
    <col min="13076" max="13080" width="11.42578125" style="217" customWidth="1"/>
    <col min="13081" max="13313" width="11" style="217"/>
    <col min="13314" max="13314" width="24" style="217" customWidth="1"/>
    <col min="13315" max="13315" width="22.140625" style="217" customWidth="1"/>
    <col min="13316" max="13317" width="17" style="217" customWidth="1"/>
    <col min="13318" max="13318" width="25" style="217" customWidth="1"/>
    <col min="13319" max="13319" width="17.42578125" style="217" customWidth="1"/>
    <col min="13320" max="13320" width="51.42578125" style="217" customWidth="1"/>
    <col min="13321" max="13321" width="18.42578125" style="217" customWidth="1"/>
    <col min="13322" max="13322" width="28.85546875" style="217" customWidth="1"/>
    <col min="13323" max="13325" width="25.140625" style="217" customWidth="1"/>
    <col min="13326" max="13326" width="30.85546875" style="217" customWidth="1"/>
    <col min="13327" max="13327" width="6" style="217" customWidth="1"/>
    <col min="13328" max="13328" width="11" style="217" customWidth="1"/>
    <col min="13329" max="13329" width="5.85546875" style="217" customWidth="1"/>
    <col min="13330" max="13330" width="14.7109375" style="217" customWidth="1"/>
    <col min="13331" max="13331" width="11" style="217" customWidth="1"/>
    <col min="13332" max="13336" width="11.42578125" style="217" customWidth="1"/>
    <col min="13337" max="13569" width="11" style="217"/>
    <col min="13570" max="13570" width="24" style="217" customWidth="1"/>
    <col min="13571" max="13571" width="22.140625" style="217" customWidth="1"/>
    <col min="13572" max="13573" width="17" style="217" customWidth="1"/>
    <col min="13574" max="13574" width="25" style="217" customWidth="1"/>
    <col min="13575" max="13575" width="17.42578125" style="217" customWidth="1"/>
    <col min="13576" max="13576" width="51.42578125" style="217" customWidth="1"/>
    <col min="13577" max="13577" width="18.42578125" style="217" customWidth="1"/>
    <col min="13578" max="13578" width="28.85546875" style="217" customWidth="1"/>
    <col min="13579" max="13581" width="25.140625" style="217" customWidth="1"/>
    <col min="13582" max="13582" width="30.85546875" style="217" customWidth="1"/>
    <col min="13583" max="13583" width="6" style="217" customWidth="1"/>
    <col min="13584" max="13584" width="11" style="217" customWidth="1"/>
    <col min="13585" max="13585" width="5.85546875" style="217" customWidth="1"/>
    <col min="13586" max="13586" width="14.7109375" style="217" customWidth="1"/>
    <col min="13587" max="13587" width="11" style="217" customWidth="1"/>
    <col min="13588" max="13592" width="11.42578125" style="217" customWidth="1"/>
    <col min="13593" max="13825" width="11" style="217"/>
    <col min="13826" max="13826" width="24" style="217" customWidth="1"/>
    <col min="13827" max="13827" width="22.140625" style="217" customWidth="1"/>
    <col min="13828" max="13829" width="17" style="217" customWidth="1"/>
    <col min="13830" max="13830" width="25" style="217" customWidth="1"/>
    <col min="13831" max="13831" width="17.42578125" style="217" customWidth="1"/>
    <col min="13832" max="13832" width="51.42578125" style="217" customWidth="1"/>
    <col min="13833" max="13833" width="18.42578125" style="217" customWidth="1"/>
    <col min="13834" max="13834" width="28.85546875" style="217" customWidth="1"/>
    <col min="13835" max="13837" width="25.140625" style="217" customWidth="1"/>
    <col min="13838" max="13838" width="30.85546875" style="217" customWidth="1"/>
    <col min="13839" max="13839" width="6" style="217" customWidth="1"/>
    <col min="13840" max="13840" width="11" style="217" customWidth="1"/>
    <col min="13841" max="13841" width="5.85546875" style="217" customWidth="1"/>
    <col min="13842" max="13842" width="14.7109375" style="217" customWidth="1"/>
    <col min="13843" max="13843" width="11" style="217" customWidth="1"/>
    <col min="13844" max="13848" width="11.42578125" style="217" customWidth="1"/>
    <col min="13849" max="14081" width="11" style="217"/>
    <col min="14082" max="14082" width="24" style="217" customWidth="1"/>
    <col min="14083" max="14083" width="22.140625" style="217" customWidth="1"/>
    <col min="14084" max="14085" width="17" style="217" customWidth="1"/>
    <col min="14086" max="14086" width="25" style="217" customWidth="1"/>
    <col min="14087" max="14087" width="17.42578125" style="217" customWidth="1"/>
    <col min="14088" max="14088" width="51.42578125" style="217" customWidth="1"/>
    <col min="14089" max="14089" width="18.42578125" style="217" customWidth="1"/>
    <col min="14090" max="14090" width="28.85546875" style="217" customWidth="1"/>
    <col min="14091" max="14093" width="25.140625" style="217" customWidth="1"/>
    <col min="14094" max="14094" width="30.85546875" style="217" customWidth="1"/>
    <col min="14095" max="14095" width="6" style="217" customWidth="1"/>
    <col min="14096" max="14096" width="11" style="217" customWidth="1"/>
    <col min="14097" max="14097" width="5.85546875" style="217" customWidth="1"/>
    <col min="14098" max="14098" width="14.7109375" style="217" customWidth="1"/>
    <col min="14099" max="14099" width="11" style="217" customWidth="1"/>
    <col min="14100" max="14104" width="11.42578125" style="217" customWidth="1"/>
    <col min="14105" max="14337" width="11" style="217"/>
    <col min="14338" max="14338" width="24" style="217" customWidth="1"/>
    <col min="14339" max="14339" width="22.140625" style="217" customWidth="1"/>
    <col min="14340" max="14341" width="17" style="217" customWidth="1"/>
    <col min="14342" max="14342" width="25" style="217" customWidth="1"/>
    <col min="14343" max="14343" width="17.42578125" style="217" customWidth="1"/>
    <col min="14344" max="14344" width="51.42578125" style="217" customWidth="1"/>
    <col min="14345" max="14345" width="18.42578125" style="217" customWidth="1"/>
    <col min="14346" max="14346" width="28.85546875" style="217" customWidth="1"/>
    <col min="14347" max="14349" width="25.140625" style="217" customWidth="1"/>
    <col min="14350" max="14350" width="30.85546875" style="217" customWidth="1"/>
    <col min="14351" max="14351" width="6" style="217" customWidth="1"/>
    <col min="14352" max="14352" width="11" style="217" customWidth="1"/>
    <col min="14353" max="14353" width="5.85546875" style="217" customWidth="1"/>
    <col min="14354" max="14354" width="14.7109375" style="217" customWidth="1"/>
    <col min="14355" max="14355" width="11" style="217" customWidth="1"/>
    <col min="14356" max="14360" width="11.42578125" style="217" customWidth="1"/>
    <col min="14361" max="14593" width="11" style="217"/>
    <col min="14594" max="14594" width="24" style="217" customWidth="1"/>
    <col min="14595" max="14595" width="22.140625" style="217" customWidth="1"/>
    <col min="14596" max="14597" width="17" style="217" customWidth="1"/>
    <col min="14598" max="14598" width="25" style="217" customWidth="1"/>
    <col min="14599" max="14599" width="17.42578125" style="217" customWidth="1"/>
    <col min="14600" max="14600" width="51.42578125" style="217" customWidth="1"/>
    <col min="14601" max="14601" width="18.42578125" style="217" customWidth="1"/>
    <col min="14602" max="14602" width="28.85546875" style="217" customWidth="1"/>
    <col min="14603" max="14605" width="25.140625" style="217" customWidth="1"/>
    <col min="14606" max="14606" width="30.85546875" style="217" customWidth="1"/>
    <col min="14607" max="14607" width="6" style="217" customWidth="1"/>
    <col min="14608" max="14608" width="11" style="217" customWidth="1"/>
    <col min="14609" max="14609" width="5.85546875" style="217" customWidth="1"/>
    <col min="14610" max="14610" width="14.7109375" style="217" customWidth="1"/>
    <col min="14611" max="14611" width="11" style="217" customWidth="1"/>
    <col min="14612" max="14616" width="11.42578125" style="217" customWidth="1"/>
    <col min="14617" max="14849" width="11" style="217"/>
    <col min="14850" max="14850" width="24" style="217" customWidth="1"/>
    <col min="14851" max="14851" width="22.140625" style="217" customWidth="1"/>
    <col min="14852" max="14853" width="17" style="217" customWidth="1"/>
    <col min="14854" max="14854" width="25" style="217" customWidth="1"/>
    <col min="14855" max="14855" width="17.42578125" style="217" customWidth="1"/>
    <col min="14856" max="14856" width="51.42578125" style="217" customWidth="1"/>
    <col min="14857" max="14857" width="18.42578125" style="217" customWidth="1"/>
    <col min="14858" max="14858" width="28.85546875" style="217" customWidth="1"/>
    <col min="14859" max="14861" width="25.140625" style="217" customWidth="1"/>
    <col min="14862" max="14862" width="30.85546875" style="217" customWidth="1"/>
    <col min="14863" max="14863" width="6" style="217" customWidth="1"/>
    <col min="14864" max="14864" width="11" style="217" customWidth="1"/>
    <col min="14865" max="14865" width="5.85546875" style="217" customWidth="1"/>
    <col min="14866" max="14866" width="14.7109375" style="217" customWidth="1"/>
    <col min="14867" max="14867" width="11" style="217" customWidth="1"/>
    <col min="14868" max="14872" width="11.42578125" style="217" customWidth="1"/>
    <col min="14873" max="15105" width="11" style="217"/>
    <col min="15106" max="15106" width="24" style="217" customWidth="1"/>
    <col min="15107" max="15107" width="22.140625" style="217" customWidth="1"/>
    <col min="15108" max="15109" width="17" style="217" customWidth="1"/>
    <col min="15110" max="15110" width="25" style="217" customWidth="1"/>
    <col min="15111" max="15111" width="17.42578125" style="217" customWidth="1"/>
    <col min="15112" max="15112" width="51.42578125" style="217" customWidth="1"/>
    <col min="15113" max="15113" width="18.42578125" style="217" customWidth="1"/>
    <col min="15114" max="15114" width="28.85546875" style="217" customWidth="1"/>
    <col min="15115" max="15117" width="25.140625" style="217" customWidth="1"/>
    <col min="15118" max="15118" width="30.85546875" style="217" customWidth="1"/>
    <col min="15119" max="15119" width="6" style="217" customWidth="1"/>
    <col min="15120" max="15120" width="11" style="217" customWidth="1"/>
    <col min="15121" max="15121" width="5.85546875" style="217" customWidth="1"/>
    <col min="15122" max="15122" width="14.7109375" style="217" customWidth="1"/>
    <col min="15123" max="15123" width="11" style="217" customWidth="1"/>
    <col min="15124" max="15128" width="11.42578125" style="217" customWidth="1"/>
    <col min="15129" max="15361" width="11" style="217"/>
    <col min="15362" max="15362" width="24" style="217" customWidth="1"/>
    <col min="15363" max="15363" width="22.140625" style="217" customWidth="1"/>
    <col min="15364" max="15365" width="17" style="217" customWidth="1"/>
    <col min="15366" max="15366" width="25" style="217" customWidth="1"/>
    <col min="15367" max="15367" width="17.42578125" style="217" customWidth="1"/>
    <col min="15368" max="15368" width="51.42578125" style="217" customWidth="1"/>
    <col min="15369" max="15369" width="18.42578125" style="217" customWidth="1"/>
    <col min="15370" max="15370" width="28.85546875" style="217" customWidth="1"/>
    <col min="15371" max="15373" width="25.140625" style="217" customWidth="1"/>
    <col min="15374" max="15374" width="30.85546875" style="217" customWidth="1"/>
    <col min="15375" max="15375" width="6" style="217" customWidth="1"/>
    <col min="15376" max="15376" width="11" style="217" customWidth="1"/>
    <col min="15377" max="15377" width="5.85546875" style="217" customWidth="1"/>
    <col min="15378" max="15378" width="14.7109375" style="217" customWidth="1"/>
    <col min="15379" max="15379" width="11" style="217" customWidth="1"/>
    <col min="15380" max="15384" width="11.42578125" style="217" customWidth="1"/>
    <col min="15385" max="15617" width="11" style="217"/>
    <col min="15618" max="15618" width="24" style="217" customWidth="1"/>
    <col min="15619" max="15619" width="22.140625" style="217" customWidth="1"/>
    <col min="15620" max="15621" width="17" style="217" customWidth="1"/>
    <col min="15622" max="15622" width="25" style="217" customWidth="1"/>
    <col min="15623" max="15623" width="17.42578125" style="217" customWidth="1"/>
    <col min="15624" max="15624" width="51.42578125" style="217" customWidth="1"/>
    <col min="15625" max="15625" width="18.42578125" style="217" customWidth="1"/>
    <col min="15626" max="15626" width="28.85546875" style="217" customWidth="1"/>
    <col min="15627" max="15629" width="25.140625" style="217" customWidth="1"/>
    <col min="15630" max="15630" width="30.85546875" style="217" customWidth="1"/>
    <col min="15631" max="15631" width="6" style="217" customWidth="1"/>
    <col min="15632" max="15632" width="11" style="217" customWidth="1"/>
    <col min="15633" max="15633" width="5.85546875" style="217" customWidth="1"/>
    <col min="15634" max="15634" width="14.7109375" style="217" customWidth="1"/>
    <col min="15635" max="15635" width="11" style="217" customWidth="1"/>
    <col min="15636" max="15640" width="11.42578125" style="217" customWidth="1"/>
    <col min="15641" max="15873" width="11" style="217"/>
    <col min="15874" max="15874" width="24" style="217" customWidth="1"/>
    <col min="15875" max="15875" width="22.140625" style="217" customWidth="1"/>
    <col min="15876" max="15877" width="17" style="217" customWidth="1"/>
    <col min="15878" max="15878" width="25" style="217" customWidth="1"/>
    <col min="15879" max="15879" width="17.42578125" style="217" customWidth="1"/>
    <col min="15880" max="15880" width="51.42578125" style="217" customWidth="1"/>
    <col min="15881" max="15881" width="18.42578125" style="217" customWidth="1"/>
    <col min="15882" max="15882" width="28.85546875" style="217" customWidth="1"/>
    <col min="15883" max="15885" width="25.140625" style="217" customWidth="1"/>
    <col min="15886" max="15886" width="30.85546875" style="217" customWidth="1"/>
    <col min="15887" max="15887" width="6" style="217" customWidth="1"/>
    <col min="15888" max="15888" width="11" style="217" customWidth="1"/>
    <col min="15889" max="15889" width="5.85546875" style="217" customWidth="1"/>
    <col min="15890" max="15890" width="14.7109375" style="217" customWidth="1"/>
    <col min="15891" max="15891" width="11" style="217" customWidth="1"/>
    <col min="15892" max="15896" width="11.42578125" style="217" customWidth="1"/>
    <col min="15897" max="16129" width="11" style="217"/>
    <col min="16130" max="16130" width="24" style="217" customWidth="1"/>
    <col min="16131" max="16131" width="22.140625" style="217" customWidth="1"/>
    <col min="16132" max="16133" width="17" style="217" customWidth="1"/>
    <col min="16134" max="16134" width="25" style="217" customWidth="1"/>
    <col min="16135" max="16135" width="17.42578125" style="217" customWidth="1"/>
    <col min="16136" max="16136" width="51.42578125" style="217" customWidth="1"/>
    <col min="16137" max="16137" width="18.42578125" style="217" customWidth="1"/>
    <col min="16138" max="16138" width="28.85546875" style="217" customWidth="1"/>
    <col min="16139" max="16141" width="25.140625" style="217" customWidth="1"/>
    <col min="16142" max="16142" width="30.85546875" style="217" customWidth="1"/>
    <col min="16143" max="16143" width="6" style="217" customWidth="1"/>
    <col min="16144" max="16144" width="11" style="217" customWidth="1"/>
    <col min="16145" max="16145" width="5.85546875" style="217" customWidth="1"/>
    <col min="16146" max="16146" width="14.7109375" style="217" customWidth="1"/>
    <col min="16147" max="16147" width="11" style="217" customWidth="1"/>
    <col min="16148" max="16152" width="11.42578125" style="217" customWidth="1"/>
    <col min="16153" max="16384" width="11" style="217"/>
  </cols>
  <sheetData>
    <row r="1" spans="1:29" ht="104.25" customHeight="1">
      <c r="A1" s="808"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808"/>
      <c r="C1" s="808"/>
      <c r="D1" s="808"/>
      <c r="E1" s="808"/>
      <c r="F1" s="808"/>
      <c r="G1" s="808"/>
      <c r="H1" s="808"/>
      <c r="I1" s="808"/>
      <c r="J1" s="808"/>
      <c r="K1" s="808"/>
      <c r="L1" s="808"/>
      <c r="M1" s="808"/>
      <c r="N1" s="808"/>
      <c r="Q1" s="369">
        <v>1957</v>
      </c>
      <c r="R1" s="370">
        <v>155.4</v>
      </c>
    </row>
    <row r="2" spans="1:29" ht="104.25" customHeight="1">
      <c r="A2" s="808"/>
      <c r="B2" s="808"/>
      <c r="C2" s="808"/>
      <c r="D2" s="808"/>
      <c r="E2" s="808"/>
      <c r="F2" s="808"/>
      <c r="G2" s="808"/>
      <c r="H2" s="808"/>
      <c r="I2" s="808"/>
      <c r="J2" s="808"/>
      <c r="K2" s="808"/>
      <c r="L2" s="808"/>
      <c r="M2" s="808"/>
      <c r="N2" s="808"/>
      <c r="Q2" s="369">
        <v>1958</v>
      </c>
      <c r="R2" s="370">
        <v>155.4</v>
      </c>
    </row>
    <row r="3" spans="1:29">
      <c r="A3" s="218"/>
      <c r="B3" s="218"/>
      <c r="C3" s="218"/>
      <c r="D3" s="218"/>
      <c r="E3" s="218"/>
      <c r="F3" s="218"/>
      <c r="G3" s="218"/>
      <c r="H3" s="218"/>
      <c r="I3" s="218"/>
      <c r="J3" s="218"/>
      <c r="K3" s="218"/>
      <c r="L3" s="218"/>
      <c r="M3" s="218"/>
      <c r="N3" s="218"/>
      <c r="Q3" s="369">
        <v>1959</v>
      </c>
      <c r="R3" s="370">
        <v>155.4</v>
      </c>
    </row>
    <row r="4" spans="1:29" ht="38.25" customHeight="1">
      <c r="A4" s="809" t="s">
        <v>161</v>
      </c>
      <c r="B4" s="809"/>
      <c r="C4" s="809"/>
      <c r="D4" s="809"/>
      <c r="E4" s="809"/>
      <c r="F4" s="809"/>
      <c r="G4" s="809"/>
      <c r="H4" s="809"/>
      <c r="I4" s="809"/>
      <c r="J4" s="809"/>
      <c r="K4" s="809"/>
      <c r="L4" s="809"/>
      <c r="M4" s="809"/>
      <c r="N4" s="809"/>
      <c r="Q4" s="369">
        <v>1960</v>
      </c>
      <c r="R4" s="370">
        <v>198</v>
      </c>
    </row>
    <row r="5" spans="1:29" ht="13.5" thickBot="1">
      <c r="Q5" s="369">
        <v>1961</v>
      </c>
      <c r="R5" s="370"/>
    </row>
    <row r="6" spans="1:29" ht="73.5" customHeight="1" thickBot="1">
      <c r="A6" s="219" t="s">
        <v>162</v>
      </c>
      <c r="B6" s="219" t="s">
        <v>163</v>
      </c>
      <c r="C6" s="810" t="s">
        <v>164</v>
      </c>
      <c r="D6" s="811"/>
      <c r="E6" s="220" t="s">
        <v>165</v>
      </c>
      <c r="F6" s="810" t="s">
        <v>33</v>
      </c>
      <c r="G6" s="812"/>
      <c r="H6" s="811"/>
      <c r="I6" s="810" t="s">
        <v>166</v>
      </c>
      <c r="J6" s="813"/>
      <c r="K6" s="221" t="s">
        <v>301</v>
      </c>
      <c r="Q6" s="369">
        <v>1962</v>
      </c>
      <c r="R6" s="370">
        <v>300</v>
      </c>
    </row>
    <row r="7" spans="1:29" ht="46.5" customHeight="1">
      <c r="A7" s="814" t="s">
        <v>179</v>
      </c>
      <c r="B7" s="816" t="s">
        <v>181</v>
      </c>
      <c r="C7" s="818">
        <v>3</v>
      </c>
      <c r="D7" s="820">
        <v>41805</v>
      </c>
      <c r="E7" s="822">
        <v>2</v>
      </c>
      <c r="F7" s="824" t="s">
        <v>180</v>
      </c>
      <c r="G7" s="825"/>
      <c r="H7" s="826"/>
      <c r="I7" s="824" t="s">
        <v>182</v>
      </c>
      <c r="J7" s="830"/>
      <c r="K7" s="832">
        <v>1252.8900000000001</v>
      </c>
      <c r="Q7" s="369">
        <v>1963</v>
      </c>
      <c r="R7" s="371">
        <v>420</v>
      </c>
    </row>
    <row r="8" spans="1:29" ht="65.25" customHeight="1" thickBot="1">
      <c r="A8" s="815"/>
      <c r="B8" s="817"/>
      <c r="C8" s="819"/>
      <c r="D8" s="821"/>
      <c r="E8" s="823"/>
      <c r="F8" s="827"/>
      <c r="G8" s="828"/>
      <c r="H8" s="829"/>
      <c r="I8" s="827"/>
      <c r="J8" s="831"/>
      <c r="K8" s="833"/>
      <c r="L8" s="223"/>
      <c r="M8" s="316"/>
      <c r="N8" s="223"/>
      <c r="Q8" s="369">
        <v>1964</v>
      </c>
      <c r="R8" s="371">
        <v>420</v>
      </c>
    </row>
    <row r="9" spans="1:29" ht="24" customHeight="1">
      <c r="A9" s="224"/>
      <c r="B9" s="224"/>
      <c r="C9" s="224"/>
      <c r="D9" s="224"/>
      <c r="E9" s="224"/>
      <c r="F9" s="224"/>
      <c r="G9" s="224"/>
      <c r="H9" s="224"/>
      <c r="I9" s="224"/>
      <c r="J9" s="224"/>
      <c r="K9" s="224"/>
      <c r="L9" s="224"/>
      <c r="M9" s="224"/>
      <c r="Q9" s="369">
        <v>1965</v>
      </c>
      <c r="R9" s="371">
        <v>420</v>
      </c>
      <c r="S9" s="225"/>
      <c r="Y9" s="225"/>
      <c r="Z9" s="225"/>
      <c r="AA9" s="225"/>
      <c r="AB9" s="225"/>
      <c r="AC9" s="225"/>
    </row>
    <row r="10" spans="1:29" ht="12.75" hidden="1" customHeight="1">
      <c r="A10" s="226"/>
      <c r="B10" s="226"/>
      <c r="E10" s="224"/>
      <c r="F10" s="227"/>
      <c r="G10" s="227"/>
      <c r="H10" s="227"/>
      <c r="Q10" s="369">
        <v>1966</v>
      </c>
      <c r="R10" s="371">
        <v>420</v>
      </c>
      <c r="S10" s="225"/>
      <c r="Y10" s="225"/>
      <c r="Z10" s="225"/>
      <c r="AA10" s="225"/>
      <c r="AB10" s="225"/>
    </row>
    <row r="11" spans="1:29" ht="12.75" hidden="1" customHeight="1">
      <c r="A11" s="226"/>
      <c r="B11" s="226"/>
      <c r="C11" s="228"/>
      <c r="D11" s="228"/>
      <c r="E11" s="224"/>
      <c r="F11" s="229"/>
      <c r="G11" s="229"/>
      <c r="H11" s="229"/>
      <c r="Q11" s="369">
        <v>1967</v>
      </c>
      <c r="R11" s="371">
        <v>420</v>
      </c>
      <c r="S11" s="225"/>
      <c r="Y11" s="225"/>
      <c r="Z11" s="225"/>
      <c r="AA11" s="225"/>
      <c r="AB11" s="225"/>
    </row>
    <row r="12" spans="1:29" hidden="1">
      <c r="A12" s="226"/>
      <c r="B12" s="226"/>
      <c r="C12" s="228"/>
      <c r="D12" s="228"/>
      <c r="E12" s="224"/>
      <c r="F12" s="230"/>
      <c r="G12" s="230"/>
      <c r="H12" s="230"/>
      <c r="Q12" s="369">
        <v>1968</v>
      </c>
      <c r="R12" s="371">
        <v>420</v>
      </c>
      <c r="S12" s="225"/>
      <c r="Y12" s="225"/>
      <c r="Z12" s="225"/>
      <c r="AA12" s="225"/>
      <c r="AB12" s="225"/>
      <c r="AC12" s="225"/>
    </row>
    <row r="13" spans="1:29" hidden="1">
      <c r="A13" s="226"/>
      <c r="B13" s="226"/>
      <c r="C13" s="226"/>
      <c r="D13" s="226"/>
      <c r="E13" s="231"/>
      <c r="F13" s="232"/>
      <c r="G13" s="232"/>
      <c r="H13" s="232"/>
      <c r="Q13" s="369">
        <v>1969</v>
      </c>
      <c r="R13" s="371">
        <v>519</v>
      </c>
      <c r="S13" s="225"/>
      <c r="Y13" s="225"/>
      <c r="Z13" s="225"/>
      <c r="AA13" s="225"/>
      <c r="AB13" s="225"/>
      <c r="AC13" s="225"/>
    </row>
    <row r="14" spans="1:29" hidden="1">
      <c r="A14" s="226"/>
      <c r="B14" s="226"/>
      <c r="C14" s="226"/>
      <c r="D14" s="226"/>
      <c r="E14" s="233"/>
      <c r="F14" s="230"/>
      <c r="G14" s="230"/>
      <c r="H14" s="230"/>
      <c r="N14" s="234"/>
      <c r="Q14" s="369">
        <v>1970</v>
      </c>
      <c r="R14" s="371">
        <v>519</v>
      </c>
      <c r="S14" s="225"/>
      <c r="Y14" s="225"/>
      <c r="Z14" s="225"/>
      <c r="AA14" s="225"/>
      <c r="AB14" s="225"/>
      <c r="AC14" s="225"/>
    </row>
    <row r="15" spans="1:29" hidden="1">
      <c r="A15" s="226"/>
      <c r="B15" s="226"/>
      <c r="C15" s="226"/>
      <c r="D15" s="226"/>
      <c r="E15" s="235"/>
      <c r="F15" s="230"/>
      <c r="G15" s="230"/>
      <c r="H15" s="230"/>
      <c r="Q15" s="369">
        <v>1971</v>
      </c>
      <c r="R15" s="371">
        <v>519</v>
      </c>
      <c r="S15" s="225"/>
      <c r="Y15" s="225"/>
      <c r="Z15" s="225"/>
      <c r="AA15" s="225"/>
      <c r="AB15" s="225"/>
      <c r="AC15" s="225"/>
    </row>
    <row r="16" spans="1:29" hidden="1">
      <c r="A16" s="226"/>
      <c r="B16" s="226"/>
      <c r="C16" s="236"/>
      <c r="D16" s="236"/>
      <c r="E16" s="236"/>
      <c r="F16" s="232"/>
      <c r="G16" s="232"/>
      <c r="H16" s="232"/>
      <c r="Q16" s="369">
        <v>1972</v>
      </c>
      <c r="R16" s="370">
        <v>660</v>
      </c>
      <c r="S16" s="225"/>
      <c r="Y16" s="225"/>
      <c r="Z16" s="225"/>
      <c r="AA16" s="225"/>
      <c r="AB16" s="225"/>
      <c r="AC16" s="225"/>
    </row>
    <row r="17" spans="1:30" hidden="1">
      <c r="A17" s="226"/>
      <c r="B17" s="226"/>
      <c r="C17" s="233"/>
      <c r="D17" s="233"/>
      <c r="E17" s="233"/>
      <c r="F17" s="237"/>
      <c r="G17" s="237"/>
      <c r="H17" s="237"/>
      <c r="Q17" s="369">
        <v>1973</v>
      </c>
      <c r="R17" s="370">
        <v>660</v>
      </c>
      <c r="S17" s="225"/>
      <c r="Y17" s="225"/>
      <c r="Z17" s="225"/>
      <c r="AA17" s="225"/>
      <c r="AB17" s="225"/>
      <c r="AC17" s="225"/>
    </row>
    <row r="18" spans="1:30">
      <c r="A18" s="233"/>
      <c r="B18" s="233"/>
      <c r="C18" s="233"/>
      <c r="D18" s="233"/>
      <c r="E18" s="238"/>
      <c r="F18" s="237"/>
      <c r="G18" s="237"/>
      <c r="H18" s="237"/>
      <c r="I18" s="233"/>
      <c r="J18" s="233"/>
      <c r="K18" s="233"/>
      <c r="L18" s="233"/>
      <c r="M18" s="233"/>
      <c r="N18" s="233"/>
      <c r="Q18" s="369">
        <v>1974</v>
      </c>
      <c r="R18" s="370">
        <v>900</v>
      </c>
      <c r="S18" s="225"/>
      <c r="Y18" s="225"/>
      <c r="Z18" s="225"/>
      <c r="AA18" s="225"/>
      <c r="AB18" s="225"/>
      <c r="AC18" s="225"/>
    </row>
    <row r="19" spans="1:30" ht="12.75" customHeight="1">
      <c r="A19" s="239" t="s">
        <v>70</v>
      </c>
      <c r="B19" s="240">
        <v>1</v>
      </c>
      <c r="C19" s="834" t="str">
        <f>VLOOKUP(B19,Conformación!$A$5:$S$129,2,FALSE)</f>
        <v>CONSTRUCTODO INGENIEROS CONTRATISTAS LTDA</v>
      </c>
      <c r="D19" s="834"/>
      <c r="E19" s="834"/>
      <c r="F19" s="834"/>
      <c r="G19" s="834"/>
      <c r="H19" s="834"/>
      <c r="I19" s="834"/>
      <c r="J19" s="834"/>
      <c r="K19" s="337"/>
      <c r="L19" s="337"/>
      <c r="M19" s="337"/>
      <c r="N19" s="351"/>
      <c r="Q19" s="369">
        <v>1975</v>
      </c>
      <c r="R19" s="370">
        <v>1200</v>
      </c>
      <c r="S19" s="225"/>
      <c r="Y19" s="225"/>
      <c r="Z19" s="225"/>
      <c r="AA19" s="225"/>
      <c r="AB19" s="225"/>
      <c r="AC19" s="225"/>
    </row>
    <row r="20" spans="1:30" s="244" customFormat="1" ht="12.75" customHeight="1">
      <c r="A20" s="239"/>
      <c r="B20" s="239"/>
      <c r="C20" s="835" t="str">
        <f>VLOOKUP(B19,Conformación!$A$5:$S$129,4,FALSE)</f>
        <v xml:space="preserve">(CONSTRUCTODO INGENIEROS CONTRATISTAS LTDA. 100% -  0% -  0%- 0%- 0%) </v>
      </c>
      <c r="D20" s="835"/>
      <c r="E20" s="835"/>
      <c r="F20" s="835"/>
      <c r="G20" s="835"/>
      <c r="H20" s="835"/>
      <c r="I20" s="835"/>
      <c r="J20" s="835"/>
      <c r="K20" s="338"/>
      <c r="L20" s="338"/>
      <c r="M20" s="338"/>
      <c r="N20" s="352"/>
      <c r="O20" s="214"/>
      <c r="P20" s="214"/>
      <c r="Q20" s="369">
        <v>1976</v>
      </c>
      <c r="R20" s="370">
        <v>1560</v>
      </c>
      <c r="S20" s="243"/>
      <c r="Y20" s="243"/>
      <c r="Z20" s="243"/>
      <c r="AA20" s="243"/>
      <c r="AB20" s="243"/>
      <c r="AC20" s="243"/>
    </row>
    <row r="21" spans="1:30">
      <c r="A21" s="239"/>
      <c r="B21" s="239"/>
      <c r="C21" s="835"/>
      <c r="D21" s="835"/>
      <c r="E21" s="835"/>
      <c r="F21" s="835"/>
      <c r="G21" s="835"/>
      <c r="H21" s="835"/>
      <c r="I21" s="835"/>
      <c r="J21" s="835"/>
      <c r="K21" s="338"/>
      <c r="L21" s="338"/>
      <c r="M21" s="338"/>
      <c r="N21" s="352"/>
      <c r="P21" s="244"/>
      <c r="Q21" s="369">
        <v>1977</v>
      </c>
      <c r="R21" s="370">
        <v>1770</v>
      </c>
      <c r="S21" s="225"/>
      <c r="Y21" s="225"/>
      <c r="Z21" s="225"/>
      <c r="AA21" s="225"/>
      <c r="AB21" s="225"/>
      <c r="AC21" s="225"/>
    </row>
    <row r="22" spans="1:30" ht="13.5" thickBot="1">
      <c r="A22" s="225"/>
      <c r="B22" s="225"/>
      <c r="C22" s="225"/>
      <c r="D22" s="225"/>
      <c r="E22" s="225"/>
      <c r="F22" s="245"/>
      <c r="G22" s="245"/>
      <c r="H22" s="245"/>
      <c r="I22" s="236"/>
      <c r="J22" s="231"/>
      <c r="K22" s="231"/>
      <c r="L22" s="231"/>
      <c r="M22" s="231"/>
      <c r="Q22" s="369">
        <v>1978</v>
      </c>
      <c r="R22" s="370">
        <v>2580</v>
      </c>
      <c r="S22" s="225"/>
      <c r="Y22" s="225"/>
      <c r="Z22" s="225"/>
      <c r="AA22" s="225"/>
      <c r="AB22" s="225"/>
      <c r="AC22" s="225"/>
    </row>
    <row r="23" spans="1:30" ht="48" thickBot="1">
      <c r="A23" s="246" t="s">
        <v>167</v>
      </c>
      <c r="B23" s="247" t="s">
        <v>168</v>
      </c>
      <c r="C23" s="247" t="s">
        <v>169</v>
      </c>
      <c r="D23" s="836" t="s">
        <v>170</v>
      </c>
      <c r="E23" s="837"/>
      <c r="F23" s="247" t="s">
        <v>171</v>
      </c>
      <c r="G23" s="247" t="s">
        <v>230</v>
      </c>
      <c r="H23" s="247" t="s">
        <v>4</v>
      </c>
      <c r="I23" s="247" t="s">
        <v>325</v>
      </c>
      <c r="J23" s="247" t="s">
        <v>26</v>
      </c>
      <c r="K23" s="247" t="s">
        <v>11</v>
      </c>
      <c r="L23" s="247" t="s">
        <v>174</v>
      </c>
      <c r="M23" s="339" t="s">
        <v>324</v>
      </c>
      <c r="N23" s="249" t="s">
        <v>9</v>
      </c>
      <c r="O23" s="217"/>
      <c r="P23" s="244"/>
      <c r="Q23" s="369">
        <v>1979</v>
      </c>
      <c r="R23" s="370">
        <v>3450</v>
      </c>
      <c r="T23" s="225"/>
      <c r="Z23" s="225"/>
      <c r="AA23" s="225"/>
      <c r="AB23" s="225"/>
      <c r="AC23" s="225"/>
      <c r="AD23" s="225"/>
    </row>
    <row r="24" spans="1:30">
      <c r="A24" s="838" t="str">
        <f>+A7</f>
        <v>Residente de Obra</v>
      </c>
      <c r="B24" s="841"/>
      <c r="C24" s="844"/>
      <c r="D24" s="847"/>
      <c r="E24" s="850">
        <f>IF(D24=0,0,IF(D24&lt;D$7,"CUMPLE EL TIEMPO MÍNIMO REQUERIDO DE HABER TERMINADO Y APROBADO ESTUDIOS","NO CUMPLE EL TIEMPO MÍNIMO REQUERIDO DE HABER TERMINADO Y APROBADO ESTUDIOS"))</f>
        <v>0</v>
      </c>
      <c r="F24" s="853"/>
      <c r="G24" s="853"/>
      <c r="H24" s="250"/>
      <c r="I24" s="251"/>
      <c r="J24" s="252"/>
      <c r="K24" s="253">
        <f>IF(J24=0,0,IF(I24&lt;D$24,"EXPERIENCIA ADQUIRIDA ANTES DEL GRADO",J24/VLOOKUP(YEAR(I24),$Q$1:$R$64,2,0)))</f>
        <v>0</v>
      </c>
      <c r="L24" s="353">
        <f>IF(J24&gt;=K$7,"cumple",0)</f>
        <v>0</v>
      </c>
      <c r="M24" s="255"/>
      <c r="N24" s="372"/>
      <c r="O24" s="217"/>
      <c r="Q24" s="369">
        <v>1980</v>
      </c>
      <c r="R24" s="370">
        <v>4500</v>
      </c>
      <c r="T24" s="225"/>
      <c r="Z24" s="225"/>
      <c r="AA24" s="225"/>
      <c r="AB24" s="225"/>
      <c r="AC24" s="225"/>
      <c r="AD24" s="225"/>
    </row>
    <row r="25" spans="1:30">
      <c r="A25" s="839"/>
      <c r="B25" s="842"/>
      <c r="C25" s="845"/>
      <c r="D25" s="848"/>
      <c r="E25" s="851"/>
      <c r="F25" s="854"/>
      <c r="G25" s="854"/>
      <c r="H25" s="383"/>
      <c r="I25" s="384"/>
      <c r="J25" s="385"/>
      <c r="K25" s="253">
        <f>IF(J25=0,0,IF(I25&lt;D$24,"EXPERIENCIA ADQUIRIDA ANTES DEL GRADO",J25/VLOOKUP(YEAR(I25),$Q$1:$R$64,2,0)))</f>
        <v>0</v>
      </c>
      <c r="L25" s="353">
        <f t="shared" ref="L25:L28" si="0">IF(J25&gt;=K$7,"cumple",0)</f>
        <v>0</v>
      </c>
      <c r="M25" s="255"/>
      <c r="N25" s="372"/>
      <c r="O25" s="217"/>
      <c r="Q25" s="369">
        <v>1981</v>
      </c>
      <c r="R25" s="370">
        <v>5700</v>
      </c>
      <c r="T25" s="225"/>
      <c r="Z25" s="225"/>
      <c r="AA25" s="225"/>
      <c r="AB25" s="225"/>
      <c r="AC25" s="225"/>
      <c r="AD25" s="225"/>
    </row>
    <row r="26" spans="1:30">
      <c r="A26" s="839"/>
      <c r="B26" s="842"/>
      <c r="C26" s="845"/>
      <c r="D26" s="848"/>
      <c r="E26" s="851"/>
      <c r="F26" s="854"/>
      <c r="G26" s="854"/>
      <c r="H26" s="383"/>
      <c r="I26" s="384"/>
      <c r="J26" s="385"/>
      <c r="K26" s="253">
        <f t="shared" ref="K26:K28" si="1">IF(J26=0,0,IF(I26&lt;D$24,"EXPERIENCIA ADQUIRIDA ANTES DEL GRADO",J26/VLOOKUP(YEAR(I26),$Q$1:$R$64,2,0)))</f>
        <v>0</v>
      </c>
      <c r="L26" s="353">
        <f t="shared" si="0"/>
        <v>0</v>
      </c>
      <c r="M26" s="255"/>
      <c r="N26" s="373"/>
      <c r="O26" s="217"/>
      <c r="Q26" s="369">
        <v>1982</v>
      </c>
      <c r="R26" s="370">
        <v>7410</v>
      </c>
      <c r="T26" s="225"/>
      <c r="Z26" s="225"/>
      <c r="AA26" s="225"/>
      <c r="AB26" s="225"/>
      <c r="AC26" s="225"/>
      <c r="AD26" s="225"/>
    </row>
    <row r="27" spans="1:30">
      <c r="A27" s="839"/>
      <c r="B27" s="842"/>
      <c r="C27" s="845"/>
      <c r="D27" s="848"/>
      <c r="E27" s="851"/>
      <c r="F27" s="854"/>
      <c r="G27" s="854"/>
      <c r="H27" s="383"/>
      <c r="I27" s="384"/>
      <c r="J27" s="385"/>
      <c r="K27" s="253">
        <f t="shared" si="1"/>
        <v>0</v>
      </c>
      <c r="L27" s="353">
        <f t="shared" si="0"/>
        <v>0</v>
      </c>
      <c r="M27" s="255"/>
      <c r="N27" s="373"/>
      <c r="O27" s="217"/>
      <c r="Q27" s="369">
        <v>1983</v>
      </c>
      <c r="R27" s="370">
        <v>9261</v>
      </c>
      <c r="T27" s="225"/>
      <c r="Z27" s="225"/>
      <c r="AA27" s="225"/>
      <c r="AB27" s="225"/>
      <c r="AC27" s="225"/>
      <c r="AD27" s="225"/>
    </row>
    <row r="28" spans="1:30" ht="13.5" thickBot="1">
      <c r="A28" s="839"/>
      <c r="B28" s="842"/>
      <c r="C28" s="845"/>
      <c r="D28" s="848"/>
      <c r="E28" s="851"/>
      <c r="F28" s="854"/>
      <c r="G28" s="854"/>
      <c r="H28" s="383"/>
      <c r="I28" s="384"/>
      <c r="J28" s="385"/>
      <c r="K28" s="253">
        <f t="shared" si="1"/>
        <v>0</v>
      </c>
      <c r="L28" s="353">
        <f t="shared" si="0"/>
        <v>0</v>
      </c>
      <c r="M28" s="255"/>
      <c r="N28" s="373"/>
      <c r="O28" s="217"/>
      <c r="Q28" s="369">
        <v>1984</v>
      </c>
      <c r="R28" s="370">
        <v>11298</v>
      </c>
      <c r="T28" s="225"/>
      <c r="Z28" s="225"/>
      <c r="AA28" s="225"/>
      <c r="AB28" s="225"/>
      <c r="AC28" s="225"/>
      <c r="AD28" s="225"/>
    </row>
    <row r="29" spans="1:30" ht="16.5" thickBot="1">
      <c r="A29" s="840"/>
      <c r="B29" s="843"/>
      <c r="C29" s="846"/>
      <c r="D29" s="849"/>
      <c r="E29" s="852"/>
      <c r="F29" s="855"/>
      <c r="G29" s="855"/>
      <c r="H29" s="856" t="s">
        <v>177</v>
      </c>
      <c r="I29" s="857"/>
      <c r="J29" s="857"/>
      <c r="K29" s="272">
        <f>SUM(K24:K28)</f>
        <v>0</v>
      </c>
      <c r="L29" s="273"/>
      <c r="M29" s="274"/>
      <c r="N29" s="275"/>
      <c r="O29" s="217"/>
      <c r="Q29" s="369">
        <v>1985</v>
      </c>
      <c r="R29" s="370">
        <v>13557</v>
      </c>
      <c r="T29" s="225"/>
      <c r="Z29" s="225"/>
      <c r="AA29" s="225"/>
      <c r="AB29" s="225"/>
      <c r="AC29" s="225"/>
      <c r="AD29" s="225"/>
    </row>
    <row r="30" spans="1:30" s="283" customFormat="1" ht="13.5" thickBot="1">
      <c r="A30" s="276"/>
      <c r="B30" s="277"/>
      <c r="C30" s="277"/>
      <c r="D30" s="858"/>
      <c r="E30" s="859"/>
      <c r="F30" s="277"/>
      <c r="G30" s="277"/>
      <c r="H30" s="277"/>
      <c r="I30" s="277"/>
      <c r="J30" s="277"/>
      <c r="K30" s="277"/>
      <c r="L30" s="277"/>
      <c r="M30" s="340"/>
      <c r="N30" s="279"/>
      <c r="O30" s="280"/>
      <c r="P30" s="280"/>
      <c r="Q30" s="369">
        <v>1986</v>
      </c>
      <c r="R30" s="370">
        <v>16811.400000000001</v>
      </c>
    </row>
    <row r="31" spans="1:30">
      <c r="A31" s="297"/>
      <c r="B31" s="298"/>
      <c r="C31" s="299"/>
      <c r="D31" s="299"/>
      <c r="E31" s="300"/>
      <c r="F31" s="301"/>
      <c r="G31" s="301"/>
      <c r="H31" s="302"/>
      <c r="I31" s="303"/>
      <c r="J31" s="304"/>
      <c r="K31" s="304"/>
      <c r="L31" s="304"/>
      <c r="M31" s="304"/>
      <c r="N31" s="305"/>
      <c r="Q31" s="369">
        <v>1987</v>
      </c>
      <c r="R31" s="370">
        <v>20510</v>
      </c>
      <c r="S31" s="225"/>
      <c r="Y31" s="225"/>
      <c r="Z31" s="225"/>
      <c r="AA31" s="225"/>
      <c r="AB31" s="225"/>
      <c r="AC31" s="225"/>
    </row>
    <row r="32" spans="1:30" ht="12.75" customHeight="1">
      <c r="A32" s="239" t="s">
        <v>70</v>
      </c>
      <c r="B32" s="240">
        <v>2</v>
      </c>
      <c r="C32" s="834">
        <f>VLOOKUP(B32,Conformación!$A$5:$S$129,2,FALSE)</f>
        <v>0</v>
      </c>
      <c r="D32" s="834"/>
      <c r="E32" s="834"/>
      <c r="F32" s="834"/>
      <c r="G32" s="834"/>
      <c r="H32" s="834"/>
      <c r="I32" s="834"/>
      <c r="J32" s="834"/>
      <c r="K32" s="337"/>
      <c r="L32" s="337"/>
      <c r="M32" s="337"/>
      <c r="N32" s="307"/>
      <c r="Q32" s="369">
        <v>1988</v>
      </c>
      <c r="R32" s="370">
        <v>25637.4</v>
      </c>
      <c r="S32" s="225"/>
      <c r="Y32" s="225"/>
      <c r="Z32" s="225"/>
      <c r="AA32" s="225"/>
      <c r="AB32" s="225"/>
      <c r="AC32" s="225"/>
    </row>
    <row r="33" spans="1:29" ht="12.75" customHeight="1">
      <c r="A33" s="239"/>
      <c r="B33" s="239"/>
      <c r="C33" s="835">
        <f>VLOOKUP(B32,Conformación!$A$5:$S$129,4,FALSE)</f>
        <v>0</v>
      </c>
      <c r="D33" s="835"/>
      <c r="E33" s="835"/>
      <c r="F33" s="835"/>
      <c r="G33" s="835"/>
      <c r="H33" s="835"/>
      <c r="I33" s="835"/>
      <c r="J33" s="835"/>
      <c r="K33" s="338"/>
      <c r="L33" s="338"/>
      <c r="M33" s="338"/>
      <c r="N33" s="307"/>
      <c r="Q33" s="369">
        <v>1989</v>
      </c>
      <c r="R33" s="370">
        <v>32559.599999999999</v>
      </c>
      <c r="S33" s="225"/>
      <c r="Y33" s="225"/>
      <c r="Z33" s="225"/>
      <c r="AA33" s="225"/>
      <c r="AB33" s="225"/>
      <c r="AC33" s="225"/>
    </row>
    <row r="34" spans="1:29" ht="13.5" thickBot="1">
      <c r="Q34" s="369">
        <v>1990</v>
      </c>
      <c r="R34" s="370">
        <v>41025</v>
      </c>
    </row>
    <row r="35" spans="1:29" ht="52.5" customHeight="1" thickBot="1">
      <c r="A35" s="246" t="s">
        <v>167</v>
      </c>
      <c r="B35" s="247" t="s">
        <v>168</v>
      </c>
      <c r="C35" s="247" t="s">
        <v>169</v>
      </c>
      <c r="D35" s="836" t="s">
        <v>170</v>
      </c>
      <c r="E35" s="837"/>
      <c r="F35" s="247" t="s">
        <v>171</v>
      </c>
      <c r="G35" s="247" t="s">
        <v>230</v>
      </c>
      <c r="H35" s="247" t="s">
        <v>4</v>
      </c>
      <c r="I35" s="247" t="s">
        <v>325</v>
      </c>
      <c r="J35" s="247" t="s">
        <v>26</v>
      </c>
      <c r="K35" s="247" t="s">
        <v>11</v>
      </c>
      <c r="L35" s="247" t="s">
        <v>174</v>
      </c>
      <c r="M35" s="561" t="s">
        <v>324</v>
      </c>
      <c r="N35" s="249" t="s">
        <v>9</v>
      </c>
      <c r="Q35" s="369">
        <v>1991</v>
      </c>
      <c r="R35" s="370">
        <v>51716.1</v>
      </c>
    </row>
    <row r="36" spans="1:29">
      <c r="A36" s="838" t="str">
        <f>A$7</f>
        <v>Residente de Obra</v>
      </c>
      <c r="B36" s="841"/>
      <c r="C36" s="844"/>
      <c r="D36" s="847"/>
      <c r="E36" s="850">
        <f>IF(D36=0,0,IF(D36&lt;D$7,"CUMPLE EL TIEMPO MÍNIMO REQUERIDO DE HABER TERMINADO Y APROBADO ESTUDIOS","NO CUMPLE EL TIEMPO MÍNIMO REQUERIDO DE HABER TERMINADO Y APROBADO ESTUDIOS"))</f>
        <v>0</v>
      </c>
      <c r="F36" s="860"/>
      <c r="G36" s="860"/>
      <c r="H36" s="250"/>
      <c r="I36" s="251"/>
      <c r="J36" s="252"/>
      <c r="K36" s="253">
        <f>IF(J36=0,0,IF(I36&lt;D$36,"EXPERIENCIA ADQUIRIDA ANTES DEL GRADO",J36/VLOOKUP(YEAR(I36),$Q$1:$R$64,2,0)))</f>
        <v>0</v>
      </c>
      <c r="L36" s="353">
        <f>IF(J36&gt;=K$7,"cumple",0)</f>
        <v>0</v>
      </c>
      <c r="M36" s="255"/>
      <c r="N36" s="378"/>
      <c r="Q36" s="369">
        <v>1992</v>
      </c>
      <c r="R36" s="370">
        <v>65190</v>
      </c>
    </row>
    <row r="37" spans="1:29">
      <c r="A37" s="839"/>
      <c r="B37" s="842"/>
      <c r="C37" s="845"/>
      <c r="D37" s="848"/>
      <c r="E37" s="851"/>
      <c r="F37" s="854"/>
      <c r="G37" s="854"/>
      <c r="H37" s="383"/>
      <c r="I37" s="384"/>
      <c r="J37" s="385"/>
      <c r="K37" s="253">
        <f>IF(J37=0,0,IF(I37&lt;D$36,"EXPERIENCIA ADQUIRIDA ANTES DEL GRADO",J37/VLOOKUP(YEAR(I37),$Q$1:$R$64,2,0)))</f>
        <v>0</v>
      </c>
      <c r="L37" s="353">
        <f t="shared" ref="L37:L38" si="2">IF(J37&gt;=K$7,"cumple",0)</f>
        <v>0</v>
      </c>
      <c r="M37" s="255"/>
      <c r="N37" s="372"/>
      <c r="Q37" s="377">
        <v>1993</v>
      </c>
      <c r="R37" s="370">
        <v>81510</v>
      </c>
    </row>
    <row r="38" spans="1:29">
      <c r="A38" s="839"/>
      <c r="B38" s="842"/>
      <c r="C38" s="845"/>
      <c r="D38" s="848"/>
      <c r="E38" s="851"/>
      <c r="F38" s="854"/>
      <c r="G38" s="854"/>
      <c r="H38" s="383"/>
      <c r="I38" s="384"/>
      <c r="J38" s="385"/>
      <c r="K38" s="253">
        <f t="shared" ref="K38:K40" si="3">IF(J38=0,0,IF(I38&lt;D$36,"EXPERIENCIA ADQUIRIDA ANTES DEL GRADO",J38/VLOOKUP(YEAR(I38),$Q$1:$R$64,2,0)))</f>
        <v>0</v>
      </c>
      <c r="L38" s="353">
        <f t="shared" si="2"/>
        <v>0</v>
      </c>
      <c r="M38" s="266"/>
      <c r="N38" s="378"/>
      <c r="Q38" s="377">
        <v>1994</v>
      </c>
      <c r="R38" s="370">
        <v>98700</v>
      </c>
    </row>
    <row r="39" spans="1:29">
      <c r="A39" s="839"/>
      <c r="B39" s="842"/>
      <c r="C39" s="845"/>
      <c r="D39" s="848"/>
      <c r="E39" s="851"/>
      <c r="F39" s="854"/>
      <c r="G39" s="854"/>
      <c r="H39" s="383"/>
      <c r="I39" s="384"/>
      <c r="J39" s="385"/>
      <c r="K39" s="253">
        <f t="shared" si="3"/>
        <v>0</v>
      </c>
      <c r="L39" s="353">
        <f t="shared" ref="L39:L40" si="4">IF(J39&gt;=K$7,"cumple",0)</f>
        <v>0</v>
      </c>
      <c r="M39" s="266"/>
      <c r="N39" s="378"/>
      <c r="Q39" s="377">
        <v>1995</v>
      </c>
      <c r="R39" s="370">
        <v>118933.5</v>
      </c>
    </row>
    <row r="40" spans="1:29" ht="13.5" thickBot="1">
      <c r="A40" s="839"/>
      <c r="B40" s="842"/>
      <c r="C40" s="845"/>
      <c r="D40" s="848"/>
      <c r="E40" s="851"/>
      <c r="F40" s="854"/>
      <c r="G40" s="854"/>
      <c r="H40" s="383"/>
      <c r="I40" s="384"/>
      <c r="J40" s="385"/>
      <c r="K40" s="253">
        <f t="shared" si="3"/>
        <v>0</v>
      </c>
      <c r="L40" s="354">
        <f t="shared" si="4"/>
        <v>0</v>
      </c>
      <c r="M40" s="266"/>
      <c r="N40" s="378"/>
      <c r="Q40" s="377">
        <v>1996</v>
      </c>
      <c r="R40" s="370">
        <v>142125</v>
      </c>
    </row>
    <row r="41" spans="1:29" ht="16.5" thickBot="1">
      <c r="A41" s="840"/>
      <c r="B41" s="843"/>
      <c r="C41" s="846"/>
      <c r="D41" s="849"/>
      <c r="E41" s="852"/>
      <c r="F41" s="855"/>
      <c r="G41" s="855"/>
      <c r="H41" s="856" t="s">
        <v>177</v>
      </c>
      <c r="I41" s="857"/>
      <c r="J41" s="857"/>
      <c r="K41" s="272">
        <f>SUM(K36:K40)</f>
        <v>0</v>
      </c>
      <c r="L41" s="386"/>
      <c r="M41" s="274"/>
      <c r="N41" s="296"/>
      <c r="Q41" s="377">
        <v>1997</v>
      </c>
      <c r="R41" s="370">
        <v>172005</v>
      </c>
    </row>
    <row r="42" spans="1:29" s="283" customFormat="1" ht="13.5" thickBot="1">
      <c r="A42" s="276"/>
      <c r="B42" s="277"/>
      <c r="C42" s="277"/>
      <c r="D42" s="858"/>
      <c r="E42" s="859"/>
      <c r="F42" s="277"/>
      <c r="G42" s="277"/>
      <c r="H42" s="277"/>
      <c r="I42" s="277"/>
      <c r="J42" s="277"/>
      <c r="K42" s="277"/>
      <c r="L42" s="350"/>
      <c r="M42" s="340"/>
      <c r="N42" s="279"/>
      <c r="O42" s="280"/>
      <c r="P42" s="280"/>
      <c r="Q42" s="377">
        <v>1998</v>
      </c>
      <c r="R42" s="370">
        <v>203826</v>
      </c>
    </row>
    <row r="43" spans="1:29">
      <c r="A43" s="297"/>
      <c r="B43" s="298"/>
      <c r="C43" s="299"/>
      <c r="D43" s="299"/>
      <c r="E43" s="300"/>
      <c r="F43" s="301"/>
      <c r="G43" s="301"/>
      <c r="H43" s="302"/>
      <c r="I43" s="303"/>
      <c r="J43" s="304"/>
      <c r="K43" s="304"/>
      <c r="L43" s="304"/>
      <c r="M43" s="304"/>
      <c r="N43" s="305"/>
      <c r="Q43" s="377">
        <v>1999</v>
      </c>
      <c r="R43" s="370">
        <v>236460</v>
      </c>
      <c r="S43" s="225"/>
      <c r="Y43" s="225"/>
      <c r="Z43" s="225"/>
      <c r="AA43" s="225"/>
      <c r="AB43" s="225"/>
      <c r="AC43" s="225"/>
    </row>
    <row r="44" spans="1:29" ht="12.75" customHeight="1">
      <c r="A44" s="239" t="s">
        <v>70</v>
      </c>
      <c r="B44" s="240">
        <v>3</v>
      </c>
      <c r="C44" s="834">
        <f>VLOOKUP(B44,Conformación!$A$5:$S$129,2,FALSE)</f>
        <v>0</v>
      </c>
      <c r="D44" s="834"/>
      <c r="E44" s="834"/>
      <c r="F44" s="834"/>
      <c r="G44" s="834"/>
      <c r="H44" s="834"/>
      <c r="I44" s="834"/>
      <c r="J44" s="834"/>
      <c r="K44" s="337"/>
      <c r="L44" s="337"/>
      <c r="M44" s="337"/>
      <c r="N44" s="307"/>
      <c r="Q44" s="377">
        <v>2000</v>
      </c>
      <c r="R44" s="370">
        <v>260100</v>
      </c>
    </row>
    <row r="45" spans="1:29" ht="12.75" customHeight="1">
      <c r="A45" s="239"/>
      <c r="B45" s="239"/>
      <c r="C45" s="835">
        <f>VLOOKUP(B44,Conformación!$A$5:$S$129,4,FALSE)</f>
        <v>0</v>
      </c>
      <c r="D45" s="835"/>
      <c r="E45" s="835"/>
      <c r="F45" s="835"/>
      <c r="G45" s="835"/>
      <c r="H45" s="835"/>
      <c r="I45" s="835"/>
      <c r="J45" s="835"/>
      <c r="K45" s="338"/>
      <c r="L45" s="338"/>
      <c r="M45" s="338"/>
      <c r="N45" s="307"/>
      <c r="Q45" s="377">
        <v>2001</v>
      </c>
      <c r="R45" s="370">
        <v>286000</v>
      </c>
    </row>
    <row r="46" spans="1:29" ht="13.5" thickBot="1">
      <c r="Q46" s="377">
        <v>2002</v>
      </c>
      <c r="R46" s="370">
        <v>309000</v>
      </c>
    </row>
    <row r="47" spans="1:29" ht="50.25" customHeight="1" thickBot="1">
      <c r="A47" s="246" t="s">
        <v>167</v>
      </c>
      <c r="B47" s="247" t="s">
        <v>168</v>
      </c>
      <c r="C47" s="247" t="s">
        <v>169</v>
      </c>
      <c r="D47" s="836" t="s">
        <v>170</v>
      </c>
      <c r="E47" s="837"/>
      <c r="F47" s="247" t="s">
        <v>171</v>
      </c>
      <c r="G47" s="247" t="s">
        <v>230</v>
      </c>
      <c r="H47" s="247" t="s">
        <v>4</v>
      </c>
      <c r="I47" s="247" t="s">
        <v>325</v>
      </c>
      <c r="J47" s="247" t="s">
        <v>26</v>
      </c>
      <c r="K47" s="247" t="s">
        <v>11</v>
      </c>
      <c r="L47" s="247" t="s">
        <v>174</v>
      </c>
      <c r="M47" s="561" t="s">
        <v>324</v>
      </c>
      <c r="N47" s="249" t="s">
        <v>9</v>
      </c>
      <c r="P47" s="311"/>
      <c r="Q47" s="377">
        <v>2003</v>
      </c>
      <c r="R47" s="370">
        <v>332000</v>
      </c>
    </row>
    <row r="48" spans="1:29">
      <c r="A48" s="838" t="str">
        <f>A$7</f>
        <v>Residente de Obra</v>
      </c>
      <c r="B48" s="841"/>
      <c r="C48" s="844"/>
      <c r="D48" s="847"/>
      <c r="E48" s="850">
        <f>IF(D48=0,0,IF(D48&lt;D$7,"CUMPLE EL TIEMPO MÍNIMO REQUERIDO DE HABER TERMINADO Y APROBADO ESTUDIOS","NO CUMPLE EL TIEMPO MÍNIMO REQUERIDO DE HABER TERMINADO Y APROBADO ESTUDIOS"))</f>
        <v>0</v>
      </c>
      <c r="F48" s="860"/>
      <c r="G48" s="860"/>
      <c r="H48" s="250"/>
      <c r="I48" s="251"/>
      <c r="J48" s="252"/>
      <c r="K48" s="253">
        <f>IF(J48=0,0,IF(I48&lt;D$48,"EXPERIENCIA ADQUIRIDA ANTES DEL GRADO",J48/VLOOKUP(YEAR(I48),$Q$1:$R$64,2,0)))</f>
        <v>0</v>
      </c>
      <c r="L48" s="353">
        <f>IF(J48&gt;=K$7,"cumple",0)</f>
        <v>0</v>
      </c>
      <c r="M48" s="255"/>
      <c r="N48" s="378"/>
      <c r="Q48" s="377">
        <v>2004</v>
      </c>
      <c r="R48" s="370">
        <v>358000</v>
      </c>
    </row>
    <row r="49" spans="1:18">
      <c r="A49" s="839"/>
      <c r="B49" s="842"/>
      <c r="C49" s="845"/>
      <c r="D49" s="848"/>
      <c r="E49" s="851"/>
      <c r="F49" s="854"/>
      <c r="G49" s="854"/>
      <c r="H49" s="383"/>
      <c r="I49" s="384"/>
      <c r="J49" s="385"/>
      <c r="K49" s="253">
        <f>IF(J49=0,0,IF(I49&lt;D$48,"EXPERIENCIA ADQUIRIDA ANTES DEL GRADO",J49/VLOOKUP(YEAR(I49),$Q$1:$R$64,2,0)))</f>
        <v>0</v>
      </c>
      <c r="L49" s="353">
        <f t="shared" ref="L49:L52" si="5">IF(J49&gt;=K$7,"cumple",0)</f>
        <v>0</v>
      </c>
      <c r="M49" s="255"/>
      <c r="N49" s="372"/>
      <c r="Q49" s="377">
        <v>2005</v>
      </c>
      <c r="R49" s="370">
        <v>381500</v>
      </c>
    </row>
    <row r="50" spans="1:18">
      <c r="A50" s="839"/>
      <c r="B50" s="842"/>
      <c r="C50" s="845"/>
      <c r="D50" s="848"/>
      <c r="E50" s="851"/>
      <c r="F50" s="854"/>
      <c r="G50" s="854"/>
      <c r="H50" s="383"/>
      <c r="I50" s="384"/>
      <c r="J50" s="385"/>
      <c r="K50" s="253">
        <f t="shared" ref="K50:K52" si="6">IF(J50=0,0,IF(I50&lt;D$48,"EXPERIENCIA ADQUIRIDA ANTES DEL GRADO",J50/VLOOKUP(YEAR(I50),$Q$1:$R$64,2,0)))</f>
        <v>0</v>
      </c>
      <c r="L50" s="353">
        <f t="shared" ref="L50:L51" si="7">IF(J50&gt;=K$7,"cumple",0)</f>
        <v>0</v>
      </c>
      <c r="M50" s="255"/>
      <c r="N50" s="372"/>
      <c r="Q50" s="377">
        <v>2006</v>
      </c>
      <c r="R50" s="370">
        <v>408000</v>
      </c>
    </row>
    <row r="51" spans="1:18">
      <c r="A51" s="839"/>
      <c r="B51" s="842"/>
      <c r="C51" s="845"/>
      <c r="D51" s="848"/>
      <c r="E51" s="851"/>
      <c r="F51" s="854"/>
      <c r="G51" s="854"/>
      <c r="H51" s="383"/>
      <c r="I51" s="384"/>
      <c r="J51" s="385"/>
      <c r="K51" s="253">
        <f t="shared" si="6"/>
        <v>0</v>
      </c>
      <c r="L51" s="353">
        <f t="shared" si="7"/>
        <v>0</v>
      </c>
      <c r="M51" s="255"/>
      <c r="N51" s="372"/>
      <c r="Q51" s="377">
        <v>2007</v>
      </c>
      <c r="R51" s="370">
        <v>433700</v>
      </c>
    </row>
    <row r="52" spans="1:18" ht="13.5" thickBot="1">
      <c r="A52" s="839"/>
      <c r="B52" s="842"/>
      <c r="C52" s="845"/>
      <c r="D52" s="848"/>
      <c r="E52" s="851"/>
      <c r="F52" s="854"/>
      <c r="G52" s="854"/>
      <c r="H52" s="383"/>
      <c r="I52" s="384"/>
      <c r="J52" s="385"/>
      <c r="K52" s="253">
        <f t="shared" si="6"/>
        <v>0</v>
      </c>
      <c r="L52" s="353">
        <f t="shared" si="5"/>
        <v>0</v>
      </c>
      <c r="M52" s="266"/>
      <c r="N52" s="378"/>
      <c r="Q52" s="377">
        <v>2008</v>
      </c>
      <c r="R52" s="370">
        <v>461500</v>
      </c>
    </row>
    <row r="53" spans="1:18" ht="19.5" customHeight="1" thickBot="1">
      <c r="A53" s="840"/>
      <c r="B53" s="843"/>
      <c r="C53" s="846"/>
      <c r="D53" s="849"/>
      <c r="E53" s="852"/>
      <c r="F53" s="855"/>
      <c r="G53" s="855"/>
      <c r="H53" s="856" t="s">
        <v>178</v>
      </c>
      <c r="I53" s="857"/>
      <c r="J53" s="857"/>
      <c r="K53" s="272">
        <f>SUM(K47:K52)</f>
        <v>0</v>
      </c>
      <c r="L53" s="386"/>
      <c r="M53" s="374"/>
      <c r="N53" s="296"/>
      <c r="Q53" s="377">
        <v>2009</v>
      </c>
      <c r="R53" s="370">
        <v>496900</v>
      </c>
    </row>
    <row r="54" spans="1:18" s="283" customFormat="1" ht="13.5" thickBot="1">
      <c r="A54" s="276"/>
      <c r="B54" s="277"/>
      <c r="C54" s="277"/>
      <c r="D54" s="858"/>
      <c r="E54" s="859"/>
      <c r="F54" s="277"/>
      <c r="G54" s="277"/>
      <c r="H54" s="277"/>
      <c r="I54" s="277"/>
      <c r="J54" s="277"/>
      <c r="K54" s="277"/>
      <c r="L54" s="350"/>
      <c r="M54" s="350"/>
      <c r="N54" s="279"/>
      <c r="O54" s="280"/>
      <c r="P54" s="280"/>
      <c r="Q54" s="377">
        <v>2010</v>
      </c>
      <c r="R54" s="370">
        <v>515000</v>
      </c>
    </row>
    <row r="55" spans="1:18" ht="12.75" customHeight="1">
      <c r="A55" s="297"/>
      <c r="B55" s="298"/>
      <c r="C55" s="299"/>
      <c r="D55" s="299"/>
      <c r="E55" s="300"/>
      <c r="F55" s="301"/>
      <c r="G55" s="301"/>
      <c r="H55" s="302"/>
      <c r="I55" s="303"/>
      <c r="J55" s="304"/>
      <c r="K55" s="304"/>
      <c r="L55" s="304"/>
      <c r="M55" s="304"/>
      <c r="N55" s="305"/>
      <c r="Q55" s="377">
        <v>2011</v>
      </c>
      <c r="R55" s="370">
        <v>535600</v>
      </c>
    </row>
    <row r="56" spans="1:18" ht="12.75" customHeight="1">
      <c r="A56" s="239" t="s">
        <v>70</v>
      </c>
      <c r="B56" s="240">
        <v>4</v>
      </c>
      <c r="C56" s="834">
        <f>VLOOKUP(B56,Conformación!$A$5:$S$129,2,FALSE)</f>
        <v>0</v>
      </c>
      <c r="D56" s="834"/>
      <c r="E56" s="834"/>
      <c r="F56" s="834"/>
      <c r="G56" s="834"/>
      <c r="H56" s="834"/>
      <c r="I56" s="834"/>
      <c r="J56" s="834"/>
      <c r="K56" s="337"/>
      <c r="L56" s="337"/>
      <c r="M56" s="337"/>
      <c r="N56" s="307"/>
      <c r="Q56" s="377">
        <v>2012</v>
      </c>
      <c r="R56" s="370">
        <v>566700</v>
      </c>
    </row>
    <row r="57" spans="1:18" ht="12.75" customHeight="1">
      <c r="A57" s="239"/>
      <c r="B57" s="239"/>
      <c r="C57" s="835">
        <f>VLOOKUP(B56,Conformación!$A$5:$S$129,4,FALSE)</f>
        <v>0</v>
      </c>
      <c r="D57" s="835"/>
      <c r="E57" s="835"/>
      <c r="F57" s="835"/>
      <c r="G57" s="835"/>
      <c r="H57" s="835"/>
      <c r="I57" s="835"/>
      <c r="J57" s="835"/>
      <c r="K57" s="338"/>
      <c r="L57" s="338"/>
      <c r="M57" s="338"/>
      <c r="N57" s="307"/>
      <c r="Q57" s="377">
        <v>2013</v>
      </c>
      <c r="R57" s="370">
        <v>581900</v>
      </c>
    </row>
    <row r="58" spans="1:18" ht="13.5" thickBot="1">
      <c r="Q58" s="377">
        <v>2014</v>
      </c>
      <c r="R58" s="370">
        <v>616000</v>
      </c>
    </row>
    <row r="59" spans="1:18" ht="48" thickBot="1">
      <c r="A59" s="246" t="s">
        <v>167</v>
      </c>
      <c r="B59" s="247" t="s">
        <v>168</v>
      </c>
      <c r="C59" s="247" t="s">
        <v>169</v>
      </c>
      <c r="D59" s="836" t="s">
        <v>170</v>
      </c>
      <c r="E59" s="837"/>
      <c r="F59" s="247" t="s">
        <v>171</v>
      </c>
      <c r="G59" s="247" t="s">
        <v>230</v>
      </c>
      <c r="H59" s="247" t="s">
        <v>4</v>
      </c>
      <c r="I59" s="247" t="s">
        <v>325</v>
      </c>
      <c r="J59" s="247" t="s">
        <v>26</v>
      </c>
      <c r="K59" s="247" t="s">
        <v>11</v>
      </c>
      <c r="L59" s="247" t="s">
        <v>174</v>
      </c>
      <c r="M59" s="561" t="s">
        <v>324</v>
      </c>
      <c r="N59" s="249" t="s">
        <v>9</v>
      </c>
      <c r="P59" s="311"/>
      <c r="Q59" s="377">
        <v>2015</v>
      </c>
      <c r="R59" s="370">
        <v>644350</v>
      </c>
    </row>
    <row r="60" spans="1:18">
      <c r="A60" s="838" t="str">
        <f>A$7</f>
        <v>Residente de Obra</v>
      </c>
      <c r="B60" s="841"/>
      <c r="C60" s="844"/>
      <c r="D60" s="847"/>
      <c r="E60" s="850">
        <f>IF(D60=0,0,IF(D60&lt;D$7,"CUMPLE EL TIEMPO MÍNIMO REQUERIDO DE HABER TERMINADO Y APROBADO ESTUDIOS","NO CUMPLE EL TIEMPO MÍNIMO REQUERIDO DE HABER TERMINADO Y APROBADO ESTUDIOS"))</f>
        <v>0</v>
      </c>
      <c r="F60" s="860"/>
      <c r="G60" s="860"/>
      <c r="H60" s="250"/>
      <c r="I60" s="251"/>
      <c r="J60" s="252"/>
      <c r="K60" s="253">
        <f>IF(J60=0,0,IF(I60&lt;D$60,"EXPERIENCIA ADQUIRIDA ANTES DEL GRADO",J60/VLOOKUP(YEAR(I60),$Q$1:$R$64,2,0)))</f>
        <v>0</v>
      </c>
      <c r="L60" s="353">
        <f>IF(J60&gt;=K$7,"cumple",0)</f>
        <v>0</v>
      </c>
      <c r="M60" s="255"/>
      <c r="N60" s="381"/>
      <c r="Q60" s="377">
        <v>2016</v>
      </c>
      <c r="R60" s="370">
        <v>689500</v>
      </c>
    </row>
    <row r="61" spans="1:18">
      <c r="A61" s="839"/>
      <c r="B61" s="842"/>
      <c r="C61" s="845"/>
      <c r="D61" s="848"/>
      <c r="E61" s="851"/>
      <c r="F61" s="854"/>
      <c r="G61" s="854"/>
      <c r="H61" s="383"/>
      <c r="I61" s="384"/>
      <c r="J61" s="385"/>
      <c r="K61" s="253">
        <f>IF(J61=0,0,IF(I61&lt;D$60,"EXPERIENCIA ADQUIRIDA ANTES DEL GRADO",J61/VLOOKUP(YEAR(I61),$Q$1:$R$64,2,0)))</f>
        <v>0</v>
      </c>
      <c r="L61" s="353">
        <f t="shared" ref="L61:L64" si="8">IF(J61&gt;=K$7,"cumple",0)</f>
        <v>0</v>
      </c>
      <c r="M61" s="255"/>
      <c r="N61" s="286"/>
      <c r="Q61" s="377">
        <v>2017</v>
      </c>
      <c r="R61" s="370">
        <v>737717</v>
      </c>
    </row>
    <row r="62" spans="1:18">
      <c r="A62" s="839"/>
      <c r="B62" s="842"/>
      <c r="C62" s="845"/>
      <c r="D62" s="848"/>
      <c r="E62" s="851"/>
      <c r="F62" s="854"/>
      <c r="G62" s="854"/>
      <c r="H62" s="383"/>
      <c r="I62" s="384"/>
      <c r="J62" s="385"/>
      <c r="K62" s="253">
        <f t="shared" ref="K62:K64" si="9">IF(J62=0,0,IF(I62&lt;D$60,"EXPERIENCIA ADQUIRIDA ANTES DEL GRADO",J62/VLOOKUP(YEAR(I62),$Q$1:$R$64,2,0)))</f>
        <v>0</v>
      </c>
      <c r="L62" s="353">
        <f t="shared" si="8"/>
        <v>0</v>
      </c>
      <c r="M62" s="255"/>
      <c r="N62" s="286"/>
      <c r="Q62" s="377">
        <v>2018</v>
      </c>
      <c r="R62" s="370">
        <v>781242</v>
      </c>
    </row>
    <row r="63" spans="1:18">
      <c r="A63" s="839"/>
      <c r="B63" s="842"/>
      <c r="C63" s="845"/>
      <c r="D63" s="848"/>
      <c r="E63" s="851"/>
      <c r="F63" s="854"/>
      <c r="G63" s="854"/>
      <c r="H63" s="383"/>
      <c r="I63" s="384"/>
      <c r="J63" s="385"/>
      <c r="K63" s="253">
        <f t="shared" si="9"/>
        <v>0</v>
      </c>
      <c r="L63" s="353">
        <f t="shared" si="8"/>
        <v>0</v>
      </c>
      <c r="M63" s="255"/>
      <c r="N63" s="286"/>
      <c r="Q63" s="377">
        <v>2019</v>
      </c>
      <c r="R63" s="370">
        <v>828116</v>
      </c>
    </row>
    <row r="64" spans="1:18" ht="13.5" thickBot="1">
      <c r="A64" s="839"/>
      <c r="B64" s="842"/>
      <c r="C64" s="845"/>
      <c r="D64" s="848"/>
      <c r="E64" s="851"/>
      <c r="F64" s="854"/>
      <c r="G64" s="854"/>
      <c r="H64" s="383"/>
      <c r="I64" s="384"/>
      <c r="J64" s="385"/>
      <c r="K64" s="253">
        <f t="shared" si="9"/>
        <v>0</v>
      </c>
      <c r="L64" s="353">
        <f t="shared" si="8"/>
        <v>0</v>
      </c>
      <c r="M64" s="255"/>
      <c r="N64" s="286"/>
      <c r="Q64" s="377">
        <v>2020</v>
      </c>
      <c r="R64" s="370">
        <v>877803</v>
      </c>
    </row>
    <row r="65" spans="1:18" ht="16.5" thickBot="1">
      <c r="A65" s="840"/>
      <c r="B65" s="843"/>
      <c r="C65" s="846"/>
      <c r="D65" s="849"/>
      <c r="E65" s="852"/>
      <c r="F65" s="855"/>
      <c r="G65" s="855"/>
      <c r="H65" s="856" t="s">
        <v>178</v>
      </c>
      <c r="I65" s="857"/>
      <c r="J65" s="857"/>
      <c r="K65" s="272">
        <f>SUM(K62:K64)</f>
        <v>0</v>
      </c>
      <c r="L65" s="386"/>
      <c r="M65" s="374"/>
      <c r="N65" s="296"/>
      <c r="Q65" s="379"/>
      <c r="R65" s="380"/>
    </row>
    <row r="66" spans="1:18" s="283" customFormat="1" ht="12" thickBot="1">
      <c r="A66" s="276"/>
      <c r="B66" s="277"/>
      <c r="C66" s="277"/>
      <c r="D66" s="858"/>
      <c r="E66" s="859"/>
      <c r="F66" s="277"/>
      <c r="G66" s="277"/>
      <c r="H66" s="277"/>
      <c r="I66" s="277"/>
      <c r="J66" s="277"/>
      <c r="K66" s="277"/>
      <c r="L66" s="350"/>
      <c r="M66" s="350"/>
      <c r="N66" s="279"/>
      <c r="O66" s="280"/>
      <c r="P66" s="280"/>
      <c r="Q66" s="375"/>
      <c r="R66" s="376"/>
    </row>
    <row r="67" spans="1:18">
      <c r="A67" s="297"/>
      <c r="B67" s="298"/>
      <c r="C67" s="299"/>
      <c r="D67" s="299"/>
      <c r="E67" s="300"/>
      <c r="F67" s="301"/>
      <c r="G67" s="301"/>
      <c r="H67" s="302"/>
      <c r="I67" s="303"/>
      <c r="J67" s="304"/>
      <c r="K67" s="304"/>
      <c r="L67" s="304"/>
      <c r="M67" s="304"/>
      <c r="N67" s="305"/>
    </row>
    <row r="68" spans="1:18" ht="12.75" customHeight="1">
      <c r="A68" s="239" t="s">
        <v>70</v>
      </c>
      <c r="B68" s="240">
        <v>5</v>
      </c>
      <c r="C68" s="834">
        <f>VLOOKUP(B68,Conformación!$A$5:$S$129,2,FALSE)</f>
        <v>0</v>
      </c>
      <c r="D68" s="834"/>
      <c r="E68" s="834"/>
      <c r="F68" s="834"/>
      <c r="G68" s="834"/>
      <c r="H68" s="834"/>
      <c r="I68" s="834"/>
      <c r="J68" s="834"/>
      <c r="K68" s="337"/>
      <c r="L68" s="337"/>
      <c r="M68" s="337"/>
      <c r="N68" s="307"/>
    </row>
    <row r="69" spans="1:18" ht="12.75" customHeight="1">
      <c r="A69" s="239"/>
      <c r="B69" s="239"/>
      <c r="C69" s="835">
        <f>VLOOKUP(B68,Conformación!$A$5:$S$129,4,FALSE)</f>
        <v>0</v>
      </c>
      <c r="D69" s="835"/>
      <c r="E69" s="835"/>
      <c r="F69" s="835"/>
      <c r="G69" s="835"/>
      <c r="H69" s="835"/>
      <c r="I69" s="835"/>
      <c r="J69" s="835"/>
      <c r="K69" s="338"/>
      <c r="L69" s="338"/>
      <c r="M69" s="338"/>
      <c r="N69" s="307"/>
    </row>
    <row r="70" spans="1:18" ht="13.5" thickBot="1"/>
    <row r="71" spans="1:18" ht="48" thickBot="1">
      <c r="A71" s="246" t="s">
        <v>167</v>
      </c>
      <c r="B71" s="247" t="s">
        <v>168</v>
      </c>
      <c r="C71" s="247" t="s">
        <v>169</v>
      </c>
      <c r="D71" s="836" t="s">
        <v>170</v>
      </c>
      <c r="E71" s="837"/>
      <c r="F71" s="247" t="s">
        <v>171</v>
      </c>
      <c r="G71" s="247" t="s">
        <v>230</v>
      </c>
      <c r="H71" s="247" t="s">
        <v>4</v>
      </c>
      <c r="I71" s="247" t="s">
        <v>325</v>
      </c>
      <c r="J71" s="247" t="s">
        <v>26</v>
      </c>
      <c r="K71" s="247" t="s">
        <v>11</v>
      </c>
      <c r="L71" s="247" t="s">
        <v>174</v>
      </c>
      <c r="M71" s="561" t="s">
        <v>324</v>
      </c>
      <c r="N71" s="249" t="s">
        <v>9</v>
      </c>
      <c r="P71" s="311"/>
    </row>
    <row r="72" spans="1:18">
      <c r="A72" s="838" t="str">
        <f>A$7</f>
        <v>Residente de Obra</v>
      </c>
      <c r="B72" s="841"/>
      <c r="C72" s="844"/>
      <c r="D72" s="847"/>
      <c r="E72" s="850">
        <f>IF(D72=0,0,IF(D72&lt;D$7,"CUMPLE EL TIEMPO MÍNIMO REQUERIDO DE HABER TERMINADO Y APROBADO ESTUDIOS","NO CUMPLE EL TIEMPO MÍNIMO REQUERIDO DE HABER TERMINADO Y APROBADO ESTUDIOS"))</f>
        <v>0</v>
      </c>
      <c r="F72" s="860"/>
      <c r="G72" s="860"/>
      <c r="H72" s="250"/>
      <c r="I72" s="251"/>
      <c r="J72" s="252"/>
      <c r="K72" s="253">
        <f>IF(J72=0,0,IF(I72&lt;D$72,"EXPERIENCIA ADQUIRIDA ANTES DEL GRADO",J72/VLOOKUP(YEAR(I72),$Q$1:$R$64,2,0)))</f>
        <v>0</v>
      </c>
      <c r="L72" s="353">
        <f>IF(J72&gt;=K$7,"cumple",0)</f>
        <v>0</v>
      </c>
      <c r="M72" s="255"/>
      <c r="N72" s="382"/>
      <c r="Q72"/>
      <c r="R72"/>
    </row>
    <row r="73" spans="1:18">
      <c r="A73" s="839"/>
      <c r="B73" s="842"/>
      <c r="C73" s="845"/>
      <c r="D73" s="848"/>
      <c r="E73" s="851"/>
      <c r="F73" s="854"/>
      <c r="G73" s="854"/>
      <c r="H73" s="383"/>
      <c r="I73" s="384"/>
      <c r="J73" s="385"/>
      <c r="K73" s="253">
        <f>IF(J73=0,0,IF(I73&lt;D$72,"EXPERIENCIA ADQUIRIDA ANTES DEL GRADO",J73/VLOOKUP(YEAR(I73),$Q$1:$R$64,2,0)))</f>
        <v>0</v>
      </c>
      <c r="L73" s="353">
        <f t="shared" ref="L73:L74" si="10">IF(J73&gt;=K$7,"cumple",0)</f>
        <v>0</v>
      </c>
      <c r="M73" s="255"/>
      <c r="N73" s="372"/>
      <c r="Q73"/>
      <c r="R73"/>
    </row>
    <row r="74" spans="1:18">
      <c r="A74" s="839"/>
      <c r="B74" s="842"/>
      <c r="C74" s="845"/>
      <c r="D74" s="848"/>
      <c r="E74" s="851"/>
      <c r="F74" s="854"/>
      <c r="G74" s="854"/>
      <c r="H74" s="383"/>
      <c r="I74" s="384"/>
      <c r="J74" s="385"/>
      <c r="K74" s="253">
        <f t="shared" ref="K74:K76" si="11">IF(J74=0,0,IF(I74&lt;D$72,"EXPERIENCIA ADQUIRIDA ANTES DEL GRADO",J74/VLOOKUP(YEAR(I74),$Q$1:$R$64,2,0)))</f>
        <v>0</v>
      </c>
      <c r="L74" s="353">
        <f t="shared" si="10"/>
        <v>0</v>
      </c>
      <c r="M74" s="255"/>
      <c r="N74" s="373"/>
      <c r="Q74"/>
      <c r="R74"/>
    </row>
    <row r="75" spans="1:18">
      <c r="A75" s="839"/>
      <c r="B75" s="842"/>
      <c r="C75" s="845"/>
      <c r="D75" s="848"/>
      <c r="E75" s="851"/>
      <c r="F75" s="854"/>
      <c r="G75" s="854"/>
      <c r="H75" s="383"/>
      <c r="I75" s="384"/>
      <c r="J75" s="385"/>
      <c r="K75" s="253">
        <f t="shared" si="11"/>
        <v>0</v>
      </c>
      <c r="L75" s="353">
        <f>IF(J75&gt;=K$7,"cumple",0)</f>
        <v>0</v>
      </c>
      <c r="M75" s="255"/>
      <c r="N75" s="373"/>
      <c r="Q75"/>
      <c r="R75"/>
    </row>
    <row r="76" spans="1:18" ht="13.5" thickBot="1">
      <c r="A76" s="839"/>
      <c r="B76" s="842"/>
      <c r="C76" s="845"/>
      <c r="D76" s="848"/>
      <c r="E76" s="851"/>
      <c r="F76" s="854"/>
      <c r="G76" s="854"/>
      <c r="H76" s="383"/>
      <c r="I76" s="384"/>
      <c r="J76" s="385"/>
      <c r="K76" s="253">
        <f t="shared" si="11"/>
        <v>0</v>
      </c>
      <c r="L76" s="353">
        <f t="shared" ref="L76" si="12">IF(J76&gt;=K$7,"cumple",0)</f>
        <v>0</v>
      </c>
      <c r="M76" s="255"/>
      <c r="N76" s="373"/>
      <c r="Q76"/>
      <c r="R76"/>
    </row>
    <row r="77" spans="1:18" ht="16.5" thickBot="1">
      <c r="A77" s="840"/>
      <c r="B77" s="843"/>
      <c r="C77" s="846"/>
      <c r="D77" s="849"/>
      <c r="E77" s="852"/>
      <c r="F77" s="855"/>
      <c r="G77" s="855"/>
      <c r="H77" s="856" t="s">
        <v>178</v>
      </c>
      <c r="I77" s="857"/>
      <c r="J77" s="857"/>
      <c r="K77" s="272">
        <f>SUM(K74:K76)</f>
        <v>0</v>
      </c>
      <c r="L77" s="386"/>
      <c r="M77" s="374"/>
      <c r="N77" s="296"/>
      <c r="Q77"/>
      <c r="R77"/>
    </row>
    <row r="78" spans="1:18" s="283" customFormat="1" ht="13.5" thickBot="1">
      <c r="A78" s="276"/>
      <c r="B78" s="277"/>
      <c r="C78" s="277"/>
      <c r="D78" s="858"/>
      <c r="E78" s="859"/>
      <c r="F78" s="277"/>
      <c r="G78" s="277"/>
      <c r="H78" s="277"/>
      <c r="I78" s="277"/>
      <c r="J78" s="277"/>
      <c r="K78" s="277"/>
      <c r="L78" s="350"/>
      <c r="M78" s="350"/>
      <c r="N78" s="279"/>
      <c r="O78" s="280"/>
      <c r="P78" s="280"/>
      <c r="Q78"/>
      <c r="R78"/>
    </row>
    <row r="79" spans="1:18">
      <c r="A79" s="297"/>
      <c r="B79" s="298"/>
      <c r="C79" s="299"/>
      <c r="D79" s="299"/>
      <c r="E79" s="300"/>
      <c r="F79" s="301"/>
      <c r="G79" s="301"/>
      <c r="H79" s="302"/>
      <c r="I79" s="303"/>
      <c r="J79" s="304"/>
      <c r="K79" s="304"/>
      <c r="L79" s="304"/>
      <c r="M79" s="304"/>
      <c r="N79" s="305"/>
      <c r="Q79"/>
      <c r="R79"/>
    </row>
  </sheetData>
  <mergeCells count="73">
    <mergeCell ref="D78:E78"/>
    <mergeCell ref="C68:J68"/>
    <mergeCell ref="C69:J69"/>
    <mergeCell ref="D71:E71"/>
    <mergeCell ref="A72:A77"/>
    <mergeCell ref="B72:B77"/>
    <mergeCell ref="C72:C77"/>
    <mergeCell ref="D72:D77"/>
    <mergeCell ref="E72:E77"/>
    <mergeCell ref="G72:G77"/>
    <mergeCell ref="F72:F77"/>
    <mergeCell ref="H77:J77"/>
    <mergeCell ref="A60:A65"/>
    <mergeCell ref="B60:B65"/>
    <mergeCell ref="C60:C65"/>
    <mergeCell ref="D60:D65"/>
    <mergeCell ref="E60:E65"/>
    <mergeCell ref="D54:E54"/>
    <mergeCell ref="D66:E66"/>
    <mergeCell ref="C56:J56"/>
    <mergeCell ref="C57:J57"/>
    <mergeCell ref="D59:E59"/>
    <mergeCell ref="F60:F65"/>
    <mergeCell ref="H65:J65"/>
    <mergeCell ref="G60:G65"/>
    <mergeCell ref="C44:J44"/>
    <mergeCell ref="C45:J45"/>
    <mergeCell ref="D47:E47"/>
    <mergeCell ref="A48:A53"/>
    <mergeCell ref="B48:B53"/>
    <mergeCell ref="C48:C53"/>
    <mergeCell ref="D48:D53"/>
    <mergeCell ref="E48:E53"/>
    <mergeCell ref="G48:G53"/>
    <mergeCell ref="F48:F53"/>
    <mergeCell ref="H53:J53"/>
    <mergeCell ref="A36:A41"/>
    <mergeCell ref="B36:B41"/>
    <mergeCell ref="C36:C41"/>
    <mergeCell ref="D36:D41"/>
    <mergeCell ref="E36:E41"/>
    <mergeCell ref="F24:F29"/>
    <mergeCell ref="G24:G29"/>
    <mergeCell ref="H29:J29"/>
    <mergeCell ref="D30:E30"/>
    <mergeCell ref="D42:E42"/>
    <mergeCell ref="C32:J32"/>
    <mergeCell ref="C33:J33"/>
    <mergeCell ref="D35:E35"/>
    <mergeCell ref="F36:F41"/>
    <mergeCell ref="H41:J41"/>
    <mergeCell ref="G36:G41"/>
    <mergeCell ref="D23:E23"/>
    <mergeCell ref="A24:A29"/>
    <mergeCell ref="B24:B29"/>
    <mergeCell ref="C24:C29"/>
    <mergeCell ref="D24:D29"/>
    <mergeCell ref="E24:E29"/>
    <mergeCell ref="F7:H8"/>
    <mergeCell ref="I7:J8"/>
    <mergeCell ref="K7:K8"/>
    <mergeCell ref="C19:J19"/>
    <mergeCell ref="C20:J21"/>
    <mergeCell ref="A7:A8"/>
    <mergeCell ref="B7:B8"/>
    <mergeCell ref="C7:C8"/>
    <mergeCell ref="D7:D8"/>
    <mergeCell ref="E7:E8"/>
    <mergeCell ref="A1:N2"/>
    <mergeCell ref="A4:N4"/>
    <mergeCell ref="C6:D6"/>
    <mergeCell ref="F6:H6"/>
    <mergeCell ref="I6:J6"/>
  </mergeCells>
  <conditionalFormatting sqref="I10:N17 N22 O23:O29">
    <cfRule type="containsText" dxfId="158" priority="31" operator="containsText" text="TIEMPO">
      <formula>NOT(ISERROR(SEARCH("TIEMPO",I10)))</formula>
    </cfRule>
    <cfRule type="cellIs" dxfId="157" priority="32" operator="equal">
      <formula>30</formula>
    </cfRule>
  </conditionalFormatting>
  <conditionalFormatting sqref="E36:E38 E24:E29 E41 E72:E77 E60:E65 E52:E53">
    <cfRule type="containsText" dxfId="156" priority="30" stopIfTrue="1" operator="containsText" text="NO CUMPLE">
      <formula>NOT(ISERROR(SEARCH("NO CUMPLE",E24)))</formula>
    </cfRule>
  </conditionalFormatting>
  <conditionalFormatting sqref="K24:K28">
    <cfRule type="containsText" dxfId="155" priority="29" stopIfTrue="1" operator="containsText" text="EXPERIENCIA">
      <formula>NOT(ISERROR(SEARCH("EXPERIENCIA",K24)))</formula>
    </cfRule>
  </conditionalFormatting>
  <conditionalFormatting sqref="K36:K40">
    <cfRule type="containsText" dxfId="154" priority="11" stopIfTrue="1" operator="containsText" text="EXPERIENCIA">
      <formula>NOT(ISERROR(SEARCH("EXPERIENCIA",K36)))</formula>
    </cfRule>
  </conditionalFormatting>
  <conditionalFormatting sqref="K60:K64">
    <cfRule type="containsText" dxfId="153" priority="9" stopIfTrue="1" operator="containsText" text="EXPERIENCIA">
      <formula>NOT(ISERROR(SEARCH("EXPERIENCIA",K60)))</formula>
    </cfRule>
  </conditionalFormatting>
  <conditionalFormatting sqref="K72:K76">
    <cfRule type="containsText" dxfId="152" priority="8" stopIfTrue="1" operator="containsText" text="EXPERIENCIA">
      <formula>NOT(ISERROR(SEARCH("EXPERIENCIA",K72)))</formula>
    </cfRule>
  </conditionalFormatting>
  <conditionalFormatting sqref="E48:E49">
    <cfRule type="containsText" dxfId="151" priority="7" stopIfTrue="1" operator="containsText" text="NO CUMPLE">
      <formula>NOT(ISERROR(SEARCH("NO CUMPLE",E48)))</formula>
    </cfRule>
  </conditionalFormatting>
  <conditionalFormatting sqref="K48:K52">
    <cfRule type="containsText" dxfId="150" priority="6" stopIfTrue="1" operator="containsText" text="EXPERIENCIA">
      <formula>NOT(ISERROR(SEARCH("EXPERIENCIA",K48)))</formula>
    </cfRule>
  </conditionalFormatting>
  <conditionalFormatting sqref="E39:E40">
    <cfRule type="containsText" dxfId="149" priority="4" stopIfTrue="1" operator="containsText" text="NO CUMPLE">
      <formula>NOT(ISERROR(SEARCH("NO CUMPLE",E39)))</formula>
    </cfRule>
  </conditionalFormatting>
  <conditionalFormatting sqref="E50:E51">
    <cfRule type="containsText" dxfId="148" priority="2" stopIfTrue="1" operator="containsText" text="NO CUMPLE">
      <formula>NOT(ISERROR(SEARCH("NO CUMPLE",E50)))</formula>
    </cfRule>
  </conditionalFormatting>
  <printOptions horizontalCentered="1"/>
  <pageMargins left="0.59055118110236227" right="0.59055118110236227" top="0.59055118110236227" bottom="0.59055118110236227" header="0.39370078740157483" footer="0.39370078740157483"/>
  <pageSetup scale="38" fitToHeight="2" orientation="landscape" r:id="rId1"/>
  <headerFooter>
    <oddHeader>&amp;C&amp;P de &amp;N</oddHeader>
    <oddFooter>&amp;LArq. Walter Raúl Parada Barajas &amp;C&amp;F &amp;R&amp;A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9" tint="-0.249977111117893"/>
  </sheetPr>
  <dimension ref="A1:AC110"/>
  <sheetViews>
    <sheetView workbookViewId="0">
      <selection sqref="A1:M2"/>
    </sheetView>
  </sheetViews>
  <sheetFormatPr baseColWidth="10" defaultColWidth="11" defaultRowHeight="12.75"/>
  <cols>
    <col min="1" max="1" width="24" style="217" customWidth="1"/>
    <col min="2" max="2" width="22.140625" style="217" customWidth="1"/>
    <col min="3" max="4" width="17" style="217" customWidth="1"/>
    <col min="5" max="5" width="25" style="217" customWidth="1"/>
    <col min="6" max="6" width="17.42578125" style="217" customWidth="1"/>
    <col min="7" max="7" width="51.42578125" style="217" customWidth="1"/>
    <col min="8" max="8" width="18.42578125" style="217" customWidth="1"/>
    <col min="9" max="9" width="28.85546875" style="217" customWidth="1"/>
    <col min="10" max="12" width="25.140625" style="217" customWidth="1"/>
    <col min="13" max="13" width="30.85546875" style="217" customWidth="1"/>
    <col min="14" max="14" width="6" style="214" customWidth="1"/>
    <col min="15" max="15" width="11" style="214" customWidth="1"/>
    <col min="16" max="16" width="5.85546875" style="311" customWidth="1"/>
    <col min="17" max="17" width="14.7109375" style="312" customWidth="1"/>
    <col min="18" max="18" width="11" style="217" customWidth="1"/>
    <col min="19" max="23" width="11.42578125" style="217" customWidth="1"/>
    <col min="24" max="256" width="11" style="217"/>
    <col min="257" max="257" width="24" style="217" customWidth="1"/>
    <col min="258" max="258" width="22.140625" style="217" customWidth="1"/>
    <col min="259" max="260" width="17" style="217" customWidth="1"/>
    <col min="261" max="261" width="25" style="217" customWidth="1"/>
    <col min="262" max="262" width="17.42578125" style="217" customWidth="1"/>
    <col min="263" max="263" width="51.42578125" style="217" customWidth="1"/>
    <col min="264" max="264" width="18.42578125" style="217" customWidth="1"/>
    <col min="265" max="265" width="28.85546875" style="217" customWidth="1"/>
    <col min="266" max="268" width="25.140625" style="217" customWidth="1"/>
    <col min="269" max="269" width="30.85546875" style="217" customWidth="1"/>
    <col min="270" max="270" width="6" style="217" customWidth="1"/>
    <col min="271" max="271" width="11" style="217" customWidth="1"/>
    <col min="272" max="272" width="5.85546875" style="217" customWidth="1"/>
    <col min="273" max="273" width="14.7109375" style="217" customWidth="1"/>
    <col min="274" max="274" width="11" style="217" customWidth="1"/>
    <col min="275" max="279" width="11.42578125" style="217" customWidth="1"/>
    <col min="280" max="512" width="11" style="217"/>
    <col min="513" max="513" width="24" style="217" customWidth="1"/>
    <col min="514" max="514" width="22.140625" style="217" customWidth="1"/>
    <col min="515" max="516" width="17" style="217" customWidth="1"/>
    <col min="517" max="517" width="25" style="217" customWidth="1"/>
    <col min="518" max="518" width="17.42578125" style="217" customWidth="1"/>
    <col min="519" max="519" width="51.42578125" style="217" customWidth="1"/>
    <col min="520" max="520" width="18.42578125" style="217" customWidth="1"/>
    <col min="521" max="521" width="28.85546875" style="217" customWidth="1"/>
    <col min="522" max="524" width="25.140625" style="217" customWidth="1"/>
    <col min="525" max="525" width="30.85546875" style="217" customWidth="1"/>
    <col min="526" max="526" width="6" style="217" customWidth="1"/>
    <col min="527" max="527" width="11" style="217" customWidth="1"/>
    <col min="528" max="528" width="5.85546875" style="217" customWidth="1"/>
    <col min="529" max="529" width="14.7109375" style="217" customWidth="1"/>
    <col min="530" max="530" width="11" style="217" customWidth="1"/>
    <col min="531" max="535" width="11.42578125" style="217" customWidth="1"/>
    <col min="536" max="768" width="11" style="217"/>
    <col min="769" max="769" width="24" style="217" customWidth="1"/>
    <col min="770" max="770" width="22.140625" style="217" customWidth="1"/>
    <col min="771" max="772" width="17" style="217" customWidth="1"/>
    <col min="773" max="773" width="25" style="217" customWidth="1"/>
    <col min="774" max="774" width="17.42578125" style="217" customWidth="1"/>
    <col min="775" max="775" width="51.42578125" style="217" customWidth="1"/>
    <col min="776" max="776" width="18.42578125" style="217" customWidth="1"/>
    <col min="777" max="777" width="28.85546875" style="217" customWidth="1"/>
    <col min="778" max="780" width="25.140625" style="217" customWidth="1"/>
    <col min="781" max="781" width="30.85546875" style="217" customWidth="1"/>
    <col min="782" max="782" width="6" style="217" customWidth="1"/>
    <col min="783" max="783" width="11" style="217" customWidth="1"/>
    <col min="784" max="784" width="5.85546875" style="217" customWidth="1"/>
    <col min="785" max="785" width="14.7109375" style="217" customWidth="1"/>
    <col min="786" max="786" width="11" style="217" customWidth="1"/>
    <col min="787" max="791" width="11.42578125" style="217" customWidth="1"/>
    <col min="792" max="1024" width="11" style="217"/>
    <col min="1025" max="1025" width="24" style="217" customWidth="1"/>
    <col min="1026" max="1026" width="22.140625" style="217" customWidth="1"/>
    <col min="1027" max="1028" width="17" style="217" customWidth="1"/>
    <col min="1029" max="1029" width="25" style="217" customWidth="1"/>
    <col min="1030" max="1030" width="17.42578125" style="217" customWidth="1"/>
    <col min="1031" max="1031" width="51.42578125" style="217" customWidth="1"/>
    <col min="1032" max="1032" width="18.42578125" style="217" customWidth="1"/>
    <col min="1033" max="1033" width="28.85546875" style="217" customWidth="1"/>
    <col min="1034" max="1036" width="25.140625" style="217" customWidth="1"/>
    <col min="1037" max="1037" width="30.85546875" style="217" customWidth="1"/>
    <col min="1038" max="1038" width="6" style="217" customWidth="1"/>
    <col min="1039" max="1039" width="11" style="217" customWidth="1"/>
    <col min="1040" max="1040" width="5.85546875" style="217" customWidth="1"/>
    <col min="1041" max="1041" width="14.7109375" style="217" customWidth="1"/>
    <col min="1042" max="1042" width="11" style="217" customWidth="1"/>
    <col min="1043" max="1047" width="11.42578125" style="217" customWidth="1"/>
    <col min="1048" max="1280" width="11" style="217"/>
    <col min="1281" max="1281" width="24" style="217" customWidth="1"/>
    <col min="1282" max="1282" width="22.140625" style="217" customWidth="1"/>
    <col min="1283" max="1284" width="17" style="217" customWidth="1"/>
    <col min="1285" max="1285" width="25" style="217" customWidth="1"/>
    <col min="1286" max="1286" width="17.42578125" style="217" customWidth="1"/>
    <col min="1287" max="1287" width="51.42578125" style="217" customWidth="1"/>
    <col min="1288" max="1288" width="18.42578125" style="217" customWidth="1"/>
    <col min="1289" max="1289" width="28.85546875" style="217" customWidth="1"/>
    <col min="1290" max="1292" width="25.140625" style="217" customWidth="1"/>
    <col min="1293" max="1293" width="30.85546875" style="217" customWidth="1"/>
    <col min="1294" max="1294" width="6" style="217" customWidth="1"/>
    <col min="1295" max="1295" width="11" style="217" customWidth="1"/>
    <col min="1296" max="1296" width="5.85546875" style="217" customWidth="1"/>
    <col min="1297" max="1297" width="14.7109375" style="217" customWidth="1"/>
    <col min="1298" max="1298" width="11" style="217" customWidth="1"/>
    <col min="1299" max="1303" width="11.42578125" style="217" customWidth="1"/>
    <col min="1304" max="1536" width="11" style="217"/>
    <col min="1537" max="1537" width="24" style="217" customWidth="1"/>
    <col min="1538" max="1538" width="22.140625" style="217" customWidth="1"/>
    <col min="1539" max="1540" width="17" style="217" customWidth="1"/>
    <col min="1541" max="1541" width="25" style="217" customWidth="1"/>
    <col min="1542" max="1542" width="17.42578125" style="217" customWidth="1"/>
    <col min="1543" max="1543" width="51.42578125" style="217" customWidth="1"/>
    <col min="1544" max="1544" width="18.42578125" style="217" customWidth="1"/>
    <col min="1545" max="1545" width="28.85546875" style="217" customWidth="1"/>
    <col min="1546" max="1548" width="25.140625" style="217" customWidth="1"/>
    <col min="1549" max="1549" width="30.85546875" style="217" customWidth="1"/>
    <col min="1550" max="1550" width="6" style="217" customWidth="1"/>
    <col min="1551" max="1551" width="11" style="217" customWidth="1"/>
    <col min="1552" max="1552" width="5.85546875" style="217" customWidth="1"/>
    <col min="1553" max="1553" width="14.7109375" style="217" customWidth="1"/>
    <col min="1554" max="1554" width="11" style="217" customWidth="1"/>
    <col min="1555" max="1559" width="11.42578125" style="217" customWidth="1"/>
    <col min="1560" max="1792" width="11" style="217"/>
    <col min="1793" max="1793" width="24" style="217" customWidth="1"/>
    <col min="1794" max="1794" width="22.140625" style="217" customWidth="1"/>
    <col min="1795" max="1796" width="17" style="217" customWidth="1"/>
    <col min="1797" max="1797" width="25" style="217" customWidth="1"/>
    <col min="1798" max="1798" width="17.42578125" style="217" customWidth="1"/>
    <col min="1799" max="1799" width="51.42578125" style="217" customWidth="1"/>
    <col min="1800" max="1800" width="18.42578125" style="217" customWidth="1"/>
    <col min="1801" max="1801" width="28.85546875" style="217" customWidth="1"/>
    <col min="1802" max="1804" width="25.140625" style="217" customWidth="1"/>
    <col min="1805" max="1805" width="30.85546875" style="217" customWidth="1"/>
    <col min="1806" max="1806" width="6" style="217" customWidth="1"/>
    <col min="1807" max="1807" width="11" style="217" customWidth="1"/>
    <col min="1808" max="1808" width="5.85546875" style="217" customWidth="1"/>
    <col min="1809" max="1809" width="14.7109375" style="217" customWidth="1"/>
    <col min="1810" max="1810" width="11" style="217" customWidth="1"/>
    <col min="1811" max="1815" width="11.42578125" style="217" customWidth="1"/>
    <col min="1816" max="2048" width="11" style="217"/>
    <col min="2049" max="2049" width="24" style="217" customWidth="1"/>
    <col min="2050" max="2050" width="22.140625" style="217" customWidth="1"/>
    <col min="2051" max="2052" width="17" style="217" customWidth="1"/>
    <col min="2053" max="2053" width="25" style="217" customWidth="1"/>
    <col min="2054" max="2054" width="17.42578125" style="217" customWidth="1"/>
    <col min="2055" max="2055" width="51.42578125" style="217" customWidth="1"/>
    <col min="2056" max="2056" width="18.42578125" style="217" customWidth="1"/>
    <col min="2057" max="2057" width="28.85546875" style="217" customWidth="1"/>
    <col min="2058" max="2060" width="25.140625" style="217" customWidth="1"/>
    <col min="2061" max="2061" width="30.85546875" style="217" customWidth="1"/>
    <col min="2062" max="2062" width="6" style="217" customWidth="1"/>
    <col min="2063" max="2063" width="11" style="217" customWidth="1"/>
    <col min="2064" max="2064" width="5.85546875" style="217" customWidth="1"/>
    <col min="2065" max="2065" width="14.7109375" style="217" customWidth="1"/>
    <col min="2066" max="2066" width="11" style="217" customWidth="1"/>
    <col min="2067" max="2071" width="11.42578125" style="217" customWidth="1"/>
    <col min="2072" max="2304" width="11" style="217"/>
    <col min="2305" max="2305" width="24" style="217" customWidth="1"/>
    <col min="2306" max="2306" width="22.140625" style="217" customWidth="1"/>
    <col min="2307" max="2308" width="17" style="217" customWidth="1"/>
    <col min="2309" max="2309" width="25" style="217" customWidth="1"/>
    <col min="2310" max="2310" width="17.42578125" style="217" customWidth="1"/>
    <col min="2311" max="2311" width="51.42578125" style="217" customWidth="1"/>
    <col min="2312" max="2312" width="18.42578125" style="217" customWidth="1"/>
    <col min="2313" max="2313" width="28.85546875" style="217" customWidth="1"/>
    <col min="2314" max="2316" width="25.140625" style="217" customWidth="1"/>
    <col min="2317" max="2317" width="30.85546875" style="217" customWidth="1"/>
    <col min="2318" max="2318" width="6" style="217" customWidth="1"/>
    <col min="2319" max="2319" width="11" style="217" customWidth="1"/>
    <col min="2320" max="2320" width="5.85546875" style="217" customWidth="1"/>
    <col min="2321" max="2321" width="14.7109375" style="217" customWidth="1"/>
    <col min="2322" max="2322" width="11" style="217" customWidth="1"/>
    <col min="2323" max="2327" width="11.42578125" style="217" customWidth="1"/>
    <col min="2328" max="2560" width="11" style="217"/>
    <col min="2561" max="2561" width="24" style="217" customWidth="1"/>
    <col min="2562" max="2562" width="22.140625" style="217" customWidth="1"/>
    <col min="2563" max="2564" width="17" style="217" customWidth="1"/>
    <col min="2565" max="2565" width="25" style="217" customWidth="1"/>
    <col min="2566" max="2566" width="17.42578125" style="217" customWidth="1"/>
    <col min="2567" max="2567" width="51.42578125" style="217" customWidth="1"/>
    <col min="2568" max="2568" width="18.42578125" style="217" customWidth="1"/>
    <col min="2569" max="2569" width="28.85546875" style="217" customWidth="1"/>
    <col min="2570" max="2572" width="25.140625" style="217" customWidth="1"/>
    <col min="2573" max="2573" width="30.85546875" style="217" customWidth="1"/>
    <col min="2574" max="2574" width="6" style="217" customWidth="1"/>
    <col min="2575" max="2575" width="11" style="217" customWidth="1"/>
    <col min="2576" max="2576" width="5.85546875" style="217" customWidth="1"/>
    <col min="2577" max="2577" width="14.7109375" style="217" customWidth="1"/>
    <col min="2578" max="2578" width="11" style="217" customWidth="1"/>
    <col min="2579" max="2583" width="11.42578125" style="217" customWidth="1"/>
    <col min="2584" max="2816" width="11" style="217"/>
    <col min="2817" max="2817" width="24" style="217" customWidth="1"/>
    <col min="2818" max="2818" width="22.140625" style="217" customWidth="1"/>
    <col min="2819" max="2820" width="17" style="217" customWidth="1"/>
    <col min="2821" max="2821" width="25" style="217" customWidth="1"/>
    <col min="2822" max="2822" width="17.42578125" style="217" customWidth="1"/>
    <col min="2823" max="2823" width="51.42578125" style="217" customWidth="1"/>
    <col min="2824" max="2824" width="18.42578125" style="217" customWidth="1"/>
    <col min="2825" max="2825" width="28.85546875" style="217" customWidth="1"/>
    <col min="2826" max="2828" width="25.140625" style="217" customWidth="1"/>
    <col min="2829" max="2829" width="30.85546875" style="217" customWidth="1"/>
    <col min="2830" max="2830" width="6" style="217" customWidth="1"/>
    <col min="2831" max="2831" width="11" style="217" customWidth="1"/>
    <col min="2832" max="2832" width="5.85546875" style="217" customWidth="1"/>
    <col min="2833" max="2833" width="14.7109375" style="217" customWidth="1"/>
    <col min="2834" max="2834" width="11" style="217" customWidth="1"/>
    <col min="2835" max="2839" width="11.42578125" style="217" customWidth="1"/>
    <col min="2840" max="3072" width="11" style="217"/>
    <col min="3073" max="3073" width="24" style="217" customWidth="1"/>
    <col min="3074" max="3074" width="22.140625" style="217" customWidth="1"/>
    <col min="3075" max="3076" width="17" style="217" customWidth="1"/>
    <col min="3077" max="3077" width="25" style="217" customWidth="1"/>
    <col min="3078" max="3078" width="17.42578125" style="217" customWidth="1"/>
    <col min="3079" max="3079" width="51.42578125" style="217" customWidth="1"/>
    <col min="3080" max="3080" width="18.42578125" style="217" customWidth="1"/>
    <col min="3081" max="3081" width="28.85546875" style="217" customWidth="1"/>
    <col min="3082" max="3084" width="25.140625" style="217" customWidth="1"/>
    <col min="3085" max="3085" width="30.85546875" style="217" customWidth="1"/>
    <col min="3086" max="3086" width="6" style="217" customWidth="1"/>
    <col min="3087" max="3087" width="11" style="217" customWidth="1"/>
    <col min="3088" max="3088" width="5.85546875" style="217" customWidth="1"/>
    <col min="3089" max="3089" width="14.7109375" style="217" customWidth="1"/>
    <col min="3090" max="3090" width="11" style="217" customWidth="1"/>
    <col min="3091" max="3095" width="11.42578125" style="217" customWidth="1"/>
    <col min="3096" max="3328" width="11" style="217"/>
    <col min="3329" max="3329" width="24" style="217" customWidth="1"/>
    <col min="3330" max="3330" width="22.140625" style="217" customWidth="1"/>
    <col min="3331" max="3332" width="17" style="217" customWidth="1"/>
    <col min="3333" max="3333" width="25" style="217" customWidth="1"/>
    <col min="3334" max="3334" width="17.42578125" style="217" customWidth="1"/>
    <col min="3335" max="3335" width="51.42578125" style="217" customWidth="1"/>
    <col min="3336" max="3336" width="18.42578125" style="217" customWidth="1"/>
    <col min="3337" max="3337" width="28.85546875" style="217" customWidth="1"/>
    <col min="3338" max="3340" width="25.140625" style="217" customWidth="1"/>
    <col min="3341" max="3341" width="30.85546875" style="217" customWidth="1"/>
    <col min="3342" max="3342" width="6" style="217" customWidth="1"/>
    <col min="3343" max="3343" width="11" style="217" customWidth="1"/>
    <col min="3344" max="3344" width="5.85546875" style="217" customWidth="1"/>
    <col min="3345" max="3345" width="14.7109375" style="217" customWidth="1"/>
    <col min="3346" max="3346" width="11" style="217" customWidth="1"/>
    <col min="3347" max="3351" width="11.42578125" style="217" customWidth="1"/>
    <col min="3352" max="3584" width="11" style="217"/>
    <col min="3585" max="3585" width="24" style="217" customWidth="1"/>
    <col min="3586" max="3586" width="22.140625" style="217" customWidth="1"/>
    <col min="3587" max="3588" width="17" style="217" customWidth="1"/>
    <col min="3589" max="3589" width="25" style="217" customWidth="1"/>
    <col min="3590" max="3590" width="17.42578125" style="217" customWidth="1"/>
    <col min="3591" max="3591" width="51.42578125" style="217" customWidth="1"/>
    <col min="3592" max="3592" width="18.42578125" style="217" customWidth="1"/>
    <col min="3593" max="3593" width="28.85546875" style="217" customWidth="1"/>
    <col min="3594" max="3596" width="25.140625" style="217" customWidth="1"/>
    <col min="3597" max="3597" width="30.85546875" style="217" customWidth="1"/>
    <col min="3598" max="3598" width="6" style="217" customWidth="1"/>
    <col min="3599" max="3599" width="11" style="217" customWidth="1"/>
    <col min="3600" max="3600" width="5.85546875" style="217" customWidth="1"/>
    <col min="3601" max="3601" width="14.7109375" style="217" customWidth="1"/>
    <col min="3602" max="3602" width="11" style="217" customWidth="1"/>
    <col min="3603" max="3607" width="11.42578125" style="217" customWidth="1"/>
    <col min="3608" max="3840" width="11" style="217"/>
    <col min="3841" max="3841" width="24" style="217" customWidth="1"/>
    <col min="3842" max="3842" width="22.140625" style="217" customWidth="1"/>
    <col min="3843" max="3844" width="17" style="217" customWidth="1"/>
    <col min="3845" max="3845" width="25" style="217" customWidth="1"/>
    <col min="3846" max="3846" width="17.42578125" style="217" customWidth="1"/>
    <col min="3847" max="3847" width="51.42578125" style="217" customWidth="1"/>
    <col min="3848" max="3848" width="18.42578125" style="217" customWidth="1"/>
    <col min="3849" max="3849" width="28.85546875" style="217" customWidth="1"/>
    <col min="3850" max="3852" width="25.140625" style="217" customWidth="1"/>
    <col min="3853" max="3853" width="30.85546875" style="217" customWidth="1"/>
    <col min="3854" max="3854" width="6" style="217" customWidth="1"/>
    <col min="3855" max="3855" width="11" style="217" customWidth="1"/>
    <col min="3856" max="3856" width="5.85546875" style="217" customWidth="1"/>
    <col min="3857" max="3857" width="14.7109375" style="217" customWidth="1"/>
    <col min="3858" max="3858" width="11" style="217" customWidth="1"/>
    <col min="3859" max="3863" width="11.42578125" style="217" customWidth="1"/>
    <col min="3864" max="4096" width="11" style="217"/>
    <col min="4097" max="4097" width="24" style="217" customWidth="1"/>
    <col min="4098" max="4098" width="22.140625" style="217" customWidth="1"/>
    <col min="4099" max="4100" width="17" style="217" customWidth="1"/>
    <col min="4101" max="4101" width="25" style="217" customWidth="1"/>
    <col min="4102" max="4102" width="17.42578125" style="217" customWidth="1"/>
    <col min="4103" max="4103" width="51.42578125" style="217" customWidth="1"/>
    <col min="4104" max="4104" width="18.42578125" style="217" customWidth="1"/>
    <col min="4105" max="4105" width="28.85546875" style="217" customWidth="1"/>
    <col min="4106" max="4108" width="25.140625" style="217" customWidth="1"/>
    <col min="4109" max="4109" width="30.85546875" style="217" customWidth="1"/>
    <col min="4110" max="4110" width="6" style="217" customWidth="1"/>
    <col min="4111" max="4111" width="11" style="217" customWidth="1"/>
    <col min="4112" max="4112" width="5.85546875" style="217" customWidth="1"/>
    <col min="4113" max="4113" width="14.7109375" style="217" customWidth="1"/>
    <col min="4114" max="4114" width="11" style="217" customWidth="1"/>
    <col min="4115" max="4119" width="11.42578125" style="217" customWidth="1"/>
    <col min="4120" max="4352" width="11" style="217"/>
    <col min="4353" max="4353" width="24" style="217" customWidth="1"/>
    <col min="4354" max="4354" width="22.140625" style="217" customWidth="1"/>
    <col min="4355" max="4356" width="17" style="217" customWidth="1"/>
    <col min="4357" max="4357" width="25" style="217" customWidth="1"/>
    <col min="4358" max="4358" width="17.42578125" style="217" customWidth="1"/>
    <col min="4359" max="4359" width="51.42578125" style="217" customWidth="1"/>
    <col min="4360" max="4360" width="18.42578125" style="217" customWidth="1"/>
    <col min="4361" max="4361" width="28.85546875" style="217" customWidth="1"/>
    <col min="4362" max="4364" width="25.140625" style="217" customWidth="1"/>
    <col min="4365" max="4365" width="30.85546875" style="217" customWidth="1"/>
    <col min="4366" max="4366" width="6" style="217" customWidth="1"/>
    <col min="4367" max="4367" width="11" style="217" customWidth="1"/>
    <col min="4368" max="4368" width="5.85546875" style="217" customWidth="1"/>
    <col min="4369" max="4369" width="14.7109375" style="217" customWidth="1"/>
    <col min="4370" max="4370" width="11" style="217" customWidth="1"/>
    <col min="4371" max="4375" width="11.42578125" style="217" customWidth="1"/>
    <col min="4376" max="4608" width="11" style="217"/>
    <col min="4609" max="4609" width="24" style="217" customWidth="1"/>
    <col min="4610" max="4610" width="22.140625" style="217" customWidth="1"/>
    <col min="4611" max="4612" width="17" style="217" customWidth="1"/>
    <col min="4613" max="4613" width="25" style="217" customWidth="1"/>
    <col min="4614" max="4614" width="17.42578125" style="217" customWidth="1"/>
    <col min="4615" max="4615" width="51.42578125" style="217" customWidth="1"/>
    <col min="4616" max="4616" width="18.42578125" style="217" customWidth="1"/>
    <col min="4617" max="4617" width="28.85546875" style="217" customWidth="1"/>
    <col min="4618" max="4620" width="25.140625" style="217" customWidth="1"/>
    <col min="4621" max="4621" width="30.85546875" style="217" customWidth="1"/>
    <col min="4622" max="4622" width="6" style="217" customWidth="1"/>
    <col min="4623" max="4623" width="11" style="217" customWidth="1"/>
    <col min="4624" max="4624" width="5.85546875" style="217" customWidth="1"/>
    <col min="4625" max="4625" width="14.7109375" style="217" customWidth="1"/>
    <col min="4626" max="4626" width="11" style="217" customWidth="1"/>
    <col min="4627" max="4631" width="11.42578125" style="217" customWidth="1"/>
    <col min="4632" max="4864" width="11" style="217"/>
    <col min="4865" max="4865" width="24" style="217" customWidth="1"/>
    <col min="4866" max="4866" width="22.140625" style="217" customWidth="1"/>
    <col min="4867" max="4868" width="17" style="217" customWidth="1"/>
    <col min="4869" max="4869" width="25" style="217" customWidth="1"/>
    <col min="4870" max="4870" width="17.42578125" style="217" customWidth="1"/>
    <col min="4871" max="4871" width="51.42578125" style="217" customWidth="1"/>
    <col min="4872" max="4872" width="18.42578125" style="217" customWidth="1"/>
    <col min="4873" max="4873" width="28.85546875" style="217" customWidth="1"/>
    <col min="4874" max="4876" width="25.140625" style="217" customWidth="1"/>
    <col min="4877" max="4877" width="30.85546875" style="217" customWidth="1"/>
    <col min="4878" max="4878" width="6" style="217" customWidth="1"/>
    <col min="4879" max="4879" width="11" style="217" customWidth="1"/>
    <col min="4880" max="4880" width="5.85546875" style="217" customWidth="1"/>
    <col min="4881" max="4881" width="14.7109375" style="217" customWidth="1"/>
    <col min="4882" max="4882" width="11" style="217" customWidth="1"/>
    <col min="4883" max="4887" width="11.42578125" style="217" customWidth="1"/>
    <col min="4888" max="5120" width="11" style="217"/>
    <col min="5121" max="5121" width="24" style="217" customWidth="1"/>
    <col min="5122" max="5122" width="22.140625" style="217" customWidth="1"/>
    <col min="5123" max="5124" width="17" style="217" customWidth="1"/>
    <col min="5125" max="5125" width="25" style="217" customWidth="1"/>
    <col min="5126" max="5126" width="17.42578125" style="217" customWidth="1"/>
    <col min="5127" max="5127" width="51.42578125" style="217" customWidth="1"/>
    <col min="5128" max="5128" width="18.42578125" style="217" customWidth="1"/>
    <col min="5129" max="5129" width="28.85546875" style="217" customWidth="1"/>
    <col min="5130" max="5132" width="25.140625" style="217" customWidth="1"/>
    <col min="5133" max="5133" width="30.85546875" style="217" customWidth="1"/>
    <col min="5134" max="5134" width="6" style="217" customWidth="1"/>
    <col min="5135" max="5135" width="11" style="217" customWidth="1"/>
    <col min="5136" max="5136" width="5.85546875" style="217" customWidth="1"/>
    <col min="5137" max="5137" width="14.7109375" style="217" customWidth="1"/>
    <col min="5138" max="5138" width="11" style="217" customWidth="1"/>
    <col min="5139" max="5143" width="11.42578125" style="217" customWidth="1"/>
    <col min="5144" max="5376" width="11" style="217"/>
    <col min="5377" max="5377" width="24" style="217" customWidth="1"/>
    <col min="5378" max="5378" width="22.140625" style="217" customWidth="1"/>
    <col min="5379" max="5380" width="17" style="217" customWidth="1"/>
    <col min="5381" max="5381" width="25" style="217" customWidth="1"/>
    <col min="5382" max="5382" width="17.42578125" style="217" customWidth="1"/>
    <col min="5383" max="5383" width="51.42578125" style="217" customWidth="1"/>
    <col min="5384" max="5384" width="18.42578125" style="217" customWidth="1"/>
    <col min="5385" max="5385" width="28.85546875" style="217" customWidth="1"/>
    <col min="5386" max="5388" width="25.140625" style="217" customWidth="1"/>
    <col min="5389" max="5389" width="30.85546875" style="217" customWidth="1"/>
    <col min="5390" max="5390" width="6" style="217" customWidth="1"/>
    <col min="5391" max="5391" width="11" style="217" customWidth="1"/>
    <col min="5392" max="5392" width="5.85546875" style="217" customWidth="1"/>
    <col min="5393" max="5393" width="14.7109375" style="217" customWidth="1"/>
    <col min="5394" max="5394" width="11" style="217" customWidth="1"/>
    <col min="5395" max="5399" width="11.42578125" style="217" customWidth="1"/>
    <col min="5400" max="5632" width="11" style="217"/>
    <col min="5633" max="5633" width="24" style="217" customWidth="1"/>
    <col min="5634" max="5634" width="22.140625" style="217" customWidth="1"/>
    <col min="5635" max="5636" width="17" style="217" customWidth="1"/>
    <col min="5637" max="5637" width="25" style="217" customWidth="1"/>
    <col min="5638" max="5638" width="17.42578125" style="217" customWidth="1"/>
    <col min="5639" max="5639" width="51.42578125" style="217" customWidth="1"/>
    <col min="5640" max="5640" width="18.42578125" style="217" customWidth="1"/>
    <col min="5641" max="5641" width="28.85546875" style="217" customWidth="1"/>
    <col min="5642" max="5644" width="25.140625" style="217" customWidth="1"/>
    <col min="5645" max="5645" width="30.85546875" style="217" customWidth="1"/>
    <col min="5646" max="5646" width="6" style="217" customWidth="1"/>
    <col min="5647" max="5647" width="11" style="217" customWidth="1"/>
    <col min="5648" max="5648" width="5.85546875" style="217" customWidth="1"/>
    <col min="5649" max="5649" width="14.7109375" style="217" customWidth="1"/>
    <col min="5650" max="5650" width="11" style="217" customWidth="1"/>
    <col min="5651" max="5655" width="11.42578125" style="217" customWidth="1"/>
    <col min="5656" max="5888" width="11" style="217"/>
    <col min="5889" max="5889" width="24" style="217" customWidth="1"/>
    <col min="5890" max="5890" width="22.140625" style="217" customWidth="1"/>
    <col min="5891" max="5892" width="17" style="217" customWidth="1"/>
    <col min="5893" max="5893" width="25" style="217" customWidth="1"/>
    <col min="5894" max="5894" width="17.42578125" style="217" customWidth="1"/>
    <col min="5895" max="5895" width="51.42578125" style="217" customWidth="1"/>
    <col min="5896" max="5896" width="18.42578125" style="217" customWidth="1"/>
    <col min="5897" max="5897" width="28.85546875" style="217" customWidth="1"/>
    <col min="5898" max="5900" width="25.140625" style="217" customWidth="1"/>
    <col min="5901" max="5901" width="30.85546875" style="217" customWidth="1"/>
    <col min="5902" max="5902" width="6" style="217" customWidth="1"/>
    <col min="5903" max="5903" width="11" style="217" customWidth="1"/>
    <col min="5904" max="5904" width="5.85546875" style="217" customWidth="1"/>
    <col min="5905" max="5905" width="14.7109375" style="217" customWidth="1"/>
    <col min="5906" max="5906" width="11" style="217" customWidth="1"/>
    <col min="5907" max="5911" width="11.42578125" style="217" customWidth="1"/>
    <col min="5912" max="6144" width="11" style="217"/>
    <col min="6145" max="6145" width="24" style="217" customWidth="1"/>
    <col min="6146" max="6146" width="22.140625" style="217" customWidth="1"/>
    <col min="6147" max="6148" width="17" style="217" customWidth="1"/>
    <col min="6149" max="6149" width="25" style="217" customWidth="1"/>
    <col min="6150" max="6150" width="17.42578125" style="217" customWidth="1"/>
    <col min="6151" max="6151" width="51.42578125" style="217" customWidth="1"/>
    <col min="6152" max="6152" width="18.42578125" style="217" customWidth="1"/>
    <col min="6153" max="6153" width="28.85546875" style="217" customWidth="1"/>
    <col min="6154" max="6156" width="25.140625" style="217" customWidth="1"/>
    <col min="6157" max="6157" width="30.85546875" style="217" customWidth="1"/>
    <col min="6158" max="6158" width="6" style="217" customWidth="1"/>
    <col min="6159" max="6159" width="11" style="217" customWidth="1"/>
    <col min="6160" max="6160" width="5.85546875" style="217" customWidth="1"/>
    <col min="6161" max="6161" width="14.7109375" style="217" customWidth="1"/>
    <col min="6162" max="6162" width="11" style="217" customWidth="1"/>
    <col min="6163" max="6167" width="11.42578125" style="217" customWidth="1"/>
    <col min="6168" max="6400" width="11" style="217"/>
    <col min="6401" max="6401" width="24" style="217" customWidth="1"/>
    <col min="6402" max="6402" width="22.140625" style="217" customWidth="1"/>
    <col min="6403" max="6404" width="17" style="217" customWidth="1"/>
    <col min="6405" max="6405" width="25" style="217" customWidth="1"/>
    <col min="6406" max="6406" width="17.42578125" style="217" customWidth="1"/>
    <col min="6407" max="6407" width="51.42578125" style="217" customWidth="1"/>
    <col min="6408" max="6408" width="18.42578125" style="217" customWidth="1"/>
    <col min="6409" max="6409" width="28.85546875" style="217" customWidth="1"/>
    <col min="6410" max="6412" width="25.140625" style="217" customWidth="1"/>
    <col min="6413" max="6413" width="30.85546875" style="217" customWidth="1"/>
    <col min="6414" max="6414" width="6" style="217" customWidth="1"/>
    <col min="6415" max="6415" width="11" style="217" customWidth="1"/>
    <col min="6416" max="6416" width="5.85546875" style="217" customWidth="1"/>
    <col min="6417" max="6417" width="14.7109375" style="217" customWidth="1"/>
    <col min="6418" max="6418" width="11" style="217" customWidth="1"/>
    <col min="6419" max="6423" width="11.42578125" style="217" customWidth="1"/>
    <col min="6424" max="6656" width="11" style="217"/>
    <col min="6657" max="6657" width="24" style="217" customWidth="1"/>
    <col min="6658" max="6658" width="22.140625" style="217" customWidth="1"/>
    <col min="6659" max="6660" width="17" style="217" customWidth="1"/>
    <col min="6661" max="6661" width="25" style="217" customWidth="1"/>
    <col min="6662" max="6662" width="17.42578125" style="217" customWidth="1"/>
    <col min="6663" max="6663" width="51.42578125" style="217" customWidth="1"/>
    <col min="6664" max="6664" width="18.42578125" style="217" customWidth="1"/>
    <col min="6665" max="6665" width="28.85546875" style="217" customWidth="1"/>
    <col min="6666" max="6668" width="25.140625" style="217" customWidth="1"/>
    <col min="6669" max="6669" width="30.85546875" style="217" customWidth="1"/>
    <col min="6670" max="6670" width="6" style="217" customWidth="1"/>
    <col min="6671" max="6671" width="11" style="217" customWidth="1"/>
    <col min="6672" max="6672" width="5.85546875" style="217" customWidth="1"/>
    <col min="6673" max="6673" width="14.7109375" style="217" customWidth="1"/>
    <col min="6674" max="6674" width="11" style="217" customWidth="1"/>
    <col min="6675" max="6679" width="11.42578125" style="217" customWidth="1"/>
    <col min="6680" max="6912" width="11" style="217"/>
    <col min="6913" max="6913" width="24" style="217" customWidth="1"/>
    <col min="6914" max="6914" width="22.140625" style="217" customWidth="1"/>
    <col min="6915" max="6916" width="17" style="217" customWidth="1"/>
    <col min="6917" max="6917" width="25" style="217" customWidth="1"/>
    <col min="6918" max="6918" width="17.42578125" style="217" customWidth="1"/>
    <col min="6919" max="6919" width="51.42578125" style="217" customWidth="1"/>
    <col min="6920" max="6920" width="18.42578125" style="217" customWidth="1"/>
    <col min="6921" max="6921" width="28.85546875" style="217" customWidth="1"/>
    <col min="6922" max="6924" width="25.140625" style="217" customWidth="1"/>
    <col min="6925" max="6925" width="30.85546875" style="217" customWidth="1"/>
    <col min="6926" max="6926" width="6" style="217" customWidth="1"/>
    <col min="6927" max="6927" width="11" style="217" customWidth="1"/>
    <col min="6928" max="6928" width="5.85546875" style="217" customWidth="1"/>
    <col min="6929" max="6929" width="14.7109375" style="217" customWidth="1"/>
    <col min="6930" max="6930" width="11" style="217" customWidth="1"/>
    <col min="6931" max="6935" width="11.42578125" style="217" customWidth="1"/>
    <col min="6936" max="7168" width="11" style="217"/>
    <col min="7169" max="7169" width="24" style="217" customWidth="1"/>
    <col min="7170" max="7170" width="22.140625" style="217" customWidth="1"/>
    <col min="7171" max="7172" width="17" style="217" customWidth="1"/>
    <col min="7173" max="7173" width="25" style="217" customWidth="1"/>
    <col min="7174" max="7174" width="17.42578125" style="217" customWidth="1"/>
    <col min="7175" max="7175" width="51.42578125" style="217" customWidth="1"/>
    <col min="7176" max="7176" width="18.42578125" style="217" customWidth="1"/>
    <col min="7177" max="7177" width="28.85546875" style="217" customWidth="1"/>
    <col min="7178" max="7180" width="25.140625" style="217" customWidth="1"/>
    <col min="7181" max="7181" width="30.85546875" style="217" customWidth="1"/>
    <col min="7182" max="7182" width="6" style="217" customWidth="1"/>
    <col min="7183" max="7183" width="11" style="217" customWidth="1"/>
    <col min="7184" max="7184" width="5.85546875" style="217" customWidth="1"/>
    <col min="7185" max="7185" width="14.7109375" style="217" customWidth="1"/>
    <col min="7186" max="7186" width="11" style="217" customWidth="1"/>
    <col min="7187" max="7191" width="11.42578125" style="217" customWidth="1"/>
    <col min="7192" max="7424" width="11" style="217"/>
    <col min="7425" max="7425" width="24" style="217" customWidth="1"/>
    <col min="7426" max="7426" width="22.140625" style="217" customWidth="1"/>
    <col min="7427" max="7428" width="17" style="217" customWidth="1"/>
    <col min="7429" max="7429" width="25" style="217" customWidth="1"/>
    <col min="7430" max="7430" width="17.42578125" style="217" customWidth="1"/>
    <col min="7431" max="7431" width="51.42578125" style="217" customWidth="1"/>
    <col min="7432" max="7432" width="18.42578125" style="217" customWidth="1"/>
    <col min="7433" max="7433" width="28.85546875" style="217" customWidth="1"/>
    <col min="7434" max="7436" width="25.140625" style="217" customWidth="1"/>
    <col min="7437" max="7437" width="30.85546875" style="217" customWidth="1"/>
    <col min="7438" max="7438" width="6" style="217" customWidth="1"/>
    <col min="7439" max="7439" width="11" style="217" customWidth="1"/>
    <col min="7440" max="7440" width="5.85546875" style="217" customWidth="1"/>
    <col min="7441" max="7441" width="14.7109375" style="217" customWidth="1"/>
    <col min="7442" max="7442" width="11" style="217" customWidth="1"/>
    <col min="7443" max="7447" width="11.42578125" style="217" customWidth="1"/>
    <col min="7448" max="7680" width="11" style="217"/>
    <col min="7681" max="7681" width="24" style="217" customWidth="1"/>
    <col min="7682" max="7682" width="22.140625" style="217" customWidth="1"/>
    <col min="7683" max="7684" width="17" style="217" customWidth="1"/>
    <col min="7685" max="7685" width="25" style="217" customWidth="1"/>
    <col min="7686" max="7686" width="17.42578125" style="217" customWidth="1"/>
    <col min="7687" max="7687" width="51.42578125" style="217" customWidth="1"/>
    <col min="7688" max="7688" width="18.42578125" style="217" customWidth="1"/>
    <col min="7689" max="7689" width="28.85546875" style="217" customWidth="1"/>
    <col min="7690" max="7692" width="25.140625" style="217" customWidth="1"/>
    <col min="7693" max="7693" width="30.85546875" style="217" customWidth="1"/>
    <col min="7694" max="7694" width="6" style="217" customWidth="1"/>
    <col min="7695" max="7695" width="11" style="217" customWidth="1"/>
    <col min="7696" max="7696" width="5.85546875" style="217" customWidth="1"/>
    <col min="7697" max="7697" width="14.7109375" style="217" customWidth="1"/>
    <col min="7698" max="7698" width="11" style="217" customWidth="1"/>
    <col min="7699" max="7703" width="11.42578125" style="217" customWidth="1"/>
    <col min="7704" max="7936" width="11" style="217"/>
    <col min="7937" max="7937" width="24" style="217" customWidth="1"/>
    <col min="7938" max="7938" width="22.140625" style="217" customWidth="1"/>
    <col min="7939" max="7940" width="17" style="217" customWidth="1"/>
    <col min="7941" max="7941" width="25" style="217" customWidth="1"/>
    <col min="7942" max="7942" width="17.42578125" style="217" customWidth="1"/>
    <col min="7943" max="7943" width="51.42578125" style="217" customWidth="1"/>
    <col min="7944" max="7944" width="18.42578125" style="217" customWidth="1"/>
    <col min="7945" max="7945" width="28.85546875" style="217" customWidth="1"/>
    <col min="7946" max="7948" width="25.140625" style="217" customWidth="1"/>
    <col min="7949" max="7949" width="30.85546875" style="217" customWidth="1"/>
    <col min="7950" max="7950" width="6" style="217" customWidth="1"/>
    <col min="7951" max="7951" width="11" style="217" customWidth="1"/>
    <col min="7952" max="7952" width="5.85546875" style="217" customWidth="1"/>
    <col min="7953" max="7953" width="14.7109375" style="217" customWidth="1"/>
    <col min="7954" max="7954" width="11" style="217" customWidth="1"/>
    <col min="7955" max="7959" width="11.42578125" style="217" customWidth="1"/>
    <col min="7960" max="8192" width="11" style="217"/>
    <col min="8193" max="8193" width="24" style="217" customWidth="1"/>
    <col min="8194" max="8194" width="22.140625" style="217" customWidth="1"/>
    <col min="8195" max="8196" width="17" style="217" customWidth="1"/>
    <col min="8197" max="8197" width="25" style="217" customWidth="1"/>
    <col min="8198" max="8198" width="17.42578125" style="217" customWidth="1"/>
    <col min="8199" max="8199" width="51.42578125" style="217" customWidth="1"/>
    <col min="8200" max="8200" width="18.42578125" style="217" customWidth="1"/>
    <col min="8201" max="8201" width="28.85546875" style="217" customWidth="1"/>
    <col min="8202" max="8204" width="25.140625" style="217" customWidth="1"/>
    <col min="8205" max="8205" width="30.85546875" style="217" customWidth="1"/>
    <col min="8206" max="8206" width="6" style="217" customWidth="1"/>
    <col min="8207" max="8207" width="11" style="217" customWidth="1"/>
    <col min="8208" max="8208" width="5.85546875" style="217" customWidth="1"/>
    <col min="8209" max="8209" width="14.7109375" style="217" customWidth="1"/>
    <col min="8210" max="8210" width="11" style="217" customWidth="1"/>
    <col min="8211" max="8215" width="11.42578125" style="217" customWidth="1"/>
    <col min="8216" max="8448" width="11" style="217"/>
    <col min="8449" max="8449" width="24" style="217" customWidth="1"/>
    <col min="8450" max="8450" width="22.140625" style="217" customWidth="1"/>
    <col min="8451" max="8452" width="17" style="217" customWidth="1"/>
    <col min="8453" max="8453" width="25" style="217" customWidth="1"/>
    <col min="8454" max="8454" width="17.42578125" style="217" customWidth="1"/>
    <col min="8455" max="8455" width="51.42578125" style="217" customWidth="1"/>
    <col min="8456" max="8456" width="18.42578125" style="217" customWidth="1"/>
    <col min="8457" max="8457" width="28.85546875" style="217" customWidth="1"/>
    <col min="8458" max="8460" width="25.140625" style="217" customWidth="1"/>
    <col min="8461" max="8461" width="30.85546875" style="217" customWidth="1"/>
    <col min="8462" max="8462" width="6" style="217" customWidth="1"/>
    <col min="8463" max="8463" width="11" style="217" customWidth="1"/>
    <col min="8464" max="8464" width="5.85546875" style="217" customWidth="1"/>
    <col min="8465" max="8465" width="14.7109375" style="217" customWidth="1"/>
    <col min="8466" max="8466" width="11" style="217" customWidth="1"/>
    <col min="8467" max="8471" width="11.42578125" style="217" customWidth="1"/>
    <col min="8472" max="8704" width="11" style="217"/>
    <col min="8705" max="8705" width="24" style="217" customWidth="1"/>
    <col min="8706" max="8706" width="22.140625" style="217" customWidth="1"/>
    <col min="8707" max="8708" width="17" style="217" customWidth="1"/>
    <col min="8709" max="8709" width="25" style="217" customWidth="1"/>
    <col min="8710" max="8710" width="17.42578125" style="217" customWidth="1"/>
    <col min="8711" max="8711" width="51.42578125" style="217" customWidth="1"/>
    <col min="8712" max="8712" width="18.42578125" style="217" customWidth="1"/>
    <col min="8713" max="8713" width="28.85546875" style="217" customWidth="1"/>
    <col min="8714" max="8716" width="25.140625" style="217" customWidth="1"/>
    <col min="8717" max="8717" width="30.85546875" style="217" customWidth="1"/>
    <col min="8718" max="8718" width="6" style="217" customWidth="1"/>
    <col min="8719" max="8719" width="11" style="217" customWidth="1"/>
    <col min="8720" max="8720" width="5.85546875" style="217" customWidth="1"/>
    <col min="8721" max="8721" width="14.7109375" style="217" customWidth="1"/>
    <col min="8722" max="8722" width="11" style="217" customWidth="1"/>
    <col min="8723" max="8727" width="11.42578125" style="217" customWidth="1"/>
    <col min="8728" max="8960" width="11" style="217"/>
    <col min="8961" max="8961" width="24" style="217" customWidth="1"/>
    <col min="8962" max="8962" width="22.140625" style="217" customWidth="1"/>
    <col min="8963" max="8964" width="17" style="217" customWidth="1"/>
    <col min="8965" max="8965" width="25" style="217" customWidth="1"/>
    <col min="8966" max="8966" width="17.42578125" style="217" customWidth="1"/>
    <col min="8967" max="8967" width="51.42578125" style="217" customWidth="1"/>
    <col min="8968" max="8968" width="18.42578125" style="217" customWidth="1"/>
    <col min="8969" max="8969" width="28.85546875" style="217" customWidth="1"/>
    <col min="8970" max="8972" width="25.140625" style="217" customWidth="1"/>
    <col min="8973" max="8973" width="30.85546875" style="217" customWidth="1"/>
    <col min="8974" max="8974" width="6" style="217" customWidth="1"/>
    <col min="8975" max="8975" width="11" style="217" customWidth="1"/>
    <col min="8976" max="8976" width="5.85546875" style="217" customWidth="1"/>
    <col min="8977" max="8977" width="14.7109375" style="217" customWidth="1"/>
    <col min="8978" max="8978" width="11" style="217" customWidth="1"/>
    <col min="8979" max="8983" width="11.42578125" style="217" customWidth="1"/>
    <col min="8984" max="9216" width="11" style="217"/>
    <col min="9217" max="9217" width="24" style="217" customWidth="1"/>
    <col min="9218" max="9218" width="22.140625" style="217" customWidth="1"/>
    <col min="9219" max="9220" width="17" style="217" customWidth="1"/>
    <col min="9221" max="9221" width="25" style="217" customWidth="1"/>
    <col min="9222" max="9222" width="17.42578125" style="217" customWidth="1"/>
    <col min="9223" max="9223" width="51.42578125" style="217" customWidth="1"/>
    <col min="9224" max="9224" width="18.42578125" style="217" customWidth="1"/>
    <col min="9225" max="9225" width="28.85546875" style="217" customWidth="1"/>
    <col min="9226" max="9228" width="25.140625" style="217" customWidth="1"/>
    <col min="9229" max="9229" width="30.85546875" style="217" customWidth="1"/>
    <col min="9230" max="9230" width="6" style="217" customWidth="1"/>
    <col min="9231" max="9231" width="11" style="217" customWidth="1"/>
    <col min="9232" max="9232" width="5.85546875" style="217" customWidth="1"/>
    <col min="9233" max="9233" width="14.7109375" style="217" customWidth="1"/>
    <col min="9234" max="9234" width="11" style="217" customWidth="1"/>
    <col min="9235" max="9239" width="11.42578125" style="217" customWidth="1"/>
    <col min="9240" max="9472" width="11" style="217"/>
    <col min="9473" max="9473" width="24" style="217" customWidth="1"/>
    <col min="9474" max="9474" width="22.140625" style="217" customWidth="1"/>
    <col min="9475" max="9476" width="17" style="217" customWidth="1"/>
    <col min="9477" max="9477" width="25" style="217" customWidth="1"/>
    <col min="9478" max="9478" width="17.42578125" style="217" customWidth="1"/>
    <col min="9479" max="9479" width="51.42578125" style="217" customWidth="1"/>
    <col min="9480" max="9480" width="18.42578125" style="217" customWidth="1"/>
    <col min="9481" max="9481" width="28.85546875" style="217" customWidth="1"/>
    <col min="9482" max="9484" width="25.140625" style="217" customWidth="1"/>
    <col min="9485" max="9485" width="30.85546875" style="217" customWidth="1"/>
    <col min="9486" max="9486" width="6" style="217" customWidth="1"/>
    <col min="9487" max="9487" width="11" style="217" customWidth="1"/>
    <col min="9488" max="9488" width="5.85546875" style="217" customWidth="1"/>
    <col min="9489" max="9489" width="14.7109375" style="217" customWidth="1"/>
    <col min="9490" max="9490" width="11" style="217" customWidth="1"/>
    <col min="9491" max="9495" width="11.42578125" style="217" customWidth="1"/>
    <col min="9496" max="9728" width="11" style="217"/>
    <col min="9729" max="9729" width="24" style="217" customWidth="1"/>
    <col min="9730" max="9730" width="22.140625" style="217" customWidth="1"/>
    <col min="9731" max="9732" width="17" style="217" customWidth="1"/>
    <col min="9733" max="9733" width="25" style="217" customWidth="1"/>
    <col min="9734" max="9734" width="17.42578125" style="217" customWidth="1"/>
    <col min="9735" max="9735" width="51.42578125" style="217" customWidth="1"/>
    <col min="9736" max="9736" width="18.42578125" style="217" customWidth="1"/>
    <col min="9737" max="9737" width="28.85546875" style="217" customWidth="1"/>
    <col min="9738" max="9740" width="25.140625" style="217" customWidth="1"/>
    <col min="9741" max="9741" width="30.85546875" style="217" customWidth="1"/>
    <col min="9742" max="9742" width="6" style="217" customWidth="1"/>
    <col min="9743" max="9743" width="11" style="217" customWidth="1"/>
    <col min="9744" max="9744" width="5.85546875" style="217" customWidth="1"/>
    <col min="9745" max="9745" width="14.7109375" style="217" customWidth="1"/>
    <col min="9746" max="9746" width="11" style="217" customWidth="1"/>
    <col min="9747" max="9751" width="11.42578125" style="217" customWidth="1"/>
    <col min="9752" max="9984" width="11" style="217"/>
    <col min="9985" max="9985" width="24" style="217" customWidth="1"/>
    <col min="9986" max="9986" width="22.140625" style="217" customWidth="1"/>
    <col min="9987" max="9988" width="17" style="217" customWidth="1"/>
    <col min="9989" max="9989" width="25" style="217" customWidth="1"/>
    <col min="9990" max="9990" width="17.42578125" style="217" customWidth="1"/>
    <col min="9991" max="9991" width="51.42578125" style="217" customWidth="1"/>
    <col min="9992" max="9992" width="18.42578125" style="217" customWidth="1"/>
    <col min="9993" max="9993" width="28.85546875" style="217" customWidth="1"/>
    <col min="9994" max="9996" width="25.140625" style="217" customWidth="1"/>
    <col min="9997" max="9997" width="30.85546875" style="217" customWidth="1"/>
    <col min="9998" max="9998" width="6" style="217" customWidth="1"/>
    <col min="9999" max="9999" width="11" style="217" customWidth="1"/>
    <col min="10000" max="10000" width="5.85546875" style="217" customWidth="1"/>
    <col min="10001" max="10001" width="14.7109375" style="217" customWidth="1"/>
    <col min="10002" max="10002" width="11" style="217" customWidth="1"/>
    <col min="10003" max="10007" width="11.42578125" style="217" customWidth="1"/>
    <col min="10008" max="10240" width="11" style="217"/>
    <col min="10241" max="10241" width="24" style="217" customWidth="1"/>
    <col min="10242" max="10242" width="22.140625" style="217" customWidth="1"/>
    <col min="10243" max="10244" width="17" style="217" customWidth="1"/>
    <col min="10245" max="10245" width="25" style="217" customWidth="1"/>
    <col min="10246" max="10246" width="17.42578125" style="217" customWidth="1"/>
    <col min="10247" max="10247" width="51.42578125" style="217" customWidth="1"/>
    <col min="10248" max="10248" width="18.42578125" style="217" customWidth="1"/>
    <col min="10249" max="10249" width="28.85546875" style="217" customWidth="1"/>
    <col min="10250" max="10252" width="25.140625" style="217" customWidth="1"/>
    <col min="10253" max="10253" width="30.85546875" style="217" customWidth="1"/>
    <col min="10254" max="10254" width="6" style="217" customWidth="1"/>
    <col min="10255" max="10255" width="11" style="217" customWidth="1"/>
    <col min="10256" max="10256" width="5.85546875" style="217" customWidth="1"/>
    <col min="10257" max="10257" width="14.7109375" style="217" customWidth="1"/>
    <col min="10258" max="10258" width="11" style="217" customWidth="1"/>
    <col min="10259" max="10263" width="11.42578125" style="217" customWidth="1"/>
    <col min="10264" max="10496" width="11" style="217"/>
    <col min="10497" max="10497" width="24" style="217" customWidth="1"/>
    <col min="10498" max="10498" width="22.140625" style="217" customWidth="1"/>
    <col min="10499" max="10500" width="17" style="217" customWidth="1"/>
    <col min="10501" max="10501" width="25" style="217" customWidth="1"/>
    <col min="10502" max="10502" width="17.42578125" style="217" customWidth="1"/>
    <col min="10503" max="10503" width="51.42578125" style="217" customWidth="1"/>
    <col min="10504" max="10504" width="18.42578125" style="217" customWidth="1"/>
    <col min="10505" max="10505" width="28.85546875" style="217" customWidth="1"/>
    <col min="10506" max="10508" width="25.140625" style="217" customWidth="1"/>
    <col min="10509" max="10509" width="30.85546875" style="217" customWidth="1"/>
    <col min="10510" max="10510" width="6" style="217" customWidth="1"/>
    <col min="10511" max="10511" width="11" style="217" customWidth="1"/>
    <col min="10512" max="10512" width="5.85546875" style="217" customWidth="1"/>
    <col min="10513" max="10513" width="14.7109375" style="217" customWidth="1"/>
    <col min="10514" max="10514" width="11" style="217" customWidth="1"/>
    <col min="10515" max="10519" width="11.42578125" style="217" customWidth="1"/>
    <col min="10520" max="10752" width="11" style="217"/>
    <col min="10753" max="10753" width="24" style="217" customWidth="1"/>
    <col min="10754" max="10754" width="22.140625" style="217" customWidth="1"/>
    <col min="10755" max="10756" width="17" style="217" customWidth="1"/>
    <col min="10757" max="10757" width="25" style="217" customWidth="1"/>
    <col min="10758" max="10758" width="17.42578125" style="217" customWidth="1"/>
    <col min="10759" max="10759" width="51.42578125" style="217" customWidth="1"/>
    <col min="10760" max="10760" width="18.42578125" style="217" customWidth="1"/>
    <col min="10761" max="10761" width="28.85546875" style="217" customWidth="1"/>
    <col min="10762" max="10764" width="25.140625" style="217" customWidth="1"/>
    <col min="10765" max="10765" width="30.85546875" style="217" customWidth="1"/>
    <col min="10766" max="10766" width="6" style="217" customWidth="1"/>
    <col min="10767" max="10767" width="11" style="217" customWidth="1"/>
    <col min="10768" max="10768" width="5.85546875" style="217" customWidth="1"/>
    <col min="10769" max="10769" width="14.7109375" style="217" customWidth="1"/>
    <col min="10770" max="10770" width="11" style="217" customWidth="1"/>
    <col min="10771" max="10775" width="11.42578125" style="217" customWidth="1"/>
    <col min="10776" max="11008" width="11" style="217"/>
    <col min="11009" max="11009" width="24" style="217" customWidth="1"/>
    <col min="11010" max="11010" width="22.140625" style="217" customWidth="1"/>
    <col min="11011" max="11012" width="17" style="217" customWidth="1"/>
    <col min="11013" max="11013" width="25" style="217" customWidth="1"/>
    <col min="11014" max="11014" width="17.42578125" style="217" customWidth="1"/>
    <col min="11015" max="11015" width="51.42578125" style="217" customWidth="1"/>
    <col min="11016" max="11016" width="18.42578125" style="217" customWidth="1"/>
    <col min="11017" max="11017" width="28.85546875" style="217" customWidth="1"/>
    <col min="11018" max="11020" width="25.140625" style="217" customWidth="1"/>
    <col min="11021" max="11021" width="30.85546875" style="217" customWidth="1"/>
    <col min="11022" max="11022" width="6" style="217" customWidth="1"/>
    <col min="11023" max="11023" width="11" style="217" customWidth="1"/>
    <col min="11024" max="11024" width="5.85546875" style="217" customWidth="1"/>
    <col min="11025" max="11025" width="14.7109375" style="217" customWidth="1"/>
    <col min="11026" max="11026" width="11" style="217" customWidth="1"/>
    <col min="11027" max="11031" width="11.42578125" style="217" customWidth="1"/>
    <col min="11032" max="11264" width="11" style="217"/>
    <col min="11265" max="11265" width="24" style="217" customWidth="1"/>
    <col min="11266" max="11266" width="22.140625" style="217" customWidth="1"/>
    <col min="11267" max="11268" width="17" style="217" customWidth="1"/>
    <col min="11269" max="11269" width="25" style="217" customWidth="1"/>
    <col min="11270" max="11270" width="17.42578125" style="217" customWidth="1"/>
    <col min="11271" max="11271" width="51.42578125" style="217" customWidth="1"/>
    <col min="11272" max="11272" width="18.42578125" style="217" customWidth="1"/>
    <col min="11273" max="11273" width="28.85546875" style="217" customWidth="1"/>
    <col min="11274" max="11276" width="25.140625" style="217" customWidth="1"/>
    <col min="11277" max="11277" width="30.85546875" style="217" customWidth="1"/>
    <col min="11278" max="11278" width="6" style="217" customWidth="1"/>
    <col min="11279" max="11279" width="11" style="217" customWidth="1"/>
    <col min="11280" max="11280" width="5.85546875" style="217" customWidth="1"/>
    <col min="11281" max="11281" width="14.7109375" style="217" customWidth="1"/>
    <col min="11282" max="11282" width="11" style="217" customWidth="1"/>
    <col min="11283" max="11287" width="11.42578125" style="217" customWidth="1"/>
    <col min="11288" max="11520" width="11" style="217"/>
    <col min="11521" max="11521" width="24" style="217" customWidth="1"/>
    <col min="11522" max="11522" width="22.140625" style="217" customWidth="1"/>
    <col min="11523" max="11524" width="17" style="217" customWidth="1"/>
    <col min="11525" max="11525" width="25" style="217" customWidth="1"/>
    <col min="11526" max="11526" width="17.42578125" style="217" customWidth="1"/>
    <col min="11527" max="11527" width="51.42578125" style="217" customWidth="1"/>
    <col min="11528" max="11528" width="18.42578125" style="217" customWidth="1"/>
    <col min="11529" max="11529" width="28.85546875" style="217" customWidth="1"/>
    <col min="11530" max="11532" width="25.140625" style="217" customWidth="1"/>
    <col min="11533" max="11533" width="30.85546875" style="217" customWidth="1"/>
    <col min="11534" max="11534" width="6" style="217" customWidth="1"/>
    <col min="11535" max="11535" width="11" style="217" customWidth="1"/>
    <col min="11536" max="11536" width="5.85546875" style="217" customWidth="1"/>
    <col min="11537" max="11537" width="14.7109375" style="217" customWidth="1"/>
    <col min="11538" max="11538" width="11" style="217" customWidth="1"/>
    <col min="11539" max="11543" width="11.42578125" style="217" customWidth="1"/>
    <col min="11544" max="11776" width="11" style="217"/>
    <col min="11777" max="11777" width="24" style="217" customWidth="1"/>
    <col min="11778" max="11778" width="22.140625" style="217" customWidth="1"/>
    <col min="11779" max="11780" width="17" style="217" customWidth="1"/>
    <col min="11781" max="11781" width="25" style="217" customWidth="1"/>
    <col min="11782" max="11782" width="17.42578125" style="217" customWidth="1"/>
    <col min="11783" max="11783" width="51.42578125" style="217" customWidth="1"/>
    <col min="11784" max="11784" width="18.42578125" style="217" customWidth="1"/>
    <col min="11785" max="11785" width="28.85546875" style="217" customWidth="1"/>
    <col min="11786" max="11788" width="25.140625" style="217" customWidth="1"/>
    <col min="11789" max="11789" width="30.85546875" style="217" customWidth="1"/>
    <col min="11790" max="11790" width="6" style="217" customWidth="1"/>
    <col min="11791" max="11791" width="11" style="217" customWidth="1"/>
    <col min="11792" max="11792" width="5.85546875" style="217" customWidth="1"/>
    <col min="11793" max="11793" width="14.7109375" style="217" customWidth="1"/>
    <col min="11794" max="11794" width="11" style="217" customWidth="1"/>
    <col min="11795" max="11799" width="11.42578125" style="217" customWidth="1"/>
    <col min="11800" max="12032" width="11" style="217"/>
    <col min="12033" max="12033" width="24" style="217" customWidth="1"/>
    <col min="12034" max="12034" width="22.140625" style="217" customWidth="1"/>
    <col min="12035" max="12036" width="17" style="217" customWidth="1"/>
    <col min="12037" max="12037" width="25" style="217" customWidth="1"/>
    <col min="12038" max="12038" width="17.42578125" style="217" customWidth="1"/>
    <col min="12039" max="12039" width="51.42578125" style="217" customWidth="1"/>
    <col min="12040" max="12040" width="18.42578125" style="217" customWidth="1"/>
    <col min="12041" max="12041" width="28.85546875" style="217" customWidth="1"/>
    <col min="12042" max="12044" width="25.140625" style="217" customWidth="1"/>
    <col min="12045" max="12045" width="30.85546875" style="217" customWidth="1"/>
    <col min="12046" max="12046" width="6" style="217" customWidth="1"/>
    <col min="12047" max="12047" width="11" style="217" customWidth="1"/>
    <col min="12048" max="12048" width="5.85546875" style="217" customWidth="1"/>
    <col min="12049" max="12049" width="14.7109375" style="217" customWidth="1"/>
    <col min="12050" max="12050" width="11" style="217" customWidth="1"/>
    <col min="12051" max="12055" width="11.42578125" style="217" customWidth="1"/>
    <col min="12056" max="12288" width="11" style="217"/>
    <col min="12289" max="12289" width="24" style="217" customWidth="1"/>
    <col min="12290" max="12290" width="22.140625" style="217" customWidth="1"/>
    <col min="12291" max="12292" width="17" style="217" customWidth="1"/>
    <col min="12293" max="12293" width="25" style="217" customWidth="1"/>
    <col min="12294" max="12294" width="17.42578125" style="217" customWidth="1"/>
    <col min="12295" max="12295" width="51.42578125" style="217" customWidth="1"/>
    <col min="12296" max="12296" width="18.42578125" style="217" customWidth="1"/>
    <col min="12297" max="12297" width="28.85546875" style="217" customWidth="1"/>
    <col min="12298" max="12300" width="25.140625" style="217" customWidth="1"/>
    <col min="12301" max="12301" width="30.85546875" style="217" customWidth="1"/>
    <col min="12302" max="12302" width="6" style="217" customWidth="1"/>
    <col min="12303" max="12303" width="11" style="217" customWidth="1"/>
    <col min="12304" max="12304" width="5.85546875" style="217" customWidth="1"/>
    <col min="12305" max="12305" width="14.7109375" style="217" customWidth="1"/>
    <col min="12306" max="12306" width="11" style="217" customWidth="1"/>
    <col min="12307" max="12311" width="11.42578125" style="217" customWidth="1"/>
    <col min="12312" max="12544" width="11" style="217"/>
    <col min="12545" max="12545" width="24" style="217" customWidth="1"/>
    <col min="12546" max="12546" width="22.140625" style="217" customWidth="1"/>
    <col min="12547" max="12548" width="17" style="217" customWidth="1"/>
    <col min="12549" max="12549" width="25" style="217" customWidth="1"/>
    <col min="12550" max="12550" width="17.42578125" style="217" customWidth="1"/>
    <col min="12551" max="12551" width="51.42578125" style="217" customWidth="1"/>
    <col min="12552" max="12552" width="18.42578125" style="217" customWidth="1"/>
    <col min="12553" max="12553" width="28.85546875" style="217" customWidth="1"/>
    <col min="12554" max="12556" width="25.140625" style="217" customWidth="1"/>
    <col min="12557" max="12557" width="30.85546875" style="217" customWidth="1"/>
    <col min="12558" max="12558" width="6" style="217" customWidth="1"/>
    <col min="12559" max="12559" width="11" style="217" customWidth="1"/>
    <col min="12560" max="12560" width="5.85546875" style="217" customWidth="1"/>
    <col min="12561" max="12561" width="14.7109375" style="217" customWidth="1"/>
    <col min="12562" max="12562" width="11" style="217" customWidth="1"/>
    <col min="12563" max="12567" width="11.42578125" style="217" customWidth="1"/>
    <col min="12568" max="12800" width="11" style="217"/>
    <col min="12801" max="12801" width="24" style="217" customWidth="1"/>
    <col min="12802" max="12802" width="22.140625" style="217" customWidth="1"/>
    <col min="12803" max="12804" width="17" style="217" customWidth="1"/>
    <col min="12805" max="12805" width="25" style="217" customWidth="1"/>
    <col min="12806" max="12806" width="17.42578125" style="217" customWidth="1"/>
    <col min="12807" max="12807" width="51.42578125" style="217" customWidth="1"/>
    <col min="12808" max="12808" width="18.42578125" style="217" customWidth="1"/>
    <col min="12809" max="12809" width="28.85546875" style="217" customWidth="1"/>
    <col min="12810" max="12812" width="25.140625" style="217" customWidth="1"/>
    <col min="12813" max="12813" width="30.85546875" style="217" customWidth="1"/>
    <col min="12814" max="12814" width="6" style="217" customWidth="1"/>
    <col min="12815" max="12815" width="11" style="217" customWidth="1"/>
    <col min="12816" max="12816" width="5.85546875" style="217" customWidth="1"/>
    <col min="12817" max="12817" width="14.7109375" style="217" customWidth="1"/>
    <col min="12818" max="12818" width="11" style="217" customWidth="1"/>
    <col min="12819" max="12823" width="11.42578125" style="217" customWidth="1"/>
    <col min="12824" max="13056" width="11" style="217"/>
    <col min="13057" max="13057" width="24" style="217" customWidth="1"/>
    <col min="13058" max="13058" width="22.140625" style="217" customWidth="1"/>
    <col min="13059" max="13060" width="17" style="217" customWidth="1"/>
    <col min="13061" max="13061" width="25" style="217" customWidth="1"/>
    <col min="13062" max="13062" width="17.42578125" style="217" customWidth="1"/>
    <col min="13063" max="13063" width="51.42578125" style="217" customWidth="1"/>
    <col min="13064" max="13064" width="18.42578125" style="217" customWidth="1"/>
    <col min="13065" max="13065" width="28.85546875" style="217" customWidth="1"/>
    <col min="13066" max="13068" width="25.140625" style="217" customWidth="1"/>
    <col min="13069" max="13069" width="30.85546875" style="217" customWidth="1"/>
    <col min="13070" max="13070" width="6" style="217" customWidth="1"/>
    <col min="13071" max="13071" width="11" style="217" customWidth="1"/>
    <col min="13072" max="13072" width="5.85546875" style="217" customWidth="1"/>
    <col min="13073" max="13073" width="14.7109375" style="217" customWidth="1"/>
    <col min="13074" max="13074" width="11" style="217" customWidth="1"/>
    <col min="13075" max="13079" width="11.42578125" style="217" customWidth="1"/>
    <col min="13080" max="13312" width="11" style="217"/>
    <col min="13313" max="13313" width="24" style="217" customWidth="1"/>
    <col min="13314" max="13314" width="22.140625" style="217" customWidth="1"/>
    <col min="13315" max="13316" width="17" style="217" customWidth="1"/>
    <col min="13317" max="13317" width="25" style="217" customWidth="1"/>
    <col min="13318" max="13318" width="17.42578125" style="217" customWidth="1"/>
    <col min="13319" max="13319" width="51.42578125" style="217" customWidth="1"/>
    <col min="13320" max="13320" width="18.42578125" style="217" customWidth="1"/>
    <col min="13321" max="13321" width="28.85546875" style="217" customWidth="1"/>
    <col min="13322" max="13324" width="25.140625" style="217" customWidth="1"/>
    <col min="13325" max="13325" width="30.85546875" style="217" customWidth="1"/>
    <col min="13326" max="13326" width="6" style="217" customWidth="1"/>
    <col min="13327" max="13327" width="11" style="217" customWidth="1"/>
    <col min="13328" max="13328" width="5.85546875" style="217" customWidth="1"/>
    <col min="13329" max="13329" width="14.7109375" style="217" customWidth="1"/>
    <col min="13330" max="13330" width="11" style="217" customWidth="1"/>
    <col min="13331" max="13335" width="11.42578125" style="217" customWidth="1"/>
    <col min="13336" max="13568" width="11" style="217"/>
    <col min="13569" max="13569" width="24" style="217" customWidth="1"/>
    <col min="13570" max="13570" width="22.140625" style="217" customWidth="1"/>
    <col min="13571" max="13572" width="17" style="217" customWidth="1"/>
    <col min="13573" max="13573" width="25" style="217" customWidth="1"/>
    <col min="13574" max="13574" width="17.42578125" style="217" customWidth="1"/>
    <col min="13575" max="13575" width="51.42578125" style="217" customWidth="1"/>
    <col min="13576" max="13576" width="18.42578125" style="217" customWidth="1"/>
    <col min="13577" max="13577" width="28.85546875" style="217" customWidth="1"/>
    <col min="13578" max="13580" width="25.140625" style="217" customWidth="1"/>
    <col min="13581" max="13581" width="30.85546875" style="217" customWidth="1"/>
    <col min="13582" max="13582" width="6" style="217" customWidth="1"/>
    <col min="13583" max="13583" width="11" style="217" customWidth="1"/>
    <col min="13584" max="13584" width="5.85546875" style="217" customWidth="1"/>
    <col min="13585" max="13585" width="14.7109375" style="217" customWidth="1"/>
    <col min="13586" max="13586" width="11" style="217" customWidth="1"/>
    <col min="13587" max="13591" width="11.42578125" style="217" customWidth="1"/>
    <col min="13592" max="13824" width="11" style="217"/>
    <col min="13825" max="13825" width="24" style="217" customWidth="1"/>
    <col min="13826" max="13826" width="22.140625" style="217" customWidth="1"/>
    <col min="13827" max="13828" width="17" style="217" customWidth="1"/>
    <col min="13829" max="13829" width="25" style="217" customWidth="1"/>
    <col min="13830" max="13830" width="17.42578125" style="217" customWidth="1"/>
    <col min="13831" max="13831" width="51.42578125" style="217" customWidth="1"/>
    <col min="13832" max="13832" width="18.42578125" style="217" customWidth="1"/>
    <col min="13833" max="13833" width="28.85546875" style="217" customWidth="1"/>
    <col min="13834" max="13836" width="25.140625" style="217" customWidth="1"/>
    <col min="13837" max="13837" width="30.85546875" style="217" customWidth="1"/>
    <col min="13838" max="13838" width="6" style="217" customWidth="1"/>
    <col min="13839" max="13839" width="11" style="217" customWidth="1"/>
    <col min="13840" max="13840" width="5.85546875" style="217" customWidth="1"/>
    <col min="13841" max="13841" width="14.7109375" style="217" customWidth="1"/>
    <col min="13842" max="13842" width="11" style="217" customWidth="1"/>
    <col min="13843" max="13847" width="11.42578125" style="217" customWidth="1"/>
    <col min="13848" max="14080" width="11" style="217"/>
    <col min="14081" max="14081" width="24" style="217" customWidth="1"/>
    <col min="14082" max="14082" width="22.140625" style="217" customWidth="1"/>
    <col min="14083" max="14084" width="17" style="217" customWidth="1"/>
    <col min="14085" max="14085" width="25" style="217" customWidth="1"/>
    <col min="14086" max="14086" width="17.42578125" style="217" customWidth="1"/>
    <col min="14087" max="14087" width="51.42578125" style="217" customWidth="1"/>
    <col min="14088" max="14088" width="18.42578125" style="217" customWidth="1"/>
    <col min="14089" max="14089" width="28.85546875" style="217" customWidth="1"/>
    <col min="14090" max="14092" width="25.140625" style="217" customWidth="1"/>
    <col min="14093" max="14093" width="30.85546875" style="217" customWidth="1"/>
    <col min="14094" max="14094" width="6" style="217" customWidth="1"/>
    <col min="14095" max="14095" width="11" style="217" customWidth="1"/>
    <col min="14096" max="14096" width="5.85546875" style="217" customWidth="1"/>
    <col min="14097" max="14097" width="14.7109375" style="217" customWidth="1"/>
    <col min="14098" max="14098" width="11" style="217" customWidth="1"/>
    <col min="14099" max="14103" width="11.42578125" style="217" customWidth="1"/>
    <col min="14104" max="14336" width="11" style="217"/>
    <col min="14337" max="14337" width="24" style="217" customWidth="1"/>
    <col min="14338" max="14338" width="22.140625" style="217" customWidth="1"/>
    <col min="14339" max="14340" width="17" style="217" customWidth="1"/>
    <col min="14341" max="14341" width="25" style="217" customWidth="1"/>
    <col min="14342" max="14342" width="17.42578125" style="217" customWidth="1"/>
    <col min="14343" max="14343" width="51.42578125" style="217" customWidth="1"/>
    <col min="14344" max="14344" width="18.42578125" style="217" customWidth="1"/>
    <col min="14345" max="14345" width="28.85546875" style="217" customWidth="1"/>
    <col min="14346" max="14348" width="25.140625" style="217" customWidth="1"/>
    <col min="14349" max="14349" width="30.85546875" style="217" customWidth="1"/>
    <col min="14350" max="14350" width="6" style="217" customWidth="1"/>
    <col min="14351" max="14351" width="11" style="217" customWidth="1"/>
    <col min="14352" max="14352" width="5.85546875" style="217" customWidth="1"/>
    <col min="14353" max="14353" width="14.7109375" style="217" customWidth="1"/>
    <col min="14354" max="14354" width="11" style="217" customWidth="1"/>
    <col min="14355" max="14359" width="11.42578125" style="217" customWidth="1"/>
    <col min="14360" max="14592" width="11" style="217"/>
    <col min="14593" max="14593" width="24" style="217" customWidth="1"/>
    <col min="14594" max="14594" width="22.140625" style="217" customWidth="1"/>
    <col min="14595" max="14596" width="17" style="217" customWidth="1"/>
    <col min="14597" max="14597" width="25" style="217" customWidth="1"/>
    <col min="14598" max="14598" width="17.42578125" style="217" customWidth="1"/>
    <col min="14599" max="14599" width="51.42578125" style="217" customWidth="1"/>
    <col min="14600" max="14600" width="18.42578125" style="217" customWidth="1"/>
    <col min="14601" max="14601" width="28.85546875" style="217" customWidth="1"/>
    <col min="14602" max="14604" width="25.140625" style="217" customWidth="1"/>
    <col min="14605" max="14605" width="30.85546875" style="217" customWidth="1"/>
    <col min="14606" max="14606" width="6" style="217" customWidth="1"/>
    <col min="14607" max="14607" width="11" style="217" customWidth="1"/>
    <col min="14608" max="14608" width="5.85546875" style="217" customWidth="1"/>
    <col min="14609" max="14609" width="14.7109375" style="217" customWidth="1"/>
    <col min="14610" max="14610" width="11" style="217" customWidth="1"/>
    <col min="14611" max="14615" width="11.42578125" style="217" customWidth="1"/>
    <col min="14616" max="14848" width="11" style="217"/>
    <col min="14849" max="14849" width="24" style="217" customWidth="1"/>
    <col min="14850" max="14850" width="22.140625" style="217" customWidth="1"/>
    <col min="14851" max="14852" width="17" style="217" customWidth="1"/>
    <col min="14853" max="14853" width="25" style="217" customWidth="1"/>
    <col min="14854" max="14854" width="17.42578125" style="217" customWidth="1"/>
    <col min="14855" max="14855" width="51.42578125" style="217" customWidth="1"/>
    <col min="14856" max="14856" width="18.42578125" style="217" customWidth="1"/>
    <col min="14857" max="14857" width="28.85546875" style="217" customWidth="1"/>
    <col min="14858" max="14860" width="25.140625" style="217" customWidth="1"/>
    <col min="14861" max="14861" width="30.85546875" style="217" customWidth="1"/>
    <col min="14862" max="14862" width="6" style="217" customWidth="1"/>
    <col min="14863" max="14863" width="11" style="217" customWidth="1"/>
    <col min="14864" max="14864" width="5.85546875" style="217" customWidth="1"/>
    <col min="14865" max="14865" width="14.7109375" style="217" customWidth="1"/>
    <col min="14866" max="14866" width="11" style="217" customWidth="1"/>
    <col min="14867" max="14871" width="11.42578125" style="217" customWidth="1"/>
    <col min="14872" max="15104" width="11" style="217"/>
    <col min="15105" max="15105" width="24" style="217" customWidth="1"/>
    <col min="15106" max="15106" width="22.140625" style="217" customWidth="1"/>
    <col min="15107" max="15108" width="17" style="217" customWidth="1"/>
    <col min="15109" max="15109" width="25" style="217" customWidth="1"/>
    <col min="15110" max="15110" width="17.42578125" style="217" customWidth="1"/>
    <col min="15111" max="15111" width="51.42578125" style="217" customWidth="1"/>
    <col min="15112" max="15112" width="18.42578125" style="217" customWidth="1"/>
    <col min="15113" max="15113" width="28.85546875" style="217" customWidth="1"/>
    <col min="15114" max="15116" width="25.140625" style="217" customWidth="1"/>
    <col min="15117" max="15117" width="30.85546875" style="217" customWidth="1"/>
    <col min="15118" max="15118" width="6" style="217" customWidth="1"/>
    <col min="15119" max="15119" width="11" style="217" customWidth="1"/>
    <col min="15120" max="15120" width="5.85546875" style="217" customWidth="1"/>
    <col min="15121" max="15121" width="14.7109375" style="217" customWidth="1"/>
    <col min="15122" max="15122" width="11" style="217" customWidth="1"/>
    <col min="15123" max="15127" width="11.42578125" style="217" customWidth="1"/>
    <col min="15128" max="15360" width="11" style="217"/>
    <col min="15361" max="15361" width="24" style="217" customWidth="1"/>
    <col min="15362" max="15362" width="22.140625" style="217" customWidth="1"/>
    <col min="15363" max="15364" width="17" style="217" customWidth="1"/>
    <col min="15365" max="15365" width="25" style="217" customWidth="1"/>
    <col min="15366" max="15366" width="17.42578125" style="217" customWidth="1"/>
    <col min="15367" max="15367" width="51.42578125" style="217" customWidth="1"/>
    <col min="15368" max="15368" width="18.42578125" style="217" customWidth="1"/>
    <col min="15369" max="15369" width="28.85546875" style="217" customWidth="1"/>
    <col min="15370" max="15372" width="25.140625" style="217" customWidth="1"/>
    <col min="15373" max="15373" width="30.85546875" style="217" customWidth="1"/>
    <col min="15374" max="15374" width="6" style="217" customWidth="1"/>
    <col min="15375" max="15375" width="11" style="217" customWidth="1"/>
    <col min="15376" max="15376" width="5.85546875" style="217" customWidth="1"/>
    <col min="15377" max="15377" width="14.7109375" style="217" customWidth="1"/>
    <col min="15378" max="15378" width="11" style="217" customWidth="1"/>
    <col min="15379" max="15383" width="11.42578125" style="217" customWidth="1"/>
    <col min="15384" max="15616" width="11" style="217"/>
    <col min="15617" max="15617" width="24" style="217" customWidth="1"/>
    <col min="15618" max="15618" width="22.140625" style="217" customWidth="1"/>
    <col min="15619" max="15620" width="17" style="217" customWidth="1"/>
    <col min="15621" max="15621" width="25" style="217" customWidth="1"/>
    <col min="15622" max="15622" width="17.42578125" style="217" customWidth="1"/>
    <col min="15623" max="15623" width="51.42578125" style="217" customWidth="1"/>
    <col min="15624" max="15624" width="18.42578125" style="217" customWidth="1"/>
    <col min="15625" max="15625" width="28.85546875" style="217" customWidth="1"/>
    <col min="15626" max="15628" width="25.140625" style="217" customWidth="1"/>
    <col min="15629" max="15629" width="30.85546875" style="217" customWidth="1"/>
    <col min="15630" max="15630" width="6" style="217" customWidth="1"/>
    <col min="15631" max="15631" width="11" style="217" customWidth="1"/>
    <col min="15632" max="15632" width="5.85546875" style="217" customWidth="1"/>
    <col min="15633" max="15633" width="14.7109375" style="217" customWidth="1"/>
    <col min="15634" max="15634" width="11" style="217" customWidth="1"/>
    <col min="15635" max="15639" width="11.42578125" style="217" customWidth="1"/>
    <col min="15640" max="15872" width="11" style="217"/>
    <col min="15873" max="15873" width="24" style="217" customWidth="1"/>
    <col min="15874" max="15874" width="22.140625" style="217" customWidth="1"/>
    <col min="15875" max="15876" width="17" style="217" customWidth="1"/>
    <col min="15877" max="15877" width="25" style="217" customWidth="1"/>
    <col min="15878" max="15878" width="17.42578125" style="217" customWidth="1"/>
    <col min="15879" max="15879" width="51.42578125" style="217" customWidth="1"/>
    <col min="15880" max="15880" width="18.42578125" style="217" customWidth="1"/>
    <col min="15881" max="15881" width="28.85546875" style="217" customWidth="1"/>
    <col min="15882" max="15884" width="25.140625" style="217" customWidth="1"/>
    <col min="15885" max="15885" width="30.85546875" style="217" customWidth="1"/>
    <col min="15886" max="15886" width="6" style="217" customWidth="1"/>
    <col min="15887" max="15887" width="11" style="217" customWidth="1"/>
    <col min="15888" max="15888" width="5.85546875" style="217" customWidth="1"/>
    <col min="15889" max="15889" width="14.7109375" style="217" customWidth="1"/>
    <col min="15890" max="15890" width="11" style="217" customWidth="1"/>
    <col min="15891" max="15895" width="11.42578125" style="217" customWidth="1"/>
    <col min="15896" max="16128" width="11" style="217"/>
    <col min="16129" max="16129" width="24" style="217" customWidth="1"/>
    <col min="16130" max="16130" width="22.140625" style="217" customWidth="1"/>
    <col min="16131" max="16132" width="17" style="217" customWidth="1"/>
    <col min="16133" max="16133" width="25" style="217" customWidth="1"/>
    <col min="16134" max="16134" width="17.42578125" style="217" customWidth="1"/>
    <col min="16135" max="16135" width="51.42578125" style="217" customWidth="1"/>
    <col min="16136" max="16136" width="18.42578125" style="217" customWidth="1"/>
    <col min="16137" max="16137" width="28.85546875" style="217" customWidth="1"/>
    <col min="16138" max="16140" width="25.140625" style="217" customWidth="1"/>
    <col min="16141" max="16141" width="30.85546875" style="217" customWidth="1"/>
    <col min="16142" max="16142" width="6" style="217" customWidth="1"/>
    <col min="16143" max="16143" width="11" style="217" customWidth="1"/>
    <col min="16144" max="16144" width="5.85546875" style="217" customWidth="1"/>
    <col min="16145" max="16145" width="14.7109375" style="217" customWidth="1"/>
    <col min="16146" max="16146" width="11" style="217" customWidth="1"/>
    <col min="16147" max="16151" width="11.42578125" style="217" customWidth="1"/>
    <col min="16152" max="16384" width="11" style="217"/>
  </cols>
  <sheetData>
    <row r="1" spans="1:28" ht="62.25" customHeight="1">
      <c r="A1" s="808"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808"/>
      <c r="C1" s="808"/>
      <c r="D1" s="808"/>
      <c r="E1" s="808"/>
      <c r="F1" s="808"/>
      <c r="G1" s="808"/>
      <c r="H1" s="808"/>
      <c r="I1" s="808"/>
      <c r="J1" s="808"/>
      <c r="K1" s="808"/>
      <c r="L1" s="808"/>
      <c r="M1" s="808"/>
      <c r="P1" s="215">
        <v>1957</v>
      </c>
      <c r="Q1" s="216">
        <v>155.4</v>
      </c>
    </row>
    <row r="2" spans="1:28" ht="132" customHeight="1">
      <c r="A2" s="808"/>
      <c r="B2" s="808"/>
      <c r="C2" s="808"/>
      <c r="D2" s="808"/>
      <c r="E2" s="808"/>
      <c r="F2" s="808"/>
      <c r="G2" s="808"/>
      <c r="H2" s="808"/>
      <c r="I2" s="808"/>
      <c r="J2" s="808"/>
      <c r="K2" s="808"/>
      <c r="L2" s="808"/>
      <c r="M2" s="808"/>
      <c r="P2" s="215">
        <v>1958</v>
      </c>
      <c r="Q2" s="216">
        <v>155.4</v>
      </c>
    </row>
    <row r="3" spans="1:28">
      <c r="A3" s="218"/>
      <c r="B3" s="218"/>
      <c r="C3" s="218"/>
      <c r="D3" s="218"/>
      <c r="E3" s="218"/>
      <c r="F3" s="218"/>
      <c r="G3" s="218"/>
      <c r="H3" s="218"/>
      <c r="I3" s="218"/>
      <c r="J3" s="218"/>
      <c r="K3" s="218"/>
      <c r="L3" s="218"/>
      <c r="M3" s="218"/>
      <c r="P3" s="215">
        <v>1959</v>
      </c>
      <c r="Q3" s="216">
        <v>155.4</v>
      </c>
    </row>
    <row r="4" spans="1:28" ht="38.25" customHeight="1">
      <c r="A4" s="809" t="s">
        <v>161</v>
      </c>
      <c r="B4" s="809"/>
      <c r="C4" s="809"/>
      <c r="D4" s="809"/>
      <c r="E4" s="809"/>
      <c r="F4" s="809"/>
      <c r="G4" s="809"/>
      <c r="H4" s="809"/>
      <c r="I4" s="809"/>
      <c r="J4" s="809"/>
      <c r="K4" s="809"/>
      <c r="L4" s="809"/>
      <c r="M4" s="809"/>
      <c r="P4" s="215">
        <v>1960</v>
      </c>
      <c r="Q4" s="216">
        <v>198</v>
      </c>
    </row>
    <row r="5" spans="1:28" ht="13.5" thickBot="1">
      <c r="P5" s="215">
        <v>1961</v>
      </c>
      <c r="Q5" s="216"/>
    </row>
    <row r="6" spans="1:28" ht="73.5" customHeight="1" thickBot="1">
      <c r="A6" s="219" t="s">
        <v>162</v>
      </c>
      <c r="B6" s="219" t="s">
        <v>163</v>
      </c>
      <c r="C6" s="810" t="s">
        <v>164</v>
      </c>
      <c r="D6" s="811"/>
      <c r="E6" s="220" t="s">
        <v>165</v>
      </c>
      <c r="F6" s="810" t="s">
        <v>33</v>
      </c>
      <c r="G6" s="811"/>
      <c r="H6" s="810" t="s">
        <v>166</v>
      </c>
      <c r="I6" s="813"/>
      <c r="J6" s="221" t="s">
        <v>316</v>
      </c>
      <c r="K6" s="221" t="s">
        <v>317</v>
      </c>
      <c r="P6" s="215">
        <v>1962</v>
      </c>
      <c r="Q6" s="216">
        <v>300</v>
      </c>
    </row>
    <row r="7" spans="1:28" ht="39.950000000000003" customHeight="1">
      <c r="A7" s="814" t="s">
        <v>179</v>
      </c>
      <c r="B7" s="816" t="s">
        <v>181</v>
      </c>
      <c r="C7" s="818">
        <v>3</v>
      </c>
      <c r="D7" s="820">
        <v>41805</v>
      </c>
      <c r="E7" s="822">
        <v>2</v>
      </c>
      <c r="F7" s="824" t="s">
        <v>180</v>
      </c>
      <c r="G7" s="826"/>
      <c r="H7" s="824" t="s">
        <v>182</v>
      </c>
      <c r="I7" s="830"/>
      <c r="J7" s="889">
        <v>1252.8900000000001</v>
      </c>
      <c r="K7" s="889">
        <v>10</v>
      </c>
      <c r="P7" s="215">
        <v>1963</v>
      </c>
      <c r="Q7" s="222">
        <v>420</v>
      </c>
    </row>
    <row r="8" spans="1:28" ht="39.950000000000003" customHeight="1" thickBot="1">
      <c r="A8" s="886"/>
      <c r="B8" s="887"/>
      <c r="C8" s="888"/>
      <c r="D8" s="821"/>
      <c r="E8" s="823"/>
      <c r="F8" s="827"/>
      <c r="G8" s="829"/>
      <c r="H8" s="827"/>
      <c r="I8" s="831"/>
      <c r="J8" s="890"/>
      <c r="K8" s="890"/>
      <c r="L8" s="316"/>
      <c r="M8" s="223"/>
      <c r="P8" s="215">
        <v>1964</v>
      </c>
      <c r="Q8" s="222">
        <v>420</v>
      </c>
    </row>
    <row r="9" spans="1:28" ht="54.75" customHeight="1">
      <c r="A9" s="814"/>
      <c r="B9" s="816"/>
      <c r="C9" s="818"/>
      <c r="D9" s="820"/>
      <c r="E9" s="822"/>
      <c r="F9" s="824"/>
      <c r="G9" s="826"/>
      <c r="H9" s="824"/>
      <c r="I9" s="830"/>
      <c r="J9" s="889"/>
      <c r="K9" s="889"/>
      <c r="P9" s="215">
        <v>1965</v>
      </c>
      <c r="Q9" s="222">
        <v>420</v>
      </c>
    </row>
    <row r="10" spans="1:28" ht="13.5" thickBot="1">
      <c r="A10" s="886"/>
      <c r="B10" s="887"/>
      <c r="C10" s="888"/>
      <c r="D10" s="821"/>
      <c r="E10" s="823"/>
      <c r="F10" s="827"/>
      <c r="G10" s="829"/>
      <c r="H10" s="827"/>
      <c r="I10" s="831"/>
      <c r="J10" s="890"/>
      <c r="K10" s="890"/>
      <c r="P10" s="215">
        <v>1966</v>
      </c>
      <c r="Q10" s="222">
        <v>420</v>
      </c>
    </row>
    <row r="11" spans="1:28" ht="24" customHeight="1">
      <c r="A11" s="224"/>
      <c r="B11" s="224"/>
      <c r="C11" s="224"/>
      <c r="D11" s="224"/>
      <c r="E11" s="224"/>
      <c r="F11" s="224"/>
      <c r="G11" s="224"/>
      <c r="H11" s="224"/>
      <c r="I11" s="224"/>
      <c r="J11" s="224"/>
      <c r="K11" s="224"/>
      <c r="L11" s="224"/>
      <c r="P11" s="215">
        <v>1967</v>
      </c>
      <c r="Q11" s="222">
        <v>420</v>
      </c>
      <c r="R11" s="225"/>
      <c r="X11" s="225"/>
      <c r="Y11" s="225"/>
      <c r="Z11" s="225"/>
      <c r="AA11" s="225"/>
      <c r="AB11" s="225"/>
    </row>
    <row r="12" spans="1:28" ht="12.75" customHeight="1">
      <c r="A12" s="226"/>
      <c r="B12" s="226"/>
      <c r="E12" s="224"/>
      <c r="F12" s="227"/>
      <c r="G12" s="227"/>
      <c r="P12" s="215">
        <v>1968</v>
      </c>
      <c r="Q12" s="222">
        <v>420</v>
      </c>
      <c r="R12" s="225"/>
      <c r="X12" s="225"/>
      <c r="Y12" s="225"/>
      <c r="Z12" s="225"/>
      <c r="AA12" s="225"/>
    </row>
    <row r="13" spans="1:28" ht="12.75" customHeight="1">
      <c r="A13" s="226"/>
      <c r="B13" s="226"/>
      <c r="C13" s="228"/>
      <c r="D13" s="228"/>
      <c r="E13" s="224"/>
      <c r="F13" s="229"/>
      <c r="G13" s="229"/>
      <c r="P13" s="215">
        <v>1969</v>
      </c>
      <c r="Q13" s="222">
        <v>519</v>
      </c>
      <c r="R13" s="225"/>
      <c r="X13" s="225"/>
      <c r="Y13" s="225"/>
      <c r="Z13" s="225"/>
      <c r="AA13" s="225"/>
    </row>
    <row r="14" spans="1:28">
      <c r="A14" s="226"/>
      <c r="B14" s="226"/>
      <c r="C14" s="228"/>
      <c r="D14" s="228"/>
      <c r="E14" s="224"/>
      <c r="F14" s="230"/>
      <c r="G14" s="230"/>
      <c r="P14" s="215">
        <v>1970</v>
      </c>
      <c r="Q14" s="222">
        <v>519</v>
      </c>
      <c r="R14" s="225"/>
      <c r="X14" s="225"/>
      <c r="Y14" s="225"/>
      <c r="Z14" s="225"/>
      <c r="AA14" s="225"/>
      <c r="AB14" s="225"/>
    </row>
    <row r="15" spans="1:28">
      <c r="A15" s="226"/>
      <c r="B15" s="226"/>
      <c r="C15" s="226"/>
      <c r="D15" s="226"/>
      <c r="E15" s="231"/>
      <c r="F15" s="232"/>
      <c r="G15" s="232"/>
      <c r="P15" s="215">
        <v>1971</v>
      </c>
      <c r="Q15" s="222">
        <v>519</v>
      </c>
      <c r="R15" s="225"/>
      <c r="X15" s="225"/>
      <c r="Y15" s="225"/>
      <c r="Z15" s="225"/>
      <c r="AA15" s="225"/>
      <c r="AB15" s="225"/>
    </row>
    <row r="16" spans="1:28">
      <c r="A16" s="226"/>
      <c r="B16" s="226"/>
      <c r="C16" s="226"/>
      <c r="D16" s="226"/>
      <c r="E16" s="233"/>
      <c r="F16" s="230"/>
      <c r="G16" s="230"/>
      <c r="M16" s="234"/>
      <c r="P16" s="215">
        <v>1972</v>
      </c>
      <c r="Q16" s="216">
        <v>660</v>
      </c>
      <c r="R16" s="225"/>
      <c r="X16" s="225"/>
      <c r="Y16" s="225"/>
      <c r="Z16" s="225"/>
      <c r="AA16" s="225"/>
      <c r="AB16" s="225"/>
    </row>
    <row r="17" spans="1:29" ht="42.75" customHeight="1">
      <c r="A17" s="226"/>
      <c r="B17" s="226"/>
      <c r="C17" s="226"/>
      <c r="D17" s="226"/>
      <c r="E17" s="235"/>
      <c r="F17" s="230"/>
      <c r="G17" s="230"/>
      <c r="P17" s="215">
        <v>1973</v>
      </c>
      <c r="Q17" s="216">
        <v>660</v>
      </c>
      <c r="R17" s="225"/>
      <c r="X17" s="225"/>
      <c r="Y17" s="225"/>
      <c r="Z17" s="225"/>
      <c r="AA17" s="225"/>
      <c r="AB17" s="225"/>
    </row>
    <row r="18" spans="1:29" ht="29.25" customHeight="1">
      <c r="A18" s="226"/>
      <c r="B18" s="226"/>
      <c r="C18" s="236"/>
      <c r="D18" s="236"/>
      <c r="E18" s="236"/>
      <c r="F18" s="232"/>
      <c r="G18" s="232"/>
      <c r="P18" s="215">
        <v>1974</v>
      </c>
      <c r="Q18" s="216">
        <v>900</v>
      </c>
      <c r="R18" s="225"/>
      <c r="X18" s="225"/>
      <c r="Y18" s="225"/>
      <c r="Z18" s="225"/>
      <c r="AA18" s="225"/>
      <c r="AB18" s="225"/>
    </row>
    <row r="19" spans="1:29" ht="87" customHeight="1">
      <c r="A19" s="226"/>
      <c r="B19" s="226"/>
      <c r="C19" s="233"/>
      <c r="D19" s="233"/>
      <c r="E19" s="233"/>
      <c r="F19" s="237"/>
      <c r="G19" s="237"/>
      <c r="P19" s="215">
        <v>1975</v>
      </c>
      <c r="Q19" s="216">
        <v>1200</v>
      </c>
      <c r="R19" s="225"/>
      <c r="X19" s="225"/>
      <c r="Y19" s="225"/>
      <c r="Z19" s="225"/>
      <c r="AA19" s="225"/>
      <c r="AB19" s="225"/>
    </row>
    <row r="20" spans="1:29">
      <c r="A20" s="233"/>
      <c r="B20" s="233"/>
      <c r="C20" s="233"/>
      <c r="D20" s="233"/>
      <c r="E20" s="238"/>
      <c r="F20" s="237"/>
      <c r="G20" s="237"/>
      <c r="H20" s="233"/>
      <c r="I20" s="233"/>
      <c r="J20" s="233"/>
      <c r="K20" s="233"/>
      <c r="L20" s="233"/>
      <c r="M20" s="233"/>
      <c r="P20" s="215">
        <v>1976</v>
      </c>
      <c r="Q20" s="216">
        <v>1560</v>
      </c>
      <c r="R20" s="225"/>
      <c r="X20" s="225"/>
      <c r="Y20" s="225"/>
      <c r="Z20" s="225"/>
      <c r="AA20" s="225"/>
      <c r="AB20" s="225"/>
    </row>
    <row r="21" spans="1:29" ht="12.75" customHeight="1">
      <c r="A21" s="239" t="s">
        <v>70</v>
      </c>
      <c r="B21" s="240">
        <v>1</v>
      </c>
      <c r="C21" s="834" t="str">
        <f>VLOOKUP(B21,Conformación!$A$5:$S$129,2,FALSE)</f>
        <v>CONSTRUCTODO INGENIEROS CONTRATISTAS LTDA</v>
      </c>
      <c r="D21" s="834"/>
      <c r="E21" s="834"/>
      <c r="F21" s="834"/>
      <c r="G21" s="834"/>
      <c r="H21" s="834"/>
      <c r="I21" s="834"/>
      <c r="J21" s="241"/>
      <c r="K21" s="241"/>
      <c r="L21" s="241"/>
      <c r="P21" s="215">
        <v>1977</v>
      </c>
      <c r="Q21" s="216">
        <v>1770</v>
      </c>
      <c r="R21" s="225"/>
      <c r="X21" s="225"/>
      <c r="Y21" s="225"/>
      <c r="Z21" s="225"/>
      <c r="AA21" s="225"/>
      <c r="AB21" s="225"/>
    </row>
    <row r="22" spans="1:29" s="244" customFormat="1" ht="12.75" customHeight="1">
      <c r="A22" s="239"/>
      <c r="B22" s="239"/>
      <c r="C22" s="835" t="str">
        <f>VLOOKUP(B21,Conformación!$A$5:$S$129,4,FALSE)</f>
        <v xml:space="preserve">(CONSTRUCTODO INGENIEROS CONTRATISTAS LTDA. 100% -  0% -  0%- 0%- 0%) </v>
      </c>
      <c r="D22" s="835"/>
      <c r="E22" s="835"/>
      <c r="F22" s="835"/>
      <c r="G22" s="835"/>
      <c r="H22" s="835"/>
      <c r="I22" s="835"/>
      <c r="J22" s="242"/>
      <c r="K22" s="242"/>
      <c r="L22" s="242"/>
      <c r="M22" s="217"/>
      <c r="N22" s="214"/>
      <c r="O22" s="214"/>
      <c r="P22" s="215">
        <v>1978</v>
      </c>
      <c r="Q22" s="216">
        <v>2580</v>
      </c>
      <c r="R22" s="243"/>
      <c r="X22" s="243"/>
      <c r="Y22" s="243"/>
      <c r="Z22" s="243"/>
      <c r="AA22" s="243"/>
      <c r="AB22" s="243"/>
    </row>
    <row r="23" spans="1:29">
      <c r="A23" s="239"/>
      <c r="B23" s="239"/>
      <c r="C23" s="835"/>
      <c r="D23" s="835"/>
      <c r="E23" s="835"/>
      <c r="F23" s="835"/>
      <c r="G23" s="835"/>
      <c r="H23" s="835"/>
      <c r="I23" s="835"/>
      <c r="J23" s="242"/>
      <c r="K23" s="242"/>
      <c r="L23" s="242"/>
      <c r="O23" s="244"/>
      <c r="P23" s="215">
        <v>1979</v>
      </c>
      <c r="Q23" s="216">
        <v>3450</v>
      </c>
      <c r="R23" s="225"/>
      <c r="X23" s="225"/>
      <c r="Y23" s="225"/>
      <c r="Z23" s="225"/>
      <c r="AA23" s="225"/>
      <c r="AB23" s="225"/>
    </row>
    <row r="24" spans="1:29" ht="13.5" thickBot="1">
      <c r="A24" s="225"/>
      <c r="B24" s="225"/>
      <c r="C24" s="225"/>
      <c r="D24" s="225"/>
      <c r="E24" s="225"/>
      <c r="F24" s="245"/>
      <c r="G24" s="245"/>
      <c r="H24" s="236"/>
      <c r="I24" s="231"/>
      <c r="J24" s="231"/>
      <c r="K24" s="231"/>
      <c r="L24" s="231"/>
      <c r="P24" s="215">
        <v>1980</v>
      </c>
      <c r="Q24" s="216">
        <v>4500</v>
      </c>
      <c r="R24" s="225"/>
      <c r="X24" s="225"/>
      <c r="Y24" s="225"/>
      <c r="Z24" s="225"/>
      <c r="AA24" s="225"/>
      <c r="AB24" s="225"/>
    </row>
    <row r="25" spans="1:29" ht="48" thickBot="1">
      <c r="A25" s="246" t="s">
        <v>167</v>
      </c>
      <c r="B25" s="247" t="s">
        <v>168</v>
      </c>
      <c r="C25" s="247" t="s">
        <v>169</v>
      </c>
      <c r="D25" s="836" t="s">
        <v>170</v>
      </c>
      <c r="E25" s="837"/>
      <c r="F25" s="247" t="s">
        <v>171</v>
      </c>
      <c r="G25" s="247" t="s">
        <v>4</v>
      </c>
      <c r="H25" s="247" t="s">
        <v>172</v>
      </c>
      <c r="I25" s="247" t="s">
        <v>26</v>
      </c>
      <c r="J25" s="247"/>
      <c r="K25" s="247" t="s">
        <v>174</v>
      </c>
      <c r="L25" s="248" t="s">
        <v>175</v>
      </c>
      <c r="M25" s="249" t="s">
        <v>9</v>
      </c>
      <c r="N25" s="217"/>
      <c r="O25" s="244"/>
      <c r="P25" s="215">
        <v>1981</v>
      </c>
      <c r="Q25" s="216">
        <v>5700</v>
      </c>
      <c r="S25" s="225"/>
      <c r="Y25" s="225"/>
      <c r="Z25" s="225"/>
      <c r="AA25" s="225"/>
      <c r="AB25" s="225"/>
      <c r="AC25" s="225"/>
    </row>
    <row r="26" spans="1:29" ht="99" customHeight="1">
      <c r="A26" s="838" t="str">
        <f>+A7</f>
        <v>Residente de Obra</v>
      </c>
      <c r="B26" s="841" t="s">
        <v>184</v>
      </c>
      <c r="C26" s="844" t="s">
        <v>185</v>
      </c>
      <c r="D26" s="847">
        <v>36315</v>
      </c>
      <c r="E26" s="850" t="str">
        <f>IF(D26=0,0,IF(D26&lt;D$7,"CUMPLE EL TIEMPO MÍNIMO REQUERIDO DE HABER TERMINADO Y APROBADO ESTUDIOS","NO CUMPLE EL TIEMPO MÍNIMO REQUERIDO DE HABER TERMINADO Y APROBADO ESTUDIOS"))</f>
        <v>CUMPLE EL TIEMPO MÍNIMO REQUERIDO DE HABER TERMINADO Y APROBADO ESTUDIOS</v>
      </c>
      <c r="F26" s="853" t="s">
        <v>187</v>
      </c>
      <c r="G26" s="250" t="s">
        <v>188</v>
      </c>
      <c r="H26" s="251">
        <v>38533</v>
      </c>
      <c r="I26" s="252">
        <v>530000000</v>
      </c>
      <c r="J26" s="253">
        <f>IF(I26=0,0,IF(H26&lt;D$26,"EXPERIENCIA ADQUIRIDA ANTES DEL GRADO",I26/VLOOKUP(YEAR(H26),$P$24:$Q$59,2,0)))</f>
        <v>1389.2529488859764</v>
      </c>
      <c r="K26" s="254" t="str">
        <f>IF(I26&gt;=J$7,"cumple",0)</f>
        <v>cumple</v>
      </c>
      <c r="L26" s="255">
        <v>136</v>
      </c>
      <c r="M26" s="317" t="s">
        <v>189</v>
      </c>
      <c r="N26" s="217"/>
      <c r="P26" s="215">
        <v>1982</v>
      </c>
      <c r="Q26" s="216">
        <v>7410</v>
      </c>
      <c r="S26" s="225"/>
      <c r="Y26" s="225"/>
      <c r="Z26" s="225"/>
      <c r="AA26" s="225"/>
      <c r="AB26" s="225"/>
      <c r="AC26" s="225"/>
    </row>
    <row r="27" spans="1:29" ht="25.5">
      <c r="A27" s="864"/>
      <c r="B27" s="866"/>
      <c r="C27" s="845"/>
      <c r="D27" s="868"/>
      <c r="E27" s="870"/>
      <c r="F27" s="872"/>
      <c r="G27" s="257" t="s">
        <v>190</v>
      </c>
      <c r="H27" s="258">
        <v>38441</v>
      </c>
      <c r="I27" s="259">
        <v>400000000</v>
      </c>
      <c r="J27" s="253">
        <f t="shared" ref="J27:J28" si="0">IF(I27=0,0,IF(H27&lt;D$26,"EXPERIENCIA ADQUIRIDA ANTES DEL GRADO",I27/VLOOKUP(YEAR(H27),$P$24:$Q$59,2,0)))</f>
        <v>1048.4927916120578</v>
      </c>
      <c r="K27" s="254" t="str">
        <f t="shared" ref="K27:K31" si="1">IF(I27&gt;=J$7,"cumple",0)</f>
        <v>cumple</v>
      </c>
      <c r="L27" s="255">
        <v>137</v>
      </c>
      <c r="M27" s="317" t="s">
        <v>191</v>
      </c>
      <c r="N27" s="217"/>
      <c r="P27" s="215">
        <v>1983</v>
      </c>
      <c r="Q27" s="216">
        <v>9261</v>
      </c>
      <c r="S27" s="225"/>
      <c r="Y27" s="225"/>
      <c r="Z27" s="225"/>
      <c r="AA27" s="225"/>
      <c r="AB27" s="225"/>
      <c r="AC27" s="225"/>
    </row>
    <row r="28" spans="1:29">
      <c r="A28" s="864"/>
      <c r="B28" s="866"/>
      <c r="C28" s="845"/>
      <c r="D28" s="868"/>
      <c r="E28" s="870"/>
      <c r="F28" s="872"/>
      <c r="G28" s="257"/>
      <c r="H28" s="258"/>
      <c r="I28" s="259"/>
      <c r="J28" s="253">
        <f t="shared" si="0"/>
        <v>0</v>
      </c>
      <c r="K28" s="254">
        <f t="shared" si="1"/>
        <v>0</v>
      </c>
      <c r="L28" s="255"/>
      <c r="M28" s="260"/>
      <c r="N28" s="217"/>
      <c r="P28" s="215">
        <v>1984</v>
      </c>
      <c r="Q28" s="216">
        <v>11298</v>
      </c>
      <c r="S28" s="225"/>
      <c r="Y28" s="225"/>
      <c r="Z28" s="225"/>
      <c r="AA28" s="225"/>
      <c r="AB28" s="225"/>
      <c r="AC28" s="225"/>
    </row>
    <row r="29" spans="1:29">
      <c r="A29" s="864"/>
      <c r="B29" s="866"/>
      <c r="C29" s="845"/>
      <c r="D29" s="868"/>
      <c r="E29" s="870"/>
      <c r="F29" s="872"/>
      <c r="G29" s="257"/>
      <c r="H29" s="258"/>
      <c r="I29" s="259"/>
      <c r="J29" s="253">
        <f>IF(I29=0,0,IF(H29&lt;D$26,"EXPERIENCIA ADQUIRIDA ANTES DEL GRADO",I29/VLOOKUP(YEAR(H29),$P$24:$Q$59,2,0)))</f>
        <v>0</v>
      </c>
      <c r="K29" s="254">
        <f t="shared" si="1"/>
        <v>0</v>
      </c>
      <c r="L29" s="255"/>
      <c r="M29" s="260"/>
      <c r="N29" s="217"/>
      <c r="P29" s="215">
        <v>1980</v>
      </c>
      <c r="Q29" s="216">
        <v>4500</v>
      </c>
      <c r="S29" s="225"/>
      <c r="Y29" s="225"/>
      <c r="Z29" s="225"/>
      <c r="AA29" s="225"/>
      <c r="AB29" s="225"/>
      <c r="AC29" s="225"/>
    </row>
    <row r="30" spans="1:29">
      <c r="A30" s="864"/>
      <c r="B30" s="866"/>
      <c r="C30" s="845"/>
      <c r="D30" s="868"/>
      <c r="E30" s="870"/>
      <c r="F30" s="872"/>
      <c r="G30" s="257"/>
      <c r="H30" s="258"/>
      <c r="I30" s="259"/>
      <c r="J30" s="253">
        <f>IF(I30=0,0,IF(H30&lt;D$26,"EXPERIENCIA ADQUIRIDA ANTES DEL GRADO",I30/VLOOKUP(YEAR(H30),$P$24:$Q$59,2,0)))</f>
        <v>0</v>
      </c>
      <c r="K30" s="254">
        <f t="shared" si="1"/>
        <v>0</v>
      </c>
      <c r="L30" s="255"/>
      <c r="M30" s="260"/>
      <c r="N30" s="217"/>
      <c r="P30" s="215">
        <v>1981</v>
      </c>
      <c r="Q30" s="216">
        <v>5700</v>
      </c>
      <c r="S30" s="225"/>
      <c r="Y30" s="225"/>
      <c r="Z30" s="225"/>
      <c r="AA30" s="225"/>
      <c r="AB30" s="225"/>
      <c r="AC30" s="225"/>
    </row>
    <row r="31" spans="1:29">
      <c r="A31" s="864"/>
      <c r="B31" s="866"/>
      <c r="C31" s="845"/>
      <c r="D31" s="868"/>
      <c r="E31" s="870"/>
      <c r="F31" s="872"/>
      <c r="G31" s="261"/>
      <c r="H31" s="262"/>
      <c r="I31" s="263"/>
      <c r="J31" s="264"/>
      <c r="K31" s="254">
        <f t="shared" si="1"/>
        <v>0</v>
      </c>
      <c r="L31" s="266"/>
      <c r="M31" s="256"/>
      <c r="N31" s="217"/>
      <c r="P31" s="215">
        <v>1985</v>
      </c>
      <c r="Q31" s="216">
        <v>13557</v>
      </c>
      <c r="S31" s="225"/>
      <c r="Y31" s="225"/>
      <c r="Z31" s="225"/>
      <c r="AA31" s="225"/>
      <c r="AB31" s="225"/>
      <c r="AC31" s="225"/>
    </row>
    <row r="32" spans="1:29" ht="13.5" thickBot="1">
      <c r="A32" s="864"/>
      <c r="B32" s="866"/>
      <c r="C32" s="845"/>
      <c r="D32" s="868"/>
      <c r="E32" s="870"/>
      <c r="F32" s="872"/>
      <c r="G32" s="267"/>
      <c r="H32" s="268"/>
      <c r="I32" s="269"/>
      <c r="J32" s="264"/>
      <c r="K32" s="265"/>
      <c r="L32" s="270"/>
      <c r="M32" s="271"/>
      <c r="N32" s="217"/>
      <c r="P32" s="215">
        <v>1986</v>
      </c>
      <c r="Q32" s="216">
        <v>16811.400000000001</v>
      </c>
      <c r="S32" s="225"/>
      <c r="Y32" s="225"/>
      <c r="Z32" s="225"/>
      <c r="AA32" s="225"/>
      <c r="AB32" s="225"/>
      <c r="AC32" s="225"/>
    </row>
    <row r="33" spans="1:29" ht="16.5" thickBot="1">
      <c r="A33" s="865"/>
      <c r="B33" s="867"/>
      <c r="C33" s="846"/>
      <c r="D33" s="869"/>
      <c r="E33" s="871"/>
      <c r="F33" s="873"/>
      <c r="G33" s="856" t="s">
        <v>177</v>
      </c>
      <c r="H33" s="857"/>
      <c r="I33" s="857"/>
      <c r="J33" s="272">
        <f>SUM(J26:J32)</f>
        <v>2437.7457404980341</v>
      </c>
      <c r="K33" s="273"/>
      <c r="L33" s="274"/>
      <c r="M33" s="275"/>
      <c r="N33" s="217"/>
      <c r="P33" s="215">
        <v>1987</v>
      </c>
      <c r="Q33" s="216">
        <v>20510</v>
      </c>
      <c r="S33" s="225"/>
      <c r="Y33" s="225"/>
      <c r="Z33" s="225"/>
      <c r="AA33" s="225"/>
      <c r="AB33" s="225"/>
      <c r="AC33" s="225"/>
    </row>
    <row r="34" spans="1:29" s="283" customFormat="1" ht="12" thickBot="1">
      <c r="A34" s="276"/>
      <c r="B34" s="277"/>
      <c r="C34" s="277"/>
      <c r="D34" s="858"/>
      <c r="E34" s="859"/>
      <c r="F34" s="277"/>
      <c r="G34" s="277"/>
      <c r="H34" s="277"/>
      <c r="I34" s="277"/>
      <c r="J34" s="277"/>
      <c r="K34" s="277"/>
      <c r="L34" s="278"/>
      <c r="M34" s="279"/>
      <c r="N34" s="280"/>
      <c r="O34" s="280"/>
      <c r="P34" s="281">
        <v>1981</v>
      </c>
      <c r="Q34" s="282">
        <v>5700</v>
      </c>
    </row>
    <row r="35" spans="1:29">
      <c r="A35" s="861"/>
      <c r="B35" s="874"/>
      <c r="C35" s="844"/>
      <c r="D35" s="877"/>
      <c r="E35" s="880"/>
      <c r="F35" s="883"/>
      <c r="G35" s="284"/>
      <c r="H35" s="251"/>
      <c r="I35" s="285"/>
      <c r="J35" s="253"/>
      <c r="K35" s="254"/>
      <c r="L35" s="255"/>
      <c r="M35" s="286"/>
      <c r="P35" s="287">
        <v>1988</v>
      </c>
      <c r="Q35" s="288">
        <v>25637.4</v>
      </c>
    </row>
    <row r="36" spans="1:29">
      <c r="A36" s="862"/>
      <c r="B36" s="875"/>
      <c r="C36" s="845"/>
      <c r="D36" s="878"/>
      <c r="E36" s="881"/>
      <c r="F36" s="884"/>
      <c r="G36" s="257"/>
      <c r="H36" s="258"/>
      <c r="I36" s="289"/>
      <c r="J36" s="253"/>
      <c r="K36" s="254"/>
      <c r="L36" s="290"/>
      <c r="M36" s="260"/>
      <c r="P36" s="291">
        <v>1989</v>
      </c>
      <c r="Q36" s="292">
        <v>32559.599999999999</v>
      </c>
    </row>
    <row r="37" spans="1:29">
      <c r="A37" s="862"/>
      <c r="B37" s="875"/>
      <c r="C37" s="845"/>
      <c r="D37" s="878"/>
      <c r="E37" s="881"/>
      <c r="F37" s="884"/>
      <c r="G37" s="257"/>
      <c r="H37" s="258"/>
      <c r="I37" s="289"/>
      <c r="J37" s="253"/>
      <c r="K37" s="254"/>
      <c r="L37" s="255"/>
      <c r="M37" s="260"/>
      <c r="P37" s="293">
        <v>1990</v>
      </c>
      <c r="Q37" s="294">
        <v>41025.1</v>
      </c>
    </row>
    <row r="38" spans="1:29" ht="13.5" thickBot="1">
      <c r="A38" s="862"/>
      <c r="B38" s="875"/>
      <c r="C38" s="845"/>
      <c r="D38" s="878"/>
      <c r="E38" s="881"/>
      <c r="F38" s="884"/>
      <c r="G38" s="257"/>
      <c r="H38" s="295"/>
      <c r="I38" s="289"/>
      <c r="J38" s="253"/>
      <c r="K38" s="254"/>
      <c r="L38" s="255"/>
      <c r="M38" s="260"/>
      <c r="P38" s="293">
        <v>1991</v>
      </c>
      <c r="Q38" s="294">
        <v>51720</v>
      </c>
      <c r="R38" s="225"/>
      <c r="X38" s="225"/>
      <c r="Y38" s="225"/>
      <c r="Z38" s="225"/>
      <c r="AA38" s="225"/>
      <c r="AB38" s="225"/>
    </row>
    <row r="39" spans="1:29" ht="12.75" customHeight="1" thickBot="1">
      <c r="A39" s="863"/>
      <c r="B39" s="876"/>
      <c r="C39" s="846"/>
      <c r="D39" s="879"/>
      <c r="E39" s="882"/>
      <c r="F39" s="885"/>
      <c r="G39" s="856"/>
      <c r="H39" s="857"/>
      <c r="I39" s="857"/>
      <c r="J39" s="272"/>
      <c r="K39" s="273"/>
      <c r="L39" s="274"/>
      <c r="M39" s="296"/>
      <c r="P39" s="293">
        <v>1992</v>
      </c>
      <c r="Q39" s="294">
        <v>65190</v>
      </c>
      <c r="R39" s="225"/>
      <c r="X39" s="225"/>
      <c r="Y39" s="225"/>
      <c r="Z39" s="225"/>
      <c r="AA39" s="225"/>
      <c r="AB39" s="225"/>
    </row>
    <row r="40" spans="1:29">
      <c r="A40" s="297"/>
      <c r="B40" s="298"/>
      <c r="C40" s="299"/>
      <c r="D40" s="299"/>
      <c r="E40" s="300"/>
      <c r="F40" s="301"/>
      <c r="G40" s="302"/>
      <c r="H40" s="303"/>
      <c r="I40" s="304"/>
      <c r="J40" s="304"/>
      <c r="K40" s="304"/>
      <c r="L40" s="304"/>
      <c r="M40" s="305"/>
      <c r="P40" s="306">
        <v>1993</v>
      </c>
      <c r="Q40" s="216">
        <v>81510</v>
      </c>
      <c r="R40" s="225"/>
      <c r="X40" s="225"/>
      <c r="Y40" s="225"/>
      <c r="Z40" s="225"/>
      <c r="AA40" s="225"/>
      <c r="AB40" s="225"/>
    </row>
    <row r="41" spans="1:29" ht="12.75" customHeight="1">
      <c r="A41" s="239" t="s">
        <v>70</v>
      </c>
      <c r="B41" s="240">
        <v>2</v>
      </c>
      <c r="C41" s="834">
        <f>VLOOKUP(B41,Conformación!$A$5:$S$129,2,FALSE)</f>
        <v>0</v>
      </c>
      <c r="D41" s="834"/>
      <c r="E41" s="834"/>
      <c r="F41" s="834"/>
      <c r="G41" s="834"/>
      <c r="H41" s="834"/>
      <c r="I41" s="834"/>
      <c r="J41" s="241"/>
      <c r="K41" s="241"/>
      <c r="L41" s="241"/>
      <c r="M41" s="307"/>
      <c r="P41" s="306">
        <v>1994</v>
      </c>
      <c r="Q41" s="216">
        <v>98700</v>
      </c>
      <c r="R41" s="225"/>
      <c r="X41" s="225"/>
      <c r="Y41" s="225"/>
      <c r="Z41" s="225"/>
      <c r="AA41" s="225"/>
      <c r="AB41" s="225"/>
    </row>
    <row r="42" spans="1:29" ht="12.75" customHeight="1">
      <c r="A42" s="239"/>
      <c r="B42" s="239"/>
      <c r="C42" s="835">
        <f>VLOOKUP(B41,Conformación!$A$5:$S$129,4,FALSE)</f>
        <v>0</v>
      </c>
      <c r="D42" s="835"/>
      <c r="E42" s="835"/>
      <c r="F42" s="835"/>
      <c r="G42" s="835"/>
      <c r="H42" s="835"/>
      <c r="I42" s="835"/>
      <c r="J42" s="242"/>
      <c r="K42" s="242"/>
      <c r="L42" s="242"/>
      <c r="M42" s="307"/>
      <c r="P42" s="306">
        <v>1995</v>
      </c>
      <c r="Q42" s="216">
        <v>118933.5</v>
      </c>
      <c r="R42" s="225"/>
      <c r="X42" s="225"/>
      <c r="Y42" s="225"/>
      <c r="Z42" s="225"/>
      <c r="AA42" s="225"/>
      <c r="AB42" s="225"/>
    </row>
    <row r="43" spans="1:29" ht="13.5" thickBot="1">
      <c r="P43" s="306">
        <v>1996</v>
      </c>
      <c r="Q43" s="216">
        <v>142125</v>
      </c>
    </row>
    <row r="44" spans="1:29" ht="52.5" customHeight="1" thickBot="1">
      <c r="A44" s="246" t="s">
        <v>167</v>
      </c>
      <c r="B44" s="247" t="s">
        <v>168</v>
      </c>
      <c r="C44" s="247" t="s">
        <v>169</v>
      </c>
      <c r="D44" s="836" t="s">
        <v>170</v>
      </c>
      <c r="E44" s="837"/>
      <c r="F44" s="247" t="s">
        <v>171</v>
      </c>
      <c r="G44" s="247" t="s">
        <v>4</v>
      </c>
      <c r="H44" s="247" t="s">
        <v>172</v>
      </c>
      <c r="I44" s="247" t="s">
        <v>26</v>
      </c>
      <c r="J44" s="247" t="s">
        <v>173</v>
      </c>
      <c r="K44" s="247" t="s">
        <v>174</v>
      </c>
      <c r="L44" s="248" t="s">
        <v>175</v>
      </c>
      <c r="M44" s="249" t="s">
        <v>9</v>
      </c>
      <c r="P44" s="306">
        <v>1997</v>
      </c>
      <c r="Q44" s="216">
        <v>172005</v>
      </c>
    </row>
    <row r="45" spans="1:29">
      <c r="A45" s="838" t="str">
        <f>A$7</f>
        <v>Residente de Obra</v>
      </c>
      <c r="B45" s="841"/>
      <c r="C45" s="844"/>
      <c r="D45" s="847"/>
      <c r="E45" s="850">
        <f>IF(D45=0,0,IF(D45&lt;D$7,"CUMPLE EL TIEMPO MÍNIMO REQUERIDO DE HABER TERMINADO Y APROBADO ESTUDIOS","NO CUMPLE EL TIEMPO MÍNIMO REQUERIDO DE HABER TERMINADO Y APROBADO ESTUDIOS"))</f>
        <v>0</v>
      </c>
      <c r="F45" s="860"/>
      <c r="G45" s="250"/>
      <c r="H45" s="251"/>
      <c r="I45" s="252"/>
      <c r="J45" s="253">
        <f>IF(I45=0,0,IF(H45&lt;D$26,"EXPERIENCIA ADQUIRIDA ANTES DEL GRADO",I45/VLOOKUP(YEAR(H45),$P$24:$Q$59,2,0)))</f>
        <v>0</v>
      </c>
      <c r="K45" s="254">
        <f>IF(I45&gt;=J$7,"cumple",0)</f>
        <v>0</v>
      </c>
      <c r="L45" s="255"/>
      <c r="M45" s="308"/>
      <c r="P45" s="306">
        <v>1998</v>
      </c>
      <c r="Q45" s="216">
        <v>203826</v>
      </c>
    </row>
    <row r="46" spans="1:29">
      <c r="A46" s="864"/>
      <c r="B46" s="866"/>
      <c r="C46" s="845"/>
      <c r="D46" s="868"/>
      <c r="E46" s="870"/>
      <c r="F46" s="872"/>
      <c r="G46" s="257"/>
      <c r="H46" s="258"/>
      <c r="I46" s="259"/>
      <c r="J46" s="253">
        <f t="shared" ref="J46:J47" si="2">IF(I46=0,0,IF(H46&lt;D$26,"EXPERIENCIA ADQUIRIDA ANTES DEL GRADO",I46/VLOOKUP(YEAR(H46),$P$24:$Q$59,2,0)))</f>
        <v>0</v>
      </c>
      <c r="K46" s="254">
        <f t="shared" ref="K46:K50" si="3">IF(I46&gt;=J$7,"cumple",0)</f>
        <v>0</v>
      </c>
      <c r="L46" s="255"/>
      <c r="M46" s="256"/>
      <c r="P46" s="287">
        <v>2002</v>
      </c>
      <c r="Q46" s="288">
        <v>309000</v>
      </c>
    </row>
    <row r="47" spans="1:29" ht="101.25" customHeight="1">
      <c r="A47" s="864"/>
      <c r="B47" s="866"/>
      <c r="C47" s="845"/>
      <c r="D47" s="868"/>
      <c r="E47" s="870"/>
      <c r="F47" s="872"/>
      <c r="G47" s="257"/>
      <c r="H47" s="258"/>
      <c r="I47" s="259"/>
      <c r="J47" s="253">
        <f t="shared" si="2"/>
        <v>0</v>
      </c>
      <c r="K47" s="254">
        <f t="shared" si="3"/>
        <v>0</v>
      </c>
      <c r="L47" s="266"/>
      <c r="M47" s="308"/>
      <c r="P47" s="287">
        <v>2003</v>
      </c>
      <c r="Q47" s="288">
        <v>332000</v>
      </c>
    </row>
    <row r="48" spans="1:29" ht="13.5" thickBot="1">
      <c r="A48" s="864"/>
      <c r="B48" s="866"/>
      <c r="C48" s="845"/>
      <c r="D48" s="868"/>
      <c r="E48" s="870"/>
      <c r="F48" s="872"/>
      <c r="G48" s="267"/>
      <c r="H48" s="268"/>
      <c r="I48" s="269"/>
      <c r="J48" s="253">
        <f>IF(I48=0,0,IF(H48&lt;D$26,"EXPERIENCIA ADQUIRIDA ANTES DEL GRADO",I48/VLOOKUP(YEAR(H48),$P$24:$Q$59,2,0)))</f>
        <v>0</v>
      </c>
      <c r="K48" s="254">
        <f t="shared" si="3"/>
        <v>0</v>
      </c>
      <c r="L48" s="270"/>
      <c r="M48" s="271"/>
      <c r="P48" s="287">
        <v>2004</v>
      </c>
      <c r="Q48" s="288">
        <v>358000</v>
      </c>
      <c r="R48" s="225"/>
      <c r="X48" s="225"/>
      <c r="Y48" s="225"/>
      <c r="Z48" s="225"/>
      <c r="AA48" s="225"/>
      <c r="AB48" s="225"/>
    </row>
    <row r="49" spans="1:28" ht="16.5" thickBot="1">
      <c r="A49" s="865"/>
      <c r="B49" s="867"/>
      <c r="C49" s="846"/>
      <c r="D49" s="869"/>
      <c r="E49" s="871"/>
      <c r="F49" s="873"/>
      <c r="G49" s="856"/>
      <c r="H49" s="857"/>
      <c r="I49" s="857"/>
      <c r="J49" s="253">
        <f>IF(I49=0,0,IF(H49&lt;D$26,"EXPERIENCIA ADQUIRIDA ANTES DEL GRADO",I49/VLOOKUP(YEAR(H49),$P$24:$Q$59,2,0)))</f>
        <v>0</v>
      </c>
      <c r="K49" s="254">
        <f t="shared" si="3"/>
        <v>0</v>
      </c>
      <c r="L49" s="274"/>
      <c r="M49" s="296"/>
      <c r="P49" s="287">
        <v>2005</v>
      </c>
      <c r="Q49" s="288">
        <v>381500</v>
      </c>
    </row>
    <row r="50" spans="1:28" s="283" customFormat="1" ht="13.5" thickBot="1">
      <c r="A50" s="276"/>
      <c r="B50" s="277"/>
      <c r="C50" s="277"/>
      <c r="D50" s="858"/>
      <c r="E50" s="859"/>
      <c r="F50" s="277"/>
      <c r="G50" s="277"/>
      <c r="H50" s="277"/>
      <c r="I50" s="277"/>
      <c r="J50" s="264"/>
      <c r="K50" s="254">
        <f t="shared" si="3"/>
        <v>0</v>
      </c>
      <c r="L50" s="278"/>
      <c r="M50" s="279"/>
      <c r="N50" s="280"/>
      <c r="O50" s="280"/>
      <c r="P50" s="281">
        <v>2006</v>
      </c>
      <c r="Q50" s="282">
        <v>408000</v>
      </c>
    </row>
    <row r="51" spans="1:28">
      <c r="A51" s="861"/>
      <c r="B51" s="874"/>
      <c r="C51" s="844"/>
      <c r="D51" s="877"/>
      <c r="E51" s="880"/>
      <c r="F51" s="883"/>
      <c r="G51" s="284"/>
      <c r="H51" s="251"/>
      <c r="I51" s="285"/>
      <c r="J51" s="253"/>
      <c r="K51" s="254"/>
      <c r="L51" s="255"/>
      <c r="M51" s="286"/>
      <c r="P51" s="287">
        <v>2007</v>
      </c>
      <c r="Q51" s="288">
        <v>433700</v>
      </c>
    </row>
    <row r="52" spans="1:28">
      <c r="A52" s="862"/>
      <c r="B52" s="875"/>
      <c r="C52" s="845"/>
      <c r="D52" s="878"/>
      <c r="E52" s="881"/>
      <c r="F52" s="884"/>
      <c r="G52" s="257"/>
      <c r="H52" s="258"/>
      <c r="I52" s="289"/>
      <c r="J52" s="253"/>
      <c r="K52" s="254"/>
      <c r="L52" s="290"/>
      <c r="M52" s="260"/>
      <c r="P52" s="291">
        <v>2008</v>
      </c>
      <c r="Q52" s="292">
        <v>461500</v>
      </c>
    </row>
    <row r="53" spans="1:28">
      <c r="A53" s="862"/>
      <c r="B53" s="875"/>
      <c r="C53" s="845"/>
      <c r="D53" s="878"/>
      <c r="E53" s="881"/>
      <c r="F53" s="884"/>
      <c r="G53" s="257"/>
      <c r="H53" s="258"/>
      <c r="I53" s="289"/>
      <c r="J53" s="253"/>
      <c r="K53" s="254"/>
      <c r="L53" s="255"/>
      <c r="M53" s="260"/>
      <c r="P53" s="293">
        <v>2009</v>
      </c>
      <c r="Q53" s="294">
        <v>496900</v>
      </c>
    </row>
    <row r="54" spans="1:28" ht="13.5" thickBot="1">
      <c r="A54" s="862"/>
      <c r="B54" s="875"/>
      <c r="C54" s="845"/>
      <c r="D54" s="878"/>
      <c r="E54" s="881"/>
      <c r="F54" s="884"/>
      <c r="G54" s="257"/>
      <c r="H54" s="295"/>
      <c r="I54" s="289"/>
      <c r="J54" s="253"/>
      <c r="K54" s="254"/>
      <c r="L54" s="255"/>
      <c r="M54" s="260"/>
      <c r="P54" s="293">
        <v>2010</v>
      </c>
      <c r="Q54" s="294">
        <v>515000</v>
      </c>
      <c r="R54" s="225"/>
      <c r="X54" s="225"/>
      <c r="Y54" s="225"/>
      <c r="Z54" s="225"/>
      <c r="AA54" s="225"/>
      <c r="AB54" s="225"/>
    </row>
    <row r="55" spans="1:28" ht="12.75" customHeight="1" thickBot="1">
      <c r="A55" s="863"/>
      <c r="B55" s="876"/>
      <c r="C55" s="846"/>
      <c r="D55" s="879"/>
      <c r="E55" s="882"/>
      <c r="F55" s="885"/>
      <c r="G55" s="856"/>
      <c r="H55" s="857"/>
      <c r="I55" s="857"/>
      <c r="J55" s="272"/>
      <c r="K55" s="273"/>
      <c r="L55" s="274"/>
      <c r="M55" s="296"/>
      <c r="P55" s="293">
        <v>2011</v>
      </c>
      <c r="Q55" s="294">
        <v>535600</v>
      </c>
      <c r="R55" s="225"/>
      <c r="X55" s="225"/>
      <c r="Y55" s="225"/>
      <c r="Z55" s="225"/>
      <c r="AA55" s="225"/>
      <c r="AB55" s="225"/>
    </row>
    <row r="56" spans="1:28">
      <c r="A56" s="297"/>
      <c r="B56" s="298"/>
      <c r="C56" s="299"/>
      <c r="D56" s="299"/>
      <c r="E56" s="300"/>
      <c r="F56" s="301"/>
      <c r="G56" s="302"/>
      <c r="H56" s="303"/>
      <c r="I56" s="304"/>
      <c r="J56" s="304"/>
      <c r="K56" s="304"/>
      <c r="L56" s="304"/>
      <c r="M56" s="305"/>
      <c r="P56" s="293">
        <v>2012</v>
      </c>
      <c r="Q56" s="294">
        <v>566700</v>
      </c>
      <c r="R56" s="225"/>
      <c r="X56" s="225"/>
      <c r="Y56" s="225"/>
      <c r="Z56" s="225"/>
      <c r="AA56" s="225"/>
      <c r="AB56" s="225"/>
    </row>
    <row r="57" spans="1:28" ht="12.75" customHeight="1">
      <c r="A57" s="239" t="s">
        <v>70</v>
      </c>
      <c r="B57" s="240">
        <v>3</v>
      </c>
      <c r="C57" s="834">
        <f>VLOOKUP(B57,Conformación!$A$5:$S$129,2,FALSE)</f>
        <v>0</v>
      </c>
      <c r="D57" s="834"/>
      <c r="E57" s="834"/>
      <c r="F57" s="834"/>
      <c r="G57" s="834"/>
      <c r="H57" s="834"/>
      <c r="I57" s="834"/>
      <c r="J57" s="241"/>
      <c r="K57" s="241"/>
      <c r="L57" s="241"/>
      <c r="M57" s="307"/>
      <c r="P57" s="293">
        <v>2013</v>
      </c>
      <c r="Q57" s="309">
        <v>581900</v>
      </c>
    </row>
    <row r="58" spans="1:28" ht="12.75" customHeight="1">
      <c r="A58" s="239"/>
      <c r="B58" s="239"/>
      <c r="C58" s="835">
        <f>VLOOKUP(B57,Conformación!$A$5:$S$129,4,FALSE)</f>
        <v>0</v>
      </c>
      <c r="D58" s="835"/>
      <c r="E58" s="835"/>
      <c r="F58" s="835"/>
      <c r="G58" s="835"/>
      <c r="H58" s="835"/>
      <c r="I58" s="835"/>
      <c r="J58" s="242"/>
      <c r="K58" s="242"/>
      <c r="L58" s="242"/>
      <c r="M58" s="307"/>
      <c r="P58" s="293">
        <v>2014</v>
      </c>
      <c r="Q58" s="310">
        <v>616000</v>
      </c>
    </row>
    <row r="59" spans="1:28" ht="13.5" thickBot="1">
      <c r="P59" s="293">
        <v>2015</v>
      </c>
      <c r="Q59" s="310">
        <v>644350</v>
      </c>
    </row>
    <row r="60" spans="1:28" ht="50.25" customHeight="1" thickBot="1">
      <c r="A60" s="246" t="s">
        <v>167</v>
      </c>
      <c r="B60" s="247" t="s">
        <v>168</v>
      </c>
      <c r="C60" s="247" t="s">
        <v>169</v>
      </c>
      <c r="D60" s="836" t="s">
        <v>170</v>
      </c>
      <c r="E60" s="837"/>
      <c r="F60" s="247" t="s">
        <v>171</v>
      </c>
      <c r="G60" s="247" t="s">
        <v>4</v>
      </c>
      <c r="H60" s="247" t="s">
        <v>172</v>
      </c>
      <c r="I60" s="247" t="s">
        <v>26</v>
      </c>
      <c r="J60" s="247" t="s">
        <v>173</v>
      </c>
      <c r="K60" s="247" t="s">
        <v>174</v>
      </c>
      <c r="L60" s="248" t="s">
        <v>175</v>
      </c>
      <c r="M60" s="249" t="s">
        <v>9</v>
      </c>
      <c r="O60" s="311"/>
      <c r="P60" s="311">
        <v>2016</v>
      </c>
      <c r="Q60" s="312">
        <v>689500</v>
      </c>
    </row>
    <row r="61" spans="1:28" ht="38.25">
      <c r="A61" s="838" t="str">
        <f>A$7</f>
        <v>Residente de Obra</v>
      </c>
      <c r="B61" s="841" t="s">
        <v>195</v>
      </c>
      <c r="C61" s="844" t="s">
        <v>196</v>
      </c>
      <c r="D61" s="847">
        <v>34382</v>
      </c>
      <c r="E61" s="850" t="str">
        <f>IF(D61=0,0,IF(D61&lt;D$7,"CUMPLE EL TIEMPO MÍNIMO REQUERIDO DE HABER TERMINADO Y APROBADO ESTUDIOS","NO CUMPLE EL TIEMPO MÍNIMO REQUERIDO DE HABER TERMINADO Y APROBADO ESTUDIOS"))</f>
        <v>CUMPLE EL TIEMPO MÍNIMO REQUERIDO DE HABER TERMINADO Y APROBADO ESTUDIOS</v>
      </c>
      <c r="F61" s="860" t="s">
        <v>197</v>
      </c>
      <c r="G61" s="250" t="s">
        <v>194</v>
      </c>
      <c r="H61" s="251">
        <v>42390</v>
      </c>
      <c r="I61" s="252">
        <v>1173126960</v>
      </c>
      <c r="J61" s="253">
        <f>IF(I61=0,0,IF(H61&lt;D$26,"EXPERIENCIA ADQUIRIDA ANTES DEL GRADO",I61/VLOOKUP(YEAR(H61),$P$24:$Q$62,2,0)))</f>
        <v>1701.4169108049311</v>
      </c>
      <c r="K61" s="254" t="str">
        <f>IF(I61&gt;=J$7,"cumple",0)</f>
        <v>cumple</v>
      </c>
      <c r="L61" s="255">
        <v>156</v>
      </c>
      <c r="M61" s="308" t="s">
        <v>186</v>
      </c>
      <c r="P61" s="306">
        <v>2017</v>
      </c>
      <c r="Q61" s="216">
        <v>717737</v>
      </c>
    </row>
    <row r="62" spans="1:28" ht="87" customHeight="1">
      <c r="A62" s="864"/>
      <c r="B62" s="866"/>
      <c r="C62" s="845"/>
      <c r="D62" s="868"/>
      <c r="E62" s="870"/>
      <c r="F62" s="872"/>
      <c r="G62" s="257" t="s">
        <v>198</v>
      </c>
      <c r="H62" s="258">
        <v>41642</v>
      </c>
      <c r="I62" s="259">
        <v>190008570</v>
      </c>
      <c r="J62" s="253">
        <f>IF(I62=0,0,IF(H62&lt;D$26,"EXPERIENCIA ADQUIRIDA ANTES DEL GRADO",I62/VLOOKUP(YEAR(H62),$P$24:$Q$62,2,0)))</f>
        <v>308.45547077922078</v>
      </c>
      <c r="K62" s="254" t="str">
        <f t="shared" ref="K62:K65" si="4">IF(I62&gt;=J$7,"cumple",0)</f>
        <v>cumple</v>
      </c>
      <c r="L62" s="255"/>
      <c r="M62" s="256"/>
      <c r="P62" s="287">
        <v>2001</v>
      </c>
      <c r="Q62" s="288">
        <v>286000</v>
      </c>
    </row>
    <row r="63" spans="1:28">
      <c r="A63" s="864"/>
      <c r="B63" s="866"/>
      <c r="C63" s="845"/>
      <c r="D63" s="868"/>
      <c r="E63" s="870"/>
      <c r="F63" s="872"/>
      <c r="G63" s="257"/>
      <c r="H63" s="258"/>
      <c r="I63" s="259"/>
      <c r="J63" s="253">
        <f t="shared" ref="J63" si="5">IF(I63=0,0,IF(H63&lt;D$26,"EXPERIENCIA ADQUIRIDA ANTES DEL GRADO",I63/VLOOKUP(YEAR(H63),$P$24:$Q$59,2,0)))</f>
        <v>0</v>
      </c>
      <c r="K63" s="254">
        <f t="shared" si="4"/>
        <v>0</v>
      </c>
      <c r="L63" s="266"/>
      <c r="M63" s="308"/>
      <c r="P63" s="287"/>
      <c r="Q63" s="288"/>
    </row>
    <row r="64" spans="1:28" ht="13.5" thickBot="1">
      <c r="A64" s="864"/>
      <c r="B64" s="866"/>
      <c r="C64" s="845"/>
      <c r="D64" s="868"/>
      <c r="E64" s="870"/>
      <c r="F64" s="872"/>
      <c r="G64" s="267"/>
      <c r="H64" s="268"/>
      <c r="I64" s="269"/>
      <c r="J64" s="253">
        <f>IF(I64=0,0,IF(H64&lt;D$26,"EXPERIENCIA ADQUIRIDA ANTES DEL GRADO",I64/VLOOKUP(YEAR(H64),$P$24:$Q$59,2,0)))</f>
        <v>0</v>
      </c>
      <c r="K64" s="254">
        <f t="shared" si="4"/>
        <v>0</v>
      </c>
      <c r="L64" s="270"/>
      <c r="M64" s="271"/>
      <c r="P64" s="287"/>
      <c r="Q64" s="288"/>
      <c r="R64" s="225"/>
      <c r="X64" s="225"/>
      <c r="Y64" s="225"/>
      <c r="Z64" s="225"/>
      <c r="AA64" s="225"/>
      <c r="AB64" s="225"/>
    </row>
    <row r="65" spans="1:28" ht="19.5" customHeight="1" thickBot="1">
      <c r="A65" s="865"/>
      <c r="B65" s="867"/>
      <c r="C65" s="846"/>
      <c r="D65" s="869"/>
      <c r="E65" s="871"/>
      <c r="F65" s="873"/>
      <c r="G65" s="856" t="s">
        <v>178</v>
      </c>
      <c r="H65" s="857"/>
      <c r="I65" s="857"/>
      <c r="J65" s="253">
        <f>IF(I65=0,0,IF(H65&lt;D$26,"EXPERIENCIA ADQUIRIDA ANTES DEL GRADO",I65/VLOOKUP(YEAR(H65),$P$24:$Q$59,2,0)))</f>
        <v>0</v>
      </c>
      <c r="K65" s="254">
        <f t="shared" si="4"/>
        <v>0</v>
      </c>
      <c r="L65" s="274"/>
      <c r="M65" s="296"/>
      <c r="P65" s="287"/>
      <c r="Q65" s="288"/>
    </row>
    <row r="66" spans="1:28" s="283" customFormat="1" ht="12" thickBot="1">
      <c r="A66" s="276"/>
      <c r="B66" s="277"/>
      <c r="C66" s="277"/>
      <c r="D66" s="858"/>
      <c r="E66" s="859"/>
      <c r="F66" s="277"/>
      <c r="G66" s="277"/>
      <c r="H66" s="277"/>
      <c r="I66" s="277"/>
      <c r="J66" s="277"/>
      <c r="K66" s="277"/>
      <c r="L66" s="278"/>
      <c r="M66" s="279"/>
      <c r="N66" s="280"/>
      <c r="O66" s="280"/>
      <c r="P66" s="281"/>
      <c r="Q66" s="282"/>
    </row>
    <row r="67" spans="1:28">
      <c r="A67" s="861"/>
      <c r="B67" s="874"/>
      <c r="C67" s="844"/>
      <c r="D67" s="877"/>
      <c r="E67" s="880"/>
      <c r="F67" s="883"/>
      <c r="G67" s="284"/>
      <c r="H67" s="251"/>
      <c r="I67" s="285"/>
      <c r="J67" s="253"/>
      <c r="K67" s="254"/>
      <c r="L67" s="255"/>
      <c r="M67" s="286"/>
      <c r="P67" s="287"/>
      <c r="Q67" s="288"/>
    </row>
    <row r="68" spans="1:28">
      <c r="A68" s="862"/>
      <c r="B68" s="875"/>
      <c r="C68" s="845"/>
      <c r="D68" s="878"/>
      <c r="E68" s="881"/>
      <c r="F68" s="884"/>
      <c r="G68" s="257"/>
      <c r="H68" s="258"/>
      <c r="I68" s="289"/>
      <c r="J68" s="253"/>
      <c r="K68" s="254"/>
      <c r="L68" s="290"/>
      <c r="M68" s="260"/>
      <c r="P68" s="291"/>
      <c r="Q68" s="292"/>
    </row>
    <row r="69" spans="1:28">
      <c r="A69" s="862"/>
      <c r="B69" s="875"/>
      <c r="C69" s="845"/>
      <c r="D69" s="878"/>
      <c r="E69" s="881"/>
      <c r="F69" s="884"/>
      <c r="G69" s="257"/>
      <c r="H69" s="258"/>
      <c r="I69" s="289"/>
      <c r="J69" s="253"/>
      <c r="K69" s="254"/>
      <c r="L69" s="255"/>
      <c r="M69" s="260"/>
      <c r="P69" s="293"/>
      <c r="Q69" s="294"/>
    </row>
    <row r="70" spans="1:28" ht="13.5" thickBot="1">
      <c r="A70" s="862"/>
      <c r="B70" s="875"/>
      <c r="C70" s="845"/>
      <c r="D70" s="878"/>
      <c r="E70" s="881"/>
      <c r="F70" s="884"/>
      <c r="G70" s="257"/>
      <c r="H70" s="295"/>
      <c r="I70" s="289"/>
      <c r="J70" s="253"/>
      <c r="K70" s="254"/>
      <c r="L70" s="255"/>
      <c r="M70" s="260"/>
      <c r="P70" s="293"/>
      <c r="Q70" s="294"/>
      <c r="R70" s="225"/>
      <c r="X70" s="225"/>
      <c r="Y70" s="225"/>
      <c r="Z70" s="225"/>
      <c r="AA70" s="225"/>
      <c r="AB70" s="225"/>
    </row>
    <row r="71" spans="1:28" ht="12.75" customHeight="1" thickBot="1">
      <c r="A71" s="863"/>
      <c r="B71" s="876"/>
      <c r="C71" s="846"/>
      <c r="D71" s="879"/>
      <c r="E71" s="882"/>
      <c r="F71" s="885"/>
      <c r="G71" s="856"/>
      <c r="H71" s="857"/>
      <c r="I71" s="857"/>
      <c r="J71" s="272"/>
      <c r="K71" s="273"/>
      <c r="L71" s="274"/>
      <c r="M71" s="296"/>
      <c r="P71" s="293"/>
      <c r="Q71" s="294"/>
      <c r="R71" s="225"/>
      <c r="X71" s="225"/>
      <c r="Y71" s="225"/>
      <c r="Z71" s="225"/>
      <c r="AA71" s="225"/>
      <c r="AB71" s="225"/>
    </row>
    <row r="72" spans="1:28" ht="12.75" customHeight="1">
      <c r="A72" s="297"/>
      <c r="B72" s="298"/>
      <c r="C72" s="299"/>
      <c r="D72" s="299"/>
      <c r="E72" s="300"/>
      <c r="F72" s="301"/>
      <c r="G72" s="302"/>
      <c r="H72" s="303"/>
      <c r="I72" s="304"/>
      <c r="J72" s="304"/>
      <c r="K72" s="304"/>
      <c r="L72" s="304"/>
      <c r="M72" s="305"/>
    </row>
    <row r="73" spans="1:28" ht="12.75" customHeight="1">
      <c r="A73" s="239" t="s">
        <v>70</v>
      </c>
      <c r="B73" s="240">
        <v>4</v>
      </c>
      <c r="C73" s="834">
        <f>VLOOKUP(B73,Conformación!$A$5:$S$129,2,FALSE)</f>
        <v>0</v>
      </c>
      <c r="D73" s="834"/>
      <c r="E73" s="834"/>
      <c r="F73" s="834"/>
      <c r="G73" s="834"/>
      <c r="H73" s="834"/>
      <c r="I73" s="834"/>
      <c r="J73" s="241"/>
      <c r="K73" s="241"/>
      <c r="L73" s="241"/>
      <c r="M73" s="307"/>
    </row>
    <row r="74" spans="1:28" ht="12.75" customHeight="1">
      <c r="A74" s="239"/>
      <c r="B74" s="239"/>
      <c r="C74" s="835">
        <f>VLOOKUP(B73,Conformación!$A$5:$S$129,4,FALSE)</f>
        <v>0</v>
      </c>
      <c r="D74" s="835"/>
      <c r="E74" s="835"/>
      <c r="F74" s="835"/>
      <c r="G74" s="835"/>
      <c r="H74" s="835"/>
      <c r="I74" s="835"/>
      <c r="J74" s="242"/>
      <c r="K74" s="242"/>
      <c r="L74" s="242"/>
      <c r="M74" s="307"/>
    </row>
    <row r="75" spans="1:28" ht="13.5" thickBot="1"/>
    <row r="76" spans="1:28" ht="12.75" customHeight="1" thickBot="1">
      <c r="A76" s="246" t="s">
        <v>167</v>
      </c>
      <c r="B76" s="247" t="s">
        <v>168</v>
      </c>
      <c r="C76" s="247" t="s">
        <v>169</v>
      </c>
      <c r="D76" s="836" t="s">
        <v>170</v>
      </c>
      <c r="E76" s="837"/>
      <c r="F76" s="247" t="s">
        <v>171</v>
      </c>
      <c r="G76" s="247" t="s">
        <v>4</v>
      </c>
      <c r="H76" s="247" t="s">
        <v>172</v>
      </c>
      <c r="I76" s="247" t="s">
        <v>26</v>
      </c>
      <c r="J76" s="247" t="s">
        <v>11</v>
      </c>
      <c r="K76" s="247" t="s">
        <v>174</v>
      </c>
      <c r="L76" s="248" t="s">
        <v>176</v>
      </c>
      <c r="M76" s="249" t="s">
        <v>9</v>
      </c>
      <c r="O76" s="311"/>
    </row>
    <row r="77" spans="1:28" ht="60" customHeight="1">
      <c r="A77" s="838" t="str">
        <f>A$7</f>
        <v>Residente de Obra</v>
      </c>
      <c r="B77" s="841" t="s">
        <v>200</v>
      </c>
      <c r="C77" s="844" t="s">
        <v>201</v>
      </c>
      <c r="D77" s="847">
        <v>36664</v>
      </c>
      <c r="E77" s="850" t="str">
        <f>IF(D77=0,0,IF(D77&lt;D$7,"CUMPLE EL TIEMPO MÍNIMO REQUERIDO DE HABER TERMINADO Y APROBADO ESTUDIOS","NO CUMPLE EL TIEMPO MÍNIMO REQUERIDO DE HABER TERMINADO Y APROBADO ESTUDIOS"))</f>
        <v>CUMPLE EL TIEMPO MÍNIMO REQUERIDO DE HABER TERMINADO Y APROBADO ESTUDIOS</v>
      </c>
      <c r="F77" s="860" t="s">
        <v>197</v>
      </c>
      <c r="G77" s="250" t="s">
        <v>203</v>
      </c>
      <c r="H77" s="251">
        <v>36926</v>
      </c>
      <c r="I77" s="252">
        <v>849310085</v>
      </c>
      <c r="J77" s="253">
        <f>IF(I77=0,0,IF(H77&lt;D$77,"EXPERIENCIA ADQUIRIDA ANTES DEL GRADO",I77/VLOOKUP(YEAR(H77),$P$22:$Q$62,2,0)))</f>
        <v>2969.6156818181817</v>
      </c>
      <c r="K77" s="254" t="str">
        <f>IF(I77&gt;=J$7,"cumple",0)</f>
        <v>cumple</v>
      </c>
      <c r="L77" s="255">
        <v>147</v>
      </c>
      <c r="M77" s="322" t="s">
        <v>202</v>
      </c>
      <c r="P77" s="306"/>
      <c r="Q77" s="216"/>
    </row>
    <row r="78" spans="1:28" ht="38.25">
      <c r="A78" s="864"/>
      <c r="B78" s="866"/>
      <c r="C78" s="845"/>
      <c r="D78" s="868"/>
      <c r="E78" s="870"/>
      <c r="F78" s="872"/>
      <c r="G78" s="257" t="s">
        <v>204</v>
      </c>
      <c r="H78" s="258">
        <v>38025</v>
      </c>
      <c r="I78" s="259">
        <v>553757471</v>
      </c>
      <c r="J78" s="253">
        <f t="shared" ref="J78:J81" si="6">IF(I78=0,0,IF(H78&lt;D$77,"EXPERIENCIA ADQUIRIDA ANTES DEL GRADO",I78/VLOOKUP(YEAR(H78),$P$22:$Q$62,2,0)))</f>
        <v>1546.8085782122905</v>
      </c>
      <c r="K78" s="254" t="str">
        <f t="shared" ref="K78:K79" si="7">IF(I78&gt;=J$7,"cumple",0)</f>
        <v>cumple</v>
      </c>
      <c r="L78" s="255">
        <v>148</v>
      </c>
      <c r="M78" s="286"/>
      <c r="P78" s="306"/>
      <c r="Q78" s="216"/>
    </row>
    <row r="79" spans="1:28">
      <c r="A79" s="864"/>
      <c r="B79" s="866"/>
      <c r="C79" s="845"/>
      <c r="D79" s="868"/>
      <c r="E79" s="870"/>
      <c r="F79" s="872"/>
      <c r="G79" s="257"/>
      <c r="H79" s="258"/>
      <c r="I79" s="259"/>
      <c r="J79" s="253">
        <f t="shared" si="6"/>
        <v>0</v>
      </c>
      <c r="K79" s="254">
        <f t="shared" si="7"/>
        <v>0</v>
      </c>
      <c r="L79" s="255" t="s">
        <v>176</v>
      </c>
      <c r="M79" s="286"/>
      <c r="P79" s="306"/>
      <c r="Q79" s="216"/>
    </row>
    <row r="80" spans="1:28">
      <c r="A80" s="864"/>
      <c r="B80" s="866"/>
      <c r="C80" s="845"/>
      <c r="D80" s="868"/>
      <c r="E80" s="870"/>
      <c r="F80" s="872"/>
      <c r="G80" s="257"/>
      <c r="H80" s="258"/>
      <c r="I80" s="259"/>
      <c r="J80" s="253">
        <f t="shared" si="6"/>
        <v>0</v>
      </c>
      <c r="K80" s="254">
        <f t="shared" ref="K80:K81" si="8">IF(I80&gt;=J$7,"cumple",0)</f>
        <v>0</v>
      </c>
      <c r="L80" s="255" t="s">
        <v>176</v>
      </c>
      <c r="M80" s="286"/>
      <c r="P80" s="306"/>
      <c r="Q80" s="216"/>
    </row>
    <row r="81" spans="1:28">
      <c r="A81" s="864"/>
      <c r="B81" s="866"/>
      <c r="C81" s="845"/>
      <c r="D81" s="868"/>
      <c r="E81" s="870"/>
      <c r="F81" s="872"/>
      <c r="G81" s="257"/>
      <c r="H81" s="258"/>
      <c r="I81" s="259"/>
      <c r="J81" s="253">
        <f t="shared" si="6"/>
        <v>0</v>
      </c>
      <c r="K81" s="254">
        <f t="shared" si="8"/>
        <v>0</v>
      </c>
      <c r="L81" s="255" t="s">
        <v>176</v>
      </c>
      <c r="M81" s="286"/>
      <c r="P81" s="287"/>
      <c r="Q81" s="288"/>
    </row>
    <row r="82" spans="1:28" ht="96.75" customHeight="1">
      <c r="A82" s="864"/>
      <c r="B82" s="866"/>
      <c r="C82" s="845"/>
      <c r="D82" s="868"/>
      <c r="E82" s="870"/>
      <c r="F82" s="872"/>
      <c r="G82" s="261"/>
      <c r="H82" s="262"/>
      <c r="I82" s="263"/>
      <c r="J82" s="264"/>
      <c r="K82" s="265"/>
      <c r="L82" s="266"/>
      <c r="M82" s="260"/>
      <c r="P82" s="287"/>
      <c r="Q82" s="288"/>
    </row>
    <row r="83" spans="1:28" ht="13.5" thickBot="1">
      <c r="A83" s="864"/>
      <c r="B83" s="866"/>
      <c r="C83" s="845"/>
      <c r="D83" s="868"/>
      <c r="E83" s="870"/>
      <c r="F83" s="872"/>
      <c r="G83" s="267"/>
      <c r="H83" s="268"/>
      <c r="I83" s="269"/>
      <c r="J83" s="264"/>
      <c r="K83" s="265"/>
      <c r="L83" s="270"/>
      <c r="M83" s="271"/>
      <c r="P83" s="287"/>
      <c r="Q83" s="288"/>
      <c r="R83" s="225"/>
      <c r="X83" s="225"/>
      <c r="Y83" s="225"/>
      <c r="Z83" s="225"/>
      <c r="AA83" s="225"/>
      <c r="AB83" s="225"/>
    </row>
    <row r="84" spans="1:28" ht="16.5" thickBot="1">
      <c r="A84" s="865"/>
      <c r="B84" s="867"/>
      <c r="C84" s="846"/>
      <c r="D84" s="869"/>
      <c r="E84" s="871"/>
      <c r="F84" s="873"/>
      <c r="G84" s="856" t="s">
        <v>178</v>
      </c>
      <c r="H84" s="857"/>
      <c r="I84" s="857"/>
      <c r="J84" s="272">
        <f>SUM(J77:J83)</f>
        <v>4516.4242600304724</v>
      </c>
      <c r="K84" s="273"/>
      <c r="L84" s="274"/>
      <c r="M84" s="296"/>
      <c r="P84" s="287"/>
      <c r="Q84" s="288"/>
    </row>
    <row r="85" spans="1:28" s="283" customFormat="1" ht="12" thickBot="1">
      <c r="A85" s="276"/>
      <c r="B85" s="277"/>
      <c r="C85" s="277"/>
      <c r="D85" s="858"/>
      <c r="E85" s="859"/>
      <c r="F85" s="277"/>
      <c r="G85" s="277"/>
      <c r="H85" s="277"/>
      <c r="I85" s="277"/>
      <c r="J85" s="277"/>
      <c r="K85" s="277"/>
      <c r="L85" s="278"/>
      <c r="M85" s="279"/>
      <c r="N85" s="280"/>
      <c r="O85" s="280"/>
      <c r="P85" s="281"/>
      <c r="Q85" s="282"/>
    </row>
    <row r="86" spans="1:28">
      <c r="A86" s="861"/>
      <c r="B86" s="874"/>
      <c r="C86" s="844"/>
      <c r="D86" s="877"/>
      <c r="E86" s="880"/>
      <c r="F86" s="883"/>
      <c r="G86" s="284"/>
      <c r="H86" s="251"/>
      <c r="I86" s="285"/>
      <c r="J86" s="253"/>
      <c r="K86" s="254"/>
      <c r="L86" s="255"/>
      <c r="M86" s="286"/>
      <c r="P86" s="287"/>
      <c r="Q86" s="288"/>
    </row>
    <row r="87" spans="1:28">
      <c r="A87" s="862"/>
      <c r="B87" s="875"/>
      <c r="C87" s="845"/>
      <c r="D87" s="878"/>
      <c r="E87" s="881"/>
      <c r="F87" s="884"/>
      <c r="G87" s="257"/>
      <c r="H87" s="258"/>
      <c r="I87" s="289"/>
      <c r="J87" s="253"/>
      <c r="K87" s="254"/>
      <c r="L87" s="290"/>
      <c r="M87" s="260"/>
      <c r="P87" s="291"/>
      <c r="Q87" s="292"/>
    </row>
    <row r="88" spans="1:28">
      <c r="A88" s="862"/>
      <c r="B88" s="875"/>
      <c r="C88" s="845"/>
      <c r="D88" s="878"/>
      <c r="E88" s="881"/>
      <c r="F88" s="884"/>
      <c r="G88" s="257"/>
      <c r="H88" s="258"/>
      <c r="I88" s="289"/>
      <c r="J88" s="253"/>
      <c r="K88" s="254"/>
      <c r="L88" s="255"/>
      <c r="M88" s="260"/>
      <c r="P88" s="293"/>
      <c r="Q88" s="294"/>
    </row>
    <row r="89" spans="1:28" ht="13.5" thickBot="1">
      <c r="A89" s="862"/>
      <c r="B89" s="875"/>
      <c r="C89" s="845"/>
      <c r="D89" s="878"/>
      <c r="E89" s="881"/>
      <c r="F89" s="884"/>
      <c r="G89" s="257"/>
      <c r="H89" s="295"/>
      <c r="I89" s="289"/>
      <c r="J89" s="253"/>
      <c r="K89" s="254"/>
      <c r="L89" s="255"/>
      <c r="M89" s="260"/>
      <c r="P89" s="293"/>
      <c r="Q89" s="294"/>
      <c r="R89" s="225"/>
      <c r="X89" s="225"/>
      <c r="Y89" s="225"/>
      <c r="Z89" s="225"/>
      <c r="AA89" s="225"/>
      <c r="AB89" s="225"/>
    </row>
    <row r="90" spans="1:28" ht="12.75" customHeight="1" thickBot="1">
      <c r="A90" s="863"/>
      <c r="B90" s="876"/>
      <c r="C90" s="846"/>
      <c r="D90" s="879"/>
      <c r="E90" s="882"/>
      <c r="F90" s="885"/>
      <c r="G90" s="856"/>
      <c r="H90" s="857"/>
      <c r="I90" s="857"/>
      <c r="J90" s="272"/>
      <c r="K90" s="273"/>
      <c r="L90" s="274"/>
      <c r="M90" s="296"/>
      <c r="P90" s="293"/>
      <c r="Q90" s="294"/>
      <c r="R90" s="225"/>
      <c r="X90" s="225"/>
      <c r="Y90" s="225"/>
      <c r="Z90" s="225"/>
      <c r="AA90" s="225"/>
      <c r="AB90" s="225"/>
    </row>
    <row r="91" spans="1:28">
      <c r="A91" s="297"/>
      <c r="B91" s="298"/>
      <c r="C91" s="299"/>
      <c r="D91" s="299"/>
      <c r="E91" s="300"/>
      <c r="F91" s="301"/>
      <c r="G91" s="302"/>
      <c r="H91" s="303"/>
      <c r="I91" s="304"/>
      <c r="J91" s="304"/>
      <c r="K91" s="304"/>
      <c r="L91" s="304"/>
      <c r="M91" s="305"/>
    </row>
    <row r="92" spans="1:28" ht="12.75" customHeight="1">
      <c r="A92" s="239" t="s">
        <v>70</v>
      </c>
      <c r="B92" s="240">
        <v>5</v>
      </c>
      <c r="C92" s="834">
        <f>VLOOKUP(B92,Conformación!$A$5:$S$129,2,FALSE)</f>
        <v>0</v>
      </c>
      <c r="D92" s="834"/>
      <c r="E92" s="834"/>
      <c r="F92" s="834"/>
      <c r="G92" s="834"/>
      <c r="H92" s="834"/>
      <c r="I92" s="834"/>
      <c r="J92" s="241"/>
      <c r="K92" s="241"/>
      <c r="L92" s="241"/>
      <c r="M92" s="307"/>
    </row>
    <row r="93" spans="1:28" ht="12.75" customHeight="1">
      <c r="A93" s="239"/>
      <c r="B93" s="239"/>
      <c r="C93" s="835">
        <f>VLOOKUP(B92,Conformación!$A$5:$S$129,4,FALSE)</f>
        <v>0</v>
      </c>
      <c r="D93" s="835"/>
      <c r="E93" s="835"/>
      <c r="F93" s="835"/>
      <c r="G93" s="835"/>
      <c r="H93" s="835"/>
      <c r="I93" s="835"/>
      <c r="J93" s="242"/>
      <c r="K93" s="242"/>
      <c r="L93" s="242"/>
      <c r="M93" s="307"/>
    </row>
    <row r="94" spans="1:28" ht="13.5" thickBot="1"/>
    <row r="95" spans="1:28" ht="12.75" customHeight="1" thickBot="1">
      <c r="A95" s="246" t="s">
        <v>167</v>
      </c>
      <c r="B95" s="247" t="s">
        <v>168</v>
      </c>
      <c r="C95" s="247" t="s">
        <v>169</v>
      </c>
      <c r="D95" s="836" t="s">
        <v>170</v>
      </c>
      <c r="E95" s="837"/>
      <c r="F95" s="247" t="s">
        <v>171</v>
      </c>
      <c r="G95" s="247" t="s">
        <v>4</v>
      </c>
      <c r="H95" s="247" t="s">
        <v>172</v>
      </c>
      <c r="I95" s="247" t="s">
        <v>26</v>
      </c>
      <c r="J95" s="247" t="s">
        <v>11</v>
      </c>
      <c r="K95" s="247" t="s">
        <v>174</v>
      </c>
      <c r="L95" s="248" t="s">
        <v>176</v>
      </c>
      <c r="M95" s="249" t="s">
        <v>9</v>
      </c>
      <c r="O95" s="311"/>
    </row>
    <row r="96" spans="1:28" ht="51">
      <c r="A96" s="838" t="str">
        <f>A$7</f>
        <v>Residente de Obra</v>
      </c>
      <c r="B96" s="841" t="s">
        <v>205</v>
      </c>
      <c r="C96" s="844" t="s">
        <v>206</v>
      </c>
      <c r="D96" s="847">
        <v>30215</v>
      </c>
      <c r="E96" s="850" t="str">
        <f>IF(D96=0,0,IF(D96&lt;D$7,"CUMPLE EL TIEMPO MÍNIMO REQUERIDO DE HABER TERMINADO Y APROBADO ESTUDIOS","NO CUMPLE EL TIEMPO MÍNIMO REQUERIDO DE HABER TERMINADO Y APROBADO ESTUDIOS"))</f>
        <v>CUMPLE EL TIEMPO MÍNIMO REQUERIDO DE HABER TERMINADO Y APROBADO ESTUDIOS</v>
      </c>
      <c r="F96" s="860" t="s">
        <v>197</v>
      </c>
      <c r="G96" s="250" t="s">
        <v>207</v>
      </c>
      <c r="H96" s="251"/>
      <c r="I96" s="252">
        <v>1110404303</v>
      </c>
      <c r="J96" s="253" t="str">
        <f>IF(I96=0,0,IF(H96&lt;D$96,"EXPERIENCIA ADQUIRIDA ANTES DEL GRADO",I96/VLOOKUP(YEAR(H96),$P$24:$Q$59,2,0)))</f>
        <v>EXPERIENCIA ADQUIRIDA ANTES DEL GRADO</v>
      </c>
      <c r="K96" s="254" t="str">
        <f>IF(I96&gt;=J$7,"cumple",0)</f>
        <v>cumple</v>
      </c>
      <c r="L96" s="255">
        <v>228</v>
      </c>
      <c r="M96" s="321" t="s">
        <v>208</v>
      </c>
      <c r="P96" s="306"/>
      <c r="Q96" s="216"/>
    </row>
    <row r="97" spans="1:28" ht="25.5">
      <c r="A97" s="864"/>
      <c r="B97" s="866"/>
      <c r="C97" s="845"/>
      <c r="D97" s="868"/>
      <c r="E97" s="870"/>
      <c r="F97" s="872"/>
      <c r="G97" s="257" t="s">
        <v>209</v>
      </c>
      <c r="H97" s="258">
        <v>39447</v>
      </c>
      <c r="I97" s="259">
        <v>491429492</v>
      </c>
      <c r="J97" s="253">
        <f t="shared" ref="J97:J100" si="9">IF(I97=0,0,IF(H97&lt;D$96,"EXPERIENCIA ADQUIRIDA ANTES DEL GRADO",I97/VLOOKUP(YEAR(H97),$P$24:$Q$59,2,0)))</f>
        <v>1133.1092736914918</v>
      </c>
      <c r="K97" s="254" t="str">
        <f t="shared" ref="K97:K98" si="10">IF(I97&gt;=J$7,"cumple",0)</f>
        <v>cumple</v>
      </c>
      <c r="L97" s="255">
        <v>231</v>
      </c>
      <c r="M97" s="317" t="s">
        <v>210</v>
      </c>
      <c r="P97" s="306"/>
      <c r="Q97" s="216"/>
    </row>
    <row r="98" spans="1:28">
      <c r="A98" s="864"/>
      <c r="B98" s="866"/>
      <c r="C98" s="845"/>
      <c r="D98" s="868"/>
      <c r="E98" s="870"/>
      <c r="F98" s="872"/>
      <c r="G98" s="257"/>
      <c r="H98" s="258"/>
      <c r="I98" s="259"/>
      <c r="J98" s="253">
        <f t="shared" si="9"/>
        <v>0</v>
      </c>
      <c r="K98" s="254">
        <f t="shared" si="10"/>
        <v>0</v>
      </c>
      <c r="L98" s="255" t="s">
        <v>176</v>
      </c>
      <c r="M98" s="260"/>
      <c r="P98" s="306"/>
      <c r="Q98" s="216"/>
    </row>
    <row r="99" spans="1:28">
      <c r="A99" s="864"/>
      <c r="B99" s="866"/>
      <c r="C99" s="845"/>
      <c r="D99" s="868"/>
      <c r="E99" s="870"/>
      <c r="F99" s="872"/>
      <c r="G99" s="257"/>
      <c r="H99" s="258"/>
      <c r="I99" s="259"/>
      <c r="J99" s="253">
        <f t="shared" si="9"/>
        <v>0</v>
      </c>
      <c r="K99" s="254">
        <f>IF(I99&gt;=J$7,"cumple",0)</f>
        <v>0</v>
      </c>
      <c r="L99" s="255" t="s">
        <v>176</v>
      </c>
      <c r="M99" s="260"/>
      <c r="P99" s="306"/>
      <c r="Q99" s="216"/>
    </row>
    <row r="100" spans="1:28">
      <c r="A100" s="864"/>
      <c r="B100" s="866"/>
      <c r="C100" s="845"/>
      <c r="D100" s="868"/>
      <c r="E100" s="870"/>
      <c r="F100" s="872"/>
      <c r="G100" s="257"/>
      <c r="H100" s="258"/>
      <c r="I100" s="259"/>
      <c r="J100" s="253">
        <f t="shared" si="9"/>
        <v>0</v>
      </c>
      <c r="K100" s="254">
        <f t="shared" ref="K100" si="11">IF(I100&gt;=J$7,"cumple",0)</f>
        <v>0</v>
      </c>
      <c r="L100" s="255" t="s">
        <v>176</v>
      </c>
      <c r="M100" s="260"/>
      <c r="P100" s="287"/>
      <c r="Q100" s="288"/>
    </row>
    <row r="101" spans="1:28">
      <c r="A101" s="864"/>
      <c r="B101" s="866"/>
      <c r="C101" s="845"/>
      <c r="D101" s="868"/>
      <c r="E101" s="870"/>
      <c r="F101" s="872"/>
      <c r="G101" s="261"/>
      <c r="H101" s="262"/>
      <c r="I101" s="263"/>
      <c r="J101" s="264"/>
      <c r="K101" s="265"/>
      <c r="L101" s="266"/>
      <c r="M101" s="256"/>
      <c r="P101" s="287"/>
      <c r="Q101" s="288"/>
    </row>
    <row r="102" spans="1:28" ht="13.5" thickBot="1">
      <c r="A102" s="864"/>
      <c r="B102" s="866"/>
      <c r="C102" s="845"/>
      <c r="D102" s="868"/>
      <c r="E102" s="870"/>
      <c r="F102" s="872"/>
      <c r="G102" s="267"/>
      <c r="H102" s="268"/>
      <c r="I102" s="269"/>
      <c r="J102" s="264"/>
      <c r="K102" s="265"/>
      <c r="L102" s="270"/>
      <c r="M102" s="271"/>
      <c r="P102" s="287"/>
      <c r="Q102" s="288"/>
      <c r="R102" s="225"/>
      <c r="X102" s="225"/>
      <c r="Y102" s="225"/>
      <c r="Z102" s="225"/>
      <c r="AA102" s="225"/>
      <c r="AB102" s="225"/>
    </row>
    <row r="103" spans="1:28" ht="16.5" thickBot="1">
      <c r="A103" s="865"/>
      <c r="B103" s="867"/>
      <c r="C103" s="846"/>
      <c r="D103" s="869"/>
      <c r="E103" s="871"/>
      <c r="F103" s="873"/>
      <c r="G103" s="856" t="s">
        <v>178</v>
      </c>
      <c r="H103" s="857"/>
      <c r="I103" s="857"/>
      <c r="J103" s="272">
        <f>SUM(J96:J102)</f>
        <v>1133.1092736914918</v>
      </c>
      <c r="K103" s="273"/>
      <c r="L103" s="274"/>
      <c r="M103" s="296"/>
      <c r="P103" s="287"/>
      <c r="Q103" s="288"/>
    </row>
    <row r="104" spans="1:28" s="283" customFormat="1" ht="12" thickBot="1">
      <c r="A104" s="276"/>
      <c r="B104" s="277"/>
      <c r="C104" s="277"/>
      <c r="D104" s="858"/>
      <c r="E104" s="859"/>
      <c r="F104" s="277"/>
      <c r="G104" s="277"/>
      <c r="H104" s="277"/>
      <c r="I104" s="277"/>
      <c r="J104" s="277"/>
      <c r="K104" s="277"/>
      <c r="L104" s="278"/>
      <c r="M104" s="279"/>
      <c r="N104" s="280"/>
      <c r="O104" s="280"/>
      <c r="P104" s="281"/>
      <c r="Q104" s="282"/>
    </row>
    <row r="105" spans="1:28">
      <c r="A105" s="861"/>
      <c r="B105" s="874"/>
      <c r="C105" s="844"/>
      <c r="D105" s="877"/>
      <c r="E105" s="880"/>
      <c r="F105" s="883"/>
      <c r="G105" s="284"/>
      <c r="H105" s="251"/>
      <c r="I105" s="285"/>
      <c r="J105" s="253"/>
      <c r="K105" s="254"/>
      <c r="L105" s="255"/>
      <c r="M105" s="286"/>
      <c r="P105" s="287"/>
      <c r="Q105" s="288"/>
    </row>
    <row r="106" spans="1:28">
      <c r="A106" s="862"/>
      <c r="B106" s="875"/>
      <c r="C106" s="845"/>
      <c r="D106" s="878"/>
      <c r="E106" s="881"/>
      <c r="F106" s="884"/>
      <c r="G106" s="257"/>
      <c r="H106" s="258"/>
      <c r="I106" s="289"/>
      <c r="J106" s="253"/>
      <c r="K106" s="254"/>
      <c r="L106" s="290"/>
      <c r="M106" s="260"/>
      <c r="P106" s="291"/>
      <c r="Q106" s="292"/>
    </row>
    <row r="107" spans="1:28">
      <c r="A107" s="862"/>
      <c r="B107" s="875"/>
      <c r="C107" s="845"/>
      <c r="D107" s="878"/>
      <c r="E107" s="881"/>
      <c r="F107" s="884"/>
      <c r="G107" s="257"/>
      <c r="H107" s="258"/>
      <c r="I107" s="289"/>
      <c r="J107" s="253"/>
      <c r="K107" s="254"/>
      <c r="L107" s="255"/>
      <c r="M107" s="260"/>
      <c r="P107" s="293"/>
      <c r="Q107" s="294"/>
    </row>
    <row r="108" spans="1:28" ht="13.5" thickBot="1">
      <c r="A108" s="862"/>
      <c r="B108" s="875"/>
      <c r="C108" s="845"/>
      <c r="D108" s="878"/>
      <c r="E108" s="881"/>
      <c r="F108" s="884"/>
      <c r="G108" s="257"/>
      <c r="H108" s="295"/>
      <c r="I108" s="289"/>
      <c r="J108" s="253"/>
      <c r="K108" s="254"/>
      <c r="L108" s="255"/>
      <c r="M108" s="260"/>
      <c r="P108" s="293"/>
      <c r="Q108" s="294"/>
      <c r="R108" s="225"/>
      <c r="X108" s="225"/>
      <c r="Y108" s="225"/>
      <c r="Z108" s="225"/>
      <c r="AA108" s="225"/>
      <c r="AB108" s="225"/>
    </row>
    <row r="109" spans="1:28" ht="12.75" customHeight="1" thickBot="1">
      <c r="A109" s="863"/>
      <c r="B109" s="876"/>
      <c r="C109" s="846"/>
      <c r="D109" s="879"/>
      <c r="E109" s="882"/>
      <c r="F109" s="885"/>
      <c r="G109" s="856"/>
      <c r="H109" s="857"/>
      <c r="I109" s="857"/>
      <c r="J109" s="272"/>
      <c r="K109" s="273"/>
      <c r="L109" s="274"/>
      <c r="M109" s="296"/>
      <c r="P109" s="293"/>
      <c r="Q109" s="294"/>
      <c r="R109" s="225"/>
      <c r="X109" s="225"/>
      <c r="Y109" s="225"/>
      <c r="Z109" s="225"/>
      <c r="AA109" s="225"/>
      <c r="AB109" s="225"/>
    </row>
    <row r="110" spans="1:28">
      <c r="A110" s="297"/>
      <c r="B110" s="298"/>
      <c r="C110" s="299"/>
      <c r="D110" s="299"/>
      <c r="E110" s="300"/>
      <c r="F110" s="301"/>
      <c r="G110" s="302"/>
      <c r="H110" s="303"/>
      <c r="I110" s="304"/>
      <c r="J110" s="304"/>
      <c r="K110" s="304"/>
      <c r="L110" s="304"/>
      <c r="M110" s="305"/>
    </row>
  </sheetData>
  <mergeCells count="113">
    <mergeCell ref="K9:K10"/>
    <mergeCell ref="F7:G8"/>
    <mergeCell ref="H7:I8"/>
    <mergeCell ref="J7:J8"/>
    <mergeCell ref="C21:I21"/>
    <mergeCell ref="C22:I23"/>
    <mergeCell ref="D25:E25"/>
    <mergeCell ref="H9:I10"/>
    <mergeCell ref="J9:J10"/>
    <mergeCell ref="A1:M2"/>
    <mergeCell ref="A4:M4"/>
    <mergeCell ref="C6:D6"/>
    <mergeCell ref="F6:G6"/>
    <mergeCell ref="H6:I6"/>
    <mergeCell ref="A7:A8"/>
    <mergeCell ref="B7:B8"/>
    <mergeCell ref="C7:C8"/>
    <mergeCell ref="D7:D8"/>
    <mergeCell ref="E7:E8"/>
    <mergeCell ref="K7:K8"/>
    <mergeCell ref="A9:A10"/>
    <mergeCell ref="B9:B10"/>
    <mergeCell ref="C9:C10"/>
    <mergeCell ref="D9:D10"/>
    <mergeCell ref="E9:E10"/>
    <mergeCell ref="F9:G10"/>
    <mergeCell ref="G33:I33"/>
    <mergeCell ref="D34:E34"/>
    <mergeCell ref="A35:A39"/>
    <mergeCell ref="B35:B39"/>
    <mergeCell ref="C35:C39"/>
    <mergeCell ref="D35:D39"/>
    <mergeCell ref="E35:E39"/>
    <mergeCell ref="F35:F39"/>
    <mergeCell ref="G39:I39"/>
    <mergeCell ref="A26:A33"/>
    <mergeCell ref="B26:B33"/>
    <mergeCell ref="C26:C33"/>
    <mergeCell ref="D26:D33"/>
    <mergeCell ref="E26:E33"/>
    <mergeCell ref="F26:F33"/>
    <mergeCell ref="D50:E50"/>
    <mergeCell ref="A51:A55"/>
    <mergeCell ref="B51:B55"/>
    <mergeCell ref="C51:C55"/>
    <mergeCell ref="D51:D55"/>
    <mergeCell ref="E51:E55"/>
    <mergeCell ref="C41:I41"/>
    <mergeCell ref="C42:I42"/>
    <mergeCell ref="D44:E44"/>
    <mergeCell ref="A45:A49"/>
    <mergeCell ref="B45:B49"/>
    <mergeCell ref="C45:C49"/>
    <mergeCell ref="D45:D49"/>
    <mergeCell ref="E45:E49"/>
    <mergeCell ref="F45:F49"/>
    <mergeCell ref="G49:I49"/>
    <mergeCell ref="F51:F55"/>
    <mergeCell ref="G55:I55"/>
    <mergeCell ref="C57:I57"/>
    <mergeCell ref="C58:I58"/>
    <mergeCell ref="D60:E60"/>
    <mergeCell ref="F61:F65"/>
    <mergeCell ref="G65:I65"/>
    <mergeCell ref="D66:E66"/>
    <mergeCell ref="A61:A65"/>
    <mergeCell ref="B61:B65"/>
    <mergeCell ref="C61:C65"/>
    <mergeCell ref="D61:D65"/>
    <mergeCell ref="E61:E65"/>
    <mergeCell ref="A105:A109"/>
    <mergeCell ref="B105:B109"/>
    <mergeCell ref="C105:C109"/>
    <mergeCell ref="D105:D109"/>
    <mergeCell ref="E105:E109"/>
    <mergeCell ref="F105:F109"/>
    <mergeCell ref="G109:I109"/>
    <mergeCell ref="F86:F90"/>
    <mergeCell ref="G90:I90"/>
    <mergeCell ref="C92:I92"/>
    <mergeCell ref="C93:I93"/>
    <mergeCell ref="D95:E95"/>
    <mergeCell ref="A96:A103"/>
    <mergeCell ref="B96:B103"/>
    <mergeCell ref="C96:C103"/>
    <mergeCell ref="D96:D103"/>
    <mergeCell ref="E96:E103"/>
    <mergeCell ref="A86:A90"/>
    <mergeCell ref="B86:B90"/>
    <mergeCell ref="C86:C90"/>
    <mergeCell ref="D86:D90"/>
    <mergeCell ref="E86:E90"/>
    <mergeCell ref="F96:F103"/>
    <mergeCell ref="G103:I103"/>
    <mergeCell ref="A67:A71"/>
    <mergeCell ref="D104:E104"/>
    <mergeCell ref="D85:E85"/>
    <mergeCell ref="C73:I73"/>
    <mergeCell ref="C74:I74"/>
    <mergeCell ref="D76:E76"/>
    <mergeCell ref="A77:A84"/>
    <mergeCell ref="B77:B84"/>
    <mergeCell ref="C77:C84"/>
    <mergeCell ref="D77:D84"/>
    <mergeCell ref="E77:E84"/>
    <mergeCell ref="F77:F84"/>
    <mergeCell ref="G84:I84"/>
    <mergeCell ref="B67:B71"/>
    <mergeCell ref="C67:C71"/>
    <mergeCell ref="D67:D71"/>
    <mergeCell ref="E67:E71"/>
    <mergeCell ref="F67:F71"/>
    <mergeCell ref="G71:I71"/>
  </mergeCells>
  <conditionalFormatting sqref="H12:M19 M21:M24 N25:N33">
    <cfRule type="containsText" dxfId="147" priority="32" operator="containsText" text="TIEMPO">
      <formula>NOT(ISERROR(SEARCH("TIEMPO",H12)))</formula>
    </cfRule>
    <cfRule type="cellIs" dxfId="146" priority="33" operator="equal">
      <formula>30</formula>
    </cfRule>
  </conditionalFormatting>
  <conditionalFormatting sqref="E26:E33 E45:E49">
    <cfRule type="containsText" dxfId="145" priority="31" stopIfTrue="1" operator="containsText" text="NO CUMPLE">
      <formula>NOT(ISERROR(SEARCH("NO CUMPLE",E26)))</formula>
    </cfRule>
  </conditionalFormatting>
  <conditionalFormatting sqref="J31:J32 J26:J29">
    <cfRule type="containsText" dxfId="144" priority="30" stopIfTrue="1" operator="containsText" text="EXPERIENCIA">
      <formula>NOT(ISERROR(SEARCH("EXPERIENCIA",J26)))</formula>
    </cfRule>
  </conditionalFormatting>
  <conditionalFormatting sqref="E51:E55">
    <cfRule type="containsText" dxfId="143" priority="29" stopIfTrue="1" operator="containsText" text="NO CUMPLE">
      <formula>NOT(ISERROR(SEARCH("NO CUMPLE",E51)))</formula>
    </cfRule>
  </conditionalFormatting>
  <conditionalFormatting sqref="J51:J54">
    <cfRule type="containsText" dxfId="142" priority="28" stopIfTrue="1" operator="containsText" text="EXPERIENCIA">
      <formula>NOT(ISERROR(SEARCH("EXPERIENCIA",J51)))</formula>
    </cfRule>
  </conditionalFormatting>
  <conditionalFormatting sqref="J82">
    <cfRule type="containsText" dxfId="141" priority="19" stopIfTrue="1" operator="containsText" text="EXPERIENCIA">
      <formula>NOT(ISERROR(SEARCH("EXPERIENCIA",J82)))</formula>
    </cfRule>
  </conditionalFormatting>
  <conditionalFormatting sqref="J30">
    <cfRule type="containsText" dxfId="140" priority="26" stopIfTrue="1" operator="containsText" text="EXPERIENCIA">
      <formula>NOT(ISERROR(SEARCH("EXPERIENCIA",J30)))</formula>
    </cfRule>
  </conditionalFormatting>
  <conditionalFormatting sqref="E35:E39">
    <cfRule type="containsText" dxfId="139" priority="25" stopIfTrue="1" operator="containsText" text="NO CUMPLE">
      <formula>NOT(ISERROR(SEARCH("NO CUMPLE",E35)))</formula>
    </cfRule>
  </conditionalFormatting>
  <conditionalFormatting sqref="J35:J38">
    <cfRule type="containsText" dxfId="138" priority="24" stopIfTrue="1" operator="containsText" text="EXPERIENCIA">
      <formula>NOT(ISERROR(SEARCH("EXPERIENCIA",J35)))</formula>
    </cfRule>
  </conditionalFormatting>
  <conditionalFormatting sqref="E67:E71">
    <cfRule type="containsText" dxfId="137" priority="22" stopIfTrue="1" operator="containsText" text="NO CUMPLE">
      <formula>NOT(ISERROR(SEARCH("NO CUMPLE",E67)))</formula>
    </cfRule>
  </conditionalFormatting>
  <conditionalFormatting sqref="J67:J70">
    <cfRule type="containsText" dxfId="136" priority="21" stopIfTrue="1" operator="containsText" text="EXPERIENCIA">
      <formula>NOT(ISERROR(SEARCH("EXPERIENCIA",J67)))</formula>
    </cfRule>
  </conditionalFormatting>
  <conditionalFormatting sqref="E77:E84">
    <cfRule type="containsText" dxfId="135" priority="20" stopIfTrue="1" operator="containsText" text="NO CUMPLE">
      <formula>NOT(ISERROR(SEARCH("NO CUMPLE",E77)))</formula>
    </cfRule>
  </conditionalFormatting>
  <conditionalFormatting sqref="J83">
    <cfRule type="containsText" dxfId="134" priority="18" stopIfTrue="1" operator="containsText" text="EXPERIENCIA">
      <formula>NOT(ISERROR(SEARCH("EXPERIENCIA",J83)))</formula>
    </cfRule>
  </conditionalFormatting>
  <conditionalFormatting sqref="E86:E90">
    <cfRule type="containsText" dxfId="133" priority="17" stopIfTrue="1" operator="containsText" text="NO CUMPLE">
      <formula>NOT(ISERROR(SEARCH("NO CUMPLE",E86)))</formula>
    </cfRule>
  </conditionalFormatting>
  <conditionalFormatting sqref="J86:J89">
    <cfRule type="containsText" dxfId="132" priority="16" stopIfTrue="1" operator="containsText" text="EXPERIENCIA">
      <formula>NOT(ISERROR(SEARCH("EXPERIENCIA",J86)))</formula>
    </cfRule>
  </conditionalFormatting>
  <conditionalFormatting sqref="E96:E103">
    <cfRule type="containsText" dxfId="131" priority="15" stopIfTrue="1" operator="containsText" text="NO CUMPLE">
      <formula>NOT(ISERROR(SEARCH("NO CUMPLE",E96)))</formula>
    </cfRule>
  </conditionalFormatting>
  <conditionalFormatting sqref="J101">
    <cfRule type="containsText" dxfId="130" priority="14" stopIfTrue="1" operator="containsText" text="EXPERIENCIA">
      <formula>NOT(ISERROR(SEARCH("EXPERIENCIA",J101)))</formula>
    </cfRule>
  </conditionalFormatting>
  <conditionalFormatting sqref="J102">
    <cfRule type="containsText" dxfId="129" priority="13" stopIfTrue="1" operator="containsText" text="EXPERIENCIA">
      <formula>NOT(ISERROR(SEARCH("EXPERIENCIA",J102)))</formula>
    </cfRule>
  </conditionalFormatting>
  <conditionalFormatting sqref="E105:E109">
    <cfRule type="containsText" dxfId="128" priority="12" stopIfTrue="1" operator="containsText" text="NO CUMPLE">
      <formula>NOT(ISERROR(SEARCH("NO CUMPLE",E105)))</formula>
    </cfRule>
  </conditionalFormatting>
  <conditionalFormatting sqref="J105:J108">
    <cfRule type="containsText" dxfId="127" priority="11" stopIfTrue="1" operator="containsText" text="EXPERIENCIA">
      <formula>NOT(ISERROR(SEARCH("EXPERIENCIA",J105)))</formula>
    </cfRule>
  </conditionalFormatting>
  <conditionalFormatting sqref="J50 J45:J48">
    <cfRule type="containsText" dxfId="126" priority="8" stopIfTrue="1" operator="containsText" text="EXPERIENCIA">
      <formula>NOT(ISERROR(SEARCH("EXPERIENCIA",J45)))</formula>
    </cfRule>
  </conditionalFormatting>
  <conditionalFormatting sqref="J49">
    <cfRule type="containsText" dxfId="125" priority="7" stopIfTrue="1" operator="containsText" text="EXPERIENCIA">
      <formula>NOT(ISERROR(SEARCH("EXPERIENCIA",J49)))</formula>
    </cfRule>
  </conditionalFormatting>
  <conditionalFormatting sqref="J65">
    <cfRule type="containsText" dxfId="124" priority="1" stopIfTrue="1" operator="containsText" text="EXPERIENCIA">
      <formula>NOT(ISERROR(SEARCH("EXPERIENCIA",J65)))</formula>
    </cfRule>
  </conditionalFormatting>
  <conditionalFormatting sqref="J77:J81">
    <cfRule type="containsText" dxfId="123" priority="5" stopIfTrue="1" operator="containsText" text="EXPERIENCIA">
      <formula>NOT(ISERROR(SEARCH("EXPERIENCIA",J77)))</formula>
    </cfRule>
  </conditionalFormatting>
  <conditionalFormatting sqref="J96:J100">
    <cfRule type="containsText" dxfId="122" priority="4" stopIfTrue="1" operator="containsText" text="EXPERIENCIA">
      <formula>NOT(ISERROR(SEARCH("EXPERIENCIA",J96)))</formula>
    </cfRule>
  </conditionalFormatting>
  <conditionalFormatting sqref="E61:E65">
    <cfRule type="containsText" dxfId="121" priority="3" stopIfTrue="1" operator="containsText" text="NO CUMPLE">
      <formula>NOT(ISERROR(SEARCH("NO CUMPLE",E61)))</formula>
    </cfRule>
  </conditionalFormatting>
  <conditionalFormatting sqref="J61:J64">
    <cfRule type="containsText" dxfId="120" priority="2" stopIfTrue="1" operator="containsText" text="EXPERIENCIA">
      <formula>NOT(ISERROR(SEARCH("EXPERIENCIA",J61)))</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7" tint="-0.249977111117893"/>
    <pageSetUpPr fitToPage="1"/>
  </sheetPr>
  <dimension ref="A1:Y82"/>
  <sheetViews>
    <sheetView workbookViewId="0">
      <selection sqref="A1:I2"/>
    </sheetView>
  </sheetViews>
  <sheetFormatPr baseColWidth="10" defaultColWidth="11" defaultRowHeight="12.75"/>
  <cols>
    <col min="1" max="1" width="24" style="217" customWidth="1"/>
    <col min="2" max="2" width="22.140625" style="217" customWidth="1"/>
    <col min="3" max="3" width="51.42578125" style="217" customWidth="1"/>
    <col min="4" max="4" width="18.42578125" style="217" customWidth="1"/>
    <col min="5" max="5" width="28.85546875" style="217" customWidth="1"/>
    <col min="6" max="6" width="25.140625" style="217" customWidth="1"/>
    <col min="7" max="7" width="22.140625" style="217" bestFit="1" customWidth="1"/>
    <col min="8" max="8" width="9.5703125" style="217" customWidth="1"/>
    <col min="9" max="9" width="30.85546875" style="217" customWidth="1"/>
    <col min="10" max="10" width="6" style="214" customWidth="1"/>
    <col min="11" max="11" width="11" style="214" customWidth="1"/>
    <col min="12" max="12" width="5.85546875" style="311" customWidth="1"/>
    <col min="13" max="13" width="14.7109375" style="312" customWidth="1"/>
    <col min="14" max="14" width="11" style="217" customWidth="1"/>
    <col min="15" max="19" width="11.42578125" style="217" customWidth="1"/>
    <col min="20" max="252" width="11" style="217"/>
    <col min="253" max="253" width="24" style="217" customWidth="1"/>
    <col min="254" max="254" width="22.140625" style="217" customWidth="1"/>
    <col min="255" max="256" width="17" style="217" customWidth="1"/>
    <col min="257" max="257" width="25" style="217" customWidth="1"/>
    <col min="258" max="258" width="17.42578125" style="217" customWidth="1"/>
    <col min="259" max="259" width="51.42578125" style="217" customWidth="1"/>
    <col min="260" max="260" width="18.42578125" style="217" customWidth="1"/>
    <col min="261" max="261" width="28.85546875" style="217" customWidth="1"/>
    <col min="262" max="264" width="25.140625" style="217" customWidth="1"/>
    <col min="265" max="265" width="30.85546875" style="217" customWidth="1"/>
    <col min="266" max="266" width="6" style="217" customWidth="1"/>
    <col min="267" max="267" width="11" style="217" customWidth="1"/>
    <col min="268" max="268" width="5.85546875" style="217" customWidth="1"/>
    <col min="269" max="269" width="14.7109375" style="217" customWidth="1"/>
    <col min="270" max="270" width="11" style="217" customWidth="1"/>
    <col min="271" max="275" width="11.42578125" style="217" customWidth="1"/>
    <col min="276" max="508" width="11" style="217"/>
    <col min="509" max="509" width="24" style="217" customWidth="1"/>
    <col min="510" max="510" width="22.140625" style="217" customWidth="1"/>
    <col min="511" max="512" width="17" style="217" customWidth="1"/>
    <col min="513" max="513" width="25" style="217" customWidth="1"/>
    <col min="514" max="514" width="17.42578125" style="217" customWidth="1"/>
    <col min="515" max="515" width="51.42578125" style="217" customWidth="1"/>
    <col min="516" max="516" width="18.42578125" style="217" customWidth="1"/>
    <col min="517" max="517" width="28.85546875" style="217" customWidth="1"/>
    <col min="518" max="520" width="25.140625" style="217" customWidth="1"/>
    <col min="521" max="521" width="30.85546875" style="217" customWidth="1"/>
    <col min="522" max="522" width="6" style="217" customWidth="1"/>
    <col min="523" max="523" width="11" style="217" customWidth="1"/>
    <col min="524" max="524" width="5.85546875" style="217" customWidth="1"/>
    <col min="525" max="525" width="14.7109375" style="217" customWidth="1"/>
    <col min="526" max="526" width="11" style="217" customWidth="1"/>
    <col min="527" max="531" width="11.42578125" style="217" customWidth="1"/>
    <col min="532" max="764" width="11" style="217"/>
    <col min="765" max="765" width="24" style="217" customWidth="1"/>
    <col min="766" max="766" width="22.140625" style="217" customWidth="1"/>
    <col min="767" max="768" width="17" style="217" customWidth="1"/>
    <col min="769" max="769" width="25" style="217" customWidth="1"/>
    <col min="770" max="770" width="17.42578125" style="217" customWidth="1"/>
    <col min="771" max="771" width="51.42578125" style="217" customWidth="1"/>
    <col min="772" max="772" width="18.42578125" style="217" customWidth="1"/>
    <col min="773" max="773" width="28.85546875" style="217" customWidth="1"/>
    <col min="774" max="776" width="25.140625" style="217" customWidth="1"/>
    <col min="777" max="777" width="30.85546875" style="217" customWidth="1"/>
    <col min="778" max="778" width="6" style="217" customWidth="1"/>
    <col min="779" max="779" width="11" style="217" customWidth="1"/>
    <col min="780" max="780" width="5.85546875" style="217" customWidth="1"/>
    <col min="781" max="781" width="14.7109375" style="217" customWidth="1"/>
    <col min="782" max="782" width="11" style="217" customWidth="1"/>
    <col min="783" max="787" width="11.42578125" style="217" customWidth="1"/>
    <col min="788" max="1020" width="11" style="217"/>
    <col min="1021" max="1021" width="24" style="217" customWidth="1"/>
    <col min="1022" max="1022" width="22.140625" style="217" customWidth="1"/>
    <col min="1023" max="1024" width="17" style="217" customWidth="1"/>
    <col min="1025" max="1025" width="25" style="217" customWidth="1"/>
    <col min="1026" max="1026" width="17.42578125" style="217" customWidth="1"/>
    <col min="1027" max="1027" width="51.42578125" style="217" customWidth="1"/>
    <col min="1028" max="1028" width="18.42578125" style="217" customWidth="1"/>
    <col min="1029" max="1029" width="28.85546875" style="217" customWidth="1"/>
    <col min="1030" max="1032" width="25.140625" style="217" customWidth="1"/>
    <col min="1033" max="1033" width="30.85546875" style="217" customWidth="1"/>
    <col min="1034" max="1034" width="6" style="217" customWidth="1"/>
    <col min="1035" max="1035" width="11" style="217" customWidth="1"/>
    <col min="1036" max="1036" width="5.85546875" style="217" customWidth="1"/>
    <col min="1037" max="1037" width="14.7109375" style="217" customWidth="1"/>
    <col min="1038" max="1038" width="11" style="217" customWidth="1"/>
    <col min="1039" max="1043" width="11.42578125" style="217" customWidth="1"/>
    <col min="1044" max="1276" width="11" style="217"/>
    <col min="1277" max="1277" width="24" style="217" customWidth="1"/>
    <col min="1278" max="1278" width="22.140625" style="217" customWidth="1"/>
    <col min="1279" max="1280" width="17" style="217" customWidth="1"/>
    <col min="1281" max="1281" width="25" style="217" customWidth="1"/>
    <col min="1282" max="1282" width="17.42578125" style="217" customWidth="1"/>
    <col min="1283" max="1283" width="51.42578125" style="217" customWidth="1"/>
    <col min="1284" max="1284" width="18.42578125" style="217" customWidth="1"/>
    <col min="1285" max="1285" width="28.85546875" style="217" customWidth="1"/>
    <col min="1286" max="1288" width="25.140625" style="217" customWidth="1"/>
    <col min="1289" max="1289" width="30.85546875" style="217" customWidth="1"/>
    <col min="1290" max="1290" width="6" style="217" customWidth="1"/>
    <col min="1291" max="1291" width="11" style="217" customWidth="1"/>
    <col min="1292" max="1292" width="5.85546875" style="217" customWidth="1"/>
    <col min="1293" max="1293" width="14.7109375" style="217" customWidth="1"/>
    <col min="1294" max="1294" width="11" style="217" customWidth="1"/>
    <col min="1295" max="1299" width="11.42578125" style="217" customWidth="1"/>
    <col min="1300" max="1532" width="11" style="217"/>
    <col min="1533" max="1533" width="24" style="217" customWidth="1"/>
    <col min="1534" max="1534" width="22.140625" style="217" customWidth="1"/>
    <col min="1535" max="1536" width="17" style="217" customWidth="1"/>
    <col min="1537" max="1537" width="25" style="217" customWidth="1"/>
    <col min="1538" max="1538" width="17.42578125" style="217" customWidth="1"/>
    <col min="1539" max="1539" width="51.42578125" style="217" customWidth="1"/>
    <col min="1540" max="1540" width="18.42578125" style="217" customWidth="1"/>
    <col min="1541" max="1541" width="28.85546875" style="217" customWidth="1"/>
    <col min="1542" max="1544" width="25.140625" style="217" customWidth="1"/>
    <col min="1545" max="1545" width="30.85546875" style="217" customWidth="1"/>
    <col min="1546" max="1546" width="6" style="217" customWidth="1"/>
    <col min="1547" max="1547" width="11" style="217" customWidth="1"/>
    <col min="1548" max="1548" width="5.85546875" style="217" customWidth="1"/>
    <col min="1549" max="1549" width="14.7109375" style="217" customWidth="1"/>
    <col min="1550" max="1550" width="11" style="217" customWidth="1"/>
    <col min="1551" max="1555" width="11.42578125" style="217" customWidth="1"/>
    <col min="1556" max="1788" width="11" style="217"/>
    <col min="1789" max="1789" width="24" style="217" customWidth="1"/>
    <col min="1790" max="1790" width="22.140625" style="217" customWidth="1"/>
    <col min="1791" max="1792" width="17" style="217" customWidth="1"/>
    <col min="1793" max="1793" width="25" style="217" customWidth="1"/>
    <col min="1794" max="1794" width="17.42578125" style="217" customWidth="1"/>
    <col min="1795" max="1795" width="51.42578125" style="217" customWidth="1"/>
    <col min="1796" max="1796" width="18.42578125" style="217" customWidth="1"/>
    <col min="1797" max="1797" width="28.85546875" style="217" customWidth="1"/>
    <col min="1798" max="1800" width="25.140625" style="217" customWidth="1"/>
    <col min="1801" max="1801" width="30.85546875" style="217" customWidth="1"/>
    <col min="1802" max="1802" width="6" style="217" customWidth="1"/>
    <col min="1803" max="1803" width="11" style="217" customWidth="1"/>
    <col min="1804" max="1804" width="5.85546875" style="217" customWidth="1"/>
    <col min="1805" max="1805" width="14.7109375" style="217" customWidth="1"/>
    <col min="1806" max="1806" width="11" style="217" customWidth="1"/>
    <col min="1807" max="1811" width="11.42578125" style="217" customWidth="1"/>
    <col min="1812" max="2044" width="11" style="217"/>
    <col min="2045" max="2045" width="24" style="217" customWidth="1"/>
    <col min="2046" max="2046" width="22.140625" style="217" customWidth="1"/>
    <col min="2047" max="2048" width="17" style="217" customWidth="1"/>
    <col min="2049" max="2049" width="25" style="217" customWidth="1"/>
    <col min="2050" max="2050" width="17.42578125" style="217" customWidth="1"/>
    <col min="2051" max="2051" width="51.42578125" style="217" customWidth="1"/>
    <col min="2052" max="2052" width="18.42578125" style="217" customWidth="1"/>
    <col min="2053" max="2053" width="28.85546875" style="217" customWidth="1"/>
    <col min="2054" max="2056" width="25.140625" style="217" customWidth="1"/>
    <col min="2057" max="2057" width="30.85546875" style="217" customWidth="1"/>
    <col min="2058" max="2058" width="6" style="217" customWidth="1"/>
    <col min="2059" max="2059" width="11" style="217" customWidth="1"/>
    <col min="2060" max="2060" width="5.85546875" style="217" customWidth="1"/>
    <col min="2061" max="2061" width="14.7109375" style="217" customWidth="1"/>
    <col min="2062" max="2062" width="11" style="217" customWidth="1"/>
    <col min="2063" max="2067" width="11.42578125" style="217" customWidth="1"/>
    <col min="2068" max="2300" width="11" style="217"/>
    <col min="2301" max="2301" width="24" style="217" customWidth="1"/>
    <col min="2302" max="2302" width="22.140625" style="217" customWidth="1"/>
    <col min="2303" max="2304" width="17" style="217" customWidth="1"/>
    <col min="2305" max="2305" width="25" style="217" customWidth="1"/>
    <col min="2306" max="2306" width="17.42578125" style="217" customWidth="1"/>
    <col min="2307" max="2307" width="51.42578125" style="217" customWidth="1"/>
    <col min="2308" max="2308" width="18.42578125" style="217" customWidth="1"/>
    <col min="2309" max="2309" width="28.85546875" style="217" customWidth="1"/>
    <col min="2310" max="2312" width="25.140625" style="217" customWidth="1"/>
    <col min="2313" max="2313" width="30.85546875" style="217" customWidth="1"/>
    <col min="2314" max="2314" width="6" style="217" customWidth="1"/>
    <col min="2315" max="2315" width="11" style="217" customWidth="1"/>
    <col min="2316" max="2316" width="5.85546875" style="217" customWidth="1"/>
    <col min="2317" max="2317" width="14.7109375" style="217" customWidth="1"/>
    <col min="2318" max="2318" width="11" style="217" customWidth="1"/>
    <col min="2319" max="2323" width="11.42578125" style="217" customWidth="1"/>
    <col min="2324" max="2556" width="11" style="217"/>
    <col min="2557" max="2557" width="24" style="217" customWidth="1"/>
    <col min="2558" max="2558" width="22.140625" style="217" customWidth="1"/>
    <col min="2559" max="2560" width="17" style="217" customWidth="1"/>
    <col min="2561" max="2561" width="25" style="217" customWidth="1"/>
    <col min="2562" max="2562" width="17.42578125" style="217" customWidth="1"/>
    <col min="2563" max="2563" width="51.42578125" style="217" customWidth="1"/>
    <col min="2564" max="2564" width="18.42578125" style="217" customWidth="1"/>
    <col min="2565" max="2565" width="28.85546875" style="217" customWidth="1"/>
    <col min="2566" max="2568" width="25.140625" style="217" customWidth="1"/>
    <col min="2569" max="2569" width="30.85546875" style="217" customWidth="1"/>
    <col min="2570" max="2570" width="6" style="217" customWidth="1"/>
    <col min="2571" max="2571" width="11" style="217" customWidth="1"/>
    <col min="2572" max="2572" width="5.85546875" style="217" customWidth="1"/>
    <col min="2573" max="2573" width="14.7109375" style="217" customWidth="1"/>
    <col min="2574" max="2574" width="11" style="217" customWidth="1"/>
    <col min="2575" max="2579" width="11.42578125" style="217" customWidth="1"/>
    <col min="2580" max="2812" width="11" style="217"/>
    <col min="2813" max="2813" width="24" style="217" customWidth="1"/>
    <col min="2814" max="2814" width="22.140625" style="217" customWidth="1"/>
    <col min="2815" max="2816" width="17" style="217" customWidth="1"/>
    <col min="2817" max="2817" width="25" style="217" customWidth="1"/>
    <col min="2818" max="2818" width="17.42578125" style="217" customWidth="1"/>
    <col min="2819" max="2819" width="51.42578125" style="217" customWidth="1"/>
    <col min="2820" max="2820" width="18.42578125" style="217" customWidth="1"/>
    <col min="2821" max="2821" width="28.85546875" style="217" customWidth="1"/>
    <col min="2822" max="2824" width="25.140625" style="217" customWidth="1"/>
    <col min="2825" max="2825" width="30.85546875" style="217" customWidth="1"/>
    <col min="2826" max="2826" width="6" style="217" customWidth="1"/>
    <col min="2827" max="2827" width="11" style="217" customWidth="1"/>
    <col min="2828" max="2828" width="5.85546875" style="217" customWidth="1"/>
    <col min="2829" max="2829" width="14.7109375" style="217" customWidth="1"/>
    <col min="2830" max="2830" width="11" style="217" customWidth="1"/>
    <col min="2831" max="2835" width="11.42578125" style="217" customWidth="1"/>
    <col min="2836" max="3068" width="11" style="217"/>
    <col min="3069" max="3069" width="24" style="217" customWidth="1"/>
    <col min="3070" max="3070" width="22.140625" style="217" customWidth="1"/>
    <col min="3071" max="3072" width="17" style="217" customWidth="1"/>
    <col min="3073" max="3073" width="25" style="217" customWidth="1"/>
    <col min="3074" max="3074" width="17.42578125" style="217" customWidth="1"/>
    <col min="3075" max="3075" width="51.42578125" style="217" customWidth="1"/>
    <col min="3076" max="3076" width="18.42578125" style="217" customWidth="1"/>
    <col min="3077" max="3077" width="28.85546875" style="217" customWidth="1"/>
    <col min="3078" max="3080" width="25.140625" style="217" customWidth="1"/>
    <col min="3081" max="3081" width="30.85546875" style="217" customWidth="1"/>
    <col min="3082" max="3082" width="6" style="217" customWidth="1"/>
    <col min="3083" max="3083" width="11" style="217" customWidth="1"/>
    <col min="3084" max="3084" width="5.85546875" style="217" customWidth="1"/>
    <col min="3085" max="3085" width="14.7109375" style="217" customWidth="1"/>
    <col min="3086" max="3086" width="11" style="217" customWidth="1"/>
    <col min="3087" max="3091" width="11.42578125" style="217" customWidth="1"/>
    <col min="3092" max="3324" width="11" style="217"/>
    <col min="3325" max="3325" width="24" style="217" customWidth="1"/>
    <col min="3326" max="3326" width="22.140625" style="217" customWidth="1"/>
    <col min="3327" max="3328" width="17" style="217" customWidth="1"/>
    <col min="3329" max="3329" width="25" style="217" customWidth="1"/>
    <col min="3330" max="3330" width="17.42578125" style="217" customWidth="1"/>
    <col min="3331" max="3331" width="51.42578125" style="217" customWidth="1"/>
    <col min="3332" max="3332" width="18.42578125" style="217" customWidth="1"/>
    <col min="3333" max="3333" width="28.85546875" style="217" customWidth="1"/>
    <col min="3334" max="3336" width="25.140625" style="217" customWidth="1"/>
    <col min="3337" max="3337" width="30.85546875" style="217" customWidth="1"/>
    <col min="3338" max="3338" width="6" style="217" customWidth="1"/>
    <col min="3339" max="3339" width="11" style="217" customWidth="1"/>
    <col min="3340" max="3340" width="5.85546875" style="217" customWidth="1"/>
    <col min="3341" max="3341" width="14.7109375" style="217" customWidth="1"/>
    <col min="3342" max="3342" width="11" style="217" customWidth="1"/>
    <col min="3343" max="3347" width="11.42578125" style="217" customWidth="1"/>
    <col min="3348" max="3580" width="11" style="217"/>
    <col min="3581" max="3581" width="24" style="217" customWidth="1"/>
    <col min="3582" max="3582" width="22.140625" style="217" customWidth="1"/>
    <col min="3583" max="3584" width="17" style="217" customWidth="1"/>
    <col min="3585" max="3585" width="25" style="217" customWidth="1"/>
    <col min="3586" max="3586" width="17.42578125" style="217" customWidth="1"/>
    <col min="3587" max="3587" width="51.42578125" style="217" customWidth="1"/>
    <col min="3588" max="3588" width="18.42578125" style="217" customWidth="1"/>
    <col min="3589" max="3589" width="28.85546875" style="217" customWidth="1"/>
    <col min="3590" max="3592" width="25.140625" style="217" customWidth="1"/>
    <col min="3593" max="3593" width="30.85546875" style="217" customWidth="1"/>
    <col min="3594" max="3594" width="6" style="217" customWidth="1"/>
    <col min="3595" max="3595" width="11" style="217" customWidth="1"/>
    <col min="3596" max="3596" width="5.85546875" style="217" customWidth="1"/>
    <col min="3597" max="3597" width="14.7109375" style="217" customWidth="1"/>
    <col min="3598" max="3598" width="11" style="217" customWidth="1"/>
    <col min="3599" max="3603" width="11.42578125" style="217" customWidth="1"/>
    <col min="3604" max="3836" width="11" style="217"/>
    <col min="3837" max="3837" width="24" style="217" customWidth="1"/>
    <col min="3838" max="3838" width="22.140625" style="217" customWidth="1"/>
    <col min="3839" max="3840" width="17" style="217" customWidth="1"/>
    <col min="3841" max="3841" width="25" style="217" customWidth="1"/>
    <col min="3842" max="3842" width="17.42578125" style="217" customWidth="1"/>
    <col min="3843" max="3843" width="51.42578125" style="217" customWidth="1"/>
    <col min="3844" max="3844" width="18.42578125" style="217" customWidth="1"/>
    <col min="3845" max="3845" width="28.85546875" style="217" customWidth="1"/>
    <col min="3846" max="3848" width="25.140625" style="217" customWidth="1"/>
    <col min="3849" max="3849" width="30.85546875" style="217" customWidth="1"/>
    <col min="3850" max="3850" width="6" style="217" customWidth="1"/>
    <col min="3851" max="3851" width="11" style="217" customWidth="1"/>
    <col min="3852" max="3852" width="5.85546875" style="217" customWidth="1"/>
    <col min="3853" max="3853" width="14.7109375" style="217" customWidth="1"/>
    <col min="3854" max="3854" width="11" style="217" customWidth="1"/>
    <col min="3855" max="3859" width="11.42578125" style="217" customWidth="1"/>
    <col min="3860" max="4092" width="11" style="217"/>
    <col min="4093" max="4093" width="24" style="217" customWidth="1"/>
    <col min="4094" max="4094" width="22.140625" style="217" customWidth="1"/>
    <col min="4095" max="4096" width="17" style="217" customWidth="1"/>
    <col min="4097" max="4097" width="25" style="217" customWidth="1"/>
    <col min="4098" max="4098" width="17.42578125" style="217" customWidth="1"/>
    <col min="4099" max="4099" width="51.42578125" style="217" customWidth="1"/>
    <col min="4100" max="4100" width="18.42578125" style="217" customWidth="1"/>
    <col min="4101" max="4101" width="28.85546875" style="217" customWidth="1"/>
    <col min="4102" max="4104" width="25.140625" style="217" customWidth="1"/>
    <col min="4105" max="4105" width="30.85546875" style="217" customWidth="1"/>
    <col min="4106" max="4106" width="6" style="217" customWidth="1"/>
    <col min="4107" max="4107" width="11" style="217" customWidth="1"/>
    <col min="4108" max="4108" width="5.85546875" style="217" customWidth="1"/>
    <col min="4109" max="4109" width="14.7109375" style="217" customWidth="1"/>
    <col min="4110" max="4110" width="11" style="217" customWidth="1"/>
    <col min="4111" max="4115" width="11.42578125" style="217" customWidth="1"/>
    <col min="4116" max="4348" width="11" style="217"/>
    <col min="4349" max="4349" width="24" style="217" customWidth="1"/>
    <col min="4350" max="4350" width="22.140625" style="217" customWidth="1"/>
    <col min="4351" max="4352" width="17" style="217" customWidth="1"/>
    <col min="4353" max="4353" width="25" style="217" customWidth="1"/>
    <col min="4354" max="4354" width="17.42578125" style="217" customWidth="1"/>
    <col min="4355" max="4355" width="51.42578125" style="217" customWidth="1"/>
    <col min="4356" max="4356" width="18.42578125" style="217" customWidth="1"/>
    <col min="4357" max="4357" width="28.85546875" style="217" customWidth="1"/>
    <col min="4358" max="4360" width="25.140625" style="217" customWidth="1"/>
    <col min="4361" max="4361" width="30.85546875" style="217" customWidth="1"/>
    <col min="4362" max="4362" width="6" style="217" customWidth="1"/>
    <col min="4363" max="4363" width="11" style="217" customWidth="1"/>
    <col min="4364" max="4364" width="5.85546875" style="217" customWidth="1"/>
    <col min="4365" max="4365" width="14.7109375" style="217" customWidth="1"/>
    <col min="4366" max="4366" width="11" style="217" customWidth="1"/>
    <col min="4367" max="4371" width="11.42578125" style="217" customWidth="1"/>
    <col min="4372" max="4604" width="11" style="217"/>
    <col min="4605" max="4605" width="24" style="217" customWidth="1"/>
    <col min="4606" max="4606" width="22.140625" style="217" customWidth="1"/>
    <col min="4607" max="4608" width="17" style="217" customWidth="1"/>
    <col min="4609" max="4609" width="25" style="217" customWidth="1"/>
    <col min="4610" max="4610" width="17.42578125" style="217" customWidth="1"/>
    <col min="4611" max="4611" width="51.42578125" style="217" customWidth="1"/>
    <col min="4612" max="4612" width="18.42578125" style="217" customWidth="1"/>
    <col min="4613" max="4613" width="28.85546875" style="217" customWidth="1"/>
    <col min="4614" max="4616" width="25.140625" style="217" customWidth="1"/>
    <col min="4617" max="4617" width="30.85546875" style="217" customWidth="1"/>
    <col min="4618" max="4618" width="6" style="217" customWidth="1"/>
    <col min="4619" max="4619" width="11" style="217" customWidth="1"/>
    <col min="4620" max="4620" width="5.85546875" style="217" customWidth="1"/>
    <col min="4621" max="4621" width="14.7109375" style="217" customWidth="1"/>
    <col min="4622" max="4622" width="11" style="217" customWidth="1"/>
    <col min="4623" max="4627" width="11.42578125" style="217" customWidth="1"/>
    <col min="4628" max="4860" width="11" style="217"/>
    <col min="4861" max="4861" width="24" style="217" customWidth="1"/>
    <col min="4862" max="4862" width="22.140625" style="217" customWidth="1"/>
    <col min="4863" max="4864" width="17" style="217" customWidth="1"/>
    <col min="4865" max="4865" width="25" style="217" customWidth="1"/>
    <col min="4866" max="4866" width="17.42578125" style="217" customWidth="1"/>
    <col min="4867" max="4867" width="51.42578125" style="217" customWidth="1"/>
    <col min="4868" max="4868" width="18.42578125" style="217" customWidth="1"/>
    <col min="4869" max="4869" width="28.85546875" style="217" customWidth="1"/>
    <col min="4870" max="4872" width="25.140625" style="217" customWidth="1"/>
    <col min="4873" max="4873" width="30.85546875" style="217" customWidth="1"/>
    <col min="4874" max="4874" width="6" style="217" customWidth="1"/>
    <col min="4875" max="4875" width="11" style="217" customWidth="1"/>
    <col min="4876" max="4876" width="5.85546875" style="217" customWidth="1"/>
    <col min="4877" max="4877" width="14.7109375" style="217" customWidth="1"/>
    <col min="4878" max="4878" width="11" style="217" customWidth="1"/>
    <col min="4879" max="4883" width="11.42578125" style="217" customWidth="1"/>
    <col min="4884" max="5116" width="11" style="217"/>
    <col min="5117" max="5117" width="24" style="217" customWidth="1"/>
    <col min="5118" max="5118" width="22.140625" style="217" customWidth="1"/>
    <col min="5119" max="5120" width="17" style="217" customWidth="1"/>
    <col min="5121" max="5121" width="25" style="217" customWidth="1"/>
    <col min="5122" max="5122" width="17.42578125" style="217" customWidth="1"/>
    <col min="5123" max="5123" width="51.42578125" style="217" customWidth="1"/>
    <col min="5124" max="5124" width="18.42578125" style="217" customWidth="1"/>
    <col min="5125" max="5125" width="28.85546875" style="217" customWidth="1"/>
    <col min="5126" max="5128" width="25.140625" style="217" customWidth="1"/>
    <col min="5129" max="5129" width="30.85546875" style="217" customWidth="1"/>
    <col min="5130" max="5130" width="6" style="217" customWidth="1"/>
    <col min="5131" max="5131" width="11" style="217" customWidth="1"/>
    <col min="5132" max="5132" width="5.85546875" style="217" customWidth="1"/>
    <col min="5133" max="5133" width="14.7109375" style="217" customWidth="1"/>
    <col min="5134" max="5134" width="11" style="217" customWidth="1"/>
    <col min="5135" max="5139" width="11.42578125" style="217" customWidth="1"/>
    <col min="5140" max="5372" width="11" style="217"/>
    <col min="5373" max="5373" width="24" style="217" customWidth="1"/>
    <col min="5374" max="5374" width="22.140625" style="217" customWidth="1"/>
    <col min="5375" max="5376" width="17" style="217" customWidth="1"/>
    <col min="5377" max="5377" width="25" style="217" customWidth="1"/>
    <col min="5378" max="5378" width="17.42578125" style="217" customWidth="1"/>
    <col min="5379" max="5379" width="51.42578125" style="217" customWidth="1"/>
    <col min="5380" max="5380" width="18.42578125" style="217" customWidth="1"/>
    <col min="5381" max="5381" width="28.85546875" style="217" customWidth="1"/>
    <col min="5382" max="5384" width="25.140625" style="217" customWidth="1"/>
    <col min="5385" max="5385" width="30.85546875" style="217" customWidth="1"/>
    <col min="5386" max="5386" width="6" style="217" customWidth="1"/>
    <col min="5387" max="5387" width="11" style="217" customWidth="1"/>
    <col min="5388" max="5388" width="5.85546875" style="217" customWidth="1"/>
    <col min="5389" max="5389" width="14.7109375" style="217" customWidth="1"/>
    <col min="5390" max="5390" width="11" style="217" customWidth="1"/>
    <col min="5391" max="5395" width="11.42578125" style="217" customWidth="1"/>
    <col min="5396" max="5628" width="11" style="217"/>
    <col min="5629" max="5629" width="24" style="217" customWidth="1"/>
    <col min="5630" max="5630" width="22.140625" style="217" customWidth="1"/>
    <col min="5631" max="5632" width="17" style="217" customWidth="1"/>
    <col min="5633" max="5633" width="25" style="217" customWidth="1"/>
    <col min="5634" max="5634" width="17.42578125" style="217" customWidth="1"/>
    <col min="5635" max="5635" width="51.42578125" style="217" customWidth="1"/>
    <col min="5636" max="5636" width="18.42578125" style="217" customWidth="1"/>
    <col min="5637" max="5637" width="28.85546875" style="217" customWidth="1"/>
    <col min="5638" max="5640" width="25.140625" style="217" customWidth="1"/>
    <col min="5641" max="5641" width="30.85546875" style="217" customWidth="1"/>
    <col min="5642" max="5642" width="6" style="217" customWidth="1"/>
    <col min="5643" max="5643" width="11" style="217" customWidth="1"/>
    <col min="5644" max="5644" width="5.85546875" style="217" customWidth="1"/>
    <col min="5645" max="5645" width="14.7109375" style="217" customWidth="1"/>
    <col min="5646" max="5646" width="11" style="217" customWidth="1"/>
    <col min="5647" max="5651" width="11.42578125" style="217" customWidth="1"/>
    <col min="5652" max="5884" width="11" style="217"/>
    <col min="5885" max="5885" width="24" style="217" customWidth="1"/>
    <col min="5886" max="5886" width="22.140625" style="217" customWidth="1"/>
    <col min="5887" max="5888" width="17" style="217" customWidth="1"/>
    <col min="5889" max="5889" width="25" style="217" customWidth="1"/>
    <col min="5890" max="5890" width="17.42578125" style="217" customWidth="1"/>
    <col min="5891" max="5891" width="51.42578125" style="217" customWidth="1"/>
    <col min="5892" max="5892" width="18.42578125" style="217" customWidth="1"/>
    <col min="5893" max="5893" width="28.85546875" style="217" customWidth="1"/>
    <col min="5894" max="5896" width="25.140625" style="217" customWidth="1"/>
    <col min="5897" max="5897" width="30.85546875" style="217" customWidth="1"/>
    <col min="5898" max="5898" width="6" style="217" customWidth="1"/>
    <col min="5899" max="5899" width="11" style="217" customWidth="1"/>
    <col min="5900" max="5900" width="5.85546875" style="217" customWidth="1"/>
    <col min="5901" max="5901" width="14.7109375" style="217" customWidth="1"/>
    <col min="5902" max="5902" width="11" style="217" customWidth="1"/>
    <col min="5903" max="5907" width="11.42578125" style="217" customWidth="1"/>
    <col min="5908" max="6140" width="11" style="217"/>
    <col min="6141" max="6141" width="24" style="217" customWidth="1"/>
    <col min="6142" max="6142" width="22.140625" style="217" customWidth="1"/>
    <col min="6143" max="6144" width="17" style="217" customWidth="1"/>
    <col min="6145" max="6145" width="25" style="217" customWidth="1"/>
    <col min="6146" max="6146" width="17.42578125" style="217" customWidth="1"/>
    <col min="6147" max="6147" width="51.42578125" style="217" customWidth="1"/>
    <col min="6148" max="6148" width="18.42578125" style="217" customWidth="1"/>
    <col min="6149" max="6149" width="28.85546875" style="217" customWidth="1"/>
    <col min="6150" max="6152" width="25.140625" style="217" customWidth="1"/>
    <col min="6153" max="6153" width="30.85546875" style="217" customWidth="1"/>
    <col min="6154" max="6154" width="6" style="217" customWidth="1"/>
    <col min="6155" max="6155" width="11" style="217" customWidth="1"/>
    <col min="6156" max="6156" width="5.85546875" style="217" customWidth="1"/>
    <col min="6157" max="6157" width="14.7109375" style="217" customWidth="1"/>
    <col min="6158" max="6158" width="11" style="217" customWidth="1"/>
    <col min="6159" max="6163" width="11.42578125" style="217" customWidth="1"/>
    <col min="6164" max="6396" width="11" style="217"/>
    <col min="6397" max="6397" width="24" style="217" customWidth="1"/>
    <col min="6398" max="6398" width="22.140625" style="217" customWidth="1"/>
    <col min="6399" max="6400" width="17" style="217" customWidth="1"/>
    <col min="6401" max="6401" width="25" style="217" customWidth="1"/>
    <col min="6402" max="6402" width="17.42578125" style="217" customWidth="1"/>
    <col min="6403" max="6403" width="51.42578125" style="217" customWidth="1"/>
    <col min="6404" max="6404" width="18.42578125" style="217" customWidth="1"/>
    <col min="6405" max="6405" width="28.85546875" style="217" customWidth="1"/>
    <col min="6406" max="6408" width="25.140625" style="217" customWidth="1"/>
    <col min="6409" max="6409" width="30.85546875" style="217" customWidth="1"/>
    <col min="6410" max="6410" width="6" style="217" customWidth="1"/>
    <col min="6411" max="6411" width="11" style="217" customWidth="1"/>
    <col min="6412" max="6412" width="5.85546875" style="217" customWidth="1"/>
    <col min="6413" max="6413" width="14.7109375" style="217" customWidth="1"/>
    <col min="6414" max="6414" width="11" style="217" customWidth="1"/>
    <col min="6415" max="6419" width="11.42578125" style="217" customWidth="1"/>
    <col min="6420" max="6652" width="11" style="217"/>
    <col min="6653" max="6653" width="24" style="217" customWidth="1"/>
    <col min="6654" max="6654" width="22.140625" style="217" customWidth="1"/>
    <col min="6655" max="6656" width="17" style="217" customWidth="1"/>
    <col min="6657" max="6657" width="25" style="217" customWidth="1"/>
    <col min="6658" max="6658" width="17.42578125" style="217" customWidth="1"/>
    <col min="6659" max="6659" width="51.42578125" style="217" customWidth="1"/>
    <col min="6660" max="6660" width="18.42578125" style="217" customWidth="1"/>
    <col min="6661" max="6661" width="28.85546875" style="217" customWidth="1"/>
    <col min="6662" max="6664" width="25.140625" style="217" customWidth="1"/>
    <col min="6665" max="6665" width="30.85546875" style="217" customWidth="1"/>
    <col min="6666" max="6666" width="6" style="217" customWidth="1"/>
    <col min="6667" max="6667" width="11" style="217" customWidth="1"/>
    <col min="6668" max="6668" width="5.85546875" style="217" customWidth="1"/>
    <col min="6669" max="6669" width="14.7109375" style="217" customWidth="1"/>
    <col min="6670" max="6670" width="11" style="217" customWidth="1"/>
    <col min="6671" max="6675" width="11.42578125" style="217" customWidth="1"/>
    <col min="6676" max="6908" width="11" style="217"/>
    <col min="6909" max="6909" width="24" style="217" customWidth="1"/>
    <col min="6910" max="6910" width="22.140625" style="217" customWidth="1"/>
    <col min="6911" max="6912" width="17" style="217" customWidth="1"/>
    <col min="6913" max="6913" width="25" style="217" customWidth="1"/>
    <col min="6914" max="6914" width="17.42578125" style="217" customWidth="1"/>
    <col min="6915" max="6915" width="51.42578125" style="217" customWidth="1"/>
    <col min="6916" max="6916" width="18.42578125" style="217" customWidth="1"/>
    <col min="6917" max="6917" width="28.85546875" style="217" customWidth="1"/>
    <col min="6918" max="6920" width="25.140625" style="217" customWidth="1"/>
    <col min="6921" max="6921" width="30.85546875" style="217" customWidth="1"/>
    <col min="6922" max="6922" width="6" style="217" customWidth="1"/>
    <col min="6923" max="6923" width="11" style="217" customWidth="1"/>
    <col min="6924" max="6924" width="5.85546875" style="217" customWidth="1"/>
    <col min="6925" max="6925" width="14.7109375" style="217" customWidth="1"/>
    <col min="6926" max="6926" width="11" style="217" customWidth="1"/>
    <col min="6927" max="6931" width="11.42578125" style="217" customWidth="1"/>
    <col min="6932" max="7164" width="11" style="217"/>
    <col min="7165" max="7165" width="24" style="217" customWidth="1"/>
    <col min="7166" max="7166" width="22.140625" style="217" customWidth="1"/>
    <col min="7167" max="7168" width="17" style="217" customWidth="1"/>
    <col min="7169" max="7169" width="25" style="217" customWidth="1"/>
    <col min="7170" max="7170" width="17.42578125" style="217" customWidth="1"/>
    <col min="7171" max="7171" width="51.42578125" style="217" customWidth="1"/>
    <col min="7172" max="7172" width="18.42578125" style="217" customWidth="1"/>
    <col min="7173" max="7173" width="28.85546875" style="217" customWidth="1"/>
    <col min="7174" max="7176" width="25.140625" style="217" customWidth="1"/>
    <col min="7177" max="7177" width="30.85546875" style="217" customWidth="1"/>
    <col min="7178" max="7178" width="6" style="217" customWidth="1"/>
    <col min="7179" max="7179" width="11" style="217" customWidth="1"/>
    <col min="7180" max="7180" width="5.85546875" style="217" customWidth="1"/>
    <col min="7181" max="7181" width="14.7109375" style="217" customWidth="1"/>
    <col min="7182" max="7182" width="11" style="217" customWidth="1"/>
    <col min="7183" max="7187" width="11.42578125" style="217" customWidth="1"/>
    <col min="7188" max="7420" width="11" style="217"/>
    <col min="7421" max="7421" width="24" style="217" customWidth="1"/>
    <col min="7422" max="7422" width="22.140625" style="217" customWidth="1"/>
    <col min="7423" max="7424" width="17" style="217" customWidth="1"/>
    <col min="7425" max="7425" width="25" style="217" customWidth="1"/>
    <col min="7426" max="7426" width="17.42578125" style="217" customWidth="1"/>
    <col min="7427" max="7427" width="51.42578125" style="217" customWidth="1"/>
    <col min="7428" max="7428" width="18.42578125" style="217" customWidth="1"/>
    <col min="7429" max="7429" width="28.85546875" style="217" customWidth="1"/>
    <col min="7430" max="7432" width="25.140625" style="217" customWidth="1"/>
    <col min="7433" max="7433" width="30.85546875" style="217" customWidth="1"/>
    <col min="7434" max="7434" width="6" style="217" customWidth="1"/>
    <col min="7435" max="7435" width="11" style="217" customWidth="1"/>
    <col min="7436" max="7436" width="5.85546875" style="217" customWidth="1"/>
    <col min="7437" max="7437" width="14.7109375" style="217" customWidth="1"/>
    <col min="7438" max="7438" width="11" style="217" customWidth="1"/>
    <col min="7439" max="7443" width="11.42578125" style="217" customWidth="1"/>
    <col min="7444" max="7676" width="11" style="217"/>
    <col min="7677" max="7677" width="24" style="217" customWidth="1"/>
    <col min="7678" max="7678" width="22.140625" style="217" customWidth="1"/>
    <col min="7679" max="7680" width="17" style="217" customWidth="1"/>
    <col min="7681" max="7681" width="25" style="217" customWidth="1"/>
    <col min="7682" max="7682" width="17.42578125" style="217" customWidth="1"/>
    <col min="7683" max="7683" width="51.42578125" style="217" customWidth="1"/>
    <col min="7684" max="7684" width="18.42578125" style="217" customWidth="1"/>
    <col min="7685" max="7685" width="28.85546875" style="217" customWidth="1"/>
    <col min="7686" max="7688" width="25.140625" style="217" customWidth="1"/>
    <col min="7689" max="7689" width="30.85546875" style="217" customWidth="1"/>
    <col min="7690" max="7690" width="6" style="217" customWidth="1"/>
    <col min="7691" max="7691" width="11" style="217" customWidth="1"/>
    <col min="7692" max="7692" width="5.85546875" style="217" customWidth="1"/>
    <col min="7693" max="7693" width="14.7109375" style="217" customWidth="1"/>
    <col min="7694" max="7694" width="11" style="217" customWidth="1"/>
    <col min="7695" max="7699" width="11.42578125" style="217" customWidth="1"/>
    <col min="7700" max="7932" width="11" style="217"/>
    <col min="7933" max="7933" width="24" style="217" customWidth="1"/>
    <col min="7934" max="7934" width="22.140625" style="217" customWidth="1"/>
    <col min="7935" max="7936" width="17" style="217" customWidth="1"/>
    <col min="7937" max="7937" width="25" style="217" customWidth="1"/>
    <col min="7938" max="7938" width="17.42578125" style="217" customWidth="1"/>
    <col min="7939" max="7939" width="51.42578125" style="217" customWidth="1"/>
    <col min="7940" max="7940" width="18.42578125" style="217" customWidth="1"/>
    <col min="7941" max="7941" width="28.85546875" style="217" customWidth="1"/>
    <col min="7942" max="7944" width="25.140625" style="217" customWidth="1"/>
    <col min="7945" max="7945" width="30.85546875" style="217" customWidth="1"/>
    <col min="7946" max="7946" width="6" style="217" customWidth="1"/>
    <col min="7947" max="7947" width="11" style="217" customWidth="1"/>
    <col min="7948" max="7948" width="5.85546875" style="217" customWidth="1"/>
    <col min="7949" max="7949" width="14.7109375" style="217" customWidth="1"/>
    <col min="7950" max="7950" width="11" style="217" customWidth="1"/>
    <col min="7951" max="7955" width="11.42578125" style="217" customWidth="1"/>
    <col min="7956" max="8188" width="11" style="217"/>
    <col min="8189" max="8189" width="24" style="217" customWidth="1"/>
    <col min="8190" max="8190" width="22.140625" style="217" customWidth="1"/>
    <col min="8191" max="8192" width="17" style="217" customWidth="1"/>
    <col min="8193" max="8193" width="25" style="217" customWidth="1"/>
    <col min="8194" max="8194" width="17.42578125" style="217" customWidth="1"/>
    <col min="8195" max="8195" width="51.42578125" style="217" customWidth="1"/>
    <col min="8196" max="8196" width="18.42578125" style="217" customWidth="1"/>
    <col min="8197" max="8197" width="28.85546875" style="217" customWidth="1"/>
    <col min="8198" max="8200" width="25.140625" style="217" customWidth="1"/>
    <col min="8201" max="8201" width="30.85546875" style="217" customWidth="1"/>
    <col min="8202" max="8202" width="6" style="217" customWidth="1"/>
    <col min="8203" max="8203" width="11" style="217" customWidth="1"/>
    <col min="8204" max="8204" width="5.85546875" style="217" customWidth="1"/>
    <col min="8205" max="8205" width="14.7109375" style="217" customWidth="1"/>
    <col min="8206" max="8206" width="11" style="217" customWidth="1"/>
    <col min="8207" max="8211" width="11.42578125" style="217" customWidth="1"/>
    <col min="8212" max="8444" width="11" style="217"/>
    <col min="8445" max="8445" width="24" style="217" customWidth="1"/>
    <col min="8446" max="8446" width="22.140625" style="217" customWidth="1"/>
    <col min="8447" max="8448" width="17" style="217" customWidth="1"/>
    <col min="8449" max="8449" width="25" style="217" customWidth="1"/>
    <col min="8450" max="8450" width="17.42578125" style="217" customWidth="1"/>
    <col min="8451" max="8451" width="51.42578125" style="217" customWidth="1"/>
    <col min="8452" max="8452" width="18.42578125" style="217" customWidth="1"/>
    <col min="8453" max="8453" width="28.85546875" style="217" customWidth="1"/>
    <col min="8454" max="8456" width="25.140625" style="217" customWidth="1"/>
    <col min="8457" max="8457" width="30.85546875" style="217" customWidth="1"/>
    <col min="8458" max="8458" width="6" style="217" customWidth="1"/>
    <col min="8459" max="8459" width="11" style="217" customWidth="1"/>
    <col min="8460" max="8460" width="5.85546875" style="217" customWidth="1"/>
    <col min="8461" max="8461" width="14.7109375" style="217" customWidth="1"/>
    <col min="8462" max="8462" width="11" style="217" customWidth="1"/>
    <col min="8463" max="8467" width="11.42578125" style="217" customWidth="1"/>
    <col min="8468" max="8700" width="11" style="217"/>
    <col min="8701" max="8701" width="24" style="217" customWidth="1"/>
    <col min="8702" max="8702" width="22.140625" style="217" customWidth="1"/>
    <col min="8703" max="8704" width="17" style="217" customWidth="1"/>
    <col min="8705" max="8705" width="25" style="217" customWidth="1"/>
    <col min="8706" max="8706" width="17.42578125" style="217" customWidth="1"/>
    <col min="8707" max="8707" width="51.42578125" style="217" customWidth="1"/>
    <col min="8708" max="8708" width="18.42578125" style="217" customWidth="1"/>
    <col min="8709" max="8709" width="28.85546875" style="217" customWidth="1"/>
    <col min="8710" max="8712" width="25.140625" style="217" customWidth="1"/>
    <col min="8713" max="8713" width="30.85546875" style="217" customWidth="1"/>
    <col min="8714" max="8714" width="6" style="217" customWidth="1"/>
    <col min="8715" max="8715" width="11" style="217" customWidth="1"/>
    <col min="8716" max="8716" width="5.85546875" style="217" customWidth="1"/>
    <col min="8717" max="8717" width="14.7109375" style="217" customWidth="1"/>
    <col min="8718" max="8718" width="11" style="217" customWidth="1"/>
    <col min="8719" max="8723" width="11.42578125" style="217" customWidth="1"/>
    <col min="8724" max="8956" width="11" style="217"/>
    <col min="8957" max="8957" width="24" style="217" customWidth="1"/>
    <col min="8958" max="8958" width="22.140625" style="217" customWidth="1"/>
    <col min="8959" max="8960" width="17" style="217" customWidth="1"/>
    <col min="8961" max="8961" width="25" style="217" customWidth="1"/>
    <col min="8962" max="8962" width="17.42578125" style="217" customWidth="1"/>
    <col min="8963" max="8963" width="51.42578125" style="217" customWidth="1"/>
    <col min="8964" max="8964" width="18.42578125" style="217" customWidth="1"/>
    <col min="8965" max="8965" width="28.85546875" style="217" customWidth="1"/>
    <col min="8966" max="8968" width="25.140625" style="217" customWidth="1"/>
    <col min="8969" max="8969" width="30.85546875" style="217" customWidth="1"/>
    <col min="8970" max="8970" width="6" style="217" customWidth="1"/>
    <col min="8971" max="8971" width="11" style="217" customWidth="1"/>
    <col min="8972" max="8972" width="5.85546875" style="217" customWidth="1"/>
    <col min="8973" max="8973" width="14.7109375" style="217" customWidth="1"/>
    <col min="8974" max="8974" width="11" style="217" customWidth="1"/>
    <col min="8975" max="8979" width="11.42578125" style="217" customWidth="1"/>
    <col min="8980" max="9212" width="11" style="217"/>
    <col min="9213" max="9213" width="24" style="217" customWidth="1"/>
    <col min="9214" max="9214" width="22.140625" style="217" customWidth="1"/>
    <col min="9215" max="9216" width="17" style="217" customWidth="1"/>
    <col min="9217" max="9217" width="25" style="217" customWidth="1"/>
    <col min="9218" max="9218" width="17.42578125" style="217" customWidth="1"/>
    <col min="9219" max="9219" width="51.42578125" style="217" customWidth="1"/>
    <col min="9220" max="9220" width="18.42578125" style="217" customWidth="1"/>
    <col min="9221" max="9221" width="28.85546875" style="217" customWidth="1"/>
    <col min="9222" max="9224" width="25.140625" style="217" customWidth="1"/>
    <col min="9225" max="9225" width="30.85546875" style="217" customWidth="1"/>
    <col min="9226" max="9226" width="6" style="217" customWidth="1"/>
    <col min="9227" max="9227" width="11" style="217" customWidth="1"/>
    <col min="9228" max="9228" width="5.85546875" style="217" customWidth="1"/>
    <col min="9229" max="9229" width="14.7109375" style="217" customWidth="1"/>
    <col min="9230" max="9230" width="11" style="217" customWidth="1"/>
    <col min="9231" max="9235" width="11.42578125" style="217" customWidth="1"/>
    <col min="9236" max="9468" width="11" style="217"/>
    <col min="9469" max="9469" width="24" style="217" customWidth="1"/>
    <col min="9470" max="9470" width="22.140625" style="217" customWidth="1"/>
    <col min="9471" max="9472" width="17" style="217" customWidth="1"/>
    <col min="9473" max="9473" width="25" style="217" customWidth="1"/>
    <col min="9474" max="9474" width="17.42578125" style="217" customWidth="1"/>
    <col min="9475" max="9475" width="51.42578125" style="217" customWidth="1"/>
    <col min="9476" max="9476" width="18.42578125" style="217" customWidth="1"/>
    <col min="9477" max="9477" width="28.85546875" style="217" customWidth="1"/>
    <col min="9478" max="9480" width="25.140625" style="217" customWidth="1"/>
    <col min="9481" max="9481" width="30.85546875" style="217" customWidth="1"/>
    <col min="9482" max="9482" width="6" style="217" customWidth="1"/>
    <col min="9483" max="9483" width="11" style="217" customWidth="1"/>
    <col min="9484" max="9484" width="5.85546875" style="217" customWidth="1"/>
    <col min="9485" max="9485" width="14.7109375" style="217" customWidth="1"/>
    <col min="9486" max="9486" width="11" style="217" customWidth="1"/>
    <col min="9487" max="9491" width="11.42578125" style="217" customWidth="1"/>
    <col min="9492" max="9724" width="11" style="217"/>
    <col min="9725" max="9725" width="24" style="217" customWidth="1"/>
    <col min="9726" max="9726" width="22.140625" style="217" customWidth="1"/>
    <col min="9727" max="9728" width="17" style="217" customWidth="1"/>
    <col min="9729" max="9729" width="25" style="217" customWidth="1"/>
    <col min="9730" max="9730" width="17.42578125" style="217" customWidth="1"/>
    <col min="9731" max="9731" width="51.42578125" style="217" customWidth="1"/>
    <col min="9732" max="9732" width="18.42578125" style="217" customWidth="1"/>
    <col min="9733" max="9733" width="28.85546875" style="217" customWidth="1"/>
    <col min="9734" max="9736" width="25.140625" style="217" customWidth="1"/>
    <col min="9737" max="9737" width="30.85546875" style="217" customWidth="1"/>
    <col min="9738" max="9738" width="6" style="217" customWidth="1"/>
    <col min="9739" max="9739" width="11" style="217" customWidth="1"/>
    <col min="9740" max="9740" width="5.85546875" style="217" customWidth="1"/>
    <col min="9741" max="9741" width="14.7109375" style="217" customWidth="1"/>
    <col min="9742" max="9742" width="11" style="217" customWidth="1"/>
    <col min="9743" max="9747" width="11.42578125" style="217" customWidth="1"/>
    <col min="9748" max="9980" width="11" style="217"/>
    <col min="9981" max="9981" width="24" style="217" customWidth="1"/>
    <col min="9982" max="9982" width="22.140625" style="217" customWidth="1"/>
    <col min="9983" max="9984" width="17" style="217" customWidth="1"/>
    <col min="9985" max="9985" width="25" style="217" customWidth="1"/>
    <col min="9986" max="9986" width="17.42578125" style="217" customWidth="1"/>
    <col min="9987" max="9987" width="51.42578125" style="217" customWidth="1"/>
    <col min="9988" max="9988" width="18.42578125" style="217" customWidth="1"/>
    <col min="9989" max="9989" width="28.85546875" style="217" customWidth="1"/>
    <col min="9990" max="9992" width="25.140625" style="217" customWidth="1"/>
    <col min="9993" max="9993" width="30.85546875" style="217" customWidth="1"/>
    <col min="9994" max="9994" width="6" style="217" customWidth="1"/>
    <col min="9995" max="9995" width="11" style="217" customWidth="1"/>
    <col min="9996" max="9996" width="5.85546875" style="217" customWidth="1"/>
    <col min="9997" max="9997" width="14.7109375" style="217" customWidth="1"/>
    <col min="9998" max="9998" width="11" style="217" customWidth="1"/>
    <col min="9999" max="10003" width="11.42578125" style="217" customWidth="1"/>
    <col min="10004" max="10236" width="11" style="217"/>
    <col min="10237" max="10237" width="24" style="217" customWidth="1"/>
    <col min="10238" max="10238" width="22.140625" style="217" customWidth="1"/>
    <col min="10239" max="10240" width="17" style="217" customWidth="1"/>
    <col min="10241" max="10241" width="25" style="217" customWidth="1"/>
    <col min="10242" max="10242" width="17.42578125" style="217" customWidth="1"/>
    <col min="10243" max="10243" width="51.42578125" style="217" customWidth="1"/>
    <col min="10244" max="10244" width="18.42578125" style="217" customWidth="1"/>
    <col min="10245" max="10245" width="28.85546875" style="217" customWidth="1"/>
    <col min="10246" max="10248" width="25.140625" style="217" customWidth="1"/>
    <col min="10249" max="10249" width="30.85546875" style="217" customWidth="1"/>
    <col min="10250" max="10250" width="6" style="217" customWidth="1"/>
    <col min="10251" max="10251" width="11" style="217" customWidth="1"/>
    <col min="10252" max="10252" width="5.85546875" style="217" customWidth="1"/>
    <col min="10253" max="10253" width="14.7109375" style="217" customWidth="1"/>
    <col min="10254" max="10254" width="11" style="217" customWidth="1"/>
    <col min="10255" max="10259" width="11.42578125" style="217" customWidth="1"/>
    <col min="10260" max="10492" width="11" style="217"/>
    <col min="10493" max="10493" width="24" style="217" customWidth="1"/>
    <col min="10494" max="10494" width="22.140625" style="217" customWidth="1"/>
    <col min="10495" max="10496" width="17" style="217" customWidth="1"/>
    <col min="10497" max="10497" width="25" style="217" customWidth="1"/>
    <col min="10498" max="10498" width="17.42578125" style="217" customWidth="1"/>
    <col min="10499" max="10499" width="51.42578125" style="217" customWidth="1"/>
    <col min="10500" max="10500" width="18.42578125" style="217" customWidth="1"/>
    <col min="10501" max="10501" width="28.85546875" style="217" customWidth="1"/>
    <col min="10502" max="10504" width="25.140625" style="217" customWidth="1"/>
    <col min="10505" max="10505" width="30.85546875" style="217" customWidth="1"/>
    <col min="10506" max="10506" width="6" style="217" customWidth="1"/>
    <col min="10507" max="10507" width="11" style="217" customWidth="1"/>
    <col min="10508" max="10508" width="5.85546875" style="217" customWidth="1"/>
    <col min="10509" max="10509" width="14.7109375" style="217" customWidth="1"/>
    <col min="10510" max="10510" width="11" style="217" customWidth="1"/>
    <col min="10511" max="10515" width="11.42578125" style="217" customWidth="1"/>
    <col min="10516" max="10748" width="11" style="217"/>
    <col min="10749" max="10749" width="24" style="217" customWidth="1"/>
    <col min="10750" max="10750" width="22.140625" style="217" customWidth="1"/>
    <col min="10751" max="10752" width="17" style="217" customWidth="1"/>
    <col min="10753" max="10753" width="25" style="217" customWidth="1"/>
    <col min="10754" max="10754" width="17.42578125" style="217" customWidth="1"/>
    <col min="10755" max="10755" width="51.42578125" style="217" customWidth="1"/>
    <col min="10756" max="10756" width="18.42578125" style="217" customWidth="1"/>
    <col min="10757" max="10757" width="28.85546875" style="217" customWidth="1"/>
    <col min="10758" max="10760" width="25.140625" style="217" customWidth="1"/>
    <col min="10761" max="10761" width="30.85546875" style="217" customWidth="1"/>
    <col min="10762" max="10762" width="6" style="217" customWidth="1"/>
    <col min="10763" max="10763" width="11" style="217" customWidth="1"/>
    <col min="10764" max="10764" width="5.85546875" style="217" customWidth="1"/>
    <col min="10765" max="10765" width="14.7109375" style="217" customWidth="1"/>
    <col min="10766" max="10766" width="11" style="217" customWidth="1"/>
    <col min="10767" max="10771" width="11.42578125" style="217" customWidth="1"/>
    <col min="10772" max="11004" width="11" style="217"/>
    <col min="11005" max="11005" width="24" style="217" customWidth="1"/>
    <col min="11006" max="11006" width="22.140625" style="217" customWidth="1"/>
    <col min="11007" max="11008" width="17" style="217" customWidth="1"/>
    <col min="11009" max="11009" width="25" style="217" customWidth="1"/>
    <col min="11010" max="11010" width="17.42578125" style="217" customWidth="1"/>
    <col min="11011" max="11011" width="51.42578125" style="217" customWidth="1"/>
    <col min="11012" max="11012" width="18.42578125" style="217" customWidth="1"/>
    <col min="11013" max="11013" width="28.85546875" style="217" customWidth="1"/>
    <col min="11014" max="11016" width="25.140625" style="217" customWidth="1"/>
    <col min="11017" max="11017" width="30.85546875" style="217" customWidth="1"/>
    <col min="11018" max="11018" width="6" style="217" customWidth="1"/>
    <col min="11019" max="11019" width="11" style="217" customWidth="1"/>
    <col min="11020" max="11020" width="5.85546875" style="217" customWidth="1"/>
    <col min="11021" max="11021" width="14.7109375" style="217" customWidth="1"/>
    <col min="11022" max="11022" width="11" style="217" customWidth="1"/>
    <col min="11023" max="11027" width="11.42578125" style="217" customWidth="1"/>
    <col min="11028" max="11260" width="11" style="217"/>
    <col min="11261" max="11261" width="24" style="217" customWidth="1"/>
    <col min="11262" max="11262" width="22.140625" style="217" customWidth="1"/>
    <col min="11263" max="11264" width="17" style="217" customWidth="1"/>
    <col min="11265" max="11265" width="25" style="217" customWidth="1"/>
    <col min="11266" max="11266" width="17.42578125" style="217" customWidth="1"/>
    <col min="11267" max="11267" width="51.42578125" style="217" customWidth="1"/>
    <col min="11268" max="11268" width="18.42578125" style="217" customWidth="1"/>
    <col min="11269" max="11269" width="28.85546875" style="217" customWidth="1"/>
    <col min="11270" max="11272" width="25.140625" style="217" customWidth="1"/>
    <col min="11273" max="11273" width="30.85546875" style="217" customWidth="1"/>
    <col min="11274" max="11274" width="6" style="217" customWidth="1"/>
    <col min="11275" max="11275" width="11" style="217" customWidth="1"/>
    <col min="11276" max="11276" width="5.85546875" style="217" customWidth="1"/>
    <col min="11277" max="11277" width="14.7109375" style="217" customWidth="1"/>
    <col min="11278" max="11278" width="11" style="217" customWidth="1"/>
    <col min="11279" max="11283" width="11.42578125" style="217" customWidth="1"/>
    <col min="11284" max="11516" width="11" style="217"/>
    <col min="11517" max="11517" width="24" style="217" customWidth="1"/>
    <col min="11518" max="11518" width="22.140625" style="217" customWidth="1"/>
    <col min="11519" max="11520" width="17" style="217" customWidth="1"/>
    <col min="11521" max="11521" width="25" style="217" customWidth="1"/>
    <col min="11522" max="11522" width="17.42578125" style="217" customWidth="1"/>
    <col min="11523" max="11523" width="51.42578125" style="217" customWidth="1"/>
    <col min="11524" max="11524" width="18.42578125" style="217" customWidth="1"/>
    <col min="11525" max="11525" width="28.85546875" style="217" customWidth="1"/>
    <col min="11526" max="11528" width="25.140625" style="217" customWidth="1"/>
    <col min="11529" max="11529" width="30.85546875" style="217" customWidth="1"/>
    <col min="11530" max="11530" width="6" style="217" customWidth="1"/>
    <col min="11531" max="11531" width="11" style="217" customWidth="1"/>
    <col min="11532" max="11532" width="5.85546875" style="217" customWidth="1"/>
    <col min="11533" max="11533" width="14.7109375" style="217" customWidth="1"/>
    <col min="11534" max="11534" width="11" style="217" customWidth="1"/>
    <col min="11535" max="11539" width="11.42578125" style="217" customWidth="1"/>
    <col min="11540" max="11772" width="11" style="217"/>
    <col min="11773" max="11773" width="24" style="217" customWidth="1"/>
    <col min="11774" max="11774" width="22.140625" style="217" customWidth="1"/>
    <col min="11775" max="11776" width="17" style="217" customWidth="1"/>
    <col min="11777" max="11777" width="25" style="217" customWidth="1"/>
    <col min="11778" max="11778" width="17.42578125" style="217" customWidth="1"/>
    <col min="11779" max="11779" width="51.42578125" style="217" customWidth="1"/>
    <col min="11780" max="11780" width="18.42578125" style="217" customWidth="1"/>
    <col min="11781" max="11781" width="28.85546875" style="217" customWidth="1"/>
    <col min="11782" max="11784" width="25.140625" style="217" customWidth="1"/>
    <col min="11785" max="11785" width="30.85546875" style="217" customWidth="1"/>
    <col min="11786" max="11786" width="6" style="217" customWidth="1"/>
    <col min="11787" max="11787" width="11" style="217" customWidth="1"/>
    <col min="11788" max="11788" width="5.85546875" style="217" customWidth="1"/>
    <col min="11789" max="11789" width="14.7109375" style="217" customWidth="1"/>
    <col min="11790" max="11790" width="11" style="217" customWidth="1"/>
    <col min="11791" max="11795" width="11.42578125" style="217" customWidth="1"/>
    <col min="11796" max="12028" width="11" style="217"/>
    <col min="12029" max="12029" width="24" style="217" customWidth="1"/>
    <col min="12030" max="12030" width="22.140625" style="217" customWidth="1"/>
    <col min="12031" max="12032" width="17" style="217" customWidth="1"/>
    <col min="12033" max="12033" width="25" style="217" customWidth="1"/>
    <col min="12034" max="12034" width="17.42578125" style="217" customWidth="1"/>
    <col min="12035" max="12035" width="51.42578125" style="217" customWidth="1"/>
    <col min="12036" max="12036" width="18.42578125" style="217" customWidth="1"/>
    <col min="12037" max="12037" width="28.85546875" style="217" customWidth="1"/>
    <col min="12038" max="12040" width="25.140625" style="217" customWidth="1"/>
    <col min="12041" max="12041" width="30.85546875" style="217" customWidth="1"/>
    <col min="12042" max="12042" width="6" style="217" customWidth="1"/>
    <col min="12043" max="12043" width="11" style="217" customWidth="1"/>
    <col min="12044" max="12044" width="5.85546875" style="217" customWidth="1"/>
    <col min="12045" max="12045" width="14.7109375" style="217" customWidth="1"/>
    <col min="12046" max="12046" width="11" style="217" customWidth="1"/>
    <col min="12047" max="12051" width="11.42578125" style="217" customWidth="1"/>
    <col min="12052" max="12284" width="11" style="217"/>
    <col min="12285" max="12285" width="24" style="217" customWidth="1"/>
    <col min="12286" max="12286" width="22.140625" style="217" customWidth="1"/>
    <col min="12287" max="12288" width="17" style="217" customWidth="1"/>
    <col min="12289" max="12289" width="25" style="217" customWidth="1"/>
    <col min="12290" max="12290" width="17.42578125" style="217" customWidth="1"/>
    <col min="12291" max="12291" width="51.42578125" style="217" customWidth="1"/>
    <col min="12292" max="12292" width="18.42578125" style="217" customWidth="1"/>
    <col min="12293" max="12293" width="28.85546875" style="217" customWidth="1"/>
    <col min="12294" max="12296" width="25.140625" style="217" customWidth="1"/>
    <col min="12297" max="12297" width="30.85546875" style="217" customWidth="1"/>
    <col min="12298" max="12298" width="6" style="217" customWidth="1"/>
    <col min="12299" max="12299" width="11" style="217" customWidth="1"/>
    <col min="12300" max="12300" width="5.85546875" style="217" customWidth="1"/>
    <col min="12301" max="12301" width="14.7109375" style="217" customWidth="1"/>
    <col min="12302" max="12302" width="11" style="217" customWidth="1"/>
    <col min="12303" max="12307" width="11.42578125" style="217" customWidth="1"/>
    <col min="12308" max="12540" width="11" style="217"/>
    <col min="12541" max="12541" width="24" style="217" customWidth="1"/>
    <col min="12542" max="12542" width="22.140625" style="217" customWidth="1"/>
    <col min="12543" max="12544" width="17" style="217" customWidth="1"/>
    <col min="12545" max="12545" width="25" style="217" customWidth="1"/>
    <col min="12546" max="12546" width="17.42578125" style="217" customWidth="1"/>
    <col min="12547" max="12547" width="51.42578125" style="217" customWidth="1"/>
    <col min="12548" max="12548" width="18.42578125" style="217" customWidth="1"/>
    <col min="12549" max="12549" width="28.85546875" style="217" customWidth="1"/>
    <col min="12550" max="12552" width="25.140625" style="217" customWidth="1"/>
    <col min="12553" max="12553" width="30.85546875" style="217" customWidth="1"/>
    <col min="12554" max="12554" width="6" style="217" customWidth="1"/>
    <col min="12555" max="12555" width="11" style="217" customWidth="1"/>
    <col min="12556" max="12556" width="5.85546875" style="217" customWidth="1"/>
    <col min="12557" max="12557" width="14.7109375" style="217" customWidth="1"/>
    <col min="12558" max="12558" width="11" style="217" customWidth="1"/>
    <col min="12559" max="12563" width="11.42578125" style="217" customWidth="1"/>
    <col min="12564" max="12796" width="11" style="217"/>
    <col min="12797" max="12797" width="24" style="217" customWidth="1"/>
    <col min="12798" max="12798" width="22.140625" style="217" customWidth="1"/>
    <col min="12799" max="12800" width="17" style="217" customWidth="1"/>
    <col min="12801" max="12801" width="25" style="217" customWidth="1"/>
    <col min="12802" max="12802" width="17.42578125" style="217" customWidth="1"/>
    <col min="12803" max="12803" width="51.42578125" style="217" customWidth="1"/>
    <col min="12804" max="12804" width="18.42578125" style="217" customWidth="1"/>
    <col min="12805" max="12805" width="28.85546875" style="217" customWidth="1"/>
    <col min="12806" max="12808" width="25.140625" style="217" customWidth="1"/>
    <col min="12809" max="12809" width="30.85546875" style="217" customWidth="1"/>
    <col min="12810" max="12810" width="6" style="217" customWidth="1"/>
    <col min="12811" max="12811" width="11" style="217" customWidth="1"/>
    <col min="12812" max="12812" width="5.85546875" style="217" customWidth="1"/>
    <col min="12813" max="12813" width="14.7109375" style="217" customWidth="1"/>
    <col min="12814" max="12814" width="11" style="217" customWidth="1"/>
    <col min="12815" max="12819" width="11.42578125" style="217" customWidth="1"/>
    <col min="12820" max="13052" width="11" style="217"/>
    <col min="13053" max="13053" width="24" style="217" customWidth="1"/>
    <col min="13054" max="13054" width="22.140625" style="217" customWidth="1"/>
    <col min="13055" max="13056" width="17" style="217" customWidth="1"/>
    <col min="13057" max="13057" width="25" style="217" customWidth="1"/>
    <col min="13058" max="13058" width="17.42578125" style="217" customWidth="1"/>
    <col min="13059" max="13059" width="51.42578125" style="217" customWidth="1"/>
    <col min="13060" max="13060" width="18.42578125" style="217" customWidth="1"/>
    <col min="13061" max="13061" width="28.85546875" style="217" customWidth="1"/>
    <col min="13062" max="13064" width="25.140625" style="217" customWidth="1"/>
    <col min="13065" max="13065" width="30.85546875" style="217" customWidth="1"/>
    <col min="13066" max="13066" width="6" style="217" customWidth="1"/>
    <col min="13067" max="13067" width="11" style="217" customWidth="1"/>
    <col min="13068" max="13068" width="5.85546875" style="217" customWidth="1"/>
    <col min="13069" max="13069" width="14.7109375" style="217" customWidth="1"/>
    <col min="13070" max="13070" width="11" style="217" customWidth="1"/>
    <col min="13071" max="13075" width="11.42578125" style="217" customWidth="1"/>
    <col min="13076" max="13308" width="11" style="217"/>
    <col min="13309" max="13309" width="24" style="217" customWidth="1"/>
    <col min="13310" max="13310" width="22.140625" style="217" customWidth="1"/>
    <col min="13311" max="13312" width="17" style="217" customWidth="1"/>
    <col min="13313" max="13313" width="25" style="217" customWidth="1"/>
    <col min="13314" max="13314" width="17.42578125" style="217" customWidth="1"/>
    <col min="13315" max="13315" width="51.42578125" style="217" customWidth="1"/>
    <col min="13316" max="13316" width="18.42578125" style="217" customWidth="1"/>
    <col min="13317" max="13317" width="28.85546875" style="217" customWidth="1"/>
    <col min="13318" max="13320" width="25.140625" style="217" customWidth="1"/>
    <col min="13321" max="13321" width="30.85546875" style="217" customWidth="1"/>
    <col min="13322" max="13322" width="6" style="217" customWidth="1"/>
    <col min="13323" max="13323" width="11" style="217" customWidth="1"/>
    <col min="13324" max="13324" width="5.85546875" style="217" customWidth="1"/>
    <col min="13325" max="13325" width="14.7109375" style="217" customWidth="1"/>
    <col min="13326" max="13326" width="11" style="217" customWidth="1"/>
    <col min="13327" max="13331" width="11.42578125" style="217" customWidth="1"/>
    <col min="13332" max="13564" width="11" style="217"/>
    <col min="13565" max="13565" width="24" style="217" customWidth="1"/>
    <col min="13566" max="13566" width="22.140625" style="217" customWidth="1"/>
    <col min="13567" max="13568" width="17" style="217" customWidth="1"/>
    <col min="13569" max="13569" width="25" style="217" customWidth="1"/>
    <col min="13570" max="13570" width="17.42578125" style="217" customWidth="1"/>
    <col min="13571" max="13571" width="51.42578125" style="217" customWidth="1"/>
    <col min="13572" max="13572" width="18.42578125" style="217" customWidth="1"/>
    <col min="13573" max="13573" width="28.85546875" style="217" customWidth="1"/>
    <col min="13574" max="13576" width="25.140625" style="217" customWidth="1"/>
    <col min="13577" max="13577" width="30.85546875" style="217" customWidth="1"/>
    <col min="13578" max="13578" width="6" style="217" customWidth="1"/>
    <col min="13579" max="13579" width="11" style="217" customWidth="1"/>
    <col min="13580" max="13580" width="5.85546875" style="217" customWidth="1"/>
    <col min="13581" max="13581" width="14.7109375" style="217" customWidth="1"/>
    <col min="13582" max="13582" width="11" style="217" customWidth="1"/>
    <col min="13583" max="13587" width="11.42578125" style="217" customWidth="1"/>
    <col min="13588" max="13820" width="11" style="217"/>
    <col min="13821" max="13821" width="24" style="217" customWidth="1"/>
    <col min="13822" max="13822" width="22.140625" style="217" customWidth="1"/>
    <col min="13823" max="13824" width="17" style="217" customWidth="1"/>
    <col min="13825" max="13825" width="25" style="217" customWidth="1"/>
    <col min="13826" max="13826" width="17.42578125" style="217" customWidth="1"/>
    <col min="13827" max="13827" width="51.42578125" style="217" customWidth="1"/>
    <col min="13828" max="13828" width="18.42578125" style="217" customWidth="1"/>
    <col min="13829" max="13829" width="28.85546875" style="217" customWidth="1"/>
    <col min="13830" max="13832" width="25.140625" style="217" customWidth="1"/>
    <col min="13833" max="13833" width="30.85546875" style="217" customWidth="1"/>
    <col min="13834" max="13834" width="6" style="217" customWidth="1"/>
    <col min="13835" max="13835" width="11" style="217" customWidth="1"/>
    <col min="13836" max="13836" width="5.85546875" style="217" customWidth="1"/>
    <col min="13837" max="13837" width="14.7109375" style="217" customWidth="1"/>
    <col min="13838" max="13838" width="11" style="217" customWidth="1"/>
    <col min="13839" max="13843" width="11.42578125" style="217" customWidth="1"/>
    <col min="13844" max="14076" width="11" style="217"/>
    <col min="14077" max="14077" width="24" style="217" customWidth="1"/>
    <col min="14078" max="14078" width="22.140625" style="217" customWidth="1"/>
    <col min="14079" max="14080" width="17" style="217" customWidth="1"/>
    <col min="14081" max="14081" width="25" style="217" customWidth="1"/>
    <col min="14082" max="14082" width="17.42578125" style="217" customWidth="1"/>
    <col min="14083" max="14083" width="51.42578125" style="217" customWidth="1"/>
    <col min="14084" max="14084" width="18.42578125" style="217" customWidth="1"/>
    <col min="14085" max="14085" width="28.85546875" style="217" customWidth="1"/>
    <col min="14086" max="14088" width="25.140625" style="217" customWidth="1"/>
    <col min="14089" max="14089" width="30.85546875" style="217" customWidth="1"/>
    <col min="14090" max="14090" width="6" style="217" customWidth="1"/>
    <col min="14091" max="14091" width="11" style="217" customWidth="1"/>
    <col min="14092" max="14092" width="5.85546875" style="217" customWidth="1"/>
    <col min="14093" max="14093" width="14.7109375" style="217" customWidth="1"/>
    <col min="14094" max="14094" width="11" style="217" customWidth="1"/>
    <col min="14095" max="14099" width="11.42578125" style="217" customWidth="1"/>
    <col min="14100" max="14332" width="11" style="217"/>
    <col min="14333" max="14333" width="24" style="217" customWidth="1"/>
    <col min="14334" max="14334" width="22.140625" style="217" customWidth="1"/>
    <col min="14335" max="14336" width="17" style="217" customWidth="1"/>
    <col min="14337" max="14337" width="25" style="217" customWidth="1"/>
    <col min="14338" max="14338" width="17.42578125" style="217" customWidth="1"/>
    <col min="14339" max="14339" width="51.42578125" style="217" customWidth="1"/>
    <col min="14340" max="14340" width="18.42578125" style="217" customWidth="1"/>
    <col min="14341" max="14341" width="28.85546875" style="217" customWidth="1"/>
    <col min="14342" max="14344" width="25.140625" style="217" customWidth="1"/>
    <col min="14345" max="14345" width="30.85546875" style="217" customWidth="1"/>
    <col min="14346" max="14346" width="6" style="217" customWidth="1"/>
    <col min="14347" max="14347" width="11" style="217" customWidth="1"/>
    <col min="14348" max="14348" width="5.85546875" style="217" customWidth="1"/>
    <col min="14349" max="14349" width="14.7109375" style="217" customWidth="1"/>
    <col min="14350" max="14350" width="11" style="217" customWidth="1"/>
    <col min="14351" max="14355" width="11.42578125" style="217" customWidth="1"/>
    <col min="14356" max="14588" width="11" style="217"/>
    <col min="14589" max="14589" width="24" style="217" customWidth="1"/>
    <col min="14590" max="14590" width="22.140625" style="217" customWidth="1"/>
    <col min="14591" max="14592" width="17" style="217" customWidth="1"/>
    <col min="14593" max="14593" width="25" style="217" customWidth="1"/>
    <col min="14594" max="14594" width="17.42578125" style="217" customWidth="1"/>
    <col min="14595" max="14595" width="51.42578125" style="217" customWidth="1"/>
    <col min="14596" max="14596" width="18.42578125" style="217" customWidth="1"/>
    <col min="14597" max="14597" width="28.85546875" style="217" customWidth="1"/>
    <col min="14598" max="14600" width="25.140625" style="217" customWidth="1"/>
    <col min="14601" max="14601" width="30.85546875" style="217" customWidth="1"/>
    <col min="14602" max="14602" width="6" style="217" customWidth="1"/>
    <col min="14603" max="14603" width="11" style="217" customWidth="1"/>
    <col min="14604" max="14604" width="5.85546875" style="217" customWidth="1"/>
    <col min="14605" max="14605" width="14.7109375" style="217" customWidth="1"/>
    <col min="14606" max="14606" width="11" style="217" customWidth="1"/>
    <col min="14607" max="14611" width="11.42578125" style="217" customWidth="1"/>
    <col min="14612" max="14844" width="11" style="217"/>
    <col min="14845" max="14845" width="24" style="217" customWidth="1"/>
    <col min="14846" max="14846" width="22.140625" style="217" customWidth="1"/>
    <col min="14847" max="14848" width="17" style="217" customWidth="1"/>
    <col min="14849" max="14849" width="25" style="217" customWidth="1"/>
    <col min="14850" max="14850" width="17.42578125" style="217" customWidth="1"/>
    <col min="14851" max="14851" width="51.42578125" style="217" customWidth="1"/>
    <col min="14852" max="14852" width="18.42578125" style="217" customWidth="1"/>
    <col min="14853" max="14853" width="28.85546875" style="217" customWidth="1"/>
    <col min="14854" max="14856" width="25.140625" style="217" customWidth="1"/>
    <col min="14857" max="14857" width="30.85546875" style="217" customWidth="1"/>
    <col min="14858" max="14858" width="6" style="217" customWidth="1"/>
    <col min="14859" max="14859" width="11" style="217" customWidth="1"/>
    <col min="14860" max="14860" width="5.85546875" style="217" customWidth="1"/>
    <col min="14861" max="14861" width="14.7109375" style="217" customWidth="1"/>
    <col min="14862" max="14862" width="11" style="217" customWidth="1"/>
    <col min="14863" max="14867" width="11.42578125" style="217" customWidth="1"/>
    <col min="14868" max="15100" width="11" style="217"/>
    <col min="15101" max="15101" width="24" style="217" customWidth="1"/>
    <col min="15102" max="15102" width="22.140625" style="217" customWidth="1"/>
    <col min="15103" max="15104" width="17" style="217" customWidth="1"/>
    <col min="15105" max="15105" width="25" style="217" customWidth="1"/>
    <col min="15106" max="15106" width="17.42578125" style="217" customWidth="1"/>
    <col min="15107" max="15107" width="51.42578125" style="217" customWidth="1"/>
    <col min="15108" max="15108" width="18.42578125" style="217" customWidth="1"/>
    <col min="15109" max="15109" width="28.85546875" style="217" customWidth="1"/>
    <col min="15110" max="15112" width="25.140625" style="217" customWidth="1"/>
    <col min="15113" max="15113" width="30.85546875" style="217" customWidth="1"/>
    <col min="15114" max="15114" width="6" style="217" customWidth="1"/>
    <col min="15115" max="15115" width="11" style="217" customWidth="1"/>
    <col min="15116" max="15116" width="5.85546875" style="217" customWidth="1"/>
    <col min="15117" max="15117" width="14.7109375" style="217" customWidth="1"/>
    <col min="15118" max="15118" width="11" style="217" customWidth="1"/>
    <col min="15119" max="15123" width="11.42578125" style="217" customWidth="1"/>
    <col min="15124" max="15356" width="11" style="217"/>
    <col min="15357" max="15357" width="24" style="217" customWidth="1"/>
    <col min="15358" max="15358" width="22.140625" style="217" customWidth="1"/>
    <col min="15359" max="15360" width="17" style="217" customWidth="1"/>
    <col min="15361" max="15361" width="25" style="217" customWidth="1"/>
    <col min="15362" max="15362" width="17.42578125" style="217" customWidth="1"/>
    <col min="15363" max="15363" width="51.42578125" style="217" customWidth="1"/>
    <col min="15364" max="15364" width="18.42578125" style="217" customWidth="1"/>
    <col min="15365" max="15365" width="28.85546875" style="217" customWidth="1"/>
    <col min="15366" max="15368" width="25.140625" style="217" customWidth="1"/>
    <col min="15369" max="15369" width="30.85546875" style="217" customWidth="1"/>
    <col min="15370" max="15370" width="6" style="217" customWidth="1"/>
    <col min="15371" max="15371" width="11" style="217" customWidth="1"/>
    <col min="15372" max="15372" width="5.85546875" style="217" customWidth="1"/>
    <col min="15373" max="15373" width="14.7109375" style="217" customWidth="1"/>
    <col min="15374" max="15374" width="11" style="217" customWidth="1"/>
    <col min="15375" max="15379" width="11.42578125" style="217" customWidth="1"/>
    <col min="15380" max="15612" width="11" style="217"/>
    <col min="15613" max="15613" width="24" style="217" customWidth="1"/>
    <col min="15614" max="15614" width="22.140625" style="217" customWidth="1"/>
    <col min="15615" max="15616" width="17" style="217" customWidth="1"/>
    <col min="15617" max="15617" width="25" style="217" customWidth="1"/>
    <col min="15618" max="15618" width="17.42578125" style="217" customWidth="1"/>
    <col min="15619" max="15619" width="51.42578125" style="217" customWidth="1"/>
    <col min="15620" max="15620" width="18.42578125" style="217" customWidth="1"/>
    <col min="15621" max="15621" width="28.85546875" style="217" customWidth="1"/>
    <col min="15622" max="15624" width="25.140625" style="217" customWidth="1"/>
    <col min="15625" max="15625" width="30.85546875" style="217" customWidth="1"/>
    <col min="15626" max="15626" width="6" style="217" customWidth="1"/>
    <col min="15627" max="15627" width="11" style="217" customWidth="1"/>
    <col min="15628" max="15628" width="5.85546875" style="217" customWidth="1"/>
    <col min="15629" max="15629" width="14.7109375" style="217" customWidth="1"/>
    <col min="15630" max="15630" width="11" style="217" customWidth="1"/>
    <col min="15631" max="15635" width="11.42578125" style="217" customWidth="1"/>
    <col min="15636" max="15868" width="11" style="217"/>
    <col min="15869" max="15869" width="24" style="217" customWidth="1"/>
    <col min="15870" max="15870" width="22.140625" style="217" customWidth="1"/>
    <col min="15871" max="15872" width="17" style="217" customWidth="1"/>
    <col min="15873" max="15873" width="25" style="217" customWidth="1"/>
    <col min="15874" max="15874" width="17.42578125" style="217" customWidth="1"/>
    <col min="15875" max="15875" width="51.42578125" style="217" customWidth="1"/>
    <col min="15876" max="15876" width="18.42578125" style="217" customWidth="1"/>
    <col min="15877" max="15877" width="28.85546875" style="217" customWidth="1"/>
    <col min="15878" max="15880" width="25.140625" style="217" customWidth="1"/>
    <col min="15881" max="15881" width="30.85546875" style="217" customWidth="1"/>
    <col min="15882" max="15882" width="6" style="217" customWidth="1"/>
    <col min="15883" max="15883" width="11" style="217" customWidth="1"/>
    <col min="15884" max="15884" width="5.85546875" style="217" customWidth="1"/>
    <col min="15885" max="15885" width="14.7109375" style="217" customWidth="1"/>
    <col min="15886" max="15886" width="11" style="217" customWidth="1"/>
    <col min="15887" max="15891" width="11.42578125" style="217" customWidth="1"/>
    <col min="15892" max="16124" width="11" style="217"/>
    <col min="16125" max="16125" width="24" style="217" customWidth="1"/>
    <col min="16126" max="16126" width="22.140625" style="217" customWidth="1"/>
    <col min="16127" max="16128" width="17" style="217" customWidth="1"/>
    <col min="16129" max="16129" width="25" style="217" customWidth="1"/>
    <col min="16130" max="16130" width="17.42578125" style="217" customWidth="1"/>
    <col min="16131" max="16131" width="51.42578125" style="217" customWidth="1"/>
    <col min="16132" max="16132" width="18.42578125" style="217" customWidth="1"/>
    <col min="16133" max="16133" width="28.85546875" style="217" customWidth="1"/>
    <col min="16134" max="16136" width="25.140625" style="217" customWidth="1"/>
    <col min="16137" max="16137" width="30.85546875" style="217" customWidth="1"/>
    <col min="16138" max="16138" width="6" style="217" customWidth="1"/>
    <col min="16139" max="16139" width="11" style="217" customWidth="1"/>
    <col min="16140" max="16140" width="5.85546875" style="217" customWidth="1"/>
    <col min="16141" max="16141" width="14.7109375" style="217" customWidth="1"/>
    <col min="16142" max="16142" width="11" style="217" customWidth="1"/>
    <col min="16143" max="16147" width="11.42578125" style="217" customWidth="1"/>
    <col min="16148" max="16384" width="11" style="217"/>
  </cols>
  <sheetData>
    <row r="1" spans="1:24" ht="102" customHeight="1">
      <c r="A1" s="808"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808"/>
      <c r="C1" s="808"/>
      <c r="D1" s="808"/>
      <c r="E1" s="808"/>
      <c r="F1" s="808"/>
      <c r="G1" s="808"/>
      <c r="H1" s="808"/>
      <c r="I1" s="808"/>
      <c r="L1" s="215">
        <v>1957</v>
      </c>
      <c r="M1" s="216">
        <v>155.4</v>
      </c>
    </row>
    <row r="2" spans="1:24" ht="93.75" customHeight="1">
      <c r="A2" s="808"/>
      <c r="B2" s="808"/>
      <c r="C2" s="808"/>
      <c r="D2" s="808"/>
      <c r="E2" s="808"/>
      <c r="F2" s="808"/>
      <c r="G2" s="808"/>
      <c r="H2" s="808"/>
      <c r="I2" s="808"/>
      <c r="L2" s="215">
        <v>1958</v>
      </c>
      <c r="M2" s="216">
        <v>155.4</v>
      </c>
    </row>
    <row r="3" spans="1:24">
      <c r="A3" s="218"/>
      <c r="B3" s="218"/>
      <c r="C3" s="218"/>
      <c r="D3" s="218"/>
      <c r="E3" s="218"/>
      <c r="F3" s="218"/>
      <c r="G3" s="218"/>
      <c r="H3" s="218"/>
      <c r="I3" s="218"/>
      <c r="L3" s="215">
        <v>1959</v>
      </c>
      <c r="M3" s="216">
        <v>155.4</v>
      </c>
    </row>
    <row r="4" spans="1:24" ht="38.25" customHeight="1">
      <c r="A4" s="809" t="s">
        <v>286</v>
      </c>
      <c r="B4" s="809"/>
      <c r="C4" s="809"/>
      <c r="D4" s="809"/>
      <c r="E4" s="809"/>
      <c r="F4" s="809"/>
      <c r="G4" s="809"/>
      <c r="H4" s="809"/>
      <c r="I4" s="809"/>
      <c r="L4" s="215">
        <v>1960</v>
      </c>
      <c r="M4" s="216">
        <v>198</v>
      </c>
    </row>
    <row r="5" spans="1:24" ht="13.5" thickBot="1">
      <c r="L5" s="215">
        <v>1961</v>
      </c>
      <c r="M5" s="216"/>
    </row>
    <row r="6" spans="1:24" ht="73.5" customHeight="1" thickBot="1">
      <c r="A6" s="219" t="s">
        <v>162</v>
      </c>
      <c r="B6" s="810" t="s">
        <v>33</v>
      </c>
      <c r="C6" s="811"/>
      <c r="D6" s="810" t="s">
        <v>192</v>
      </c>
      <c r="E6" s="813"/>
      <c r="F6" s="221" t="s">
        <v>193</v>
      </c>
      <c r="G6" s="221" t="s">
        <v>11</v>
      </c>
      <c r="L6" s="215">
        <v>1962</v>
      </c>
      <c r="M6" s="216">
        <v>300</v>
      </c>
    </row>
    <row r="7" spans="1:24" ht="73.5" customHeight="1">
      <c r="A7" s="814" t="str">
        <f>+'Exp. profesionales'!A7</f>
        <v>Residente de Obra</v>
      </c>
      <c r="B7" s="893" t="str">
        <f>+'Exp. profesionales'!F7</f>
        <v>Residente de obra para la construcción y/o ampliación de parques y/o construcción y/o ampliación de canchas en pasto sintético y/o natural y/o escenarios deportivos</v>
      </c>
      <c r="C7" s="894"/>
      <c r="D7" s="891" t="s">
        <v>302</v>
      </c>
      <c r="E7" s="830"/>
      <c r="F7" s="889">
        <v>80</v>
      </c>
      <c r="G7" s="897"/>
      <c r="L7" s="215">
        <v>1963</v>
      </c>
      <c r="M7" s="222">
        <v>420</v>
      </c>
    </row>
    <row r="8" spans="1:24" ht="13.5" thickBot="1">
      <c r="A8" s="886"/>
      <c r="B8" s="895"/>
      <c r="C8" s="896"/>
      <c r="D8" s="892"/>
      <c r="E8" s="831"/>
      <c r="F8" s="890"/>
      <c r="G8" s="898"/>
      <c r="H8" s="316"/>
      <c r="I8" s="223"/>
      <c r="L8" s="215">
        <v>1964</v>
      </c>
      <c r="M8" s="222">
        <v>420</v>
      </c>
    </row>
    <row r="9" spans="1:24" ht="54.75" customHeight="1">
      <c r="A9"/>
      <c r="B9"/>
      <c r="C9"/>
      <c r="D9" s="824" t="s">
        <v>303</v>
      </c>
      <c r="E9" s="830"/>
      <c r="F9" s="889">
        <v>120</v>
      </c>
      <c r="G9" s="897"/>
      <c r="L9" s="215">
        <v>1965</v>
      </c>
      <c r="M9" s="222">
        <v>420</v>
      </c>
    </row>
    <row r="10" spans="1:24" ht="13.5" thickBot="1">
      <c r="A10"/>
      <c r="B10"/>
      <c r="C10"/>
      <c r="D10" s="892"/>
      <c r="E10" s="831"/>
      <c r="F10" s="890"/>
      <c r="G10" s="898"/>
      <c r="L10" s="215">
        <v>1966</v>
      </c>
      <c r="M10" s="222">
        <v>420</v>
      </c>
    </row>
    <row r="11" spans="1:24" ht="24" customHeight="1">
      <c r="A11" s="224"/>
      <c r="B11" s="224"/>
      <c r="C11" s="224"/>
      <c r="D11" s="824" t="s">
        <v>304</v>
      </c>
      <c r="E11" s="830"/>
      <c r="F11" s="889">
        <v>120</v>
      </c>
      <c r="G11" s="897"/>
      <c r="H11" s="224"/>
      <c r="L11" s="215">
        <v>1967</v>
      </c>
      <c r="M11" s="222">
        <v>420</v>
      </c>
      <c r="N11" s="225"/>
      <c r="T11" s="225"/>
      <c r="U11" s="225"/>
      <c r="V11" s="225"/>
      <c r="W11" s="225"/>
      <c r="X11" s="225"/>
    </row>
    <row r="12" spans="1:24" ht="42.75" customHeight="1" thickBot="1">
      <c r="A12" s="226"/>
      <c r="B12" s="226"/>
      <c r="C12" s="227"/>
      <c r="D12" s="892"/>
      <c r="E12" s="831"/>
      <c r="F12" s="890"/>
      <c r="G12" s="898"/>
      <c r="L12" s="215">
        <v>1968</v>
      </c>
      <c r="M12" s="222">
        <v>420</v>
      </c>
      <c r="N12" s="225"/>
      <c r="T12" s="225"/>
      <c r="U12" s="225"/>
      <c r="V12" s="225"/>
      <c r="W12" s="225"/>
    </row>
    <row r="13" spans="1:24" ht="12.75" customHeight="1">
      <c r="A13" s="226"/>
      <c r="B13" s="226"/>
      <c r="C13" s="229"/>
      <c r="L13" s="215">
        <v>1969</v>
      </c>
      <c r="M13" s="222">
        <v>519</v>
      </c>
      <c r="N13" s="225"/>
      <c r="T13" s="225"/>
      <c r="U13" s="225"/>
      <c r="V13" s="225"/>
      <c r="W13" s="225"/>
    </row>
    <row r="14" spans="1:24">
      <c r="A14" s="233"/>
      <c r="B14" s="233"/>
      <c r="C14" s="237"/>
      <c r="D14" s="233"/>
      <c r="E14" s="233"/>
      <c r="F14" s="233"/>
      <c r="G14" s="233"/>
      <c r="H14" s="233"/>
      <c r="I14" s="233"/>
      <c r="L14" s="215">
        <v>1970</v>
      </c>
      <c r="M14" s="222">
        <v>519</v>
      </c>
      <c r="N14" s="225"/>
      <c r="T14" s="225"/>
      <c r="U14" s="225"/>
      <c r="V14" s="225"/>
      <c r="W14" s="225"/>
      <c r="X14" s="225"/>
    </row>
    <row r="15" spans="1:24" ht="12.75" customHeight="1">
      <c r="A15" s="239" t="s">
        <v>70</v>
      </c>
      <c r="B15" s="240">
        <v>1</v>
      </c>
      <c r="C15" s="834" t="str">
        <f>VLOOKUP(B15,Conformación!$A$5:$S$129,2,FALSE)</f>
        <v>CONSTRUCTODO INGENIEROS CONTRATISTAS LTDA</v>
      </c>
      <c r="D15" s="834"/>
      <c r="E15" s="834"/>
      <c r="F15" s="834"/>
      <c r="G15" s="834"/>
      <c r="H15" s="834"/>
      <c r="I15" s="307"/>
      <c r="L15" s="215">
        <v>1971</v>
      </c>
      <c r="M15" s="222">
        <v>519</v>
      </c>
      <c r="N15" s="225"/>
      <c r="T15" s="225"/>
      <c r="U15" s="225"/>
      <c r="V15" s="225"/>
      <c r="W15" s="225"/>
      <c r="X15" s="225"/>
    </row>
    <row r="16" spans="1:24" s="244" customFormat="1" ht="12.75" customHeight="1">
      <c r="A16" s="239"/>
      <c r="B16" s="239"/>
      <c r="C16" s="835" t="str">
        <f>VLOOKUP(B15,Conformación!$A$5:$S$129,4,FALSE)</f>
        <v xml:space="preserve">(CONSTRUCTODO INGENIEROS CONTRATISTAS LTDA. 100% -  0% -  0%- 0%- 0%) </v>
      </c>
      <c r="D16" s="835"/>
      <c r="E16" s="835"/>
      <c r="F16" s="835"/>
      <c r="G16" s="835"/>
      <c r="H16" s="835"/>
      <c r="I16" s="307"/>
      <c r="J16" s="214"/>
      <c r="K16" s="214"/>
      <c r="L16" s="215">
        <v>1972</v>
      </c>
      <c r="M16" s="216">
        <v>660</v>
      </c>
      <c r="N16" s="243"/>
      <c r="T16" s="243"/>
      <c r="U16" s="243"/>
      <c r="V16" s="243"/>
      <c r="W16" s="243"/>
      <c r="X16" s="243"/>
    </row>
    <row r="17" spans="1:25" ht="13.5" thickBot="1">
      <c r="A17" s="225"/>
      <c r="B17" s="225"/>
      <c r="C17" s="245"/>
      <c r="D17" s="236"/>
      <c r="E17" s="231"/>
      <c r="F17" s="231"/>
      <c r="G17" s="231"/>
      <c r="H17" s="231"/>
      <c r="L17" s="215">
        <v>1973</v>
      </c>
      <c r="M17" s="216">
        <v>660</v>
      </c>
      <c r="N17" s="225"/>
      <c r="T17" s="225"/>
      <c r="U17" s="225"/>
      <c r="V17" s="225"/>
      <c r="W17" s="225"/>
      <c r="X17" s="225"/>
    </row>
    <row r="18" spans="1:25" ht="48" thickBot="1">
      <c r="A18" s="246" t="s">
        <v>167</v>
      </c>
      <c r="B18" s="247" t="s">
        <v>168</v>
      </c>
      <c r="C18" s="247" t="s">
        <v>4</v>
      </c>
      <c r="D18" s="247" t="s">
        <v>325</v>
      </c>
      <c r="E18" s="247" t="s">
        <v>26</v>
      </c>
      <c r="F18" s="247" t="s">
        <v>11</v>
      </c>
      <c r="G18" s="247" t="s">
        <v>174</v>
      </c>
      <c r="H18" s="561" t="s">
        <v>324</v>
      </c>
      <c r="I18" s="249" t="s">
        <v>9</v>
      </c>
      <c r="J18" s="217"/>
      <c r="K18" s="244"/>
      <c r="L18" s="215">
        <v>1974</v>
      </c>
      <c r="M18" s="216">
        <v>900</v>
      </c>
      <c r="O18" s="225"/>
      <c r="U18" s="225"/>
      <c r="V18" s="225"/>
      <c r="W18" s="225"/>
      <c r="X18" s="225"/>
      <c r="Y18" s="225"/>
    </row>
    <row r="19" spans="1:25">
      <c r="A19" s="838" t="str">
        <f>+A7</f>
        <v>Residente de Obra</v>
      </c>
      <c r="B19" s="841">
        <f>+'Exp. profesionales'!B24</f>
        <v>0</v>
      </c>
      <c r="C19" s="250"/>
      <c r="D19" s="251"/>
      <c r="E19" s="252"/>
      <c r="F19" s="253">
        <f>IF(E19=0,0,IF(D19&lt;'Exp. profesionales'!D24,"EXPERIENCIA ADQUIRIDA ANTES DEL GRADO",E19/VLOOKUP(YEAR(D19),$L$1:$M$64,2,0)))</f>
        <v>0</v>
      </c>
      <c r="G19" s="254"/>
      <c r="H19" s="255"/>
      <c r="I19" s="319" t="s">
        <v>199</v>
      </c>
      <c r="J19" s="217"/>
      <c r="L19" s="215">
        <v>1975</v>
      </c>
      <c r="M19" s="216">
        <v>1200</v>
      </c>
      <c r="O19" s="225"/>
      <c r="U19" s="225"/>
      <c r="V19" s="225"/>
      <c r="W19" s="225"/>
      <c r="X19" s="225"/>
      <c r="Y19" s="225"/>
    </row>
    <row r="20" spans="1:25">
      <c r="A20" s="864"/>
      <c r="B20" s="866"/>
      <c r="C20" s="257"/>
      <c r="D20" s="258"/>
      <c r="E20" s="259"/>
      <c r="F20" s="253">
        <f>IF(E20=0,0,IF(D20&lt;'Exp. profesionales'!D25,"EXPERIENCIA ADQUIRIDA ANTES DEL GRADO",E20/VLOOKUP(YEAR(D20),$L$1:$M$64,2,0)))</f>
        <v>0</v>
      </c>
      <c r="G20" s="254"/>
      <c r="H20" s="255"/>
      <c r="I20" s="260"/>
      <c r="J20" s="217"/>
      <c r="L20" s="480">
        <v>1976</v>
      </c>
      <c r="M20" s="481">
        <v>1560</v>
      </c>
      <c r="O20" s="225"/>
      <c r="U20" s="225"/>
      <c r="V20" s="225"/>
      <c r="W20" s="225"/>
      <c r="X20" s="225"/>
      <c r="Y20" s="225"/>
    </row>
    <row r="21" spans="1:25">
      <c r="A21" s="864"/>
      <c r="B21" s="866"/>
      <c r="C21" s="257"/>
      <c r="D21" s="258"/>
      <c r="E21" s="259"/>
      <c r="F21" s="253">
        <f>IF(E21=0,0,IF(D21&lt;'Exp. profesionales'!D26,"EXPERIENCIA ADQUIRIDA ANTES DEL GRADO",E21/VLOOKUP(YEAR(D21),$L$1:$M$64,2,0)))</f>
        <v>0</v>
      </c>
      <c r="G21" s="254"/>
      <c r="H21" s="255"/>
      <c r="I21" s="260"/>
      <c r="J21" s="217"/>
      <c r="L21" s="480">
        <v>1977</v>
      </c>
      <c r="M21" s="481">
        <v>1770</v>
      </c>
      <c r="O21" s="225"/>
      <c r="U21" s="225"/>
      <c r="V21" s="225"/>
      <c r="W21" s="225"/>
      <c r="X21" s="225"/>
      <c r="Y21" s="225"/>
    </row>
    <row r="22" spans="1:25">
      <c r="A22" s="864"/>
      <c r="B22" s="866"/>
      <c r="C22" s="257"/>
      <c r="D22" s="258"/>
      <c r="E22" s="259"/>
      <c r="F22" s="253">
        <f>IF(E22=0,0,IF(D22&lt;'Exp. profesionales'!D27,"EXPERIENCIA ADQUIRIDA ANTES DEL GRADO",E22/VLOOKUP(YEAR(D22),$L$1:$M$64,2,0)))</f>
        <v>0</v>
      </c>
      <c r="G22" s="254"/>
      <c r="H22" s="255"/>
      <c r="I22" s="260"/>
      <c r="J22" s="217"/>
      <c r="L22" s="480">
        <v>1978</v>
      </c>
      <c r="M22" s="481">
        <v>2580</v>
      </c>
      <c r="O22" s="225"/>
      <c r="U22" s="225"/>
      <c r="V22" s="225"/>
      <c r="W22" s="225"/>
      <c r="X22" s="225"/>
      <c r="Y22" s="225"/>
    </row>
    <row r="23" spans="1:25">
      <c r="A23" s="864"/>
      <c r="B23" s="866"/>
      <c r="C23" s="257"/>
      <c r="D23" s="258"/>
      <c r="E23" s="259"/>
      <c r="F23" s="253">
        <f>IF(E23=0,0,IF(D23&lt;'Exp. profesionales'!D28,"EXPERIENCIA ADQUIRIDA ANTES DEL GRADO",E23/VLOOKUP(YEAR(D23),$L$1:$M$64,2,0)))</f>
        <v>0</v>
      </c>
      <c r="G23" s="254"/>
      <c r="H23" s="255"/>
      <c r="I23" s="260"/>
      <c r="J23" s="217"/>
      <c r="L23" s="480">
        <v>1979</v>
      </c>
      <c r="M23" s="481">
        <v>3450</v>
      </c>
      <c r="O23" s="225"/>
      <c r="U23" s="225"/>
      <c r="V23" s="225"/>
      <c r="W23" s="225"/>
      <c r="X23" s="225"/>
      <c r="Y23" s="225"/>
    </row>
    <row r="24" spans="1:25">
      <c r="A24" s="864"/>
      <c r="B24" s="866"/>
      <c r="C24" s="257"/>
      <c r="D24" s="258"/>
      <c r="E24" s="259"/>
      <c r="F24" s="253">
        <f>IF(E24=0,0,IF(D24&lt;'Exp. profesionales'!D29,"EXPERIENCIA ADQUIRIDA ANTES DEL GRADO",E24/VLOOKUP(YEAR(D24),$L$1:$M$64,2,0)))</f>
        <v>0</v>
      </c>
      <c r="G24" s="254"/>
      <c r="H24" s="266"/>
      <c r="I24" s="256"/>
      <c r="J24" s="217"/>
      <c r="L24" s="480">
        <v>1980</v>
      </c>
      <c r="M24" s="481">
        <v>4500</v>
      </c>
      <c r="O24" s="225"/>
      <c r="U24" s="225"/>
      <c r="V24" s="225"/>
      <c r="W24" s="225"/>
      <c r="X24" s="225"/>
      <c r="Y24" s="225"/>
    </row>
    <row r="25" spans="1:25" ht="13.5" thickBot="1">
      <c r="A25" s="864"/>
      <c r="B25" s="866"/>
      <c r="C25" s="257"/>
      <c r="D25" s="258"/>
      <c r="E25" s="259"/>
      <c r="F25" s="253">
        <f>IF(E25=0,0,IF(D25&lt;'Exp. profesionales'!D30,"EXPERIENCIA ADQUIRIDA ANTES DEL GRADO",E25/VLOOKUP(YEAR(D25),$L$1:$M$64,2,0)))</f>
        <v>0</v>
      </c>
      <c r="G25" s="254"/>
      <c r="H25" s="270"/>
      <c r="I25" s="271"/>
      <c r="J25" s="217"/>
      <c r="L25" s="480">
        <v>1981</v>
      </c>
      <c r="M25" s="481">
        <v>5700</v>
      </c>
      <c r="O25" s="225"/>
      <c r="U25" s="225"/>
      <c r="V25" s="225"/>
      <c r="W25" s="225"/>
      <c r="X25" s="225"/>
      <c r="Y25" s="225"/>
    </row>
    <row r="26" spans="1:25" ht="16.5" thickBot="1">
      <c r="A26" s="865"/>
      <c r="B26" s="867"/>
      <c r="C26" s="856" t="s">
        <v>177</v>
      </c>
      <c r="D26" s="857"/>
      <c r="E26" s="857"/>
      <c r="F26" s="272">
        <f>SUM(F19:F25)</f>
        <v>0</v>
      </c>
      <c r="G26" s="273">
        <f>IF(F26&gt;=F$7,"cumple",0)</f>
        <v>0</v>
      </c>
      <c r="H26" s="274"/>
      <c r="I26" s="275"/>
      <c r="J26" s="217"/>
      <c r="L26" s="480">
        <v>1982</v>
      </c>
      <c r="M26" s="481">
        <v>7410</v>
      </c>
      <c r="O26" s="225"/>
      <c r="U26" s="225"/>
      <c r="V26" s="225"/>
      <c r="W26" s="225"/>
      <c r="X26" s="225"/>
      <c r="Y26" s="225"/>
    </row>
    <row r="27" spans="1:25">
      <c r="A27" s="297"/>
      <c r="B27" s="298"/>
      <c r="C27" s="302"/>
      <c r="D27" s="303"/>
      <c r="E27" s="304"/>
      <c r="F27" s="304"/>
      <c r="G27" s="304"/>
      <c r="H27" s="304"/>
      <c r="I27" s="305"/>
      <c r="L27" s="480">
        <v>1983</v>
      </c>
      <c r="M27" s="481">
        <v>9261</v>
      </c>
      <c r="N27" s="225"/>
      <c r="T27" s="225"/>
      <c r="U27" s="225"/>
      <c r="V27" s="225"/>
      <c r="W27" s="225"/>
      <c r="X27" s="225"/>
    </row>
    <row r="28" spans="1:25" ht="12.75" customHeight="1">
      <c r="A28" s="239" t="s">
        <v>70</v>
      </c>
      <c r="B28" s="240">
        <v>2</v>
      </c>
      <c r="C28" s="834">
        <f>VLOOKUP(B28,Conformación!$A$5:$S$129,2,FALSE)</f>
        <v>0</v>
      </c>
      <c r="D28" s="834"/>
      <c r="E28" s="834"/>
      <c r="F28" s="834"/>
      <c r="G28" s="834"/>
      <c r="H28" s="834"/>
      <c r="I28" s="307"/>
      <c r="L28" s="480">
        <v>1984</v>
      </c>
      <c r="M28" s="481">
        <v>11298</v>
      </c>
      <c r="N28" s="225"/>
      <c r="T28" s="225"/>
      <c r="U28" s="225"/>
      <c r="V28" s="225"/>
      <c r="W28" s="225"/>
      <c r="X28" s="225"/>
    </row>
    <row r="29" spans="1:25" ht="12.75" customHeight="1">
      <c r="A29" s="239"/>
      <c r="B29" s="239"/>
      <c r="C29" s="835">
        <f>VLOOKUP(B28,Conformación!$A$5:$S$129,4,FALSE)</f>
        <v>0</v>
      </c>
      <c r="D29" s="835"/>
      <c r="E29" s="835"/>
      <c r="F29" s="835"/>
      <c r="G29" s="835"/>
      <c r="H29" s="835"/>
      <c r="I29" s="307"/>
      <c r="L29" s="480">
        <v>1985</v>
      </c>
      <c r="M29" s="481">
        <v>13557</v>
      </c>
      <c r="N29" s="225"/>
      <c r="T29" s="225"/>
      <c r="U29" s="225"/>
      <c r="V29" s="225"/>
      <c r="W29" s="225"/>
      <c r="X29" s="225"/>
    </row>
    <row r="30" spans="1:25" ht="13.5" thickBot="1">
      <c r="L30" s="480">
        <v>1986</v>
      </c>
      <c r="M30" s="481">
        <v>16811.400000000001</v>
      </c>
    </row>
    <row r="31" spans="1:25" ht="52.5" customHeight="1" thickBot="1">
      <c r="A31" s="246" t="s">
        <v>167</v>
      </c>
      <c r="B31" s="247" t="s">
        <v>168</v>
      </c>
      <c r="C31" s="247" t="s">
        <v>4</v>
      </c>
      <c r="D31" s="247" t="s">
        <v>325</v>
      </c>
      <c r="E31" s="247" t="s">
        <v>26</v>
      </c>
      <c r="F31" s="247" t="s">
        <v>11</v>
      </c>
      <c r="G31" s="247" t="s">
        <v>174</v>
      </c>
      <c r="H31" s="561" t="s">
        <v>324</v>
      </c>
      <c r="I31" s="249" t="s">
        <v>9</v>
      </c>
      <c r="L31" s="480">
        <v>1987</v>
      </c>
      <c r="M31" s="481">
        <v>20510</v>
      </c>
    </row>
    <row r="32" spans="1:25">
      <c r="A32" s="838" t="str">
        <f>+A19</f>
        <v>Residente de Obra</v>
      </c>
      <c r="B32" s="841">
        <f>+'Exp. profesionales'!B36</f>
        <v>0</v>
      </c>
      <c r="C32" s="250"/>
      <c r="D32" s="251"/>
      <c r="E32" s="252"/>
      <c r="F32" s="253">
        <f>IF(E32=0,0,IF(D32&lt;'Exp. profesionales'!D36,"EXPERIENCIA ADQUIRIDA ANTES DEL GRADO",E32/VLOOKUP(YEAR(D32),$L$1:$M$64,2,0)))</f>
        <v>0</v>
      </c>
      <c r="G32" s="254"/>
      <c r="H32" s="255"/>
      <c r="I32" s="260"/>
      <c r="L32" s="480">
        <v>1988</v>
      </c>
      <c r="M32" s="481">
        <v>25637.4</v>
      </c>
    </row>
    <row r="33" spans="1:24">
      <c r="A33" s="864"/>
      <c r="B33" s="866"/>
      <c r="C33" s="257"/>
      <c r="D33" s="258"/>
      <c r="E33" s="259"/>
      <c r="F33" s="253">
        <f>IF(E33=0,0,IF(D33&lt;'Exp. profesionales'!D37,"EXPERIENCIA ADQUIRIDA ANTES DEL GRADO",E33/VLOOKUP(YEAR(D33),$L$1:$M$64,2,0)))</f>
        <v>0</v>
      </c>
      <c r="G33" s="254"/>
      <c r="H33" s="255"/>
      <c r="I33" s="260"/>
      <c r="L33" s="480">
        <v>1989</v>
      </c>
      <c r="M33" s="481">
        <v>32559.599999999999</v>
      </c>
    </row>
    <row r="34" spans="1:24">
      <c r="A34" s="864"/>
      <c r="B34" s="866"/>
      <c r="C34" s="257"/>
      <c r="D34" s="258"/>
      <c r="E34" s="259"/>
      <c r="F34" s="253">
        <f>IF(E34=0,0,IF(D34&lt;'Exp. profesionales'!D38,"EXPERIENCIA ADQUIRIDA ANTES DEL GRADO",E34/VLOOKUP(YEAR(D34),$L$1:$M$64,2,0)))</f>
        <v>0</v>
      </c>
      <c r="G34" s="254"/>
      <c r="H34" s="255"/>
      <c r="I34" s="260"/>
      <c r="L34" s="480">
        <v>1990</v>
      </c>
      <c r="M34" s="481">
        <v>41025.1</v>
      </c>
    </row>
    <row r="35" spans="1:24">
      <c r="A35" s="864"/>
      <c r="B35" s="866"/>
      <c r="C35" s="257"/>
      <c r="D35" s="258"/>
      <c r="E35" s="259"/>
      <c r="F35" s="253">
        <f>IF(E35=0,0,IF(D35&lt;'Exp. profesionales'!D39,"EXPERIENCIA ADQUIRIDA ANTES DEL GRADO",E35/VLOOKUP(YEAR(D35),$L$1:$M$64,2,0)))</f>
        <v>0</v>
      </c>
      <c r="G35" s="254"/>
      <c r="H35" s="255"/>
      <c r="I35" s="260"/>
      <c r="L35" s="480">
        <v>1991</v>
      </c>
      <c r="M35" s="481">
        <v>51720</v>
      </c>
      <c r="N35" s="225"/>
      <c r="T35" s="225"/>
      <c r="U35" s="225"/>
      <c r="V35" s="225"/>
      <c r="W35" s="225"/>
      <c r="X35" s="225"/>
    </row>
    <row r="36" spans="1:24">
      <c r="A36" s="864"/>
      <c r="B36" s="866"/>
      <c r="C36" s="257"/>
      <c r="D36" s="258"/>
      <c r="E36" s="259"/>
      <c r="F36" s="253">
        <f>IF(E36=0,0,IF(D36&lt;'Exp. profesionales'!D40,"EXPERIENCIA ADQUIRIDA ANTES DEL GRADO",E36/VLOOKUP(YEAR(D36),$L$1:$M$64,2,0)))</f>
        <v>0</v>
      </c>
      <c r="G36" s="254"/>
      <c r="H36" s="255"/>
      <c r="I36" s="260"/>
      <c r="L36" s="480">
        <v>1992</v>
      </c>
      <c r="M36" s="481">
        <v>65190</v>
      </c>
    </row>
    <row r="37" spans="1:24" s="283" customFormat="1">
      <c r="A37" s="864"/>
      <c r="B37" s="866"/>
      <c r="C37" s="257"/>
      <c r="D37" s="258"/>
      <c r="E37" s="259"/>
      <c r="F37" s="253">
        <f>IF(E37=0,0,IF(D37&lt;'Exp. profesionales'!D41,"EXPERIENCIA ADQUIRIDA ANTES DEL GRADO",E37/VLOOKUP(YEAR(D37),$L$1:$M$64,2,0)))</f>
        <v>0</v>
      </c>
      <c r="G37" s="254"/>
      <c r="H37" s="266"/>
      <c r="I37" s="256"/>
      <c r="J37" s="280"/>
      <c r="K37" s="280"/>
      <c r="L37" s="480">
        <v>1993</v>
      </c>
      <c r="M37" s="481">
        <v>81510</v>
      </c>
    </row>
    <row r="38" spans="1:24" ht="13.5" thickBot="1">
      <c r="A38" s="864"/>
      <c r="B38" s="866"/>
      <c r="C38" s="257"/>
      <c r="D38" s="258"/>
      <c r="E38" s="259"/>
      <c r="F38" s="253">
        <f>IF(E38=0,0,IF(D38&lt;'Exp. profesionales'!D42,"EXPERIENCIA ADQUIRIDA ANTES DEL GRADO",E38/VLOOKUP(YEAR(D38),$L$1:$M$64,2,0)))</f>
        <v>0</v>
      </c>
      <c r="G38" s="265"/>
      <c r="H38" s="270"/>
      <c r="I38" s="271"/>
      <c r="L38" s="480">
        <v>1994</v>
      </c>
      <c r="M38" s="481">
        <v>98700</v>
      </c>
    </row>
    <row r="39" spans="1:24" ht="16.5" thickBot="1">
      <c r="A39" s="865"/>
      <c r="B39" s="867"/>
      <c r="C39" s="856" t="s">
        <v>177</v>
      </c>
      <c r="D39" s="857"/>
      <c r="E39" s="857"/>
      <c r="F39" s="272">
        <f>SUM(F32:F38)</f>
        <v>0</v>
      </c>
      <c r="G39" s="273">
        <f>IF(F39&gt;=F$7,"cumple",0)</f>
        <v>0</v>
      </c>
      <c r="H39" s="274"/>
      <c r="I39" s="275"/>
      <c r="L39" s="480">
        <v>1995</v>
      </c>
      <c r="M39" s="481">
        <v>118933.5</v>
      </c>
    </row>
    <row r="40" spans="1:24">
      <c r="A40" s="297"/>
      <c r="B40" s="298"/>
      <c r="C40" s="302"/>
      <c r="D40" s="303"/>
      <c r="E40" s="304"/>
      <c r="F40" s="304"/>
      <c r="G40" s="304"/>
      <c r="H40" s="304"/>
      <c r="I40" s="305"/>
      <c r="L40" s="480">
        <v>1996</v>
      </c>
      <c r="M40" s="481">
        <v>142125</v>
      </c>
      <c r="N40" s="225"/>
      <c r="T40" s="225"/>
      <c r="U40" s="225"/>
      <c r="V40" s="225"/>
      <c r="W40" s="225"/>
      <c r="X40" s="225"/>
    </row>
    <row r="41" spans="1:24" ht="12.75" customHeight="1">
      <c r="A41" s="239" t="s">
        <v>70</v>
      </c>
      <c r="B41" s="240">
        <v>3</v>
      </c>
      <c r="C41" s="834">
        <f>VLOOKUP(B41,Conformación!$A$5:$S$129,2,FALSE)</f>
        <v>0</v>
      </c>
      <c r="D41" s="834"/>
      <c r="E41" s="834"/>
      <c r="F41" s="834"/>
      <c r="G41" s="834"/>
      <c r="H41" s="834"/>
      <c r="I41" s="307"/>
      <c r="L41" s="480">
        <v>1997</v>
      </c>
      <c r="M41" s="481">
        <v>172005</v>
      </c>
    </row>
    <row r="42" spans="1:24" ht="12.75" customHeight="1">
      <c r="A42" s="239"/>
      <c r="B42" s="239"/>
      <c r="C42" s="835">
        <f>VLOOKUP(B41,Conformación!$A$5:$S$129,4,FALSE)</f>
        <v>0</v>
      </c>
      <c r="D42" s="835"/>
      <c r="E42" s="835"/>
      <c r="F42" s="835"/>
      <c r="G42" s="835"/>
      <c r="H42" s="835"/>
      <c r="I42" s="307"/>
      <c r="L42" s="480">
        <v>1998</v>
      </c>
      <c r="M42" s="481">
        <v>203826</v>
      </c>
    </row>
    <row r="43" spans="1:24" ht="13.5" thickBot="1">
      <c r="L43" s="527">
        <v>1999</v>
      </c>
      <c r="M43" s="481">
        <v>236460</v>
      </c>
    </row>
    <row r="44" spans="1:24" ht="50.25" customHeight="1" thickBot="1">
      <c r="A44" s="246" t="s">
        <v>167</v>
      </c>
      <c r="B44" s="247" t="s">
        <v>168</v>
      </c>
      <c r="C44" s="247" t="s">
        <v>4</v>
      </c>
      <c r="D44" s="247" t="s">
        <v>325</v>
      </c>
      <c r="E44" s="247" t="s">
        <v>26</v>
      </c>
      <c r="F44" s="247" t="s">
        <v>11</v>
      </c>
      <c r="G44" s="247" t="s">
        <v>174</v>
      </c>
      <c r="H44" s="561" t="s">
        <v>324</v>
      </c>
      <c r="I44" s="249" t="s">
        <v>9</v>
      </c>
      <c r="K44" s="311"/>
      <c r="L44" s="527">
        <v>2000</v>
      </c>
      <c r="M44" s="481">
        <v>260100</v>
      </c>
    </row>
    <row r="45" spans="1:24" ht="12.75" customHeight="1">
      <c r="A45" s="838" t="str">
        <f>+A32</f>
        <v>Residente de Obra</v>
      </c>
      <c r="B45" s="841">
        <f>+'Exp. profesionales'!B48</f>
        <v>0</v>
      </c>
      <c r="C45" s="250"/>
      <c r="D45" s="251"/>
      <c r="E45" s="252"/>
      <c r="F45" s="253">
        <f>IF(E45=0,0,IF(D45&lt;#REF!,"EXPERIENCIA ADQUIRIDA ANTES DEL GRADO",E45/VLOOKUP(YEAR(D45),$L$1:$M$64,2,0)))</f>
        <v>0</v>
      </c>
      <c r="G45" s="254"/>
      <c r="H45" s="255"/>
      <c r="I45" s="260"/>
      <c r="L45" s="527">
        <v>2001</v>
      </c>
      <c r="M45" s="481">
        <v>286000</v>
      </c>
    </row>
    <row r="46" spans="1:24">
      <c r="A46" s="864"/>
      <c r="B46" s="866"/>
      <c r="C46" s="250"/>
      <c r="D46" s="258"/>
      <c r="E46" s="259"/>
      <c r="F46" s="253">
        <f>IF(E46=0,0,IF(D46&lt;#REF!,"EXPERIENCIA ADQUIRIDA ANTES DEL GRADO",E46/VLOOKUP(YEAR(D46),$L$1:$M$64,2,0)))</f>
        <v>0</v>
      </c>
      <c r="G46" s="254"/>
      <c r="H46" s="255"/>
      <c r="I46" s="319" t="s">
        <v>199</v>
      </c>
      <c r="L46" s="480">
        <v>2002</v>
      </c>
      <c r="M46" s="481">
        <v>309000</v>
      </c>
    </row>
    <row r="47" spans="1:24">
      <c r="A47" s="864"/>
      <c r="B47" s="866"/>
      <c r="C47" s="257"/>
      <c r="D47" s="258"/>
      <c r="E47" s="259"/>
      <c r="F47" s="253">
        <f>IF(E47=0,0,IF(D47&lt;#REF!,"EXPERIENCIA ADQUIRIDA ANTES DEL GRADO",E47/VLOOKUP(YEAR(D47),$L$1:$M$64,2,0)))</f>
        <v>0</v>
      </c>
      <c r="G47" s="254"/>
      <c r="H47" s="255"/>
      <c r="I47" s="260"/>
      <c r="L47" s="480">
        <v>2003</v>
      </c>
      <c r="M47" s="481">
        <v>332000</v>
      </c>
    </row>
    <row r="48" spans="1:24">
      <c r="A48" s="864"/>
      <c r="B48" s="866"/>
      <c r="C48" s="257"/>
      <c r="D48" s="258"/>
      <c r="E48" s="259"/>
      <c r="F48" s="253">
        <f>IF(E48=0,0,IF(D48&lt;#REF!,"EXPERIENCIA ADQUIRIDA ANTES DEL GRADO",E48/VLOOKUP(YEAR(D48),$L$1:$M$64,2,0)))</f>
        <v>0</v>
      </c>
      <c r="G48" s="254"/>
      <c r="H48" s="255"/>
      <c r="I48" s="260"/>
      <c r="L48" s="480">
        <v>2004</v>
      </c>
      <c r="M48" s="481">
        <v>358000</v>
      </c>
      <c r="N48" s="225"/>
      <c r="T48" s="225"/>
      <c r="U48" s="225"/>
      <c r="V48" s="225"/>
      <c r="W48" s="225"/>
      <c r="X48" s="225"/>
    </row>
    <row r="49" spans="1:13" ht="19.5" customHeight="1">
      <c r="A49" s="864"/>
      <c r="B49" s="866"/>
      <c r="C49" s="257"/>
      <c r="D49" s="258"/>
      <c r="E49" s="259"/>
      <c r="F49" s="253">
        <f>IF(E49=0,0,IF(D49&lt;#REF!,"EXPERIENCIA ADQUIRIDA ANTES DEL GRADO",E49/VLOOKUP(YEAR(D49),$L$1:$M$64,2,0)))</f>
        <v>0</v>
      </c>
      <c r="G49" s="254"/>
      <c r="H49" s="255"/>
      <c r="I49" s="260"/>
      <c r="L49" s="480">
        <v>2005</v>
      </c>
      <c r="M49" s="481">
        <v>381500</v>
      </c>
    </row>
    <row r="50" spans="1:13" s="283" customFormat="1">
      <c r="A50" s="864"/>
      <c r="B50" s="866"/>
      <c r="C50" s="257"/>
      <c r="D50" s="258"/>
      <c r="E50" s="259"/>
      <c r="F50" s="253">
        <f>IF(E50=0,0,IF(D50&lt;#REF!,"EXPERIENCIA ADQUIRIDA ANTES DEL GRADO",E50/VLOOKUP(YEAR(D50),$L$1:$M$64,2,0)))</f>
        <v>0</v>
      </c>
      <c r="G50" s="254"/>
      <c r="H50" s="266"/>
      <c r="I50" s="256"/>
      <c r="J50" s="280"/>
      <c r="K50" s="280"/>
      <c r="L50" s="480">
        <v>2006</v>
      </c>
      <c r="M50" s="481">
        <v>408000</v>
      </c>
    </row>
    <row r="51" spans="1:13" ht="13.5" thickBot="1">
      <c r="A51" s="864"/>
      <c r="B51" s="866"/>
      <c r="C51" s="257"/>
      <c r="D51" s="258"/>
      <c r="E51" s="259"/>
      <c r="F51" s="253">
        <f>IF(E51=0,0,IF(D51&lt;#REF!,"EXPERIENCIA ADQUIRIDA ANTES DEL GRADO",E51/VLOOKUP(YEAR(D51),$L$1:$M$64,2,0)))</f>
        <v>0</v>
      </c>
      <c r="G51" s="265"/>
      <c r="H51" s="270"/>
      <c r="I51" s="271"/>
      <c r="L51" s="480">
        <v>2007</v>
      </c>
      <c r="M51" s="481">
        <v>433700</v>
      </c>
    </row>
    <row r="52" spans="1:13" ht="16.5" thickBot="1">
      <c r="A52" s="865"/>
      <c r="B52" s="867"/>
      <c r="C52" s="856" t="s">
        <v>177</v>
      </c>
      <c r="D52" s="857"/>
      <c r="E52" s="857"/>
      <c r="F52" s="272">
        <f>SUM(F45:F51)</f>
        <v>0</v>
      </c>
      <c r="G52" s="273">
        <f>IF(F52&gt;=F$7,"cumple",0)</f>
        <v>0</v>
      </c>
      <c r="H52" s="274"/>
      <c r="I52" s="275"/>
      <c r="L52" s="480">
        <v>2008</v>
      </c>
      <c r="M52" s="481">
        <v>461500</v>
      </c>
    </row>
    <row r="53" spans="1:13" ht="13.5" thickBot="1">
      <c r="A53" s="276"/>
      <c r="B53" s="277"/>
      <c r="C53" s="277"/>
      <c r="D53" s="277"/>
      <c r="E53" s="277"/>
      <c r="F53" s="277"/>
      <c r="G53" s="277"/>
      <c r="H53" s="278"/>
      <c r="I53" s="279"/>
      <c r="L53" s="480">
        <v>2009</v>
      </c>
      <c r="M53" s="481">
        <v>496900</v>
      </c>
    </row>
    <row r="54" spans="1:13" ht="12.75" customHeight="1">
      <c r="A54" s="297"/>
      <c r="B54" s="298"/>
      <c r="C54" s="302"/>
      <c r="D54" s="303"/>
      <c r="E54" s="304"/>
      <c r="F54" s="304"/>
      <c r="G54" s="304"/>
      <c r="H54" s="304"/>
      <c r="I54" s="305"/>
      <c r="L54" s="480">
        <v>2010</v>
      </c>
      <c r="M54" s="481">
        <v>515000</v>
      </c>
    </row>
    <row r="55" spans="1:13" ht="12.75" customHeight="1">
      <c r="A55" s="239" t="s">
        <v>70</v>
      </c>
      <c r="B55" s="240">
        <v>4</v>
      </c>
      <c r="C55" s="834">
        <f>VLOOKUP(B55,Conformación!$A$5:$S$129,2,FALSE)</f>
        <v>0</v>
      </c>
      <c r="D55" s="834"/>
      <c r="E55" s="834"/>
      <c r="F55" s="834"/>
      <c r="G55" s="834"/>
      <c r="H55" s="834"/>
      <c r="I55" s="307"/>
      <c r="L55" s="480">
        <v>2011</v>
      </c>
      <c r="M55" s="481">
        <v>535600</v>
      </c>
    </row>
    <row r="56" spans="1:13" ht="12.75" customHeight="1">
      <c r="A56" s="239"/>
      <c r="B56" s="239"/>
      <c r="C56" s="835">
        <f>VLOOKUP(B55,Conformación!$A$5:$S$129,4,FALSE)</f>
        <v>0</v>
      </c>
      <c r="D56" s="835"/>
      <c r="E56" s="835"/>
      <c r="F56" s="835"/>
      <c r="G56" s="835"/>
      <c r="H56" s="835"/>
      <c r="I56" s="307"/>
      <c r="L56" s="480">
        <v>2012</v>
      </c>
      <c r="M56" s="481">
        <v>566700</v>
      </c>
    </row>
    <row r="57" spans="1:13" ht="13.5" thickBot="1">
      <c r="L57" s="480">
        <v>2013</v>
      </c>
      <c r="M57" s="481">
        <v>581900</v>
      </c>
    </row>
    <row r="58" spans="1:13" ht="48" thickBot="1">
      <c r="A58" s="246" t="s">
        <v>167</v>
      </c>
      <c r="B58" s="247" t="s">
        <v>168</v>
      </c>
      <c r="C58" s="247" t="s">
        <v>4</v>
      </c>
      <c r="D58" s="247" t="s">
        <v>325</v>
      </c>
      <c r="E58" s="247" t="s">
        <v>26</v>
      </c>
      <c r="F58" s="247" t="s">
        <v>11</v>
      </c>
      <c r="G58" s="247" t="s">
        <v>174</v>
      </c>
      <c r="H58" s="561" t="s">
        <v>324</v>
      </c>
      <c r="I58" s="249" t="s">
        <v>9</v>
      </c>
      <c r="K58" s="311"/>
      <c r="L58" s="480">
        <v>2014</v>
      </c>
      <c r="M58" s="481">
        <v>616000</v>
      </c>
    </row>
    <row r="59" spans="1:13">
      <c r="A59" s="838" t="str">
        <f>A$7</f>
        <v>Residente de Obra</v>
      </c>
      <c r="B59" s="841">
        <f>+'Exp. profesionales'!B60</f>
        <v>0</v>
      </c>
      <c r="C59" s="250"/>
      <c r="D59" s="251"/>
      <c r="E59" s="252"/>
      <c r="F59" s="253">
        <f>IF(E59=0,0,IF(D59&lt;#REF!,"EXPERIENCIA ADQUIRIDA ANTES DEL GRADO",E59/VLOOKUP(YEAR(D59),$L$1:$M$64,2,0)))</f>
        <v>0</v>
      </c>
      <c r="G59" s="254"/>
      <c r="H59" s="255"/>
      <c r="I59" s="286"/>
      <c r="L59" s="480">
        <v>2015</v>
      </c>
      <c r="M59" s="481">
        <v>644350</v>
      </c>
    </row>
    <row r="60" spans="1:13">
      <c r="A60" s="864"/>
      <c r="B60" s="866"/>
      <c r="C60" s="257"/>
      <c r="D60" s="258"/>
      <c r="E60" s="259"/>
      <c r="F60" s="253">
        <f>IF(E60=0,0,IF(D60&lt;#REF!,"EXPERIENCIA ADQUIRIDA ANTES DEL GRADO",E60/VLOOKUP(YEAR(D60),$L$1:$M$64,2,0)))</f>
        <v>0</v>
      </c>
      <c r="G60" s="254"/>
      <c r="H60" s="255"/>
      <c r="I60" s="286"/>
      <c r="L60" s="480">
        <v>2016</v>
      </c>
      <c r="M60" s="481">
        <v>689500</v>
      </c>
    </row>
    <row r="61" spans="1:13">
      <c r="A61" s="864"/>
      <c r="B61" s="866"/>
      <c r="C61" s="257"/>
      <c r="D61" s="258"/>
      <c r="E61" s="259"/>
      <c r="F61" s="253">
        <f>IF(E61=0,0,IF(D61&lt;#REF!,"EXPERIENCIA ADQUIRIDA ANTES DEL GRADO",E61/VLOOKUP(YEAR(D61),$L$1:$M$64,2,0)))</f>
        <v>0</v>
      </c>
      <c r="G61" s="254"/>
      <c r="H61" s="255"/>
      <c r="I61" s="256"/>
      <c r="L61" s="480">
        <v>2017</v>
      </c>
      <c r="M61" s="481">
        <v>717737</v>
      </c>
    </row>
    <row r="62" spans="1:13">
      <c r="A62" s="864"/>
      <c r="B62" s="866"/>
      <c r="C62" s="257"/>
      <c r="D62" s="258"/>
      <c r="E62" s="259"/>
      <c r="F62" s="253">
        <f>IF(E62=0,0,IF(D62&lt;#REF!,"EXPERIENCIA ADQUIRIDA ANTES DEL GRADO",E62/VLOOKUP(YEAR(D62),$L$1:$M$64,2,0)))</f>
        <v>0</v>
      </c>
      <c r="G62" s="254"/>
      <c r="H62" s="255"/>
      <c r="I62" s="256"/>
      <c r="L62" s="527">
        <v>2018</v>
      </c>
      <c r="M62" s="481">
        <v>781242</v>
      </c>
    </row>
    <row r="63" spans="1:13">
      <c r="A63" s="864"/>
      <c r="B63" s="866"/>
      <c r="C63" s="257"/>
      <c r="D63" s="258"/>
      <c r="E63" s="259"/>
      <c r="F63" s="253">
        <f>IF(E63=0,0,IF(D63&lt;#REF!,"EXPERIENCIA ADQUIRIDA ANTES DEL GRADO",E63/VLOOKUP(YEAR(D63),$L$1:$M$64,2,0)))</f>
        <v>0</v>
      </c>
      <c r="G63" s="254"/>
      <c r="H63" s="255"/>
      <c r="I63" s="382"/>
      <c r="L63" s="377">
        <v>2019</v>
      </c>
      <c r="M63" s="370">
        <v>828116</v>
      </c>
    </row>
    <row r="64" spans="1:13">
      <c r="A64" s="864"/>
      <c r="B64" s="866"/>
      <c r="C64" s="250"/>
      <c r="D64" s="251"/>
      <c r="E64" s="252"/>
      <c r="F64" s="253">
        <f>IF(E64=0,0,IF(D64&lt;#REF!,"EXPERIENCIA ADQUIRIDA ANTES DEL GRADO",E64/VLOOKUP(YEAR(D64),$L$1:$M$64,2,0)))</f>
        <v>0</v>
      </c>
      <c r="G64" s="265"/>
      <c r="H64" s="266"/>
      <c r="I64" s="256"/>
      <c r="L64" s="377">
        <v>2020</v>
      </c>
      <c r="M64" s="370">
        <v>877803</v>
      </c>
    </row>
    <row r="65" spans="1:24" ht="13.5" thickBot="1">
      <c r="A65" s="864"/>
      <c r="B65" s="866"/>
      <c r="C65" s="250"/>
      <c r="D65" s="251"/>
      <c r="E65" s="252"/>
      <c r="F65" s="253">
        <f>IF(E65=0,0,IF(D65&lt;#REF!,"EXPERIENCIA ADQUIRIDA ANTES DEL GRADO",E65/VLOOKUP(YEAR(D65),$L$1:$M$64,2,0)))</f>
        <v>0</v>
      </c>
      <c r="G65" s="265"/>
      <c r="H65" s="270"/>
      <c r="I65" s="256"/>
      <c r="L65"/>
      <c r="M65"/>
      <c r="N65" s="225"/>
      <c r="T65" s="225"/>
      <c r="U65" s="225"/>
      <c r="V65" s="225"/>
      <c r="W65" s="225"/>
      <c r="X65" s="225"/>
    </row>
    <row r="66" spans="1:24" ht="16.5" thickBot="1">
      <c r="A66" s="865"/>
      <c r="B66" s="867"/>
      <c r="C66" s="856" t="s">
        <v>178</v>
      </c>
      <c r="D66" s="857"/>
      <c r="E66" s="857"/>
      <c r="F66" s="272">
        <f>SUM(F59:F65)</f>
        <v>0</v>
      </c>
      <c r="G66" s="273">
        <f>IF(F66&gt;=F$7,"cumple",0)</f>
        <v>0</v>
      </c>
      <c r="H66" s="274"/>
      <c r="I66" s="296"/>
      <c r="L66"/>
      <c r="M66"/>
    </row>
    <row r="67" spans="1:24" s="283" customFormat="1" ht="13.5" thickBot="1">
      <c r="A67" s="276"/>
      <c r="B67" s="277"/>
      <c r="C67" s="277"/>
      <c r="D67" s="277"/>
      <c r="E67" s="277"/>
      <c r="F67" s="277"/>
      <c r="G67" s="277"/>
      <c r="H67" s="278"/>
      <c r="I67" s="279"/>
      <c r="J67" s="280"/>
      <c r="K67" s="280"/>
      <c r="L67"/>
      <c r="M67"/>
    </row>
    <row r="68" spans="1:24">
      <c r="A68" s="297"/>
      <c r="B68" s="298"/>
      <c r="C68" s="302"/>
      <c r="D68" s="303"/>
      <c r="E68" s="304"/>
      <c r="F68" s="304"/>
      <c r="G68" s="304"/>
      <c r="H68" s="304"/>
      <c r="I68" s="305"/>
      <c r="L68"/>
      <c r="M68"/>
    </row>
    <row r="69" spans="1:24" ht="12.75" customHeight="1">
      <c r="A69" s="239" t="s">
        <v>70</v>
      </c>
      <c r="B69" s="240">
        <v>5</v>
      </c>
      <c r="C69" s="834">
        <f>VLOOKUP(B69,Conformación!$A$5:$S$129,2,FALSE)</f>
        <v>0</v>
      </c>
      <c r="D69" s="834"/>
      <c r="E69" s="834"/>
      <c r="F69" s="834"/>
      <c r="G69" s="834"/>
      <c r="H69" s="834"/>
      <c r="I69" s="307"/>
      <c r="L69"/>
      <c r="M69"/>
    </row>
    <row r="70" spans="1:24" ht="12.75" customHeight="1">
      <c r="A70" s="239"/>
      <c r="B70" s="239"/>
      <c r="C70" s="835">
        <f>VLOOKUP(B69,Conformación!$A$5:$S$129,4,FALSE)</f>
        <v>0</v>
      </c>
      <c r="D70" s="835"/>
      <c r="E70" s="835"/>
      <c r="F70" s="835"/>
      <c r="G70" s="835"/>
      <c r="H70" s="835"/>
      <c r="I70" s="307"/>
      <c r="L70"/>
      <c r="M70"/>
    </row>
    <row r="71" spans="1:24" ht="13.5" thickBot="1">
      <c r="L71"/>
      <c r="M71"/>
    </row>
    <row r="72" spans="1:24" ht="48" customHeight="1" thickBot="1">
      <c r="A72" s="246" t="s">
        <v>167</v>
      </c>
      <c r="B72" s="247" t="s">
        <v>168</v>
      </c>
      <c r="C72" s="247" t="s">
        <v>4</v>
      </c>
      <c r="D72" s="247" t="s">
        <v>325</v>
      </c>
      <c r="E72" s="247" t="s">
        <v>26</v>
      </c>
      <c r="F72" s="247" t="s">
        <v>11</v>
      </c>
      <c r="G72" s="247" t="s">
        <v>174</v>
      </c>
      <c r="H72" s="561" t="s">
        <v>324</v>
      </c>
      <c r="I72" s="249" t="s">
        <v>9</v>
      </c>
      <c r="K72" s="311"/>
      <c r="L72"/>
      <c r="M72"/>
    </row>
    <row r="73" spans="1:24">
      <c r="A73" s="838" t="str">
        <f>+A59</f>
        <v>Residente de Obra</v>
      </c>
      <c r="B73" s="841">
        <f>+'Exp. profesionales'!B72</f>
        <v>0</v>
      </c>
      <c r="C73" s="250"/>
      <c r="D73" s="251"/>
      <c r="E73" s="252"/>
      <c r="F73" s="253">
        <f>IF(E73=0,0,IF(D73&lt;#REF!,"EXPERIENCIA ADQUIRIDA ANTES DEL GRADO",E73/VLOOKUP(YEAR(D73),$L$1:$M$64,2,0)))</f>
        <v>0</v>
      </c>
      <c r="G73" s="254"/>
      <c r="H73" s="266"/>
      <c r="I73" s="382"/>
      <c r="L73"/>
      <c r="M73"/>
    </row>
    <row r="74" spans="1:24">
      <c r="A74" s="864"/>
      <c r="B74" s="866"/>
      <c r="C74" s="257"/>
      <c r="D74" s="258"/>
      <c r="E74" s="259"/>
      <c r="F74" s="253">
        <f>IF(E74=0,0,IF(D74&lt;#REF!,"EXPERIENCIA ADQUIRIDA ANTES DEL GRADO",E74/VLOOKUP(YEAR(D74),$L$1:$M$64,2,0)))</f>
        <v>0</v>
      </c>
      <c r="G74" s="254"/>
      <c r="H74" s="266"/>
      <c r="I74" s="256"/>
      <c r="L74"/>
      <c r="M74"/>
    </row>
    <row r="75" spans="1:24">
      <c r="A75" s="864"/>
      <c r="B75" s="866"/>
      <c r="C75" s="257"/>
      <c r="D75" s="258"/>
      <c r="E75" s="259"/>
      <c r="F75" s="253">
        <f>IF(E75=0,0,IF(D75&lt;#REF!,"EXPERIENCIA ADQUIRIDA ANTES DEL GRADO",E75/VLOOKUP(YEAR(D75),$L$1:$M$64,2,0)))</f>
        <v>0</v>
      </c>
      <c r="G75" s="254"/>
      <c r="H75" s="266"/>
      <c r="I75" s="256"/>
      <c r="L75"/>
      <c r="M75"/>
    </row>
    <row r="76" spans="1:24">
      <c r="A76" s="864"/>
      <c r="B76" s="866"/>
      <c r="C76" s="257"/>
      <c r="D76" s="258"/>
      <c r="E76" s="259"/>
      <c r="F76" s="253">
        <f>IF(E76=0,0,IF(D76&lt;#REF!,"EXPERIENCIA ADQUIRIDA ANTES DEL GRADO",E76/VLOOKUP(YEAR(D76),$L$1:$M$64,2,0)))</f>
        <v>0</v>
      </c>
      <c r="G76" s="254"/>
      <c r="H76" s="266"/>
      <c r="I76" s="256"/>
      <c r="L76"/>
      <c r="M76"/>
    </row>
    <row r="77" spans="1:24">
      <c r="A77" s="864"/>
      <c r="B77" s="866"/>
      <c r="C77" s="257"/>
      <c r="D77" s="258"/>
      <c r="E77" s="259"/>
      <c r="F77" s="253">
        <f>IF(E77=0,0,IF(D77&lt;#REF!,"EXPERIENCIA ADQUIRIDA ANTES DEL GRADO",E77/VLOOKUP(YEAR(D77),$L$1:$M$64,2,0)))</f>
        <v>0</v>
      </c>
      <c r="G77" s="254"/>
      <c r="H77" s="266"/>
      <c r="I77" s="256"/>
      <c r="L77"/>
      <c r="M77"/>
    </row>
    <row r="78" spans="1:24">
      <c r="A78" s="864"/>
      <c r="B78" s="866"/>
      <c r="C78" s="257"/>
      <c r="D78" s="258"/>
      <c r="E78" s="259"/>
      <c r="F78" s="253">
        <f>IF(E78=0,0,IF(D78&lt;#REF!,"EXPERIENCIA ADQUIRIDA ANTES DEL GRADO",E78/VLOOKUP(YEAR(D78),$L$1:$M$64,2,0)))</f>
        <v>0</v>
      </c>
      <c r="G78" s="265"/>
      <c r="H78" s="266"/>
      <c r="I78" s="256"/>
      <c r="L78"/>
      <c r="M78"/>
    </row>
    <row r="79" spans="1:24" ht="13.5" thickBot="1">
      <c r="A79" s="864"/>
      <c r="B79" s="866"/>
      <c r="C79" s="257"/>
      <c r="D79" s="258"/>
      <c r="E79" s="259"/>
      <c r="F79" s="253">
        <f>IF(E79=0,0,IF(D79&lt;#REF!,"EXPERIENCIA ADQUIRIDA ANTES DEL GRADO",E79/VLOOKUP(YEAR(D79),$L$1:$M$64,2,0)))</f>
        <v>0</v>
      </c>
      <c r="G79" s="265"/>
      <c r="H79" s="270"/>
      <c r="I79" s="271"/>
      <c r="L79"/>
      <c r="M79"/>
      <c r="N79" s="225"/>
      <c r="T79" s="225"/>
      <c r="U79" s="225"/>
      <c r="V79" s="225"/>
      <c r="W79" s="225"/>
      <c r="X79" s="225"/>
    </row>
    <row r="80" spans="1:24" ht="16.5" thickBot="1">
      <c r="A80" s="865"/>
      <c r="B80" s="867"/>
      <c r="C80" s="856" t="s">
        <v>178</v>
      </c>
      <c r="D80" s="857"/>
      <c r="E80" s="857"/>
      <c r="F80" s="272">
        <f>SUM(F73:F79)</f>
        <v>0</v>
      </c>
      <c r="G80" s="273">
        <f>IF(F80&gt;=F$7,"cumple",0)</f>
        <v>0</v>
      </c>
      <c r="H80" s="274"/>
      <c r="I80" s="296"/>
      <c r="L80"/>
      <c r="M80"/>
    </row>
    <row r="81" spans="1:13" s="283" customFormat="1" ht="13.5" thickBot="1">
      <c r="A81" s="276"/>
      <c r="B81" s="277"/>
      <c r="C81" s="277"/>
      <c r="D81" s="277"/>
      <c r="E81" s="277"/>
      <c r="F81" s="277"/>
      <c r="G81" s="277"/>
      <c r="H81" s="278"/>
      <c r="I81" s="279"/>
      <c r="J81" s="280"/>
      <c r="K81" s="280"/>
      <c r="L81"/>
      <c r="M81"/>
    </row>
    <row r="82" spans="1:13">
      <c r="A82" s="297"/>
      <c r="B82" s="298"/>
      <c r="C82" s="302"/>
      <c r="D82" s="303"/>
      <c r="E82" s="304"/>
      <c r="F82" s="304"/>
      <c r="G82" s="304"/>
      <c r="H82" s="304"/>
      <c r="I82" s="305"/>
    </row>
  </sheetData>
  <mergeCells count="40">
    <mergeCell ref="C52:E52"/>
    <mergeCell ref="A45:A52"/>
    <mergeCell ref="B45:B52"/>
    <mergeCell ref="A32:A39"/>
    <mergeCell ref="B32:B39"/>
    <mergeCell ref="C39:E39"/>
    <mergeCell ref="C80:E80"/>
    <mergeCell ref="A73:A80"/>
    <mergeCell ref="B73:B80"/>
    <mergeCell ref="C69:H69"/>
    <mergeCell ref="C70:H70"/>
    <mergeCell ref="A59:A66"/>
    <mergeCell ref="B59:B66"/>
    <mergeCell ref="C66:E66"/>
    <mergeCell ref="C55:H55"/>
    <mergeCell ref="C56:H56"/>
    <mergeCell ref="C28:H28"/>
    <mergeCell ref="C29:H29"/>
    <mergeCell ref="C41:H41"/>
    <mergeCell ref="C42:H42"/>
    <mergeCell ref="F9:F10"/>
    <mergeCell ref="D11:E12"/>
    <mergeCell ref="F11:F12"/>
    <mergeCell ref="C26:E26"/>
    <mergeCell ref="G9:G10"/>
    <mergeCell ref="G11:G12"/>
    <mergeCell ref="C15:H15"/>
    <mergeCell ref="C16:H16"/>
    <mergeCell ref="A1:I2"/>
    <mergeCell ref="A4:I4"/>
    <mergeCell ref="D6:E6"/>
    <mergeCell ref="B6:C6"/>
    <mergeCell ref="A19:A26"/>
    <mergeCell ref="B19:B26"/>
    <mergeCell ref="D7:E8"/>
    <mergeCell ref="F7:F8"/>
    <mergeCell ref="D9:E10"/>
    <mergeCell ref="A7:A8"/>
    <mergeCell ref="B7:C8"/>
    <mergeCell ref="G7:G8"/>
  </mergeCells>
  <conditionalFormatting sqref="D13:I13 J18:J26 H12:I12 I17">
    <cfRule type="containsText" dxfId="119" priority="33" operator="containsText" text="TIEMPO">
      <formula>NOT(ISERROR(SEARCH("TIEMPO",D12)))</formula>
    </cfRule>
    <cfRule type="cellIs" dxfId="118" priority="34" operator="equal">
      <formula>30</formula>
    </cfRule>
  </conditionalFormatting>
  <conditionalFormatting sqref="F19:F25">
    <cfRule type="containsText" dxfId="117" priority="31" stopIfTrue="1" operator="containsText" text="EXPERIENCIA">
      <formula>NOT(ISERROR(SEARCH("EXPERIENCIA",F19)))</formula>
    </cfRule>
  </conditionalFormatting>
  <conditionalFormatting sqref="F59:F65">
    <cfRule type="containsText" dxfId="116" priority="9" stopIfTrue="1" operator="containsText" text="EXPERIENCIA">
      <formula>NOT(ISERROR(SEARCH("EXPERIENCIA",F59)))</formula>
    </cfRule>
  </conditionalFormatting>
  <conditionalFormatting sqref="F73:F79">
    <cfRule type="containsText" dxfId="115" priority="8" stopIfTrue="1" operator="containsText" text="EXPERIENCIA">
      <formula>NOT(ISERROR(SEARCH("EXPERIENCIA",F73)))</formula>
    </cfRule>
  </conditionalFormatting>
  <conditionalFormatting sqref="F32:F38">
    <cfRule type="containsText" dxfId="114" priority="6" stopIfTrue="1" operator="containsText" text="EXPERIENCIA">
      <formula>NOT(ISERROR(SEARCH("EXPERIENCIA",F32)))</formula>
    </cfRule>
  </conditionalFormatting>
  <conditionalFormatting sqref="F45:F51">
    <cfRule type="containsText" dxfId="113" priority="3" stopIfTrue="1" operator="containsText" text="EXPERIENCIA">
      <formula>NOT(ISERROR(SEARCH("EXPERIENCIA",F45)))</formula>
    </cfRule>
  </conditionalFormatting>
  <printOptions horizontalCentered="1"/>
  <pageMargins left="0.70866141732283472" right="0.70866141732283472" top="0.74803149606299213" bottom="0.74803149606299213" header="0.31496062992125984" footer="0.31496062992125984"/>
  <pageSetup scale="53" fitToHeight="2" orientation="landscape" r:id="rId1"/>
  <headerFooter>
    <oddFooter>&amp;L&amp;8Arq. Walter Raúl Parada Barajas &amp;C&amp;8&amp;F&amp;R&amp;8&amp;A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249977111117893"/>
  </sheetPr>
  <dimension ref="A1:AH91"/>
  <sheetViews>
    <sheetView workbookViewId="0">
      <selection sqref="A1:R2"/>
    </sheetView>
  </sheetViews>
  <sheetFormatPr baseColWidth="10" defaultColWidth="11" defaultRowHeight="12.75"/>
  <cols>
    <col min="1" max="1" width="24" style="217" customWidth="1"/>
    <col min="2" max="2" width="22.140625" style="217" customWidth="1"/>
    <col min="3" max="4" width="17" style="217" customWidth="1"/>
    <col min="5" max="5" width="25" style="217" customWidth="1"/>
    <col min="6" max="7" width="17.42578125" style="217" customWidth="1"/>
    <col min="8" max="8" width="51.42578125" style="217" customWidth="1"/>
    <col min="9" max="9" width="16.42578125" style="217" customWidth="1"/>
    <col min="10" max="10" width="18.42578125" style="217" customWidth="1"/>
    <col min="11" max="11" width="16.42578125" style="217" customWidth="1"/>
    <col min="12" max="12" width="18.42578125" style="217" customWidth="1"/>
    <col min="13" max="13" width="13.42578125" style="217" customWidth="1"/>
    <col min="14" max="14" width="13.85546875" style="217" customWidth="1"/>
    <col min="15" max="15" width="9.42578125" style="217" bestFit="1" customWidth="1"/>
    <col min="16" max="16" width="6.7109375" style="217" bestFit="1" customWidth="1"/>
    <col min="17" max="17" width="10.140625" style="217" customWidth="1"/>
    <col min="18" max="18" width="30.85546875" style="217" customWidth="1"/>
    <col min="19" max="19" width="6" style="214" customWidth="1"/>
    <col min="20" max="20" width="11" style="214" customWidth="1"/>
    <col min="21" max="21" width="5.85546875" style="311" customWidth="1"/>
    <col min="22" max="22" width="14.7109375" style="312" customWidth="1"/>
    <col min="23" max="23" width="11" style="217" customWidth="1"/>
    <col min="24" max="28" width="11.42578125" style="217" customWidth="1"/>
    <col min="29" max="261" width="11" style="217"/>
    <col min="262" max="262" width="24" style="217" customWidth="1"/>
    <col min="263" max="263" width="22.140625" style="217" customWidth="1"/>
    <col min="264" max="265" width="17" style="217" customWidth="1"/>
    <col min="266" max="266" width="25" style="217" customWidth="1"/>
    <col min="267" max="267" width="17.42578125" style="217" customWidth="1"/>
    <col min="268" max="268" width="51.42578125" style="217" customWidth="1"/>
    <col min="269" max="269" width="18.42578125" style="217" customWidth="1"/>
    <col min="270" max="270" width="28.85546875" style="217" customWidth="1"/>
    <col min="271" max="273" width="25.140625" style="217" customWidth="1"/>
    <col min="274" max="274" width="30.85546875" style="217" customWidth="1"/>
    <col min="275" max="275" width="6" style="217" customWidth="1"/>
    <col min="276" max="276" width="11" style="217" customWidth="1"/>
    <col min="277" max="277" width="5.85546875" style="217" customWidth="1"/>
    <col min="278" max="278" width="14.7109375" style="217" customWidth="1"/>
    <col min="279" max="279" width="11" style="217" customWidth="1"/>
    <col min="280" max="284" width="11.42578125" style="217" customWidth="1"/>
    <col min="285" max="517" width="11" style="217"/>
    <col min="518" max="518" width="24" style="217" customWidth="1"/>
    <col min="519" max="519" width="22.140625" style="217" customWidth="1"/>
    <col min="520" max="521" width="17" style="217" customWidth="1"/>
    <col min="522" max="522" width="25" style="217" customWidth="1"/>
    <col min="523" max="523" width="17.42578125" style="217" customWidth="1"/>
    <col min="524" max="524" width="51.42578125" style="217" customWidth="1"/>
    <col min="525" max="525" width="18.42578125" style="217" customWidth="1"/>
    <col min="526" max="526" width="28.85546875" style="217" customWidth="1"/>
    <col min="527" max="529" width="25.140625" style="217" customWidth="1"/>
    <col min="530" max="530" width="30.85546875" style="217" customWidth="1"/>
    <col min="531" max="531" width="6" style="217" customWidth="1"/>
    <col min="532" max="532" width="11" style="217" customWidth="1"/>
    <col min="533" max="533" width="5.85546875" style="217" customWidth="1"/>
    <col min="534" max="534" width="14.7109375" style="217" customWidth="1"/>
    <col min="535" max="535" width="11" style="217" customWidth="1"/>
    <col min="536" max="540" width="11.42578125" style="217" customWidth="1"/>
    <col min="541" max="773" width="11" style="217"/>
    <col min="774" max="774" width="24" style="217" customWidth="1"/>
    <col min="775" max="775" width="22.140625" style="217" customWidth="1"/>
    <col min="776" max="777" width="17" style="217" customWidth="1"/>
    <col min="778" max="778" width="25" style="217" customWidth="1"/>
    <col min="779" max="779" width="17.42578125" style="217" customWidth="1"/>
    <col min="780" max="780" width="51.42578125" style="217" customWidth="1"/>
    <col min="781" max="781" width="18.42578125" style="217" customWidth="1"/>
    <col min="782" max="782" width="28.85546875" style="217" customWidth="1"/>
    <col min="783" max="785" width="25.140625" style="217" customWidth="1"/>
    <col min="786" max="786" width="30.85546875" style="217" customWidth="1"/>
    <col min="787" max="787" width="6" style="217" customWidth="1"/>
    <col min="788" max="788" width="11" style="217" customWidth="1"/>
    <col min="789" max="789" width="5.85546875" style="217" customWidth="1"/>
    <col min="790" max="790" width="14.7109375" style="217" customWidth="1"/>
    <col min="791" max="791" width="11" style="217" customWidth="1"/>
    <col min="792" max="796" width="11.42578125" style="217" customWidth="1"/>
    <col min="797" max="1029" width="11" style="217"/>
    <col min="1030" max="1030" width="24" style="217" customWidth="1"/>
    <col min="1031" max="1031" width="22.140625" style="217" customWidth="1"/>
    <col min="1032" max="1033" width="17" style="217" customWidth="1"/>
    <col min="1034" max="1034" width="25" style="217" customWidth="1"/>
    <col min="1035" max="1035" width="17.42578125" style="217" customWidth="1"/>
    <col min="1036" max="1036" width="51.42578125" style="217" customWidth="1"/>
    <col min="1037" max="1037" width="18.42578125" style="217" customWidth="1"/>
    <col min="1038" max="1038" width="28.85546875" style="217" customWidth="1"/>
    <col min="1039" max="1041" width="25.140625" style="217" customWidth="1"/>
    <col min="1042" max="1042" width="30.85546875" style="217" customWidth="1"/>
    <col min="1043" max="1043" width="6" style="217" customWidth="1"/>
    <col min="1044" max="1044" width="11" style="217" customWidth="1"/>
    <col min="1045" max="1045" width="5.85546875" style="217" customWidth="1"/>
    <col min="1046" max="1046" width="14.7109375" style="217" customWidth="1"/>
    <col min="1047" max="1047" width="11" style="217" customWidth="1"/>
    <col min="1048" max="1052" width="11.42578125" style="217" customWidth="1"/>
    <col min="1053" max="1285" width="11" style="217"/>
    <col min="1286" max="1286" width="24" style="217" customWidth="1"/>
    <col min="1287" max="1287" width="22.140625" style="217" customWidth="1"/>
    <col min="1288" max="1289" width="17" style="217" customWidth="1"/>
    <col min="1290" max="1290" width="25" style="217" customWidth="1"/>
    <col min="1291" max="1291" width="17.42578125" style="217" customWidth="1"/>
    <col min="1292" max="1292" width="51.42578125" style="217" customWidth="1"/>
    <col min="1293" max="1293" width="18.42578125" style="217" customWidth="1"/>
    <col min="1294" max="1294" width="28.85546875" style="217" customWidth="1"/>
    <col min="1295" max="1297" width="25.140625" style="217" customWidth="1"/>
    <col min="1298" max="1298" width="30.85546875" style="217" customWidth="1"/>
    <col min="1299" max="1299" width="6" style="217" customWidth="1"/>
    <col min="1300" max="1300" width="11" style="217" customWidth="1"/>
    <col min="1301" max="1301" width="5.85546875" style="217" customWidth="1"/>
    <col min="1302" max="1302" width="14.7109375" style="217" customWidth="1"/>
    <col min="1303" max="1303" width="11" style="217" customWidth="1"/>
    <col min="1304" max="1308" width="11.42578125" style="217" customWidth="1"/>
    <col min="1309" max="1541" width="11" style="217"/>
    <col min="1542" max="1542" width="24" style="217" customWidth="1"/>
    <col min="1543" max="1543" width="22.140625" style="217" customWidth="1"/>
    <col min="1544" max="1545" width="17" style="217" customWidth="1"/>
    <col min="1546" max="1546" width="25" style="217" customWidth="1"/>
    <col min="1547" max="1547" width="17.42578125" style="217" customWidth="1"/>
    <col min="1548" max="1548" width="51.42578125" style="217" customWidth="1"/>
    <col min="1549" max="1549" width="18.42578125" style="217" customWidth="1"/>
    <col min="1550" max="1550" width="28.85546875" style="217" customWidth="1"/>
    <col min="1551" max="1553" width="25.140625" style="217" customWidth="1"/>
    <col min="1554" max="1554" width="30.85546875" style="217" customWidth="1"/>
    <col min="1555" max="1555" width="6" style="217" customWidth="1"/>
    <col min="1556" max="1556" width="11" style="217" customWidth="1"/>
    <col min="1557" max="1557" width="5.85546875" style="217" customWidth="1"/>
    <col min="1558" max="1558" width="14.7109375" style="217" customWidth="1"/>
    <col min="1559" max="1559" width="11" style="217" customWidth="1"/>
    <col min="1560" max="1564" width="11.42578125" style="217" customWidth="1"/>
    <col min="1565" max="1797" width="11" style="217"/>
    <col min="1798" max="1798" width="24" style="217" customWidth="1"/>
    <col min="1799" max="1799" width="22.140625" style="217" customWidth="1"/>
    <col min="1800" max="1801" width="17" style="217" customWidth="1"/>
    <col min="1802" max="1802" width="25" style="217" customWidth="1"/>
    <col min="1803" max="1803" width="17.42578125" style="217" customWidth="1"/>
    <col min="1804" max="1804" width="51.42578125" style="217" customWidth="1"/>
    <col min="1805" max="1805" width="18.42578125" style="217" customWidth="1"/>
    <col min="1806" max="1806" width="28.85546875" style="217" customWidth="1"/>
    <col min="1807" max="1809" width="25.140625" style="217" customWidth="1"/>
    <col min="1810" max="1810" width="30.85546875" style="217" customWidth="1"/>
    <col min="1811" max="1811" width="6" style="217" customWidth="1"/>
    <col min="1812" max="1812" width="11" style="217" customWidth="1"/>
    <col min="1813" max="1813" width="5.85546875" style="217" customWidth="1"/>
    <col min="1814" max="1814" width="14.7109375" style="217" customWidth="1"/>
    <col min="1815" max="1815" width="11" style="217" customWidth="1"/>
    <col min="1816" max="1820" width="11.42578125" style="217" customWidth="1"/>
    <col min="1821" max="2053" width="11" style="217"/>
    <col min="2054" max="2054" width="24" style="217" customWidth="1"/>
    <col min="2055" max="2055" width="22.140625" style="217" customWidth="1"/>
    <col min="2056" max="2057" width="17" style="217" customWidth="1"/>
    <col min="2058" max="2058" width="25" style="217" customWidth="1"/>
    <col min="2059" max="2059" width="17.42578125" style="217" customWidth="1"/>
    <col min="2060" max="2060" width="51.42578125" style="217" customWidth="1"/>
    <col min="2061" max="2061" width="18.42578125" style="217" customWidth="1"/>
    <col min="2062" max="2062" width="28.85546875" style="217" customWidth="1"/>
    <col min="2063" max="2065" width="25.140625" style="217" customWidth="1"/>
    <col min="2066" max="2066" width="30.85546875" style="217" customWidth="1"/>
    <col min="2067" max="2067" width="6" style="217" customWidth="1"/>
    <col min="2068" max="2068" width="11" style="217" customWidth="1"/>
    <col min="2069" max="2069" width="5.85546875" style="217" customWidth="1"/>
    <col min="2070" max="2070" width="14.7109375" style="217" customWidth="1"/>
    <col min="2071" max="2071" width="11" style="217" customWidth="1"/>
    <col min="2072" max="2076" width="11.42578125" style="217" customWidth="1"/>
    <col min="2077" max="2309" width="11" style="217"/>
    <col min="2310" max="2310" width="24" style="217" customWidth="1"/>
    <col min="2311" max="2311" width="22.140625" style="217" customWidth="1"/>
    <col min="2312" max="2313" width="17" style="217" customWidth="1"/>
    <col min="2314" max="2314" width="25" style="217" customWidth="1"/>
    <col min="2315" max="2315" width="17.42578125" style="217" customWidth="1"/>
    <col min="2316" max="2316" width="51.42578125" style="217" customWidth="1"/>
    <col min="2317" max="2317" width="18.42578125" style="217" customWidth="1"/>
    <col min="2318" max="2318" width="28.85546875" style="217" customWidth="1"/>
    <col min="2319" max="2321" width="25.140625" style="217" customWidth="1"/>
    <col min="2322" max="2322" width="30.85546875" style="217" customWidth="1"/>
    <col min="2323" max="2323" width="6" style="217" customWidth="1"/>
    <col min="2324" max="2324" width="11" style="217" customWidth="1"/>
    <col min="2325" max="2325" width="5.85546875" style="217" customWidth="1"/>
    <col min="2326" max="2326" width="14.7109375" style="217" customWidth="1"/>
    <col min="2327" max="2327" width="11" style="217" customWidth="1"/>
    <col min="2328" max="2332" width="11.42578125" style="217" customWidth="1"/>
    <col min="2333" max="2565" width="11" style="217"/>
    <col min="2566" max="2566" width="24" style="217" customWidth="1"/>
    <col min="2567" max="2567" width="22.140625" style="217" customWidth="1"/>
    <col min="2568" max="2569" width="17" style="217" customWidth="1"/>
    <col min="2570" max="2570" width="25" style="217" customWidth="1"/>
    <col min="2571" max="2571" width="17.42578125" style="217" customWidth="1"/>
    <col min="2572" max="2572" width="51.42578125" style="217" customWidth="1"/>
    <col min="2573" max="2573" width="18.42578125" style="217" customWidth="1"/>
    <col min="2574" max="2574" width="28.85546875" style="217" customWidth="1"/>
    <col min="2575" max="2577" width="25.140625" style="217" customWidth="1"/>
    <col min="2578" max="2578" width="30.85546875" style="217" customWidth="1"/>
    <col min="2579" max="2579" width="6" style="217" customWidth="1"/>
    <col min="2580" max="2580" width="11" style="217" customWidth="1"/>
    <col min="2581" max="2581" width="5.85546875" style="217" customWidth="1"/>
    <col min="2582" max="2582" width="14.7109375" style="217" customWidth="1"/>
    <col min="2583" max="2583" width="11" style="217" customWidth="1"/>
    <col min="2584" max="2588" width="11.42578125" style="217" customWidth="1"/>
    <col min="2589" max="2821" width="11" style="217"/>
    <col min="2822" max="2822" width="24" style="217" customWidth="1"/>
    <col min="2823" max="2823" width="22.140625" style="217" customWidth="1"/>
    <col min="2824" max="2825" width="17" style="217" customWidth="1"/>
    <col min="2826" max="2826" width="25" style="217" customWidth="1"/>
    <col min="2827" max="2827" width="17.42578125" style="217" customWidth="1"/>
    <col min="2828" max="2828" width="51.42578125" style="217" customWidth="1"/>
    <col min="2829" max="2829" width="18.42578125" style="217" customWidth="1"/>
    <col min="2830" max="2830" width="28.85546875" style="217" customWidth="1"/>
    <col min="2831" max="2833" width="25.140625" style="217" customWidth="1"/>
    <col min="2834" max="2834" width="30.85546875" style="217" customWidth="1"/>
    <col min="2835" max="2835" width="6" style="217" customWidth="1"/>
    <col min="2836" max="2836" width="11" style="217" customWidth="1"/>
    <col min="2837" max="2837" width="5.85546875" style="217" customWidth="1"/>
    <col min="2838" max="2838" width="14.7109375" style="217" customWidth="1"/>
    <col min="2839" max="2839" width="11" style="217" customWidth="1"/>
    <col min="2840" max="2844" width="11.42578125" style="217" customWidth="1"/>
    <col min="2845" max="3077" width="11" style="217"/>
    <col min="3078" max="3078" width="24" style="217" customWidth="1"/>
    <col min="3079" max="3079" width="22.140625" style="217" customWidth="1"/>
    <col min="3080" max="3081" width="17" style="217" customWidth="1"/>
    <col min="3082" max="3082" width="25" style="217" customWidth="1"/>
    <col min="3083" max="3083" width="17.42578125" style="217" customWidth="1"/>
    <col min="3084" max="3084" width="51.42578125" style="217" customWidth="1"/>
    <col min="3085" max="3085" width="18.42578125" style="217" customWidth="1"/>
    <col min="3086" max="3086" width="28.85546875" style="217" customWidth="1"/>
    <col min="3087" max="3089" width="25.140625" style="217" customWidth="1"/>
    <col min="3090" max="3090" width="30.85546875" style="217" customWidth="1"/>
    <col min="3091" max="3091" width="6" style="217" customWidth="1"/>
    <col min="3092" max="3092" width="11" style="217" customWidth="1"/>
    <col min="3093" max="3093" width="5.85546875" style="217" customWidth="1"/>
    <col min="3094" max="3094" width="14.7109375" style="217" customWidth="1"/>
    <col min="3095" max="3095" width="11" style="217" customWidth="1"/>
    <col min="3096" max="3100" width="11.42578125" style="217" customWidth="1"/>
    <col min="3101" max="3333" width="11" style="217"/>
    <col min="3334" max="3334" width="24" style="217" customWidth="1"/>
    <col min="3335" max="3335" width="22.140625" style="217" customWidth="1"/>
    <col min="3336" max="3337" width="17" style="217" customWidth="1"/>
    <col min="3338" max="3338" width="25" style="217" customWidth="1"/>
    <col min="3339" max="3339" width="17.42578125" style="217" customWidth="1"/>
    <col min="3340" max="3340" width="51.42578125" style="217" customWidth="1"/>
    <col min="3341" max="3341" width="18.42578125" style="217" customWidth="1"/>
    <col min="3342" max="3342" width="28.85546875" style="217" customWidth="1"/>
    <col min="3343" max="3345" width="25.140625" style="217" customWidth="1"/>
    <col min="3346" max="3346" width="30.85546875" style="217" customWidth="1"/>
    <col min="3347" max="3347" width="6" style="217" customWidth="1"/>
    <col min="3348" max="3348" width="11" style="217" customWidth="1"/>
    <col min="3349" max="3349" width="5.85546875" style="217" customWidth="1"/>
    <col min="3350" max="3350" width="14.7109375" style="217" customWidth="1"/>
    <col min="3351" max="3351" width="11" style="217" customWidth="1"/>
    <col min="3352" max="3356" width="11.42578125" style="217" customWidth="1"/>
    <col min="3357" max="3589" width="11" style="217"/>
    <col min="3590" max="3590" width="24" style="217" customWidth="1"/>
    <col min="3591" max="3591" width="22.140625" style="217" customWidth="1"/>
    <col min="3592" max="3593" width="17" style="217" customWidth="1"/>
    <col min="3594" max="3594" width="25" style="217" customWidth="1"/>
    <col min="3595" max="3595" width="17.42578125" style="217" customWidth="1"/>
    <col min="3596" max="3596" width="51.42578125" style="217" customWidth="1"/>
    <col min="3597" max="3597" width="18.42578125" style="217" customWidth="1"/>
    <col min="3598" max="3598" width="28.85546875" style="217" customWidth="1"/>
    <col min="3599" max="3601" width="25.140625" style="217" customWidth="1"/>
    <col min="3602" max="3602" width="30.85546875" style="217" customWidth="1"/>
    <col min="3603" max="3603" width="6" style="217" customWidth="1"/>
    <col min="3604" max="3604" width="11" style="217" customWidth="1"/>
    <col min="3605" max="3605" width="5.85546875" style="217" customWidth="1"/>
    <col min="3606" max="3606" width="14.7109375" style="217" customWidth="1"/>
    <col min="3607" max="3607" width="11" style="217" customWidth="1"/>
    <col min="3608" max="3612" width="11.42578125" style="217" customWidth="1"/>
    <col min="3613" max="3845" width="11" style="217"/>
    <col min="3846" max="3846" width="24" style="217" customWidth="1"/>
    <col min="3847" max="3847" width="22.140625" style="217" customWidth="1"/>
    <col min="3848" max="3849" width="17" style="217" customWidth="1"/>
    <col min="3850" max="3850" width="25" style="217" customWidth="1"/>
    <col min="3851" max="3851" width="17.42578125" style="217" customWidth="1"/>
    <col min="3852" max="3852" width="51.42578125" style="217" customWidth="1"/>
    <col min="3853" max="3853" width="18.42578125" style="217" customWidth="1"/>
    <col min="3854" max="3854" width="28.85546875" style="217" customWidth="1"/>
    <col min="3855" max="3857" width="25.140625" style="217" customWidth="1"/>
    <col min="3858" max="3858" width="30.85546875" style="217" customWidth="1"/>
    <col min="3859" max="3859" width="6" style="217" customWidth="1"/>
    <col min="3860" max="3860" width="11" style="217" customWidth="1"/>
    <col min="3861" max="3861" width="5.85546875" style="217" customWidth="1"/>
    <col min="3862" max="3862" width="14.7109375" style="217" customWidth="1"/>
    <col min="3863" max="3863" width="11" style="217" customWidth="1"/>
    <col min="3864" max="3868" width="11.42578125" style="217" customWidth="1"/>
    <col min="3869" max="4101" width="11" style="217"/>
    <col min="4102" max="4102" width="24" style="217" customWidth="1"/>
    <col min="4103" max="4103" width="22.140625" style="217" customWidth="1"/>
    <col min="4104" max="4105" width="17" style="217" customWidth="1"/>
    <col min="4106" max="4106" width="25" style="217" customWidth="1"/>
    <col min="4107" max="4107" width="17.42578125" style="217" customWidth="1"/>
    <col min="4108" max="4108" width="51.42578125" style="217" customWidth="1"/>
    <col min="4109" max="4109" width="18.42578125" style="217" customWidth="1"/>
    <col min="4110" max="4110" width="28.85546875" style="217" customWidth="1"/>
    <col min="4111" max="4113" width="25.140625" style="217" customWidth="1"/>
    <col min="4114" max="4114" width="30.85546875" style="217" customWidth="1"/>
    <col min="4115" max="4115" width="6" style="217" customWidth="1"/>
    <col min="4116" max="4116" width="11" style="217" customWidth="1"/>
    <col min="4117" max="4117" width="5.85546875" style="217" customWidth="1"/>
    <col min="4118" max="4118" width="14.7109375" style="217" customWidth="1"/>
    <col min="4119" max="4119" width="11" style="217" customWidth="1"/>
    <col min="4120" max="4124" width="11.42578125" style="217" customWidth="1"/>
    <col min="4125" max="4357" width="11" style="217"/>
    <col min="4358" max="4358" width="24" style="217" customWidth="1"/>
    <col min="4359" max="4359" width="22.140625" style="217" customWidth="1"/>
    <col min="4360" max="4361" width="17" style="217" customWidth="1"/>
    <col min="4362" max="4362" width="25" style="217" customWidth="1"/>
    <col min="4363" max="4363" width="17.42578125" style="217" customWidth="1"/>
    <col min="4364" max="4364" width="51.42578125" style="217" customWidth="1"/>
    <col min="4365" max="4365" width="18.42578125" style="217" customWidth="1"/>
    <col min="4366" max="4366" width="28.85546875" style="217" customWidth="1"/>
    <col min="4367" max="4369" width="25.140625" style="217" customWidth="1"/>
    <col min="4370" max="4370" width="30.85546875" style="217" customWidth="1"/>
    <col min="4371" max="4371" width="6" style="217" customWidth="1"/>
    <col min="4372" max="4372" width="11" style="217" customWidth="1"/>
    <col min="4373" max="4373" width="5.85546875" style="217" customWidth="1"/>
    <col min="4374" max="4374" width="14.7109375" style="217" customWidth="1"/>
    <col min="4375" max="4375" width="11" style="217" customWidth="1"/>
    <col min="4376" max="4380" width="11.42578125" style="217" customWidth="1"/>
    <col min="4381" max="4613" width="11" style="217"/>
    <col min="4614" max="4614" width="24" style="217" customWidth="1"/>
    <col min="4615" max="4615" width="22.140625" style="217" customWidth="1"/>
    <col min="4616" max="4617" width="17" style="217" customWidth="1"/>
    <col min="4618" max="4618" width="25" style="217" customWidth="1"/>
    <col min="4619" max="4619" width="17.42578125" style="217" customWidth="1"/>
    <col min="4620" max="4620" width="51.42578125" style="217" customWidth="1"/>
    <col min="4621" max="4621" width="18.42578125" style="217" customWidth="1"/>
    <col min="4622" max="4622" width="28.85546875" style="217" customWidth="1"/>
    <col min="4623" max="4625" width="25.140625" style="217" customWidth="1"/>
    <col min="4626" max="4626" width="30.85546875" style="217" customWidth="1"/>
    <col min="4627" max="4627" width="6" style="217" customWidth="1"/>
    <col min="4628" max="4628" width="11" style="217" customWidth="1"/>
    <col min="4629" max="4629" width="5.85546875" style="217" customWidth="1"/>
    <col min="4630" max="4630" width="14.7109375" style="217" customWidth="1"/>
    <col min="4631" max="4631" width="11" style="217" customWidth="1"/>
    <col min="4632" max="4636" width="11.42578125" style="217" customWidth="1"/>
    <col min="4637" max="4869" width="11" style="217"/>
    <col min="4870" max="4870" width="24" style="217" customWidth="1"/>
    <col min="4871" max="4871" width="22.140625" style="217" customWidth="1"/>
    <col min="4872" max="4873" width="17" style="217" customWidth="1"/>
    <col min="4874" max="4874" width="25" style="217" customWidth="1"/>
    <col min="4875" max="4875" width="17.42578125" style="217" customWidth="1"/>
    <col min="4876" max="4876" width="51.42578125" style="217" customWidth="1"/>
    <col min="4877" max="4877" width="18.42578125" style="217" customWidth="1"/>
    <col min="4878" max="4878" width="28.85546875" style="217" customWidth="1"/>
    <col min="4879" max="4881" width="25.140625" style="217" customWidth="1"/>
    <col min="4882" max="4882" width="30.85546875" style="217" customWidth="1"/>
    <col min="4883" max="4883" width="6" style="217" customWidth="1"/>
    <col min="4884" max="4884" width="11" style="217" customWidth="1"/>
    <col min="4885" max="4885" width="5.85546875" style="217" customWidth="1"/>
    <col min="4886" max="4886" width="14.7109375" style="217" customWidth="1"/>
    <col min="4887" max="4887" width="11" style="217" customWidth="1"/>
    <col min="4888" max="4892" width="11.42578125" style="217" customWidth="1"/>
    <col min="4893" max="5125" width="11" style="217"/>
    <col min="5126" max="5126" width="24" style="217" customWidth="1"/>
    <col min="5127" max="5127" width="22.140625" style="217" customWidth="1"/>
    <col min="5128" max="5129" width="17" style="217" customWidth="1"/>
    <col min="5130" max="5130" width="25" style="217" customWidth="1"/>
    <col min="5131" max="5131" width="17.42578125" style="217" customWidth="1"/>
    <col min="5132" max="5132" width="51.42578125" style="217" customWidth="1"/>
    <col min="5133" max="5133" width="18.42578125" style="217" customWidth="1"/>
    <col min="5134" max="5134" width="28.85546875" style="217" customWidth="1"/>
    <col min="5135" max="5137" width="25.140625" style="217" customWidth="1"/>
    <col min="5138" max="5138" width="30.85546875" style="217" customWidth="1"/>
    <col min="5139" max="5139" width="6" style="217" customWidth="1"/>
    <col min="5140" max="5140" width="11" style="217" customWidth="1"/>
    <col min="5141" max="5141" width="5.85546875" style="217" customWidth="1"/>
    <col min="5142" max="5142" width="14.7109375" style="217" customWidth="1"/>
    <col min="5143" max="5143" width="11" style="217" customWidth="1"/>
    <col min="5144" max="5148" width="11.42578125" style="217" customWidth="1"/>
    <col min="5149" max="5381" width="11" style="217"/>
    <col min="5382" max="5382" width="24" style="217" customWidth="1"/>
    <col min="5383" max="5383" width="22.140625" style="217" customWidth="1"/>
    <col min="5384" max="5385" width="17" style="217" customWidth="1"/>
    <col min="5386" max="5386" width="25" style="217" customWidth="1"/>
    <col min="5387" max="5387" width="17.42578125" style="217" customWidth="1"/>
    <col min="5388" max="5388" width="51.42578125" style="217" customWidth="1"/>
    <col min="5389" max="5389" width="18.42578125" style="217" customWidth="1"/>
    <col min="5390" max="5390" width="28.85546875" style="217" customWidth="1"/>
    <col min="5391" max="5393" width="25.140625" style="217" customWidth="1"/>
    <col min="5394" max="5394" width="30.85546875" style="217" customWidth="1"/>
    <col min="5395" max="5395" width="6" style="217" customWidth="1"/>
    <col min="5396" max="5396" width="11" style="217" customWidth="1"/>
    <col min="5397" max="5397" width="5.85546875" style="217" customWidth="1"/>
    <col min="5398" max="5398" width="14.7109375" style="217" customWidth="1"/>
    <col min="5399" max="5399" width="11" style="217" customWidth="1"/>
    <col min="5400" max="5404" width="11.42578125" style="217" customWidth="1"/>
    <col min="5405" max="5637" width="11" style="217"/>
    <col min="5638" max="5638" width="24" style="217" customWidth="1"/>
    <col min="5639" max="5639" width="22.140625" style="217" customWidth="1"/>
    <col min="5640" max="5641" width="17" style="217" customWidth="1"/>
    <col min="5642" max="5642" width="25" style="217" customWidth="1"/>
    <col min="5643" max="5643" width="17.42578125" style="217" customWidth="1"/>
    <col min="5644" max="5644" width="51.42578125" style="217" customWidth="1"/>
    <col min="5645" max="5645" width="18.42578125" style="217" customWidth="1"/>
    <col min="5646" max="5646" width="28.85546875" style="217" customWidth="1"/>
    <col min="5647" max="5649" width="25.140625" style="217" customWidth="1"/>
    <col min="5650" max="5650" width="30.85546875" style="217" customWidth="1"/>
    <col min="5651" max="5651" width="6" style="217" customWidth="1"/>
    <col min="5652" max="5652" width="11" style="217" customWidth="1"/>
    <col min="5653" max="5653" width="5.85546875" style="217" customWidth="1"/>
    <col min="5654" max="5654" width="14.7109375" style="217" customWidth="1"/>
    <col min="5655" max="5655" width="11" style="217" customWidth="1"/>
    <col min="5656" max="5660" width="11.42578125" style="217" customWidth="1"/>
    <col min="5661" max="5893" width="11" style="217"/>
    <col min="5894" max="5894" width="24" style="217" customWidth="1"/>
    <col min="5895" max="5895" width="22.140625" style="217" customWidth="1"/>
    <col min="5896" max="5897" width="17" style="217" customWidth="1"/>
    <col min="5898" max="5898" width="25" style="217" customWidth="1"/>
    <col min="5899" max="5899" width="17.42578125" style="217" customWidth="1"/>
    <col min="5900" max="5900" width="51.42578125" style="217" customWidth="1"/>
    <col min="5901" max="5901" width="18.42578125" style="217" customWidth="1"/>
    <col min="5902" max="5902" width="28.85546875" style="217" customWidth="1"/>
    <col min="5903" max="5905" width="25.140625" style="217" customWidth="1"/>
    <col min="5906" max="5906" width="30.85546875" style="217" customWidth="1"/>
    <col min="5907" max="5907" width="6" style="217" customWidth="1"/>
    <col min="5908" max="5908" width="11" style="217" customWidth="1"/>
    <col min="5909" max="5909" width="5.85546875" style="217" customWidth="1"/>
    <col min="5910" max="5910" width="14.7109375" style="217" customWidth="1"/>
    <col min="5911" max="5911" width="11" style="217" customWidth="1"/>
    <col min="5912" max="5916" width="11.42578125" style="217" customWidth="1"/>
    <col min="5917" max="6149" width="11" style="217"/>
    <col min="6150" max="6150" width="24" style="217" customWidth="1"/>
    <col min="6151" max="6151" width="22.140625" style="217" customWidth="1"/>
    <col min="6152" max="6153" width="17" style="217" customWidth="1"/>
    <col min="6154" max="6154" width="25" style="217" customWidth="1"/>
    <col min="6155" max="6155" width="17.42578125" style="217" customWidth="1"/>
    <col min="6156" max="6156" width="51.42578125" style="217" customWidth="1"/>
    <col min="6157" max="6157" width="18.42578125" style="217" customWidth="1"/>
    <col min="6158" max="6158" width="28.85546875" style="217" customWidth="1"/>
    <col min="6159" max="6161" width="25.140625" style="217" customWidth="1"/>
    <col min="6162" max="6162" width="30.85546875" style="217" customWidth="1"/>
    <col min="6163" max="6163" width="6" style="217" customWidth="1"/>
    <col min="6164" max="6164" width="11" style="217" customWidth="1"/>
    <col min="6165" max="6165" width="5.85546875" style="217" customWidth="1"/>
    <col min="6166" max="6166" width="14.7109375" style="217" customWidth="1"/>
    <col min="6167" max="6167" width="11" style="217" customWidth="1"/>
    <col min="6168" max="6172" width="11.42578125" style="217" customWidth="1"/>
    <col min="6173" max="6405" width="11" style="217"/>
    <col min="6406" max="6406" width="24" style="217" customWidth="1"/>
    <col min="6407" max="6407" width="22.140625" style="217" customWidth="1"/>
    <col min="6408" max="6409" width="17" style="217" customWidth="1"/>
    <col min="6410" max="6410" width="25" style="217" customWidth="1"/>
    <col min="6411" max="6411" width="17.42578125" style="217" customWidth="1"/>
    <col min="6412" max="6412" width="51.42578125" style="217" customWidth="1"/>
    <col min="6413" max="6413" width="18.42578125" style="217" customWidth="1"/>
    <col min="6414" max="6414" width="28.85546875" style="217" customWidth="1"/>
    <col min="6415" max="6417" width="25.140625" style="217" customWidth="1"/>
    <col min="6418" max="6418" width="30.85546875" style="217" customWidth="1"/>
    <col min="6419" max="6419" width="6" style="217" customWidth="1"/>
    <col min="6420" max="6420" width="11" style="217" customWidth="1"/>
    <col min="6421" max="6421" width="5.85546875" style="217" customWidth="1"/>
    <col min="6422" max="6422" width="14.7109375" style="217" customWidth="1"/>
    <col min="6423" max="6423" width="11" style="217" customWidth="1"/>
    <col min="6424" max="6428" width="11.42578125" style="217" customWidth="1"/>
    <col min="6429" max="6661" width="11" style="217"/>
    <col min="6662" max="6662" width="24" style="217" customWidth="1"/>
    <col min="6663" max="6663" width="22.140625" style="217" customWidth="1"/>
    <col min="6664" max="6665" width="17" style="217" customWidth="1"/>
    <col min="6666" max="6666" width="25" style="217" customWidth="1"/>
    <col min="6667" max="6667" width="17.42578125" style="217" customWidth="1"/>
    <col min="6668" max="6668" width="51.42578125" style="217" customWidth="1"/>
    <col min="6669" max="6669" width="18.42578125" style="217" customWidth="1"/>
    <col min="6670" max="6670" width="28.85546875" style="217" customWidth="1"/>
    <col min="6671" max="6673" width="25.140625" style="217" customWidth="1"/>
    <col min="6674" max="6674" width="30.85546875" style="217" customWidth="1"/>
    <col min="6675" max="6675" width="6" style="217" customWidth="1"/>
    <col min="6676" max="6676" width="11" style="217" customWidth="1"/>
    <col min="6677" max="6677" width="5.85546875" style="217" customWidth="1"/>
    <col min="6678" max="6678" width="14.7109375" style="217" customWidth="1"/>
    <col min="6679" max="6679" width="11" style="217" customWidth="1"/>
    <col min="6680" max="6684" width="11.42578125" style="217" customWidth="1"/>
    <col min="6685" max="6917" width="11" style="217"/>
    <col min="6918" max="6918" width="24" style="217" customWidth="1"/>
    <col min="6919" max="6919" width="22.140625" style="217" customWidth="1"/>
    <col min="6920" max="6921" width="17" style="217" customWidth="1"/>
    <col min="6922" max="6922" width="25" style="217" customWidth="1"/>
    <col min="6923" max="6923" width="17.42578125" style="217" customWidth="1"/>
    <col min="6924" max="6924" width="51.42578125" style="217" customWidth="1"/>
    <col min="6925" max="6925" width="18.42578125" style="217" customWidth="1"/>
    <col min="6926" max="6926" width="28.85546875" style="217" customWidth="1"/>
    <col min="6927" max="6929" width="25.140625" style="217" customWidth="1"/>
    <col min="6930" max="6930" width="30.85546875" style="217" customWidth="1"/>
    <col min="6931" max="6931" width="6" style="217" customWidth="1"/>
    <col min="6932" max="6932" width="11" style="217" customWidth="1"/>
    <col min="6933" max="6933" width="5.85546875" style="217" customWidth="1"/>
    <col min="6934" max="6934" width="14.7109375" style="217" customWidth="1"/>
    <col min="6935" max="6935" width="11" style="217" customWidth="1"/>
    <col min="6936" max="6940" width="11.42578125" style="217" customWidth="1"/>
    <col min="6941" max="7173" width="11" style="217"/>
    <col min="7174" max="7174" width="24" style="217" customWidth="1"/>
    <col min="7175" max="7175" width="22.140625" style="217" customWidth="1"/>
    <col min="7176" max="7177" width="17" style="217" customWidth="1"/>
    <col min="7178" max="7178" width="25" style="217" customWidth="1"/>
    <col min="7179" max="7179" width="17.42578125" style="217" customWidth="1"/>
    <col min="7180" max="7180" width="51.42578125" style="217" customWidth="1"/>
    <col min="7181" max="7181" width="18.42578125" style="217" customWidth="1"/>
    <col min="7182" max="7182" width="28.85546875" style="217" customWidth="1"/>
    <col min="7183" max="7185" width="25.140625" style="217" customWidth="1"/>
    <col min="7186" max="7186" width="30.85546875" style="217" customWidth="1"/>
    <col min="7187" max="7187" width="6" style="217" customWidth="1"/>
    <col min="7188" max="7188" width="11" style="217" customWidth="1"/>
    <col min="7189" max="7189" width="5.85546875" style="217" customWidth="1"/>
    <col min="7190" max="7190" width="14.7109375" style="217" customWidth="1"/>
    <col min="7191" max="7191" width="11" style="217" customWidth="1"/>
    <col min="7192" max="7196" width="11.42578125" style="217" customWidth="1"/>
    <col min="7197" max="7429" width="11" style="217"/>
    <col min="7430" max="7430" width="24" style="217" customWidth="1"/>
    <col min="7431" max="7431" width="22.140625" style="217" customWidth="1"/>
    <col min="7432" max="7433" width="17" style="217" customWidth="1"/>
    <col min="7434" max="7434" width="25" style="217" customWidth="1"/>
    <col min="7435" max="7435" width="17.42578125" style="217" customWidth="1"/>
    <col min="7436" max="7436" width="51.42578125" style="217" customWidth="1"/>
    <col min="7437" max="7437" width="18.42578125" style="217" customWidth="1"/>
    <col min="7438" max="7438" width="28.85546875" style="217" customWidth="1"/>
    <col min="7439" max="7441" width="25.140625" style="217" customWidth="1"/>
    <col min="7442" max="7442" width="30.85546875" style="217" customWidth="1"/>
    <col min="7443" max="7443" width="6" style="217" customWidth="1"/>
    <col min="7444" max="7444" width="11" style="217" customWidth="1"/>
    <col min="7445" max="7445" width="5.85546875" style="217" customWidth="1"/>
    <col min="7446" max="7446" width="14.7109375" style="217" customWidth="1"/>
    <col min="7447" max="7447" width="11" style="217" customWidth="1"/>
    <col min="7448" max="7452" width="11.42578125" style="217" customWidth="1"/>
    <col min="7453" max="7685" width="11" style="217"/>
    <col min="7686" max="7686" width="24" style="217" customWidth="1"/>
    <col min="7687" max="7687" width="22.140625" style="217" customWidth="1"/>
    <col min="7688" max="7689" width="17" style="217" customWidth="1"/>
    <col min="7690" max="7690" width="25" style="217" customWidth="1"/>
    <col min="7691" max="7691" width="17.42578125" style="217" customWidth="1"/>
    <col min="7692" max="7692" width="51.42578125" style="217" customWidth="1"/>
    <col min="7693" max="7693" width="18.42578125" style="217" customWidth="1"/>
    <col min="7694" max="7694" width="28.85546875" style="217" customWidth="1"/>
    <col min="7695" max="7697" width="25.140625" style="217" customWidth="1"/>
    <col min="7698" max="7698" width="30.85546875" style="217" customWidth="1"/>
    <col min="7699" max="7699" width="6" style="217" customWidth="1"/>
    <col min="7700" max="7700" width="11" style="217" customWidth="1"/>
    <col min="7701" max="7701" width="5.85546875" style="217" customWidth="1"/>
    <col min="7702" max="7702" width="14.7109375" style="217" customWidth="1"/>
    <col min="7703" max="7703" width="11" style="217" customWidth="1"/>
    <col min="7704" max="7708" width="11.42578125" style="217" customWidth="1"/>
    <col min="7709" max="7941" width="11" style="217"/>
    <col min="7942" max="7942" width="24" style="217" customWidth="1"/>
    <col min="7943" max="7943" width="22.140625" style="217" customWidth="1"/>
    <col min="7944" max="7945" width="17" style="217" customWidth="1"/>
    <col min="7946" max="7946" width="25" style="217" customWidth="1"/>
    <col min="7947" max="7947" width="17.42578125" style="217" customWidth="1"/>
    <col min="7948" max="7948" width="51.42578125" style="217" customWidth="1"/>
    <col min="7949" max="7949" width="18.42578125" style="217" customWidth="1"/>
    <col min="7950" max="7950" width="28.85546875" style="217" customWidth="1"/>
    <col min="7951" max="7953" width="25.140625" style="217" customWidth="1"/>
    <col min="7954" max="7954" width="30.85546875" style="217" customWidth="1"/>
    <col min="7955" max="7955" width="6" style="217" customWidth="1"/>
    <col min="7956" max="7956" width="11" style="217" customWidth="1"/>
    <col min="7957" max="7957" width="5.85546875" style="217" customWidth="1"/>
    <col min="7958" max="7958" width="14.7109375" style="217" customWidth="1"/>
    <col min="7959" max="7959" width="11" style="217" customWidth="1"/>
    <col min="7960" max="7964" width="11.42578125" style="217" customWidth="1"/>
    <col min="7965" max="8197" width="11" style="217"/>
    <col min="8198" max="8198" width="24" style="217" customWidth="1"/>
    <col min="8199" max="8199" width="22.140625" style="217" customWidth="1"/>
    <col min="8200" max="8201" width="17" style="217" customWidth="1"/>
    <col min="8202" max="8202" width="25" style="217" customWidth="1"/>
    <col min="8203" max="8203" width="17.42578125" style="217" customWidth="1"/>
    <col min="8204" max="8204" width="51.42578125" style="217" customWidth="1"/>
    <col min="8205" max="8205" width="18.42578125" style="217" customWidth="1"/>
    <col min="8206" max="8206" width="28.85546875" style="217" customWidth="1"/>
    <col min="8207" max="8209" width="25.140625" style="217" customWidth="1"/>
    <col min="8210" max="8210" width="30.85546875" style="217" customWidth="1"/>
    <col min="8211" max="8211" width="6" style="217" customWidth="1"/>
    <col min="8212" max="8212" width="11" style="217" customWidth="1"/>
    <col min="8213" max="8213" width="5.85546875" style="217" customWidth="1"/>
    <col min="8214" max="8214" width="14.7109375" style="217" customWidth="1"/>
    <col min="8215" max="8215" width="11" style="217" customWidth="1"/>
    <col min="8216" max="8220" width="11.42578125" style="217" customWidth="1"/>
    <col min="8221" max="8453" width="11" style="217"/>
    <col min="8454" max="8454" width="24" style="217" customWidth="1"/>
    <col min="8455" max="8455" width="22.140625" style="217" customWidth="1"/>
    <col min="8456" max="8457" width="17" style="217" customWidth="1"/>
    <col min="8458" max="8458" width="25" style="217" customWidth="1"/>
    <col min="8459" max="8459" width="17.42578125" style="217" customWidth="1"/>
    <col min="8460" max="8460" width="51.42578125" style="217" customWidth="1"/>
    <col min="8461" max="8461" width="18.42578125" style="217" customWidth="1"/>
    <col min="8462" max="8462" width="28.85546875" style="217" customWidth="1"/>
    <col min="8463" max="8465" width="25.140625" style="217" customWidth="1"/>
    <col min="8466" max="8466" width="30.85546875" style="217" customWidth="1"/>
    <col min="8467" max="8467" width="6" style="217" customWidth="1"/>
    <col min="8468" max="8468" width="11" style="217" customWidth="1"/>
    <col min="8469" max="8469" width="5.85546875" style="217" customWidth="1"/>
    <col min="8470" max="8470" width="14.7109375" style="217" customWidth="1"/>
    <col min="8471" max="8471" width="11" style="217" customWidth="1"/>
    <col min="8472" max="8476" width="11.42578125" style="217" customWidth="1"/>
    <col min="8477" max="8709" width="11" style="217"/>
    <col min="8710" max="8710" width="24" style="217" customWidth="1"/>
    <col min="8711" max="8711" width="22.140625" style="217" customWidth="1"/>
    <col min="8712" max="8713" width="17" style="217" customWidth="1"/>
    <col min="8714" max="8714" width="25" style="217" customWidth="1"/>
    <col min="8715" max="8715" width="17.42578125" style="217" customWidth="1"/>
    <col min="8716" max="8716" width="51.42578125" style="217" customWidth="1"/>
    <col min="8717" max="8717" width="18.42578125" style="217" customWidth="1"/>
    <col min="8718" max="8718" width="28.85546875" style="217" customWidth="1"/>
    <col min="8719" max="8721" width="25.140625" style="217" customWidth="1"/>
    <col min="8722" max="8722" width="30.85546875" style="217" customWidth="1"/>
    <col min="8723" max="8723" width="6" style="217" customWidth="1"/>
    <col min="8724" max="8724" width="11" style="217" customWidth="1"/>
    <col min="8725" max="8725" width="5.85546875" style="217" customWidth="1"/>
    <col min="8726" max="8726" width="14.7109375" style="217" customWidth="1"/>
    <col min="8727" max="8727" width="11" style="217" customWidth="1"/>
    <col min="8728" max="8732" width="11.42578125" style="217" customWidth="1"/>
    <col min="8733" max="8965" width="11" style="217"/>
    <col min="8966" max="8966" width="24" style="217" customWidth="1"/>
    <col min="8967" max="8967" width="22.140625" style="217" customWidth="1"/>
    <col min="8968" max="8969" width="17" style="217" customWidth="1"/>
    <col min="8970" max="8970" width="25" style="217" customWidth="1"/>
    <col min="8971" max="8971" width="17.42578125" style="217" customWidth="1"/>
    <col min="8972" max="8972" width="51.42578125" style="217" customWidth="1"/>
    <col min="8973" max="8973" width="18.42578125" style="217" customWidth="1"/>
    <col min="8974" max="8974" width="28.85546875" style="217" customWidth="1"/>
    <col min="8975" max="8977" width="25.140625" style="217" customWidth="1"/>
    <col min="8978" max="8978" width="30.85546875" style="217" customWidth="1"/>
    <col min="8979" max="8979" width="6" style="217" customWidth="1"/>
    <col min="8980" max="8980" width="11" style="217" customWidth="1"/>
    <col min="8981" max="8981" width="5.85546875" style="217" customWidth="1"/>
    <col min="8982" max="8982" width="14.7109375" style="217" customWidth="1"/>
    <col min="8983" max="8983" width="11" style="217" customWidth="1"/>
    <col min="8984" max="8988" width="11.42578125" style="217" customWidth="1"/>
    <col min="8989" max="9221" width="11" style="217"/>
    <col min="9222" max="9222" width="24" style="217" customWidth="1"/>
    <col min="9223" max="9223" width="22.140625" style="217" customWidth="1"/>
    <col min="9224" max="9225" width="17" style="217" customWidth="1"/>
    <col min="9226" max="9226" width="25" style="217" customWidth="1"/>
    <col min="9227" max="9227" width="17.42578125" style="217" customWidth="1"/>
    <col min="9228" max="9228" width="51.42578125" style="217" customWidth="1"/>
    <col min="9229" max="9229" width="18.42578125" style="217" customWidth="1"/>
    <col min="9230" max="9230" width="28.85546875" style="217" customWidth="1"/>
    <col min="9231" max="9233" width="25.140625" style="217" customWidth="1"/>
    <col min="9234" max="9234" width="30.85546875" style="217" customWidth="1"/>
    <col min="9235" max="9235" width="6" style="217" customWidth="1"/>
    <col min="9236" max="9236" width="11" style="217" customWidth="1"/>
    <col min="9237" max="9237" width="5.85546875" style="217" customWidth="1"/>
    <col min="9238" max="9238" width="14.7109375" style="217" customWidth="1"/>
    <col min="9239" max="9239" width="11" style="217" customWidth="1"/>
    <col min="9240" max="9244" width="11.42578125" style="217" customWidth="1"/>
    <col min="9245" max="9477" width="11" style="217"/>
    <col min="9478" max="9478" width="24" style="217" customWidth="1"/>
    <col min="9479" max="9479" width="22.140625" style="217" customWidth="1"/>
    <col min="9480" max="9481" width="17" style="217" customWidth="1"/>
    <col min="9482" max="9482" width="25" style="217" customWidth="1"/>
    <col min="9483" max="9483" width="17.42578125" style="217" customWidth="1"/>
    <col min="9484" max="9484" width="51.42578125" style="217" customWidth="1"/>
    <col min="9485" max="9485" width="18.42578125" style="217" customWidth="1"/>
    <col min="9486" max="9486" width="28.85546875" style="217" customWidth="1"/>
    <col min="9487" max="9489" width="25.140625" style="217" customWidth="1"/>
    <col min="9490" max="9490" width="30.85546875" style="217" customWidth="1"/>
    <col min="9491" max="9491" width="6" style="217" customWidth="1"/>
    <col min="9492" max="9492" width="11" style="217" customWidth="1"/>
    <col min="9493" max="9493" width="5.85546875" style="217" customWidth="1"/>
    <col min="9494" max="9494" width="14.7109375" style="217" customWidth="1"/>
    <col min="9495" max="9495" width="11" style="217" customWidth="1"/>
    <col min="9496" max="9500" width="11.42578125" style="217" customWidth="1"/>
    <col min="9501" max="9733" width="11" style="217"/>
    <col min="9734" max="9734" width="24" style="217" customWidth="1"/>
    <col min="9735" max="9735" width="22.140625" style="217" customWidth="1"/>
    <col min="9736" max="9737" width="17" style="217" customWidth="1"/>
    <col min="9738" max="9738" width="25" style="217" customWidth="1"/>
    <col min="9739" max="9739" width="17.42578125" style="217" customWidth="1"/>
    <col min="9740" max="9740" width="51.42578125" style="217" customWidth="1"/>
    <col min="9741" max="9741" width="18.42578125" style="217" customWidth="1"/>
    <col min="9742" max="9742" width="28.85546875" style="217" customWidth="1"/>
    <col min="9743" max="9745" width="25.140625" style="217" customWidth="1"/>
    <col min="9746" max="9746" width="30.85546875" style="217" customWidth="1"/>
    <col min="9747" max="9747" width="6" style="217" customWidth="1"/>
    <col min="9748" max="9748" width="11" style="217" customWidth="1"/>
    <col min="9749" max="9749" width="5.85546875" style="217" customWidth="1"/>
    <col min="9750" max="9750" width="14.7109375" style="217" customWidth="1"/>
    <col min="9751" max="9751" width="11" style="217" customWidth="1"/>
    <col min="9752" max="9756" width="11.42578125" style="217" customWidth="1"/>
    <col min="9757" max="9989" width="11" style="217"/>
    <col min="9990" max="9990" width="24" style="217" customWidth="1"/>
    <col min="9991" max="9991" width="22.140625" style="217" customWidth="1"/>
    <col min="9992" max="9993" width="17" style="217" customWidth="1"/>
    <col min="9994" max="9994" width="25" style="217" customWidth="1"/>
    <col min="9995" max="9995" width="17.42578125" style="217" customWidth="1"/>
    <col min="9996" max="9996" width="51.42578125" style="217" customWidth="1"/>
    <col min="9997" max="9997" width="18.42578125" style="217" customWidth="1"/>
    <col min="9998" max="9998" width="28.85546875" style="217" customWidth="1"/>
    <col min="9999" max="10001" width="25.140625" style="217" customWidth="1"/>
    <col min="10002" max="10002" width="30.85546875" style="217" customWidth="1"/>
    <col min="10003" max="10003" width="6" style="217" customWidth="1"/>
    <col min="10004" max="10004" width="11" style="217" customWidth="1"/>
    <col min="10005" max="10005" width="5.85546875" style="217" customWidth="1"/>
    <col min="10006" max="10006" width="14.7109375" style="217" customWidth="1"/>
    <col min="10007" max="10007" width="11" style="217" customWidth="1"/>
    <col min="10008" max="10012" width="11.42578125" style="217" customWidth="1"/>
    <col min="10013" max="10245" width="11" style="217"/>
    <col min="10246" max="10246" width="24" style="217" customWidth="1"/>
    <col min="10247" max="10247" width="22.140625" style="217" customWidth="1"/>
    <col min="10248" max="10249" width="17" style="217" customWidth="1"/>
    <col min="10250" max="10250" width="25" style="217" customWidth="1"/>
    <col min="10251" max="10251" width="17.42578125" style="217" customWidth="1"/>
    <col min="10252" max="10252" width="51.42578125" style="217" customWidth="1"/>
    <col min="10253" max="10253" width="18.42578125" style="217" customWidth="1"/>
    <col min="10254" max="10254" width="28.85546875" style="217" customWidth="1"/>
    <col min="10255" max="10257" width="25.140625" style="217" customWidth="1"/>
    <col min="10258" max="10258" width="30.85546875" style="217" customWidth="1"/>
    <col min="10259" max="10259" width="6" style="217" customWidth="1"/>
    <col min="10260" max="10260" width="11" style="217" customWidth="1"/>
    <col min="10261" max="10261" width="5.85546875" style="217" customWidth="1"/>
    <col min="10262" max="10262" width="14.7109375" style="217" customWidth="1"/>
    <col min="10263" max="10263" width="11" style="217" customWidth="1"/>
    <col min="10264" max="10268" width="11.42578125" style="217" customWidth="1"/>
    <col min="10269" max="10501" width="11" style="217"/>
    <col min="10502" max="10502" width="24" style="217" customWidth="1"/>
    <col min="10503" max="10503" width="22.140625" style="217" customWidth="1"/>
    <col min="10504" max="10505" width="17" style="217" customWidth="1"/>
    <col min="10506" max="10506" width="25" style="217" customWidth="1"/>
    <col min="10507" max="10507" width="17.42578125" style="217" customWidth="1"/>
    <col min="10508" max="10508" width="51.42578125" style="217" customWidth="1"/>
    <col min="10509" max="10509" width="18.42578125" style="217" customWidth="1"/>
    <col min="10510" max="10510" width="28.85546875" style="217" customWidth="1"/>
    <col min="10511" max="10513" width="25.140625" style="217" customWidth="1"/>
    <col min="10514" max="10514" width="30.85546875" style="217" customWidth="1"/>
    <col min="10515" max="10515" width="6" style="217" customWidth="1"/>
    <col min="10516" max="10516" width="11" style="217" customWidth="1"/>
    <col min="10517" max="10517" width="5.85546875" style="217" customWidth="1"/>
    <col min="10518" max="10518" width="14.7109375" style="217" customWidth="1"/>
    <col min="10519" max="10519" width="11" style="217" customWidth="1"/>
    <col min="10520" max="10524" width="11.42578125" style="217" customWidth="1"/>
    <col min="10525" max="10757" width="11" style="217"/>
    <col min="10758" max="10758" width="24" style="217" customWidth="1"/>
    <col min="10759" max="10759" width="22.140625" style="217" customWidth="1"/>
    <col min="10760" max="10761" width="17" style="217" customWidth="1"/>
    <col min="10762" max="10762" width="25" style="217" customWidth="1"/>
    <col min="10763" max="10763" width="17.42578125" style="217" customWidth="1"/>
    <col min="10764" max="10764" width="51.42578125" style="217" customWidth="1"/>
    <col min="10765" max="10765" width="18.42578125" style="217" customWidth="1"/>
    <col min="10766" max="10766" width="28.85546875" style="217" customWidth="1"/>
    <col min="10767" max="10769" width="25.140625" style="217" customWidth="1"/>
    <col min="10770" max="10770" width="30.85546875" style="217" customWidth="1"/>
    <col min="10771" max="10771" width="6" style="217" customWidth="1"/>
    <col min="10772" max="10772" width="11" style="217" customWidth="1"/>
    <col min="10773" max="10773" width="5.85546875" style="217" customWidth="1"/>
    <col min="10774" max="10774" width="14.7109375" style="217" customWidth="1"/>
    <col min="10775" max="10775" width="11" style="217" customWidth="1"/>
    <col min="10776" max="10780" width="11.42578125" style="217" customWidth="1"/>
    <col min="10781" max="11013" width="11" style="217"/>
    <col min="11014" max="11014" width="24" style="217" customWidth="1"/>
    <col min="11015" max="11015" width="22.140625" style="217" customWidth="1"/>
    <col min="11016" max="11017" width="17" style="217" customWidth="1"/>
    <col min="11018" max="11018" width="25" style="217" customWidth="1"/>
    <col min="11019" max="11019" width="17.42578125" style="217" customWidth="1"/>
    <col min="11020" max="11020" width="51.42578125" style="217" customWidth="1"/>
    <col min="11021" max="11021" width="18.42578125" style="217" customWidth="1"/>
    <col min="11022" max="11022" width="28.85546875" style="217" customWidth="1"/>
    <col min="11023" max="11025" width="25.140625" style="217" customWidth="1"/>
    <col min="11026" max="11026" width="30.85546875" style="217" customWidth="1"/>
    <col min="11027" max="11027" width="6" style="217" customWidth="1"/>
    <col min="11028" max="11028" width="11" style="217" customWidth="1"/>
    <col min="11029" max="11029" width="5.85546875" style="217" customWidth="1"/>
    <col min="11030" max="11030" width="14.7109375" style="217" customWidth="1"/>
    <col min="11031" max="11031" width="11" style="217" customWidth="1"/>
    <col min="11032" max="11036" width="11.42578125" style="217" customWidth="1"/>
    <col min="11037" max="11269" width="11" style="217"/>
    <col min="11270" max="11270" width="24" style="217" customWidth="1"/>
    <col min="11271" max="11271" width="22.140625" style="217" customWidth="1"/>
    <col min="11272" max="11273" width="17" style="217" customWidth="1"/>
    <col min="11274" max="11274" width="25" style="217" customWidth="1"/>
    <col min="11275" max="11275" width="17.42578125" style="217" customWidth="1"/>
    <col min="11276" max="11276" width="51.42578125" style="217" customWidth="1"/>
    <col min="11277" max="11277" width="18.42578125" style="217" customWidth="1"/>
    <col min="11278" max="11278" width="28.85546875" style="217" customWidth="1"/>
    <col min="11279" max="11281" width="25.140625" style="217" customWidth="1"/>
    <col min="11282" max="11282" width="30.85546875" style="217" customWidth="1"/>
    <col min="11283" max="11283" width="6" style="217" customWidth="1"/>
    <col min="11284" max="11284" width="11" style="217" customWidth="1"/>
    <col min="11285" max="11285" width="5.85546875" style="217" customWidth="1"/>
    <col min="11286" max="11286" width="14.7109375" style="217" customWidth="1"/>
    <col min="11287" max="11287" width="11" style="217" customWidth="1"/>
    <col min="11288" max="11292" width="11.42578125" style="217" customWidth="1"/>
    <col min="11293" max="11525" width="11" style="217"/>
    <col min="11526" max="11526" width="24" style="217" customWidth="1"/>
    <col min="11527" max="11527" width="22.140625" style="217" customWidth="1"/>
    <col min="11528" max="11529" width="17" style="217" customWidth="1"/>
    <col min="11530" max="11530" width="25" style="217" customWidth="1"/>
    <col min="11531" max="11531" width="17.42578125" style="217" customWidth="1"/>
    <col min="11532" max="11532" width="51.42578125" style="217" customWidth="1"/>
    <col min="11533" max="11533" width="18.42578125" style="217" customWidth="1"/>
    <col min="11534" max="11534" width="28.85546875" style="217" customWidth="1"/>
    <col min="11535" max="11537" width="25.140625" style="217" customWidth="1"/>
    <col min="11538" max="11538" width="30.85546875" style="217" customWidth="1"/>
    <col min="11539" max="11539" width="6" style="217" customWidth="1"/>
    <col min="11540" max="11540" width="11" style="217" customWidth="1"/>
    <col min="11541" max="11541" width="5.85546875" style="217" customWidth="1"/>
    <col min="11542" max="11542" width="14.7109375" style="217" customWidth="1"/>
    <col min="11543" max="11543" width="11" style="217" customWidth="1"/>
    <col min="11544" max="11548" width="11.42578125" style="217" customWidth="1"/>
    <col min="11549" max="11781" width="11" style="217"/>
    <col min="11782" max="11782" width="24" style="217" customWidth="1"/>
    <col min="11783" max="11783" width="22.140625" style="217" customWidth="1"/>
    <col min="11784" max="11785" width="17" style="217" customWidth="1"/>
    <col min="11786" max="11786" width="25" style="217" customWidth="1"/>
    <col min="11787" max="11787" width="17.42578125" style="217" customWidth="1"/>
    <col min="11788" max="11788" width="51.42578125" style="217" customWidth="1"/>
    <col min="11789" max="11789" width="18.42578125" style="217" customWidth="1"/>
    <col min="11790" max="11790" width="28.85546875" style="217" customWidth="1"/>
    <col min="11791" max="11793" width="25.140625" style="217" customWidth="1"/>
    <col min="11794" max="11794" width="30.85546875" style="217" customWidth="1"/>
    <col min="11795" max="11795" width="6" style="217" customWidth="1"/>
    <col min="11796" max="11796" width="11" style="217" customWidth="1"/>
    <col min="11797" max="11797" width="5.85546875" style="217" customWidth="1"/>
    <col min="11798" max="11798" width="14.7109375" style="217" customWidth="1"/>
    <col min="11799" max="11799" width="11" style="217" customWidth="1"/>
    <col min="11800" max="11804" width="11.42578125" style="217" customWidth="1"/>
    <col min="11805" max="12037" width="11" style="217"/>
    <col min="12038" max="12038" width="24" style="217" customWidth="1"/>
    <col min="12039" max="12039" width="22.140625" style="217" customWidth="1"/>
    <col min="12040" max="12041" width="17" style="217" customWidth="1"/>
    <col min="12042" max="12042" width="25" style="217" customWidth="1"/>
    <col min="12043" max="12043" width="17.42578125" style="217" customWidth="1"/>
    <col min="12044" max="12044" width="51.42578125" style="217" customWidth="1"/>
    <col min="12045" max="12045" width="18.42578125" style="217" customWidth="1"/>
    <col min="12046" max="12046" width="28.85546875" style="217" customWidth="1"/>
    <col min="12047" max="12049" width="25.140625" style="217" customWidth="1"/>
    <col min="12050" max="12050" width="30.85546875" style="217" customWidth="1"/>
    <col min="12051" max="12051" width="6" style="217" customWidth="1"/>
    <col min="12052" max="12052" width="11" style="217" customWidth="1"/>
    <col min="12053" max="12053" width="5.85546875" style="217" customWidth="1"/>
    <col min="12054" max="12054" width="14.7109375" style="217" customWidth="1"/>
    <col min="12055" max="12055" width="11" style="217" customWidth="1"/>
    <col min="12056" max="12060" width="11.42578125" style="217" customWidth="1"/>
    <col min="12061" max="12293" width="11" style="217"/>
    <col min="12294" max="12294" width="24" style="217" customWidth="1"/>
    <col min="12295" max="12295" width="22.140625" style="217" customWidth="1"/>
    <col min="12296" max="12297" width="17" style="217" customWidth="1"/>
    <col min="12298" max="12298" width="25" style="217" customWidth="1"/>
    <col min="12299" max="12299" width="17.42578125" style="217" customWidth="1"/>
    <col min="12300" max="12300" width="51.42578125" style="217" customWidth="1"/>
    <col min="12301" max="12301" width="18.42578125" style="217" customWidth="1"/>
    <col min="12302" max="12302" width="28.85546875" style="217" customWidth="1"/>
    <col min="12303" max="12305" width="25.140625" style="217" customWidth="1"/>
    <col min="12306" max="12306" width="30.85546875" style="217" customWidth="1"/>
    <col min="12307" max="12307" width="6" style="217" customWidth="1"/>
    <col min="12308" max="12308" width="11" style="217" customWidth="1"/>
    <col min="12309" max="12309" width="5.85546875" style="217" customWidth="1"/>
    <col min="12310" max="12310" width="14.7109375" style="217" customWidth="1"/>
    <col min="12311" max="12311" width="11" style="217" customWidth="1"/>
    <col min="12312" max="12316" width="11.42578125" style="217" customWidth="1"/>
    <col min="12317" max="12549" width="11" style="217"/>
    <col min="12550" max="12550" width="24" style="217" customWidth="1"/>
    <col min="12551" max="12551" width="22.140625" style="217" customWidth="1"/>
    <col min="12552" max="12553" width="17" style="217" customWidth="1"/>
    <col min="12554" max="12554" width="25" style="217" customWidth="1"/>
    <col min="12555" max="12555" width="17.42578125" style="217" customWidth="1"/>
    <col min="12556" max="12556" width="51.42578125" style="217" customWidth="1"/>
    <col min="12557" max="12557" width="18.42578125" style="217" customWidth="1"/>
    <col min="12558" max="12558" width="28.85546875" style="217" customWidth="1"/>
    <col min="12559" max="12561" width="25.140625" style="217" customWidth="1"/>
    <col min="12562" max="12562" width="30.85546875" style="217" customWidth="1"/>
    <col min="12563" max="12563" width="6" style="217" customWidth="1"/>
    <col min="12564" max="12564" width="11" style="217" customWidth="1"/>
    <col min="12565" max="12565" width="5.85546875" style="217" customWidth="1"/>
    <col min="12566" max="12566" width="14.7109375" style="217" customWidth="1"/>
    <col min="12567" max="12567" width="11" style="217" customWidth="1"/>
    <col min="12568" max="12572" width="11.42578125" style="217" customWidth="1"/>
    <col min="12573" max="12805" width="11" style="217"/>
    <col min="12806" max="12806" width="24" style="217" customWidth="1"/>
    <col min="12807" max="12807" width="22.140625" style="217" customWidth="1"/>
    <col min="12808" max="12809" width="17" style="217" customWidth="1"/>
    <col min="12810" max="12810" width="25" style="217" customWidth="1"/>
    <col min="12811" max="12811" width="17.42578125" style="217" customWidth="1"/>
    <col min="12812" max="12812" width="51.42578125" style="217" customWidth="1"/>
    <col min="12813" max="12813" width="18.42578125" style="217" customWidth="1"/>
    <col min="12814" max="12814" width="28.85546875" style="217" customWidth="1"/>
    <col min="12815" max="12817" width="25.140625" style="217" customWidth="1"/>
    <col min="12818" max="12818" width="30.85546875" style="217" customWidth="1"/>
    <col min="12819" max="12819" width="6" style="217" customWidth="1"/>
    <col min="12820" max="12820" width="11" style="217" customWidth="1"/>
    <col min="12821" max="12821" width="5.85546875" style="217" customWidth="1"/>
    <col min="12822" max="12822" width="14.7109375" style="217" customWidth="1"/>
    <col min="12823" max="12823" width="11" style="217" customWidth="1"/>
    <col min="12824" max="12828" width="11.42578125" style="217" customWidth="1"/>
    <col min="12829" max="13061" width="11" style="217"/>
    <col min="13062" max="13062" width="24" style="217" customWidth="1"/>
    <col min="13063" max="13063" width="22.140625" style="217" customWidth="1"/>
    <col min="13064" max="13065" width="17" style="217" customWidth="1"/>
    <col min="13066" max="13066" width="25" style="217" customWidth="1"/>
    <col min="13067" max="13067" width="17.42578125" style="217" customWidth="1"/>
    <col min="13068" max="13068" width="51.42578125" style="217" customWidth="1"/>
    <col min="13069" max="13069" width="18.42578125" style="217" customWidth="1"/>
    <col min="13070" max="13070" width="28.85546875" style="217" customWidth="1"/>
    <col min="13071" max="13073" width="25.140625" style="217" customWidth="1"/>
    <col min="13074" max="13074" width="30.85546875" style="217" customWidth="1"/>
    <col min="13075" max="13075" width="6" style="217" customWidth="1"/>
    <col min="13076" max="13076" width="11" style="217" customWidth="1"/>
    <col min="13077" max="13077" width="5.85546875" style="217" customWidth="1"/>
    <col min="13078" max="13078" width="14.7109375" style="217" customWidth="1"/>
    <col min="13079" max="13079" width="11" style="217" customWidth="1"/>
    <col min="13080" max="13084" width="11.42578125" style="217" customWidth="1"/>
    <col min="13085" max="13317" width="11" style="217"/>
    <col min="13318" max="13318" width="24" style="217" customWidth="1"/>
    <col min="13319" max="13319" width="22.140625" style="217" customWidth="1"/>
    <col min="13320" max="13321" width="17" style="217" customWidth="1"/>
    <col min="13322" max="13322" width="25" style="217" customWidth="1"/>
    <col min="13323" max="13323" width="17.42578125" style="217" customWidth="1"/>
    <col min="13324" max="13324" width="51.42578125" style="217" customWidth="1"/>
    <col min="13325" max="13325" width="18.42578125" style="217" customWidth="1"/>
    <col min="13326" max="13326" width="28.85546875" style="217" customWidth="1"/>
    <col min="13327" max="13329" width="25.140625" style="217" customWidth="1"/>
    <col min="13330" max="13330" width="30.85546875" style="217" customWidth="1"/>
    <col min="13331" max="13331" width="6" style="217" customWidth="1"/>
    <col min="13332" max="13332" width="11" style="217" customWidth="1"/>
    <col min="13333" max="13333" width="5.85546875" style="217" customWidth="1"/>
    <col min="13334" max="13334" width="14.7109375" style="217" customWidth="1"/>
    <col min="13335" max="13335" width="11" style="217" customWidth="1"/>
    <col min="13336" max="13340" width="11.42578125" style="217" customWidth="1"/>
    <col min="13341" max="13573" width="11" style="217"/>
    <col min="13574" max="13574" width="24" style="217" customWidth="1"/>
    <col min="13575" max="13575" width="22.140625" style="217" customWidth="1"/>
    <col min="13576" max="13577" width="17" style="217" customWidth="1"/>
    <col min="13578" max="13578" width="25" style="217" customWidth="1"/>
    <col min="13579" max="13579" width="17.42578125" style="217" customWidth="1"/>
    <col min="13580" max="13580" width="51.42578125" style="217" customWidth="1"/>
    <col min="13581" max="13581" width="18.42578125" style="217" customWidth="1"/>
    <col min="13582" max="13582" width="28.85546875" style="217" customWidth="1"/>
    <col min="13583" max="13585" width="25.140625" style="217" customWidth="1"/>
    <col min="13586" max="13586" width="30.85546875" style="217" customWidth="1"/>
    <col min="13587" max="13587" width="6" style="217" customWidth="1"/>
    <col min="13588" max="13588" width="11" style="217" customWidth="1"/>
    <col min="13589" max="13589" width="5.85546875" style="217" customWidth="1"/>
    <col min="13590" max="13590" width="14.7109375" style="217" customWidth="1"/>
    <col min="13591" max="13591" width="11" style="217" customWidth="1"/>
    <col min="13592" max="13596" width="11.42578125" style="217" customWidth="1"/>
    <col min="13597" max="13829" width="11" style="217"/>
    <col min="13830" max="13830" width="24" style="217" customWidth="1"/>
    <col min="13831" max="13831" width="22.140625" style="217" customWidth="1"/>
    <col min="13832" max="13833" width="17" style="217" customWidth="1"/>
    <col min="13834" max="13834" width="25" style="217" customWidth="1"/>
    <col min="13835" max="13835" width="17.42578125" style="217" customWidth="1"/>
    <col min="13836" max="13836" width="51.42578125" style="217" customWidth="1"/>
    <col min="13837" max="13837" width="18.42578125" style="217" customWidth="1"/>
    <col min="13838" max="13838" width="28.85546875" style="217" customWidth="1"/>
    <col min="13839" max="13841" width="25.140625" style="217" customWidth="1"/>
    <col min="13842" max="13842" width="30.85546875" style="217" customWidth="1"/>
    <col min="13843" max="13843" width="6" style="217" customWidth="1"/>
    <col min="13844" max="13844" width="11" style="217" customWidth="1"/>
    <col min="13845" max="13845" width="5.85546875" style="217" customWidth="1"/>
    <col min="13846" max="13846" width="14.7109375" style="217" customWidth="1"/>
    <col min="13847" max="13847" width="11" style="217" customWidth="1"/>
    <col min="13848" max="13852" width="11.42578125" style="217" customWidth="1"/>
    <col min="13853" max="14085" width="11" style="217"/>
    <col min="14086" max="14086" width="24" style="217" customWidth="1"/>
    <col min="14087" max="14087" width="22.140625" style="217" customWidth="1"/>
    <col min="14088" max="14089" width="17" style="217" customWidth="1"/>
    <col min="14090" max="14090" width="25" style="217" customWidth="1"/>
    <col min="14091" max="14091" width="17.42578125" style="217" customWidth="1"/>
    <col min="14092" max="14092" width="51.42578125" style="217" customWidth="1"/>
    <col min="14093" max="14093" width="18.42578125" style="217" customWidth="1"/>
    <col min="14094" max="14094" width="28.85546875" style="217" customWidth="1"/>
    <col min="14095" max="14097" width="25.140625" style="217" customWidth="1"/>
    <col min="14098" max="14098" width="30.85546875" style="217" customWidth="1"/>
    <col min="14099" max="14099" width="6" style="217" customWidth="1"/>
    <col min="14100" max="14100" width="11" style="217" customWidth="1"/>
    <col min="14101" max="14101" width="5.85546875" style="217" customWidth="1"/>
    <col min="14102" max="14102" width="14.7109375" style="217" customWidth="1"/>
    <col min="14103" max="14103" width="11" style="217" customWidth="1"/>
    <col min="14104" max="14108" width="11.42578125" style="217" customWidth="1"/>
    <col min="14109" max="14341" width="11" style="217"/>
    <col min="14342" max="14342" width="24" style="217" customWidth="1"/>
    <col min="14343" max="14343" width="22.140625" style="217" customWidth="1"/>
    <col min="14344" max="14345" width="17" style="217" customWidth="1"/>
    <col min="14346" max="14346" width="25" style="217" customWidth="1"/>
    <col min="14347" max="14347" width="17.42578125" style="217" customWidth="1"/>
    <col min="14348" max="14348" width="51.42578125" style="217" customWidth="1"/>
    <col min="14349" max="14349" width="18.42578125" style="217" customWidth="1"/>
    <col min="14350" max="14350" width="28.85546875" style="217" customWidth="1"/>
    <col min="14351" max="14353" width="25.140625" style="217" customWidth="1"/>
    <col min="14354" max="14354" width="30.85546875" style="217" customWidth="1"/>
    <col min="14355" max="14355" width="6" style="217" customWidth="1"/>
    <col min="14356" max="14356" width="11" style="217" customWidth="1"/>
    <col min="14357" max="14357" width="5.85546875" style="217" customWidth="1"/>
    <col min="14358" max="14358" width="14.7109375" style="217" customWidth="1"/>
    <col min="14359" max="14359" width="11" style="217" customWidth="1"/>
    <col min="14360" max="14364" width="11.42578125" style="217" customWidth="1"/>
    <col min="14365" max="14597" width="11" style="217"/>
    <col min="14598" max="14598" width="24" style="217" customWidth="1"/>
    <col min="14599" max="14599" width="22.140625" style="217" customWidth="1"/>
    <col min="14600" max="14601" width="17" style="217" customWidth="1"/>
    <col min="14602" max="14602" width="25" style="217" customWidth="1"/>
    <col min="14603" max="14603" width="17.42578125" style="217" customWidth="1"/>
    <col min="14604" max="14604" width="51.42578125" style="217" customWidth="1"/>
    <col min="14605" max="14605" width="18.42578125" style="217" customWidth="1"/>
    <col min="14606" max="14606" width="28.85546875" style="217" customWidth="1"/>
    <col min="14607" max="14609" width="25.140625" style="217" customWidth="1"/>
    <col min="14610" max="14610" width="30.85546875" style="217" customWidth="1"/>
    <col min="14611" max="14611" width="6" style="217" customWidth="1"/>
    <col min="14612" max="14612" width="11" style="217" customWidth="1"/>
    <col min="14613" max="14613" width="5.85546875" style="217" customWidth="1"/>
    <col min="14614" max="14614" width="14.7109375" style="217" customWidth="1"/>
    <col min="14615" max="14615" width="11" style="217" customWidth="1"/>
    <col min="14616" max="14620" width="11.42578125" style="217" customWidth="1"/>
    <col min="14621" max="14853" width="11" style="217"/>
    <col min="14854" max="14854" width="24" style="217" customWidth="1"/>
    <col min="14855" max="14855" width="22.140625" style="217" customWidth="1"/>
    <col min="14856" max="14857" width="17" style="217" customWidth="1"/>
    <col min="14858" max="14858" width="25" style="217" customWidth="1"/>
    <col min="14859" max="14859" width="17.42578125" style="217" customWidth="1"/>
    <col min="14860" max="14860" width="51.42578125" style="217" customWidth="1"/>
    <col min="14861" max="14861" width="18.42578125" style="217" customWidth="1"/>
    <col min="14862" max="14862" width="28.85546875" style="217" customWidth="1"/>
    <col min="14863" max="14865" width="25.140625" style="217" customWidth="1"/>
    <col min="14866" max="14866" width="30.85546875" style="217" customWidth="1"/>
    <col min="14867" max="14867" width="6" style="217" customWidth="1"/>
    <col min="14868" max="14868" width="11" style="217" customWidth="1"/>
    <col min="14869" max="14869" width="5.85546875" style="217" customWidth="1"/>
    <col min="14870" max="14870" width="14.7109375" style="217" customWidth="1"/>
    <col min="14871" max="14871" width="11" style="217" customWidth="1"/>
    <col min="14872" max="14876" width="11.42578125" style="217" customWidth="1"/>
    <col min="14877" max="15109" width="11" style="217"/>
    <col min="15110" max="15110" width="24" style="217" customWidth="1"/>
    <col min="15111" max="15111" width="22.140625" style="217" customWidth="1"/>
    <col min="15112" max="15113" width="17" style="217" customWidth="1"/>
    <col min="15114" max="15114" width="25" style="217" customWidth="1"/>
    <col min="15115" max="15115" width="17.42578125" style="217" customWidth="1"/>
    <col min="15116" max="15116" width="51.42578125" style="217" customWidth="1"/>
    <col min="15117" max="15117" width="18.42578125" style="217" customWidth="1"/>
    <col min="15118" max="15118" width="28.85546875" style="217" customWidth="1"/>
    <col min="15119" max="15121" width="25.140625" style="217" customWidth="1"/>
    <col min="15122" max="15122" width="30.85546875" style="217" customWidth="1"/>
    <col min="15123" max="15123" width="6" style="217" customWidth="1"/>
    <col min="15124" max="15124" width="11" style="217" customWidth="1"/>
    <col min="15125" max="15125" width="5.85546875" style="217" customWidth="1"/>
    <col min="15126" max="15126" width="14.7109375" style="217" customWidth="1"/>
    <col min="15127" max="15127" width="11" style="217" customWidth="1"/>
    <col min="15128" max="15132" width="11.42578125" style="217" customWidth="1"/>
    <col min="15133" max="15365" width="11" style="217"/>
    <col min="15366" max="15366" width="24" style="217" customWidth="1"/>
    <col min="15367" max="15367" width="22.140625" style="217" customWidth="1"/>
    <col min="15368" max="15369" width="17" style="217" customWidth="1"/>
    <col min="15370" max="15370" width="25" style="217" customWidth="1"/>
    <col min="15371" max="15371" width="17.42578125" style="217" customWidth="1"/>
    <col min="15372" max="15372" width="51.42578125" style="217" customWidth="1"/>
    <col min="15373" max="15373" width="18.42578125" style="217" customWidth="1"/>
    <col min="15374" max="15374" width="28.85546875" style="217" customWidth="1"/>
    <col min="15375" max="15377" width="25.140625" style="217" customWidth="1"/>
    <col min="15378" max="15378" width="30.85546875" style="217" customWidth="1"/>
    <col min="15379" max="15379" width="6" style="217" customWidth="1"/>
    <col min="15380" max="15380" width="11" style="217" customWidth="1"/>
    <col min="15381" max="15381" width="5.85546875" style="217" customWidth="1"/>
    <col min="15382" max="15382" width="14.7109375" style="217" customWidth="1"/>
    <col min="15383" max="15383" width="11" style="217" customWidth="1"/>
    <col min="15384" max="15388" width="11.42578125" style="217" customWidth="1"/>
    <col min="15389" max="15621" width="11" style="217"/>
    <col min="15622" max="15622" width="24" style="217" customWidth="1"/>
    <col min="15623" max="15623" width="22.140625" style="217" customWidth="1"/>
    <col min="15624" max="15625" width="17" style="217" customWidth="1"/>
    <col min="15626" max="15626" width="25" style="217" customWidth="1"/>
    <col min="15627" max="15627" width="17.42578125" style="217" customWidth="1"/>
    <col min="15628" max="15628" width="51.42578125" style="217" customWidth="1"/>
    <col min="15629" max="15629" width="18.42578125" style="217" customWidth="1"/>
    <col min="15630" max="15630" width="28.85546875" style="217" customWidth="1"/>
    <col min="15631" max="15633" width="25.140625" style="217" customWidth="1"/>
    <col min="15634" max="15634" width="30.85546875" style="217" customWidth="1"/>
    <col min="15635" max="15635" width="6" style="217" customWidth="1"/>
    <col min="15636" max="15636" width="11" style="217" customWidth="1"/>
    <col min="15637" max="15637" width="5.85546875" style="217" customWidth="1"/>
    <col min="15638" max="15638" width="14.7109375" style="217" customWidth="1"/>
    <col min="15639" max="15639" width="11" style="217" customWidth="1"/>
    <col min="15640" max="15644" width="11.42578125" style="217" customWidth="1"/>
    <col min="15645" max="15877" width="11" style="217"/>
    <col min="15878" max="15878" width="24" style="217" customWidth="1"/>
    <col min="15879" max="15879" width="22.140625" style="217" customWidth="1"/>
    <col min="15880" max="15881" width="17" style="217" customWidth="1"/>
    <col min="15882" max="15882" width="25" style="217" customWidth="1"/>
    <col min="15883" max="15883" width="17.42578125" style="217" customWidth="1"/>
    <col min="15884" max="15884" width="51.42578125" style="217" customWidth="1"/>
    <col min="15885" max="15885" width="18.42578125" style="217" customWidth="1"/>
    <col min="15886" max="15886" width="28.85546875" style="217" customWidth="1"/>
    <col min="15887" max="15889" width="25.140625" style="217" customWidth="1"/>
    <col min="15890" max="15890" width="30.85546875" style="217" customWidth="1"/>
    <col min="15891" max="15891" width="6" style="217" customWidth="1"/>
    <col min="15892" max="15892" width="11" style="217" customWidth="1"/>
    <col min="15893" max="15893" width="5.85546875" style="217" customWidth="1"/>
    <col min="15894" max="15894" width="14.7109375" style="217" customWidth="1"/>
    <col min="15895" max="15895" width="11" style="217" customWidth="1"/>
    <col min="15896" max="15900" width="11.42578125" style="217" customWidth="1"/>
    <col min="15901" max="16133" width="11" style="217"/>
    <col min="16134" max="16134" width="24" style="217" customWidth="1"/>
    <col min="16135" max="16135" width="22.140625" style="217" customWidth="1"/>
    <col min="16136" max="16137" width="17" style="217" customWidth="1"/>
    <col min="16138" max="16138" width="25" style="217" customWidth="1"/>
    <col min="16139" max="16139" width="17.42578125" style="217" customWidth="1"/>
    <col min="16140" max="16140" width="51.42578125" style="217" customWidth="1"/>
    <col min="16141" max="16141" width="18.42578125" style="217" customWidth="1"/>
    <col min="16142" max="16142" width="28.85546875" style="217" customWidth="1"/>
    <col min="16143" max="16145" width="25.140625" style="217" customWidth="1"/>
    <col min="16146" max="16146" width="30.85546875" style="217" customWidth="1"/>
    <col min="16147" max="16147" width="6" style="217" customWidth="1"/>
    <col min="16148" max="16148" width="11" style="217" customWidth="1"/>
    <col min="16149" max="16149" width="5.85546875" style="217" customWidth="1"/>
    <col min="16150" max="16150" width="14.7109375" style="217" customWidth="1"/>
    <col min="16151" max="16151" width="11" style="217" customWidth="1"/>
    <col min="16152" max="16156" width="11.42578125" style="217" customWidth="1"/>
    <col min="16157" max="16384" width="11" style="217"/>
  </cols>
  <sheetData>
    <row r="1" spans="1:33" ht="51.75" customHeight="1">
      <c r="A1" s="808" t="str">
        <f>+'K-Kr Constructor'!A1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808"/>
      <c r="C1" s="808"/>
      <c r="D1" s="808"/>
      <c r="E1" s="808"/>
      <c r="F1" s="808"/>
      <c r="G1" s="808"/>
      <c r="H1" s="808"/>
      <c r="I1" s="808"/>
      <c r="J1" s="808"/>
      <c r="K1" s="808"/>
      <c r="L1" s="808"/>
      <c r="M1" s="808"/>
      <c r="N1" s="808"/>
      <c r="O1" s="808"/>
      <c r="P1" s="808"/>
      <c r="Q1" s="808"/>
      <c r="R1" s="808"/>
      <c r="U1" s="480">
        <v>1957</v>
      </c>
      <c r="V1" s="481">
        <v>155.4</v>
      </c>
    </row>
    <row r="2" spans="1:33" ht="68.25" customHeight="1">
      <c r="A2" s="808"/>
      <c r="B2" s="808"/>
      <c r="C2" s="808"/>
      <c r="D2" s="808"/>
      <c r="E2" s="808"/>
      <c r="F2" s="808"/>
      <c r="G2" s="808"/>
      <c r="H2" s="808"/>
      <c r="I2" s="808"/>
      <c r="J2" s="808"/>
      <c r="K2" s="808"/>
      <c r="L2" s="808"/>
      <c r="M2" s="808"/>
      <c r="N2" s="808"/>
      <c r="O2" s="808"/>
      <c r="P2" s="808"/>
      <c r="Q2" s="808"/>
      <c r="R2" s="808"/>
      <c r="U2" s="480">
        <v>1958</v>
      </c>
      <c r="V2" s="481">
        <v>155.4</v>
      </c>
    </row>
    <row r="3" spans="1:33">
      <c r="A3" s="218"/>
      <c r="B3" s="218"/>
      <c r="C3" s="218"/>
      <c r="D3" s="218"/>
      <c r="E3" s="218"/>
      <c r="F3" s="218"/>
      <c r="G3" s="218"/>
      <c r="H3" s="218"/>
      <c r="I3" s="218"/>
      <c r="J3" s="218"/>
      <c r="K3" s="218"/>
      <c r="L3" s="218"/>
      <c r="M3" s="218"/>
      <c r="N3" s="218"/>
      <c r="O3" s="218"/>
      <c r="P3" s="218"/>
      <c r="Q3" s="218"/>
      <c r="R3" s="218"/>
      <c r="U3" s="480">
        <v>1959</v>
      </c>
      <c r="V3" s="481">
        <v>155.4</v>
      </c>
    </row>
    <row r="4" spans="1:33" ht="38.25" customHeight="1">
      <c r="A4" s="809" t="s">
        <v>161</v>
      </c>
      <c r="B4" s="809"/>
      <c r="C4" s="809"/>
      <c r="D4" s="809"/>
      <c r="E4" s="809"/>
      <c r="F4" s="809"/>
      <c r="G4" s="809"/>
      <c r="H4" s="809"/>
      <c r="I4" s="809"/>
      <c r="J4" s="809"/>
      <c r="K4" s="809"/>
      <c r="L4" s="809"/>
      <c r="M4" s="809"/>
      <c r="N4" s="809"/>
      <c r="O4" s="809"/>
      <c r="P4" s="809"/>
      <c r="Q4" s="809"/>
      <c r="R4" s="809"/>
      <c r="U4" s="480">
        <v>1960</v>
      </c>
      <c r="V4" s="481">
        <v>198</v>
      </c>
    </row>
    <row r="5" spans="1:33" ht="13.5" thickBot="1">
      <c r="U5" s="480">
        <v>1961</v>
      </c>
      <c r="V5" s="481"/>
    </row>
    <row r="6" spans="1:33" ht="58.5" customHeight="1" thickBot="1">
      <c r="A6" s="219" t="s">
        <v>162</v>
      </c>
      <c r="B6" s="219" t="s">
        <v>163</v>
      </c>
      <c r="C6" s="810" t="s">
        <v>164</v>
      </c>
      <c r="D6" s="811"/>
      <c r="E6" s="560" t="s">
        <v>165</v>
      </c>
      <c r="F6" s="810" t="s">
        <v>33</v>
      </c>
      <c r="G6" s="812"/>
      <c r="H6" s="811"/>
      <c r="I6" s="810" t="s">
        <v>166</v>
      </c>
      <c r="J6" s="812"/>
      <c r="K6" s="812"/>
      <c r="L6" s="813"/>
      <c r="M6" s="221" t="s">
        <v>301</v>
      </c>
      <c r="N6" s="221" t="s">
        <v>317</v>
      </c>
      <c r="O6" s="482"/>
      <c r="P6" s="482"/>
      <c r="U6" s="480">
        <v>1962</v>
      </c>
      <c r="V6" s="481">
        <v>300</v>
      </c>
    </row>
    <row r="7" spans="1:33" ht="39.950000000000003" customHeight="1">
      <c r="A7" s="814" t="s">
        <v>318</v>
      </c>
      <c r="B7" s="907" t="s">
        <v>319</v>
      </c>
      <c r="C7" s="818">
        <v>12</v>
      </c>
      <c r="D7" s="820">
        <v>39358</v>
      </c>
      <c r="E7" s="911" t="s">
        <v>320</v>
      </c>
      <c r="F7" s="913" t="s">
        <v>321</v>
      </c>
      <c r="G7" s="914"/>
      <c r="H7" s="915"/>
      <c r="I7" s="919" t="s">
        <v>322</v>
      </c>
      <c r="J7" s="920"/>
      <c r="K7" s="920"/>
      <c r="L7" s="921"/>
      <c r="M7" s="925">
        <f>+'[9]Exp. oferente'!G14</f>
        <v>2094.0762683005764</v>
      </c>
      <c r="N7" s="925">
        <v>10</v>
      </c>
      <c r="O7" s="482"/>
      <c r="P7" s="482"/>
      <c r="U7" s="480">
        <v>1963</v>
      </c>
      <c r="V7" s="483">
        <v>420</v>
      </c>
    </row>
    <row r="8" spans="1:33" ht="39.950000000000003" customHeight="1" thickBot="1">
      <c r="A8" s="906"/>
      <c r="B8" s="908"/>
      <c r="C8" s="909"/>
      <c r="D8" s="910"/>
      <c r="E8" s="912"/>
      <c r="F8" s="916"/>
      <c r="G8" s="917"/>
      <c r="H8" s="918"/>
      <c r="I8" s="922"/>
      <c r="J8" s="923"/>
      <c r="K8" s="923"/>
      <c r="L8" s="924"/>
      <c r="M8" s="926"/>
      <c r="N8" s="926"/>
      <c r="O8" s="482"/>
      <c r="P8" s="482"/>
      <c r="Q8" s="316"/>
      <c r="R8" s="223"/>
      <c r="U8" s="480">
        <v>1964</v>
      </c>
      <c r="V8" s="483">
        <v>420</v>
      </c>
    </row>
    <row r="9" spans="1:33" ht="54.75" hidden="1" customHeight="1">
      <c r="A9" s="482"/>
      <c r="B9" s="482"/>
      <c r="C9" s="482"/>
      <c r="D9" s="482"/>
      <c r="E9" s="482"/>
      <c r="F9" s="482"/>
      <c r="G9" s="482"/>
      <c r="H9" s="482"/>
      <c r="I9" s="482"/>
      <c r="J9" s="482"/>
      <c r="K9" s="482"/>
      <c r="L9" s="482"/>
      <c r="M9" s="482"/>
      <c r="N9" s="482"/>
      <c r="O9" s="482"/>
      <c r="P9" s="482"/>
      <c r="U9" s="480">
        <v>1965</v>
      </c>
      <c r="V9" s="483">
        <v>420</v>
      </c>
    </row>
    <row r="10" spans="1:33" ht="15" hidden="1">
      <c r="A10" s="482"/>
      <c r="B10" s="482"/>
      <c r="C10" s="482"/>
      <c r="D10" s="482"/>
      <c r="E10" s="482"/>
      <c r="F10" s="482"/>
      <c r="G10" s="482"/>
      <c r="H10" s="482"/>
      <c r="I10" s="482"/>
      <c r="J10" s="482"/>
      <c r="K10" s="482"/>
      <c r="L10" s="482"/>
      <c r="M10" s="482"/>
      <c r="N10" s="482"/>
      <c r="O10" s="482"/>
      <c r="P10" s="482"/>
      <c r="U10" s="480">
        <v>1966</v>
      </c>
      <c r="V10" s="483">
        <v>420</v>
      </c>
    </row>
    <row r="11" spans="1:33" ht="24" hidden="1" customHeight="1">
      <c r="A11" s="224"/>
      <c r="B11" s="224"/>
      <c r="C11" s="224"/>
      <c r="D11" s="224"/>
      <c r="E11" s="224"/>
      <c r="F11" s="224"/>
      <c r="G11" s="224"/>
      <c r="H11" s="224"/>
      <c r="I11" s="224"/>
      <c r="J11" s="224"/>
      <c r="K11" s="224"/>
      <c r="L11" s="224"/>
      <c r="M11" s="224"/>
      <c r="N11" s="224"/>
      <c r="O11" s="224"/>
      <c r="P11" s="224"/>
      <c r="Q11" s="224"/>
      <c r="U11" s="480">
        <v>1967</v>
      </c>
      <c r="V11" s="483">
        <v>420</v>
      </c>
      <c r="W11" s="225"/>
      <c r="AC11" s="225"/>
      <c r="AD11" s="225"/>
      <c r="AE11" s="225"/>
      <c r="AF11" s="225"/>
      <c r="AG11" s="225"/>
    </row>
    <row r="12" spans="1:33" ht="12.75" hidden="1" customHeight="1">
      <c r="A12" s="226"/>
      <c r="B12" s="226"/>
      <c r="E12" s="224"/>
      <c r="F12" s="227"/>
      <c r="G12" s="227"/>
      <c r="H12" s="227"/>
      <c r="U12" s="480">
        <v>1968</v>
      </c>
      <c r="V12" s="483">
        <v>420</v>
      </c>
      <c r="W12" s="225"/>
      <c r="AC12" s="225"/>
      <c r="AD12" s="225"/>
      <c r="AE12" s="225"/>
      <c r="AF12" s="225"/>
    </row>
    <row r="13" spans="1:33" ht="12.75" hidden="1" customHeight="1">
      <c r="A13" s="226"/>
      <c r="B13" s="226"/>
      <c r="C13" s="228"/>
      <c r="D13" s="228"/>
      <c r="E13" s="224"/>
      <c r="F13" s="229"/>
      <c r="G13" s="229"/>
      <c r="H13" s="229"/>
      <c r="U13" s="480">
        <v>1969</v>
      </c>
      <c r="V13" s="483">
        <v>519</v>
      </c>
      <c r="W13" s="225"/>
      <c r="AC13" s="225"/>
      <c r="AD13" s="225"/>
      <c r="AE13" s="225"/>
      <c r="AF13" s="225"/>
    </row>
    <row r="14" spans="1:33" hidden="1">
      <c r="A14" s="226"/>
      <c r="B14" s="226"/>
      <c r="C14" s="228"/>
      <c r="D14" s="228"/>
      <c r="E14" s="224"/>
      <c r="F14" s="230"/>
      <c r="G14" s="230"/>
      <c r="H14" s="230"/>
      <c r="U14" s="480">
        <v>1970</v>
      </c>
      <c r="V14" s="483">
        <v>519</v>
      </c>
      <c r="W14" s="225"/>
      <c r="AC14" s="225"/>
      <c r="AD14" s="225"/>
      <c r="AE14" s="225"/>
      <c r="AF14" s="225"/>
      <c r="AG14" s="225"/>
    </row>
    <row r="15" spans="1:33" hidden="1">
      <c r="A15" s="226"/>
      <c r="B15" s="226"/>
      <c r="C15" s="226"/>
      <c r="D15" s="226"/>
      <c r="E15" s="231"/>
      <c r="F15" s="232"/>
      <c r="G15" s="232"/>
      <c r="H15" s="232"/>
      <c r="U15" s="480">
        <v>1971</v>
      </c>
      <c r="V15" s="483">
        <v>519</v>
      </c>
      <c r="W15" s="225"/>
      <c r="AC15" s="225"/>
      <c r="AD15" s="225"/>
      <c r="AE15" s="225"/>
      <c r="AF15" s="225"/>
      <c r="AG15" s="225"/>
    </row>
    <row r="16" spans="1:33" hidden="1">
      <c r="A16" s="226"/>
      <c r="B16" s="226"/>
      <c r="C16" s="226"/>
      <c r="D16" s="226"/>
      <c r="E16" s="233"/>
      <c r="F16" s="230"/>
      <c r="G16" s="230"/>
      <c r="H16" s="230"/>
      <c r="R16" s="234"/>
      <c r="U16" s="480">
        <v>1972</v>
      </c>
      <c r="V16" s="481">
        <v>660</v>
      </c>
      <c r="W16" s="225"/>
      <c r="AC16" s="225"/>
      <c r="AD16" s="225"/>
      <c r="AE16" s="225"/>
      <c r="AF16" s="225"/>
      <c r="AG16" s="225"/>
    </row>
    <row r="17" spans="1:34" ht="42.75" hidden="1" customHeight="1">
      <c r="A17" s="226"/>
      <c r="B17" s="226"/>
      <c r="C17" s="226"/>
      <c r="D17" s="226"/>
      <c r="E17" s="235"/>
      <c r="F17" s="230"/>
      <c r="G17" s="230"/>
      <c r="H17" s="230"/>
      <c r="U17" s="480">
        <v>1973</v>
      </c>
      <c r="V17" s="481">
        <v>660</v>
      </c>
      <c r="W17" s="225"/>
      <c r="AC17" s="225"/>
      <c r="AD17" s="225"/>
      <c r="AE17" s="225"/>
      <c r="AF17" s="225"/>
      <c r="AG17" s="225"/>
    </row>
    <row r="18" spans="1:34" ht="29.25" hidden="1" customHeight="1">
      <c r="A18" s="226"/>
      <c r="B18" s="226"/>
      <c r="C18" s="236"/>
      <c r="D18" s="236"/>
      <c r="E18" s="236"/>
      <c r="F18" s="232"/>
      <c r="G18" s="232"/>
      <c r="H18" s="232"/>
      <c r="U18" s="480">
        <v>1974</v>
      </c>
      <c r="V18" s="481">
        <v>900</v>
      </c>
      <c r="W18" s="225"/>
      <c r="AC18" s="225"/>
      <c r="AD18" s="225"/>
      <c r="AE18" s="225"/>
      <c r="AF18" s="225"/>
      <c r="AG18" s="225"/>
    </row>
    <row r="19" spans="1:34" ht="87" hidden="1" customHeight="1">
      <c r="A19" s="226"/>
      <c r="B19" s="226"/>
      <c r="C19" s="233"/>
      <c r="D19" s="233"/>
      <c r="E19" s="233"/>
      <c r="F19" s="237"/>
      <c r="G19" s="237"/>
      <c r="H19" s="237"/>
      <c r="U19" s="480">
        <v>1975</v>
      </c>
      <c r="V19" s="481">
        <v>1200</v>
      </c>
      <c r="W19" s="225"/>
      <c r="AC19" s="225"/>
      <c r="AD19" s="225"/>
      <c r="AE19" s="225"/>
      <c r="AF19" s="225"/>
      <c r="AG19" s="225"/>
    </row>
    <row r="20" spans="1:34">
      <c r="A20" s="233"/>
      <c r="B20" s="233"/>
      <c r="C20" s="233"/>
      <c r="D20" s="233"/>
      <c r="E20" s="238"/>
      <c r="F20" s="237"/>
      <c r="G20" s="237"/>
      <c r="H20" s="237"/>
      <c r="I20" s="233"/>
      <c r="J20" s="233"/>
      <c r="K20" s="233"/>
      <c r="L20" s="233"/>
      <c r="M20" s="233"/>
      <c r="N20" s="233"/>
      <c r="O20" s="233"/>
      <c r="P20" s="233"/>
      <c r="Q20" s="233"/>
      <c r="R20" s="233"/>
      <c r="U20" s="480">
        <v>1976</v>
      </c>
      <c r="V20" s="481">
        <v>1560</v>
      </c>
      <c r="W20" s="225"/>
      <c r="AC20" s="225"/>
      <c r="AD20" s="225"/>
      <c r="AE20" s="225"/>
      <c r="AF20" s="225"/>
      <c r="AG20" s="225"/>
    </row>
    <row r="21" spans="1:34" ht="12.75" customHeight="1">
      <c r="A21" s="239" t="s">
        <v>70</v>
      </c>
      <c r="B21" s="240">
        <v>1</v>
      </c>
      <c r="C21" s="834" t="str">
        <f>VLOOKUP(B21,Conformación!$A$5:$S$129,2,FALSE)</f>
        <v>CONSTRUCTODO INGENIEROS CONTRATISTAS LTDA</v>
      </c>
      <c r="D21" s="834"/>
      <c r="E21" s="834"/>
      <c r="F21" s="834"/>
      <c r="G21" s="834"/>
      <c r="H21" s="834"/>
      <c r="I21" s="834"/>
      <c r="J21" s="834"/>
      <c r="K21" s="834"/>
      <c r="L21" s="834"/>
      <c r="M21" s="834"/>
      <c r="N21" s="834"/>
      <c r="O21" s="834"/>
      <c r="P21" s="834"/>
      <c r="Q21" s="463"/>
      <c r="U21" s="480">
        <v>1977</v>
      </c>
      <c r="V21" s="481">
        <v>1770</v>
      </c>
      <c r="W21" s="225"/>
      <c r="AC21" s="225"/>
      <c r="AD21" s="225"/>
      <c r="AE21" s="225"/>
      <c r="AF21" s="225"/>
      <c r="AG21" s="225"/>
    </row>
    <row r="22" spans="1:34" s="244" customFormat="1" ht="12.75" customHeight="1">
      <c r="A22" s="239"/>
      <c r="B22" s="239"/>
      <c r="C22" s="835" t="s">
        <v>314</v>
      </c>
      <c r="D22" s="835"/>
      <c r="E22" s="835"/>
      <c r="F22" s="835"/>
      <c r="G22" s="835"/>
      <c r="H22" s="835"/>
      <c r="I22" s="835"/>
      <c r="J22" s="835"/>
      <c r="K22" s="835"/>
      <c r="L22" s="835"/>
      <c r="M22" s="835"/>
      <c r="N22" s="835"/>
      <c r="O22" s="835"/>
      <c r="P22" s="835"/>
      <c r="Q22" s="464"/>
      <c r="R22" s="217"/>
      <c r="S22" s="214"/>
      <c r="T22" s="214"/>
      <c r="U22" s="480">
        <v>1978</v>
      </c>
      <c r="V22" s="481">
        <v>2580</v>
      </c>
      <c r="W22" s="243"/>
      <c r="AC22" s="243"/>
      <c r="AD22" s="243"/>
      <c r="AE22" s="243"/>
      <c r="AF22" s="243"/>
      <c r="AG22" s="243"/>
    </row>
    <row r="23" spans="1:34">
      <c r="A23" s="239"/>
      <c r="B23" s="239"/>
      <c r="C23" s="835"/>
      <c r="D23" s="835"/>
      <c r="E23" s="835"/>
      <c r="F23" s="835"/>
      <c r="G23" s="835"/>
      <c r="H23" s="835"/>
      <c r="I23" s="835"/>
      <c r="J23" s="835"/>
      <c r="K23" s="835"/>
      <c r="L23" s="835"/>
      <c r="M23" s="835"/>
      <c r="N23" s="835"/>
      <c r="O23" s="835"/>
      <c r="P23" s="835"/>
      <c r="Q23" s="464"/>
      <c r="T23" s="244"/>
      <c r="U23" s="480">
        <v>1979</v>
      </c>
      <c r="V23" s="481">
        <v>3450</v>
      </c>
      <c r="W23" s="225"/>
      <c r="AC23" s="225"/>
      <c r="AD23" s="225"/>
      <c r="AE23" s="225"/>
      <c r="AF23" s="225"/>
      <c r="AG23" s="225"/>
    </row>
    <row r="24" spans="1:34" ht="13.5" thickBot="1">
      <c r="A24" s="225"/>
      <c r="B24" s="225"/>
      <c r="C24" s="225"/>
      <c r="D24" s="225"/>
      <c r="E24" s="225"/>
      <c r="F24" s="245"/>
      <c r="G24" s="245"/>
      <c r="H24" s="245"/>
      <c r="I24" s="236"/>
      <c r="J24" s="236"/>
      <c r="K24" s="236"/>
      <c r="L24" s="236"/>
      <c r="M24" s="236"/>
      <c r="N24" s="236"/>
      <c r="O24" s="236"/>
      <c r="P24" s="236"/>
      <c r="Q24" s="231"/>
      <c r="U24" s="480">
        <v>1980</v>
      </c>
      <c r="V24" s="481">
        <v>4500</v>
      </c>
      <c r="W24" s="225"/>
      <c r="AC24" s="225"/>
      <c r="AD24" s="225"/>
      <c r="AE24" s="225"/>
      <c r="AF24" s="225"/>
      <c r="AG24" s="225"/>
    </row>
    <row r="25" spans="1:34" ht="48" thickBot="1">
      <c r="A25" s="246" t="s">
        <v>167</v>
      </c>
      <c r="B25" s="247" t="s">
        <v>168</v>
      </c>
      <c r="C25" s="247" t="s">
        <v>169</v>
      </c>
      <c r="D25" s="836" t="s">
        <v>170</v>
      </c>
      <c r="E25" s="837"/>
      <c r="F25" s="247" t="s">
        <v>171</v>
      </c>
      <c r="G25" s="247" t="s">
        <v>230</v>
      </c>
      <c r="H25" s="247" t="s">
        <v>4</v>
      </c>
      <c r="I25" s="247" t="s">
        <v>326</v>
      </c>
      <c r="J25" s="247" t="s">
        <v>325</v>
      </c>
      <c r="K25" s="247" t="s">
        <v>26</v>
      </c>
      <c r="L25" s="247" t="s">
        <v>11</v>
      </c>
      <c r="M25" s="247" t="s">
        <v>279</v>
      </c>
      <c r="N25" s="247" t="s">
        <v>280</v>
      </c>
      <c r="O25" s="247" t="s">
        <v>231</v>
      </c>
      <c r="P25" s="247" t="s">
        <v>281</v>
      </c>
      <c r="Q25" s="561" t="s">
        <v>324</v>
      </c>
      <c r="R25" s="249" t="s">
        <v>9</v>
      </c>
      <c r="S25" s="217"/>
      <c r="T25" s="244"/>
      <c r="U25" s="480">
        <v>1981</v>
      </c>
      <c r="V25" s="481">
        <v>5700</v>
      </c>
      <c r="X25" s="225"/>
      <c r="AD25" s="225"/>
      <c r="AE25" s="225"/>
      <c r="AF25" s="225"/>
      <c r="AG25" s="225"/>
      <c r="AH25" s="225"/>
    </row>
    <row r="26" spans="1:34">
      <c r="A26" s="838" t="str">
        <f>+A7</f>
        <v>Director de Consultoría</v>
      </c>
      <c r="B26" s="841"/>
      <c r="C26" s="844"/>
      <c r="D26" s="847"/>
      <c r="E26" s="850">
        <f>IF(D26=0,0,IF(D26&lt;D$7,"CUMPLE EL TIEMPO MÍNIMO REQUERIDO DE HABER TERMINADO Y APROBADO ESTUDIOS","NO CUMPLE EL TIEMPO MÍNIMO REQUERIDO DE HABER TERMINADO Y APROBADO ESTUDIOS"))</f>
        <v>0</v>
      </c>
      <c r="F26" s="853"/>
      <c r="G26" s="853"/>
      <c r="H26" s="484"/>
      <c r="I26" s="485"/>
      <c r="J26" s="485"/>
      <c r="K26" s="264">
        <v>0</v>
      </c>
      <c r="L26" s="566">
        <f>IF(K26=0,0,IF(J26&lt;D$26,"EXPERIENCIA ADQUIRIDA ANTES DEL GRADO",K26/VLOOKUP(YEAR(J26),$U$1:$V$66,2,0)))</f>
        <v>0</v>
      </c>
      <c r="M26" s="486">
        <f>DAYS360(I26,J26)</f>
        <v>0</v>
      </c>
      <c r="N26" s="486">
        <f>ROUNDDOWN(M26/360,0)</f>
        <v>0</v>
      </c>
      <c r="O26" s="486">
        <f>ROUNDDOWN((M26-(N26*360))/30,0)</f>
        <v>0</v>
      </c>
      <c r="P26" s="486">
        <f>+M26-(N26*360)-(O26*30)</f>
        <v>0</v>
      </c>
      <c r="Q26" s="255"/>
      <c r="R26" s="372"/>
      <c r="S26" s="217"/>
      <c r="U26" s="480">
        <v>1982</v>
      </c>
      <c r="V26" s="481">
        <v>7410</v>
      </c>
      <c r="X26" s="225"/>
      <c r="AD26" s="225"/>
      <c r="AE26" s="225"/>
      <c r="AF26" s="225"/>
      <c r="AG26" s="225"/>
      <c r="AH26" s="225"/>
    </row>
    <row r="27" spans="1:34">
      <c r="A27" s="839"/>
      <c r="B27" s="903"/>
      <c r="C27" s="845"/>
      <c r="D27" s="904"/>
      <c r="E27" s="905"/>
      <c r="F27" s="899"/>
      <c r="G27" s="899"/>
      <c r="H27" s="487"/>
      <c r="I27" s="488"/>
      <c r="J27" s="488"/>
      <c r="K27" s="562"/>
      <c r="L27" s="566">
        <f>IF(K27=0,0,IF(J27&lt;D$26,"EXPERIENCIA ADQUIRIDA ANTES DEL GRADO",K27/VLOOKUP(YEAR(J27),$U$1:$V$66,2,0)))</f>
        <v>0</v>
      </c>
      <c r="M27" s="486">
        <f t="shared" ref="M27:M32" si="0">DAYS360(I27,J27)</f>
        <v>0</v>
      </c>
      <c r="N27" s="486">
        <f t="shared" ref="N27:N32" si="1">ROUNDDOWN(M27/360,0)</f>
        <v>0</v>
      </c>
      <c r="O27" s="486">
        <f t="shared" ref="O27:O32" si="2">ROUNDDOWN((M27-(N27*360))/30,0)</f>
        <v>0</v>
      </c>
      <c r="P27" s="486">
        <f t="shared" ref="P27:P32" si="3">+M27-(N27*360)-(O27*30)</f>
        <v>0</v>
      </c>
      <c r="Q27" s="255"/>
      <c r="R27" s="372"/>
      <c r="S27" s="217"/>
      <c r="U27" s="480">
        <v>1983</v>
      </c>
      <c r="V27" s="481">
        <v>9261</v>
      </c>
      <c r="X27" s="225"/>
      <c r="AD27" s="225"/>
      <c r="AE27" s="225"/>
      <c r="AF27" s="225"/>
      <c r="AG27" s="225"/>
      <c r="AH27" s="225"/>
    </row>
    <row r="28" spans="1:34">
      <c r="A28" s="839"/>
      <c r="B28" s="903"/>
      <c r="C28" s="845"/>
      <c r="D28" s="904"/>
      <c r="E28" s="905"/>
      <c r="F28" s="899"/>
      <c r="G28" s="899"/>
      <c r="H28" s="487"/>
      <c r="I28" s="488"/>
      <c r="J28" s="488"/>
      <c r="K28" s="562"/>
      <c r="L28" s="566">
        <f t="shared" ref="L28:L32" si="4">IF(K28=0,0,IF(J28&lt;D$26,"EXPERIENCIA ADQUIRIDA ANTES DEL GRADO",K28/VLOOKUP(YEAR(J28),$U$1:$V$66,2,0)))</f>
        <v>0</v>
      </c>
      <c r="M28" s="486">
        <f t="shared" si="0"/>
        <v>0</v>
      </c>
      <c r="N28" s="486">
        <f t="shared" si="1"/>
        <v>0</v>
      </c>
      <c r="O28" s="486">
        <f t="shared" si="2"/>
        <v>0</v>
      </c>
      <c r="P28" s="486">
        <f t="shared" si="3"/>
        <v>0</v>
      </c>
      <c r="Q28" s="255"/>
      <c r="R28" s="373"/>
      <c r="S28" s="217"/>
      <c r="U28" s="480">
        <v>1984</v>
      </c>
      <c r="V28" s="481">
        <v>11298</v>
      </c>
      <c r="X28" s="225"/>
      <c r="AD28" s="225"/>
      <c r="AE28" s="225"/>
      <c r="AF28" s="225"/>
      <c r="AG28" s="225"/>
      <c r="AH28" s="225"/>
    </row>
    <row r="29" spans="1:34">
      <c r="A29" s="839"/>
      <c r="B29" s="903"/>
      <c r="C29" s="845"/>
      <c r="D29" s="904"/>
      <c r="E29" s="905"/>
      <c r="F29" s="899"/>
      <c r="G29" s="899"/>
      <c r="H29" s="487"/>
      <c r="I29" s="488"/>
      <c r="J29" s="488"/>
      <c r="K29" s="562"/>
      <c r="L29" s="566">
        <f t="shared" si="4"/>
        <v>0</v>
      </c>
      <c r="M29" s="486">
        <f t="shared" si="0"/>
        <v>0</v>
      </c>
      <c r="N29" s="486">
        <f t="shared" si="1"/>
        <v>0</v>
      </c>
      <c r="O29" s="486">
        <f t="shared" si="2"/>
        <v>0</v>
      </c>
      <c r="P29" s="486">
        <f t="shared" si="3"/>
        <v>0</v>
      </c>
      <c r="Q29" s="255"/>
      <c r="R29" s="373"/>
      <c r="S29" s="217"/>
      <c r="U29" s="480">
        <v>1985</v>
      </c>
      <c r="V29" s="481">
        <v>13557</v>
      </c>
      <c r="X29" s="225"/>
      <c r="AD29" s="225"/>
      <c r="AE29" s="225"/>
      <c r="AF29" s="225"/>
      <c r="AG29" s="225"/>
      <c r="AH29" s="225"/>
    </row>
    <row r="30" spans="1:34">
      <c r="A30" s="839"/>
      <c r="B30" s="903"/>
      <c r="C30" s="845"/>
      <c r="D30" s="904"/>
      <c r="E30" s="905"/>
      <c r="F30" s="899"/>
      <c r="G30" s="899"/>
      <c r="H30" s="487"/>
      <c r="I30" s="488"/>
      <c r="J30" s="488"/>
      <c r="K30" s="562"/>
      <c r="L30" s="566">
        <f t="shared" si="4"/>
        <v>0</v>
      </c>
      <c r="M30" s="486">
        <f t="shared" si="0"/>
        <v>0</v>
      </c>
      <c r="N30" s="486">
        <f t="shared" si="1"/>
        <v>0</v>
      </c>
      <c r="O30" s="486">
        <f t="shared" si="2"/>
        <v>0</v>
      </c>
      <c r="P30" s="486">
        <f t="shared" si="3"/>
        <v>0</v>
      </c>
      <c r="Q30" s="255"/>
      <c r="R30" s="373"/>
      <c r="S30" s="217"/>
      <c r="U30" s="480">
        <v>1986</v>
      </c>
      <c r="V30" s="481">
        <v>16811.400000000001</v>
      </c>
      <c r="X30" s="225"/>
      <c r="AD30" s="225"/>
      <c r="AE30" s="225"/>
      <c r="AF30" s="225"/>
      <c r="AG30" s="225"/>
      <c r="AH30" s="225"/>
    </row>
    <row r="31" spans="1:34">
      <c r="A31" s="839"/>
      <c r="B31" s="903"/>
      <c r="C31" s="845"/>
      <c r="D31" s="904"/>
      <c r="E31" s="905"/>
      <c r="F31" s="899"/>
      <c r="G31" s="899"/>
      <c r="H31" s="487"/>
      <c r="I31" s="488"/>
      <c r="J31" s="488"/>
      <c r="K31" s="562"/>
      <c r="L31" s="566">
        <f t="shared" si="4"/>
        <v>0</v>
      </c>
      <c r="M31" s="486">
        <f t="shared" si="0"/>
        <v>0</v>
      </c>
      <c r="N31" s="486">
        <f t="shared" si="1"/>
        <v>0</v>
      </c>
      <c r="O31" s="486">
        <f t="shared" si="2"/>
        <v>0</v>
      </c>
      <c r="P31" s="486">
        <f t="shared" si="3"/>
        <v>0</v>
      </c>
      <c r="Q31" s="266"/>
      <c r="R31" s="372"/>
      <c r="S31" s="217"/>
      <c r="U31" s="480">
        <v>1987</v>
      </c>
      <c r="V31" s="481">
        <v>20510</v>
      </c>
      <c r="X31" s="225"/>
      <c r="AD31" s="225"/>
      <c r="AE31" s="225"/>
      <c r="AF31" s="225"/>
      <c r="AG31" s="225"/>
      <c r="AH31" s="225"/>
    </row>
    <row r="32" spans="1:34" ht="13.5" thickBot="1">
      <c r="A32" s="839"/>
      <c r="B32" s="903"/>
      <c r="C32" s="845"/>
      <c r="D32" s="904"/>
      <c r="E32" s="905"/>
      <c r="F32" s="899"/>
      <c r="G32" s="899"/>
      <c r="H32" s="267"/>
      <c r="I32" s="268"/>
      <c r="J32" s="268"/>
      <c r="K32" s="563"/>
      <c r="L32" s="566">
        <f t="shared" si="4"/>
        <v>0</v>
      </c>
      <c r="M32" s="486">
        <f t="shared" si="0"/>
        <v>0</v>
      </c>
      <c r="N32" s="486">
        <f t="shared" si="1"/>
        <v>0</v>
      </c>
      <c r="O32" s="486">
        <f t="shared" si="2"/>
        <v>0</v>
      </c>
      <c r="P32" s="486">
        <f t="shared" si="3"/>
        <v>0</v>
      </c>
      <c r="Q32" s="270"/>
      <c r="R32" s="271"/>
      <c r="S32" s="217"/>
      <c r="U32" s="480"/>
      <c r="V32" s="481"/>
      <c r="X32" s="225"/>
      <c r="AD32" s="225"/>
      <c r="AE32" s="225"/>
      <c r="AF32" s="225"/>
      <c r="AG32" s="225"/>
      <c r="AH32" s="225"/>
    </row>
    <row r="33" spans="1:34" ht="16.5" thickBot="1">
      <c r="A33" s="840"/>
      <c r="B33" s="843"/>
      <c r="C33" s="846"/>
      <c r="D33" s="849"/>
      <c r="E33" s="852"/>
      <c r="F33" s="855"/>
      <c r="G33" s="855"/>
      <c r="H33" s="900" t="s">
        <v>177</v>
      </c>
      <c r="I33" s="901"/>
      <c r="J33" s="901"/>
      <c r="K33" s="902"/>
      <c r="L33" s="565">
        <f>SUM(L26:L32)</f>
        <v>0</v>
      </c>
      <c r="M33" s="564"/>
      <c r="N33" s="489">
        <f>SUM(N26:N32)</f>
        <v>0</v>
      </c>
      <c r="O33" s="489">
        <f t="shared" ref="O33:P33" si="5">SUM(O26:O32)</f>
        <v>0</v>
      </c>
      <c r="P33" s="489">
        <f t="shared" si="5"/>
        <v>0</v>
      </c>
      <c r="Q33" s="567">
        <f>+N33+O33/12+P33/365</f>
        <v>0</v>
      </c>
      <c r="R33" s="275" t="str">
        <f>+IF(N33&gt;=$E$7,"CUMPLE","NO CUMPLE")</f>
        <v>NO CUMPLE</v>
      </c>
      <c r="S33" s="217"/>
      <c r="U33" s="480"/>
      <c r="V33" s="481"/>
      <c r="X33" s="225"/>
      <c r="AD33" s="225"/>
      <c r="AE33" s="225"/>
      <c r="AF33" s="225"/>
      <c r="AG33" s="225"/>
      <c r="AH33" s="225"/>
    </row>
    <row r="34" spans="1:34" s="283" customFormat="1" ht="13.5" thickBot="1">
      <c r="A34" s="276"/>
      <c r="B34" s="277"/>
      <c r="C34" s="277"/>
      <c r="D34" s="858"/>
      <c r="E34" s="859"/>
      <c r="F34" s="277"/>
      <c r="G34" s="277"/>
      <c r="H34" s="277"/>
      <c r="I34" s="277"/>
      <c r="J34" s="277"/>
      <c r="K34" s="277"/>
      <c r="L34" s="277"/>
      <c r="M34" s="277"/>
      <c r="N34" s="277"/>
      <c r="O34" s="277"/>
      <c r="P34" s="277"/>
      <c r="Q34" s="462"/>
      <c r="R34" s="279"/>
      <c r="S34" s="280"/>
      <c r="T34" s="280"/>
      <c r="U34" s="369">
        <v>1988</v>
      </c>
      <c r="V34" s="370">
        <v>25637.4</v>
      </c>
    </row>
    <row r="35" spans="1:34">
      <c r="A35" s="297"/>
      <c r="B35" s="298"/>
      <c r="C35" s="299"/>
      <c r="D35" s="299"/>
      <c r="E35" s="300"/>
      <c r="F35" s="301"/>
      <c r="G35" s="301"/>
      <c r="H35" s="302"/>
      <c r="I35" s="303"/>
      <c r="J35" s="303"/>
      <c r="K35" s="303"/>
      <c r="L35" s="303"/>
      <c r="M35" s="303"/>
      <c r="N35" s="303"/>
      <c r="O35" s="303"/>
      <c r="P35" s="303"/>
      <c r="Q35" s="304"/>
      <c r="R35" s="305"/>
      <c r="U35" s="369">
        <v>1989</v>
      </c>
      <c r="V35" s="370">
        <v>32559.599999999999</v>
      </c>
      <c r="W35" s="225"/>
      <c r="AC35" s="225"/>
      <c r="AD35" s="225"/>
      <c r="AE35" s="225"/>
      <c r="AF35" s="225"/>
      <c r="AG35" s="225"/>
    </row>
    <row r="36" spans="1:34" ht="12.75" customHeight="1">
      <c r="A36" s="239" t="s">
        <v>70</v>
      </c>
      <c r="B36" s="240">
        <v>2</v>
      </c>
      <c r="C36" s="834">
        <f>VLOOKUP(B36,Conformación!$A$5:$S$129,2,FALSE)</f>
        <v>0</v>
      </c>
      <c r="D36" s="834"/>
      <c r="E36" s="834"/>
      <c r="F36" s="834"/>
      <c r="G36" s="834"/>
      <c r="H36" s="834"/>
      <c r="I36" s="834"/>
      <c r="J36" s="834"/>
      <c r="K36" s="834"/>
      <c r="L36" s="834"/>
      <c r="M36" s="834"/>
      <c r="N36" s="834"/>
      <c r="O36" s="834"/>
      <c r="P36" s="834"/>
      <c r="Q36" s="463"/>
      <c r="R36" s="307"/>
      <c r="U36" s="369">
        <v>1990</v>
      </c>
      <c r="V36" s="370">
        <v>41025</v>
      </c>
      <c r="W36" s="225"/>
      <c r="AC36" s="225"/>
      <c r="AD36" s="225"/>
      <c r="AE36" s="225"/>
      <c r="AF36" s="225"/>
      <c r="AG36" s="225"/>
    </row>
    <row r="37" spans="1:34" ht="12.75" customHeight="1">
      <c r="A37" s="239"/>
      <c r="B37" s="239"/>
      <c r="C37" s="835" t="s">
        <v>314</v>
      </c>
      <c r="D37" s="835"/>
      <c r="E37" s="835"/>
      <c r="F37" s="835"/>
      <c r="G37" s="835"/>
      <c r="H37" s="835"/>
      <c r="I37" s="835"/>
      <c r="J37" s="835"/>
      <c r="K37" s="835"/>
      <c r="L37" s="835"/>
      <c r="M37" s="835"/>
      <c r="N37" s="835"/>
      <c r="O37" s="835"/>
      <c r="P37" s="835"/>
      <c r="Q37" s="464"/>
      <c r="R37" s="307"/>
      <c r="U37" s="369">
        <v>1991</v>
      </c>
      <c r="V37" s="370">
        <v>51716.1</v>
      </c>
      <c r="W37" s="225"/>
      <c r="AC37" s="225"/>
      <c r="AD37" s="225"/>
      <c r="AE37" s="225"/>
      <c r="AF37" s="225"/>
      <c r="AG37" s="225"/>
    </row>
    <row r="38" spans="1:34" ht="13.5" thickBot="1">
      <c r="U38" s="369">
        <v>1992</v>
      </c>
      <c r="V38" s="370">
        <v>65190</v>
      </c>
    </row>
    <row r="39" spans="1:34" ht="52.5" customHeight="1" thickBot="1">
      <c r="A39" s="246" t="s">
        <v>167</v>
      </c>
      <c r="B39" s="247" t="s">
        <v>168</v>
      </c>
      <c r="C39" s="247" t="s">
        <v>169</v>
      </c>
      <c r="D39" s="836" t="s">
        <v>170</v>
      </c>
      <c r="E39" s="837"/>
      <c r="F39" s="247" t="s">
        <v>171</v>
      </c>
      <c r="G39" s="247" t="s">
        <v>171</v>
      </c>
      <c r="H39" s="247" t="s">
        <v>4</v>
      </c>
      <c r="I39" s="247" t="s">
        <v>326</v>
      </c>
      <c r="J39" s="247" t="s">
        <v>325</v>
      </c>
      <c r="K39" s="247" t="s">
        <v>26</v>
      </c>
      <c r="L39" s="247" t="s">
        <v>11</v>
      </c>
      <c r="M39" s="247" t="s">
        <v>279</v>
      </c>
      <c r="N39" s="247" t="s">
        <v>280</v>
      </c>
      <c r="O39" s="247" t="s">
        <v>231</v>
      </c>
      <c r="P39" s="247" t="s">
        <v>281</v>
      </c>
      <c r="Q39" s="561" t="s">
        <v>324</v>
      </c>
      <c r="R39" s="249" t="s">
        <v>9</v>
      </c>
      <c r="U39" s="377">
        <v>1993</v>
      </c>
      <c r="V39" s="370">
        <v>81510</v>
      </c>
    </row>
    <row r="40" spans="1:34">
      <c r="A40" s="838" t="str">
        <f>A$7</f>
        <v>Director de Consultoría</v>
      </c>
      <c r="B40" s="841"/>
      <c r="C40" s="844"/>
      <c r="D40" s="847"/>
      <c r="E40" s="850">
        <f>IF(D40=0,0,IF(D40&lt;D$7,"CUMPLE EL TIEMPO MÍNIMO REQUERIDO DE HABER TERMINADO Y APROBADO ESTUDIOS","NO CUMPLE EL TIEMPO MÍNIMO REQUERIDO DE HABER TERMINADO Y APROBADO ESTUDIOS"))</f>
        <v>0</v>
      </c>
      <c r="F40" s="860"/>
      <c r="G40" s="860"/>
      <c r="H40" s="484"/>
      <c r="I40" s="485"/>
      <c r="J40" s="485"/>
      <c r="K40" s="563"/>
      <c r="L40" s="566">
        <f>IF(K40=0,0,IF(J40&lt;D$40,"EXPERIENCIA ADQUIRIDA ANTES DEL GRADO",K40/VLOOKUP(YEAR(J40),$U$1:$V$65,2,0)))</f>
        <v>0</v>
      </c>
      <c r="M40" s="486">
        <f>DAYS360(I40,J40)</f>
        <v>0</v>
      </c>
      <c r="N40" s="486">
        <f>ROUNDDOWN(M40/360,0)</f>
        <v>0</v>
      </c>
      <c r="O40" s="486">
        <f>ROUNDDOWN((M40-(N40*360))/30,0)</f>
        <v>0</v>
      </c>
      <c r="P40" s="486">
        <f>+M40-(N40*360)-(O40*30)</f>
        <v>0</v>
      </c>
      <c r="Q40" s="255"/>
      <c r="R40" s="378"/>
      <c r="U40" s="377">
        <v>1994</v>
      </c>
      <c r="V40" s="370">
        <v>98700</v>
      </c>
    </row>
    <row r="41" spans="1:34">
      <c r="A41" s="839"/>
      <c r="B41" s="903"/>
      <c r="C41" s="845"/>
      <c r="D41" s="904"/>
      <c r="E41" s="905"/>
      <c r="F41" s="899"/>
      <c r="G41" s="899"/>
      <c r="H41" s="487"/>
      <c r="I41" s="488"/>
      <c r="J41" s="488"/>
      <c r="K41" s="563"/>
      <c r="L41" s="566">
        <f t="shared" ref="L41:L46" si="6">IF(K41=0,0,IF(J41&lt;D$40,"EXPERIENCIA ADQUIRIDA ANTES DEL GRADO",K41/VLOOKUP(YEAR(J41),$U$1:$V$65,2,0)))</f>
        <v>0</v>
      </c>
      <c r="M41" s="486">
        <f t="shared" ref="M41:M46" si="7">DAYS360(I41,J41)</f>
        <v>0</v>
      </c>
      <c r="N41" s="486">
        <f t="shared" ref="N41:N46" si="8">ROUNDDOWN(M41/360,0)</f>
        <v>0</v>
      </c>
      <c r="O41" s="486">
        <f t="shared" ref="O41:O46" si="9">ROUNDDOWN((M41-(N41*360))/30,0)</f>
        <v>0</v>
      </c>
      <c r="P41" s="486">
        <f t="shared" ref="P41:P46" si="10">+M41-(N41*360)-(O41*30)</f>
        <v>0</v>
      </c>
      <c r="Q41" s="255"/>
      <c r="R41" s="372"/>
      <c r="U41" s="377">
        <v>1995</v>
      </c>
      <c r="V41" s="370">
        <v>118933.5</v>
      </c>
    </row>
    <row r="42" spans="1:34">
      <c r="A42" s="839"/>
      <c r="B42" s="903"/>
      <c r="C42" s="845"/>
      <c r="D42" s="904"/>
      <c r="E42" s="905"/>
      <c r="F42" s="899"/>
      <c r="G42" s="899"/>
      <c r="H42" s="487"/>
      <c r="I42" s="488"/>
      <c r="J42" s="488"/>
      <c r="K42" s="563"/>
      <c r="L42" s="566">
        <f t="shared" si="6"/>
        <v>0</v>
      </c>
      <c r="M42" s="486">
        <f t="shared" si="7"/>
        <v>0</v>
      </c>
      <c r="N42" s="486">
        <f t="shared" si="8"/>
        <v>0</v>
      </c>
      <c r="O42" s="486">
        <f t="shared" si="9"/>
        <v>0</v>
      </c>
      <c r="P42" s="486">
        <f t="shared" si="10"/>
        <v>0</v>
      </c>
      <c r="Q42" s="255"/>
      <c r="R42" s="372"/>
      <c r="U42" s="377">
        <v>1996</v>
      </c>
      <c r="V42" s="370">
        <v>142125</v>
      </c>
    </row>
    <row r="43" spans="1:34">
      <c r="A43" s="839"/>
      <c r="B43" s="903"/>
      <c r="C43" s="845"/>
      <c r="D43" s="904"/>
      <c r="E43" s="905"/>
      <c r="F43" s="899"/>
      <c r="G43" s="899"/>
      <c r="H43" s="490"/>
      <c r="I43" s="488"/>
      <c r="J43" s="488"/>
      <c r="K43" s="563"/>
      <c r="L43" s="566">
        <f t="shared" si="6"/>
        <v>0</v>
      </c>
      <c r="M43" s="486">
        <f t="shared" si="7"/>
        <v>0</v>
      </c>
      <c r="N43" s="486">
        <f t="shared" si="8"/>
        <v>0</v>
      </c>
      <c r="O43" s="486">
        <f t="shared" si="9"/>
        <v>0</v>
      </c>
      <c r="P43" s="486">
        <f t="shared" si="10"/>
        <v>0</v>
      </c>
      <c r="Q43" s="266"/>
      <c r="R43" s="378"/>
      <c r="U43" s="377">
        <v>1997</v>
      </c>
      <c r="V43" s="370">
        <v>172005</v>
      </c>
    </row>
    <row r="44" spans="1:34">
      <c r="A44" s="839"/>
      <c r="B44" s="903"/>
      <c r="C44" s="845"/>
      <c r="D44" s="904"/>
      <c r="E44" s="905"/>
      <c r="F44" s="899"/>
      <c r="G44" s="899"/>
      <c r="H44" s="487"/>
      <c r="I44" s="488"/>
      <c r="J44" s="488"/>
      <c r="K44" s="563"/>
      <c r="L44" s="566">
        <f t="shared" si="6"/>
        <v>0</v>
      </c>
      <c r="M44" s="486">
        <f t="shared" si="7"/>
        <v>0</v>
      </c>
      <c r="N44" s="486">
        <f t="shared" si="8"/>
        <v>0</v>
      </c>
      <c r="O44" s="486">
        <f t="shared" si="9"/>
        <v>0</v>
      </c>
      <c r="P44" s="486">
        <f t="shared" si="10"/>
        <v>0</v>
      </c>
      <c r="Q44" s="255"/>
      <c r="R44" s="372"/>
      <c r="U44" s="377">
        <v>1998</v>
      </c>
      <c r="V44" s="370">
        <v>203826</v>
      </c>
    </row>
    <row r="45" spans="1:34">
      <c r="A45" s="839"/>
      <c r="B45" s="903"/>
      <c r="C45" s="845"/>
      <c r="D45" s="904"/>
      <c r="E45" s="905"/>
      <c r="F45" s="899"/>
      <c r="G45" s="899"/>
      <c r="H45" s="490"/>
      <c r="I45" s="488"/>
      <c r="J45" s="488"/>
      <c r="K45" s="563"/>
      <c r="L45" s="566">
        <f t="shared" si="6"/>
        <v>0</v>
      </c>
      <c r="M45" s="486">
        <f t="shared" si="7"/>
        <v>0</v>
      </c>
      <c r="N45" s="486">
        <f t="shared" si="8"/>
        <v>0</v>
      </c>
      <c r="O45" s="486">
        <f t="shared" si="9"/>
        <v>0</v>
      </c>
      <c r="P45" s="486">
        <f t="shared" si="10"/>
        <v>0</v>
      </c>
      <c r="Q45" s="266"/>
      <c r="R45" s="378"/>
      <c r="U45" s="377">
        <v>1999</v>
      </c>
      <c r="V45" s="370">
        <v>236460</v>
      </c>
    </row>
    <row r="46" spans="1:34" ht="13.5" thickBot="1">
      <c r="A46" s="839"/>
      <c r="B46" s="903"/>
      <c r="C46" s="845"/>
      <c r="D46" s="904"/>
      <c r="E46" s="905"/>
      <c r="F46" s="899"/>
      <c r="G46" s="899"/>
      <c r="H46" s="267"/>
      <c r="I46" s="268"/>
      <c r="J46" s="268"/>
      <c r="K46" s="563"/>
      <c r="L46" s="566">
        <f t="shared" si="6"/>
        <v>0</v>
      </c>
      <c r="M46" s="486">
        <f t="shared" si="7"/>
        <v>0</v>
      </c>
      <c r="N46" s="486">
        <f t="shared" si="8"/>
        <v>0</v>
      </c>
      <c r="O46" s="486">
        <f t="shared" si="9"/>
        <v>0</v>
      </c>
      <c r="P46" s="486">
        <f t="shared" si="10"/>
        <v>0</v>
      </c>
      <c r="Q46" s="270"/>
      <c r="R46" s="271"/>
      <c r="U46" s="377">
        <v>2000</v>
      </c>
      <c r="V46" s="370">
        <v>260100</v>
      </c>
      <c r="W46" s="225"/>
      <c r="AC46" s="225"/>
      <c r="AD46" s="225"/>
      <c r="AE46" s="225"/>
      <c r="AF46" s="225"/>
      <c r="AG46" s="225"/>
    </row>
    <row r="47" spans="1:34" ht="16.5" thickBot="1">
      <c r="A47" s="840"/>
      <c r="B47" s="843"/>
      <c r="C47" s="846"/>
      <c r="D47" s="849"/>
      <c r="E47" s="852"/>
      <c r="F47" s="855"/>
      <c r="G47" s="855"/>
      <c r="H47" s="900" t="s">
        <v>177</v>
      </c>
      <c r="I47" s="901"/>
      <c r="J47" s="901"/>
      <c r="K47" s="902"/>
      <c r="L47" s="565">
        <f>SUM(L40:L46)</f>
        <v>0</v>
      </c>
      <c r="M47" s="564"/>
      <c r="N47" s="489">
        <f>SUM(N40:N46)</f>
        <v>0</v>
      </c>
      <c r="O47" s="489">
        <f t="shared" ref="O47:P47" si="11">SUM(O40:O46)</f>
        <v>0</v>
      </c>
      <c r="P47" s="489">
        <f t="shared" si="11"/>
        <v>0</v>
      </c>
      <c r="Q47" s="567">
        <f>+N47+O47/12+P47/365</f>
        <v>0</v>
      </c>
      <c r="R47" s="275" t="str">
        <f>+IF(N47&gt;=$E$7,"CUMPLE","NO CUMPLE")</f>
        <v>NO CUMPLE</v>
      </c>
      <c r="U47" s="377">
        <v>2001</v>
      </c>
      <c r="V47" s="370">
        <v>286000</v>
      </c>
    </row>
    <row r="48" spans="1:34" s="283" customFormat="1" ht="13.5" thickBot="1">
      <c r="A48" s="276"/>
      <c r="B48" s="277"/>
      <c r="C48" s="277"/>
      <c r="D48" s="858"/>
      <c r="E48" s="859"/>
      <c r="F48" s="277"/>
      <c r="G48" s="277"/>
      <c r="H48" s="277"/>
      <c r="I48" s="277"/>
      <c r="J48" s="277"/>
      <c r="K48" s="277"/>
      <c r="L48" s="277"/>
      <c r="M48" s="277"/>
      <c r="N48" s="277"/>
      <c r="O48" s="277"/>
      <c r="P48" s="277"/>
      <c r="Q48" s="462"/>
      <c r="R48" s="279"/>
      <c r="S48" s="280"/>
      <c r="T48" s="280"/>
      <c r="U48" s="377">
        <v>2002</v>
      </c>
      <c r="V48" s="370">
        <v>309000</v>
      </c>
    </row>
    <row r="49" spans="1:33">
      <c r="A49" s="297"/>
      <c r="B49" s="298"/>
      <c r="C49" s="299"/>
      <c r="D49" s="299"/>
      <c r="E49" s="300"/>
      <c r="F49" s="301"/>
      <c r="G49" s="301"/>
      <c r="H49" s="302"/>
      <c r="I49" s="303"/>
      <c r="J49" s="303"/>
      <c r="K49" s="303"/>
      <c r="L49" s="303"/>
      <c r="M49" s="303"/>
      <c r="N49" s="303"/>
      <c r="O49" s="303"/>
      <c r="P49" s="303"/>
      <c r="Q49" s="304"/>
      <c r="R49" s="305"/>
      <c r="U49" s="377">
        <v>2003</v>
      </c>
      <c r="V49" s="370">
        <v>332000</v>
      </c>
      <c r="W49" s="225"/>
      <c r="AC49" s="225"/>
      <c r="AD49" s="225"/>
      <c r="AE49" s="225"/>
      <c r="AF49" s="225"/>
      <c r="AG49" s="225"/>
    </row>
    <row r="50" spans="1:33" ht="12.75" customHeight="1">
      <c r="A50" s="239" t="s">
        <v>70</v>
      </c>
      <c r="B50" s="240">
        <v>3</v>
      </c>
      <c r="C50" s="834">
        <f>VLOOKUP(B50,Conformación!$A$5:$S$129,2,FALSE)</f>
        <v>0</v>
      </c>
      <c r="D50" s="834"/>
      <c r="E50" s="834"/>
      <c r="F50" s="834"/>
      <c r="G50" s="834"/>
      <c r="H50" s="834"/>
      <c r="I50" s="834"/>
      <c r="J50" s="834"/>
      <c r="K50" s="834"/>
      <c r="L50" s="834"/>
      <c r="M50" s="834"/>
      <c r="N50" s="834"/>
      <c r="O50" s="834"/>
      <c r="P50" s="834"/>
      <c r="Q50" s="463"/>
      <c r="R50" s="307"/>
      <c r="U50" s="377">
        <v>2004</v>
      </c>
      <c r="V50" s="370">
        <v>358000</v>
      </c>
    </row>
    <row r="51" spans="1:33" ht="12.75" customHeight="1">
      <c r="A51" s="239"/>
      <c r="B51" s="239"/>
      <c r="C51" s="835" t="s">
        <v>314</v>
      </c>
      <c r="D51" s="835"/>
      <c r="E51" s="835"/>
      <c r="F51" s="835"/>
      <c r="G51" s="835"/>
      <c r="H51" s="835"/>
      <c r="I51" s="835"/>
      <c r="J51" s="835"/>
      <c r="K51" s="835"/>
      <c r="L51" s="835"/>
      <c r="M51" s="835"/>
      <c r="N51" s="835"/>
      <c r="O51" s="835"/>
      <c r="P51" s="835"/>
      <c r="Q51" s="464"/>
      <c r="R51" s="307"/>
      <c r="U51" s="377">
        <v>2005</v>
      </c>
      <c r="V51" s="370">
        <v>381500</v>
      </c>
    </row>
    <row r="52" spans="1:33" ht="13.5" thickBot="1">
      <c r="U52" s="377">
        <v>2006</v>
      </c>
      <c r="V52" s="370">
        <v>408000</v>
      </c>
    </row>
    <row r="53" spans="1:33" ht="50.25" customHeight="1" thickBot="1">
      <c r="A53" s="246" t="s">
        <v>167</v>
      </c>
      <c r="B53" s="247" t="s">
        <v>168</v>
      </c>
      <c r="C53" s="247" t="s">
        <v>169</v>
      </c>
      <c r="D53" s="836" t="s">
        <v>170</v>
      </c>
      <c r="E53" s="837"/>
      <c r="F53" s="247" t="s">
        <v>171</v>
      </c>
      <c r="G53" s="247" t="s">
        <v>171</v>
      </c>
      <c r="H53" s="247" t="s">
        <v>4</v>
      </c>
      <c r="I53" s="247" t="s">
        <v>326</v>
      </c>
      <c r="J53" s="247" t="s">
        <v>325</v>
      </c>
      <c r="K53" s="247" t="s">
        <v>26</v>
      </c>
      <c r="L53" s="247" t="s">
        <v>11</v>
      </c>
      <c r="M53" s="247" t="s">
        <v>279</v>
      </c>
      <c r="N53" s="247" t="s">
        <v>280</v>
      </c>
      <c r="O53" s="247" t="s">
        <v>231</v>
      </c>
      <c r="P53" s="247" t="s">
        <v>281</v>
      </c>
      <c r="Q53" s="561" t="s">
        <v>324</v>
      </c>
      <c r="R53" s="249" t="s">
        <v>9</v>
      </c>
      <c r="T53" s="311"/>
      <c r="U53" s="377">
        <v>2007</v>
      </c>
      <c r="V53" s="370">
        <v>433700</v>
      </c>
    </row>
    <row r="54" spans="1:33">
      <c r="A54" s="838" t="str">
        <f>A$7</f>
        <v>Director de Consultoría</v>
      </c>
      <c r="B54" s="841"/>
      <c r="C54" s="844"/>
      <c r="D54" s="847"/>
      <c r="E54" s="850">
        <f>IF(D54=0,0,IF(D54&lt;D$7,"CUMPLE EL TIEMPO MÍNIMO REQUERIDO DE HABER TERMINADO Y APROBADO ESTUDIOS","NO CUMPLE EL TIEMPO MÍNIMO REQUERIDO DE HABER TERMINADO Y APROBADO ESTUDIOS"))</f>
        <v>0</v>
      </c>
      <c r="F54" s="860"/>
      <c r="G54" s="860"/>
      <c r="H54" s="484"/>
      <c r="I54" s="485"/>
      <c r="J54" s="485"/>
      <c r="K54" s="563"/>
      <c r="L54" s="566">
        <f>IF(K54=0,0,IF(J54&lt;D$54,"EXPERIENCIA ADQUIRIDA ANTES DEL GRADO",K54/VLOOKUP(YEAR(J54),$U$1:$V$65,2,0)))</f>
        <v>0</v>
      </c>
      <c r="M54" s="486">
        <f>DAYS360(I54,J54)</f>
        <v>0</v>
      </c>
      <c r="N54" s="486">
        <f>ROUNDDOWN(M54/360,0)</f>
        <v>0</v>
      </c>
      <c r="O54" s="486">
        <f>ROUNDDOWN((M54-(N54*360))/30,0)</f>
        <v>0</v>
      </c>
      <c r="P54" s="486">
        <f>+M54-(N54*360)-(O54*30)</f>
        <v>0</v>
      </c>
      <c r="Q54" s="255"/>
      <c r="R54" s="378"/>
      <c r="U54" s="377">
        <v>2008</v>
      </c>
      <c r="V54" s="370">
        <v>461500</v>
      </c>
    </row>
    <row r="55" spans="1:33">
      <c r="A55" s="839"/>
      <c r="B55" s="903"/>
      <c r="C55" s="845"/>
      <c r="D55" s="904"/>
      <c r="E55" s="905"/>
      <c r="F55" s="899"/>
      <c r="G55" s="899"/>
      <c r="H55" s="487"/>
      <c r="I55" s="488"/>
      <c r="J55" s="488"/>
      <c r="K55" s="563"/>
      <c r="L55" s="566">
        <f t="shared" ref="L55:L60" si="12">IF(K55=0,0,IF(J55&lt;D$54,"EXPERIENCIA ADQUIRIDA ANTES DEL GRADO",K55/VLOOKUP(YEAR(J55),$U$1:$V$65,2,0)))</f>
        <v>0</v>
      </c>
      <c r="M55" s="486">
        <f t="shared" ref="M55:M60" si="13">DAYS360(I55,J55)</f>
        <v>0</v>
      </c>
      <c r="N55" s="486">
        <f t="shared" ref="N55:N60" si="14">ROUNDDOWN(M55/360,0)</f>
        <v>0</v>
      </c>
      <c r="O55" s="486">
        <f t="shared" ref="O55:O60" si="15">ROUNDDOWN((M55-(N55*360))/30,0)</f>
        <v>0</v>
      </c>
      <c r="P55" s="486">
        <f t="shared" ref="P55:P60" si="16">+M55-(N55*360)-(O55*30)</f>
        <v>0</v>
      </c>
      <c r="Q55" s="255"/>
      <c r="R55" s="372"/>
      <c r="U55" s="377">
        <v>2009</v>
      </c>
      <c r="V55" s="370">
        <v>496900</v>
      </c>
    </row>
    <row r="56" spans="1:33">
      <c r="A56" s="839"/>
      <c r="B56" s="903"/>
      <c r="C56" s="845"/>
      <c r="D56" s="904"/>
      <c r="E56" s="905"/>
      <c r="F56" s="899"/>
      <c r="G56" s="899"/>
      <c r="H56" s="487"/>
      <c r="I56" s="488"/>
      <c r="J56" s="488"/>
      <c r="K56" s="563"/>
      <c r="L56" s="566">
        <f t="shared" si="12"/>
        <v>0</v>
      </c>
      <c r="M56" s="486">
        <f t="shared" si="13"/>
        <v>0</v>
      </c>
      <c r="N56" s="486">
        <f t="shared" si="14"/>
        <v>0</v>
      </c>
      <c r="O56" s="486">
        <f t="shared" si="15"/>
        <v>0</v>
      </c>
      <c r="P56" s="486">
        <f t="shared" si="16"/>
        <v>0</v>
      </c>
      <c r="Q56" s="255"/>
      <c r="R56" s="372"/>
      <c r="U56" s="377">
        <v>2010</v>
      </c>
      <c r="V56" s="370">
        <v>515000</v>
      </c>
    </row>
    <row r="57" spans="1:33">
      <c r="A57" s="839"/>
      <c r="B57" s="903"/>
      <c r="C57" s="845"/>
      <c r="D57" s="904"/>
      <c r="E57" s="905"/>
      <c r="F57" s="899"/>
      <c r="G57" s="899"/>
      <c r="H57" s="487"/>
      <c r="I57" s="488"/>
      <c r="J57" s="488"/>
      <c r="K57" s="563"/>
      <c r="L57" s="566">
        <f t="shared" si="12"/>
        <v>0</v>
      </c>
      <c r="M57" s="486">
        <f t="shared" si="13"/>
        <v>0</v>
      </c>
      <c r="N57" s="486">
        <f t="shared" si="14"/>
        <v>0</v>
      </c>
      <c r="O57" s="486">
        <f t="shared" si="15"/>
        <v>0</v>
      </c>
      <c r="P57" s="486">
        <f t="shared" si="16"/>
        <v>0</v>
      </c>
      <c r="Q57" s="255"/>
      <c r="R57" s="372"/>
      <c r="U57" s="377">
        <v>2011</v>
      </c>
      <c r="V57" s="370">
        <v>535600</v>
      </c>
    </row>
    <row r="58" spans="1:33">
      <c r="A58" s="839"/>
      <c r="B58" s="903"/>
      <c r="C58" s="845"/>
      <c r="D58" s="904"/>
      <c r="E58" s="905"/>
      <c r="F58" s="899"/>
      <c r="G58" s="899"/>
      <c r="H58" s="487"/>
      <c r="I58" s="488"/>
      <c r="J58" s="488"/>
      <c r="K58" s="563"/>
      <c r="L58" s="566">
        <f t="shared" si="12"/>
        <v>0</v>
      </c>
      <c r="M58" s="486">
        <f t="shared" si="13"/>
        <v>0</v>
      </c>
      <c r="N58" s="486">
        <f t="shared" si="14"/>
        <v>0</v>
      </c>
      <c r="O58" s="486">
        <f t="shared" si="15"/>
        <v>0</v>
      </c>
      <c r="P58" s="486">
        <f t="shared" si="16"/>
        <v>0</v>
      </c>
      <c r="Q58" s="255"/>
      <c r="R58" s="372"/>
      <c r="U58" s="377">
        <v>2012</v>
      </c>
      <c r="V58" s="370">
        <v>566700</v>
      </c>
    </row>
    <row r="59" spans="1:33">
      <c r="A59" s="839"/>
      <c r="B59" s="903"/>
      <c r="C59" s="845"/>
      <c r="D59" s="904"/>
      <c r="E59" s="905"/>
      <c r="F59" s="899"/>
      <c r="G59" s="899"/>
      <c r="H59" s="487"/>
      <c r="I59" s="488"/>
      <c r="J59" s="488"/>
      <c r="K59" s="563"/>
      <c r="L59" s="566">
        <f t="shared" si="12"/>
        <v>0</v>
      </c>
      <c r="M59" s="486">
        <f t="shared" si="13"/>
        <v>0</v>
      </c>
      <c r="N59" s="486">
        <f t="shared" si="14"/>
        <v>0</v>
      </c>
      <c r="O59" s="486">
        <f t="shared" si="15"/>
        <v>0</v>
      </c>
      <c r="P59" s="486">
        <f t="shared" si="16"/>
        <v>0</v>
      </c>
      <c r="Q59" s="266"/>
      <c r="R59" s="378"/>
      <c r="U59" s="377">
        <v>2013</v>
      </c>
      <c r="V59" s="370">
        <v>581900</v>
      </c>
    </row>
    <row r="60" spans="1:33" ht="13.5" thickBot="1">
      <c r="A60" s="839"/>
      <c r="B60" s="903"/>
      <c r="C60" s="845"/>
      <c r="D60" s="904"/>
      <c r="E60" s="905"/>
      <c r="F60" s="899"/>
      <c r="G60" s="899"/>
      <c r="H60" s="267"/>
      <c r="I60" s="268"/>
      <c r="J60" s="268"/>
      <c r="K60" s="563"/>
      <c r="L60" s="566">
        <f t="shared" si="12"/>
        <v>0</v>
      </c>
      <c r="M60" s="486">
        <f t="shared" si="13"/>
        <v>0</v>
      </c>
      <c r="N60" s="486">
        <f t="shared" si="14"/>
        <v>0</v>
      </c>
      <c r="O60" s="486">
        <f t="shared" si="15"/>
        <v>0</v>
      </c>
      <c r="P60" s="486">
        <f t="shared" si="16"/>
        <v>0</v>
      </c>
      <c r="Q60" s="270"/>
      <c r="R60" s="271"/>
      <c r="U60" s="377">
        <v>2014</v>
      </c>
      <c r="V60" s="370">
        <v>616000</v>
      </c>
      <c r="W60" s="225"/>
      <c r="AC60" s="225"/>
      <c r="AD60" s="225"/>
      <c r="AE60" s="225"/>
      <c r="AF60" s="225"/>
      <c r="AG60" s="225"/>
    </row>
    <row r="61" spans="1:33" ht="19.5" customHeight="1" thickBot="1">
      <c r="A61" s="840"/>
      <c r="B61" s="843"/>
      <c r="C61" s="846"/>
      <c r="D61" s="849"/>
      <c r="E61" s="852"/>
      <c r="F61" s="855"/>
      <c r="G61" s="855"/>
      <c r="H61" s="900" t="s">
        <v>177</v>
      </c>
      <c r="I61" s="901"/>
      <c r="J61" s="901"/>
      <c r="K61" s="902"/>
      <c r="L61" s="565">
        <f>SUM(L54:L60)</f>
        <v>0</v>
      </c>
      <c r="M61" s="564"/>
      <c r="N61" s="489">
        <f>SUM(N54:N60)</f>
        <v>0</v>
      </c>
      <c r="O61" s="489">
        <f t="shared" ref="O61:P61" si="17">SUM(O54:O60)</f>
        <v>0</v>
      </c>
      <c r="P61" s="489">
        <f t="shared" si="17"/>
        <v>0</v>
      </c>
      <c r="Q61" s="567">
        <f>+N61+O61/12+P61/365</f>
        <v>0</v>
      </c>
      <c r="R61" s="275" t="str">
        <f>+IF(N61&gt;=$E$7,"CUMPLE","NO CUMPLE")</f>
        <v>NO CUMPLE</v>
      </c>
      <c r="U61" s="377">
        <v>2015</v>
      </c>
      <c r="V61" s="370">
        <v>644350</v>
      </c>
    </row>
    <row r="62" spans="1:33" s="283" customFormat="1" ht="13.5" thickBot="1">
      <c r="A62" s="276"/>
      <c r="B62" s="277"/>
      <c r="C62" s="277"/>
      <c r="D62" s="858"/>
      <c r="E62" s="859"/>
      <c r="F62" s="277"/>
      <c r="G62" s="277"/>
      <c r="H62" s="277"/>
      <c r="I62" s="277"/>
      <c r="J62" s="277"/>
      <c r="K62" s="277"/>
      <c r="L62" s="277"/>
      <c r="M62" s="277"/>
      <c r="N62" s="277"/>
      <c r="O62" s="277"/>
      <c r="P62" s="277"/>
      <c r="Q62" s="462"/>
      <c r="R62" s="279"/>
      <c r="S62" s="280"/>
      <c r="T62" s="280"/>
      <c r="U62" s="377">
        <v>2016</v>
      </c>
      <c r="V62" s="370">
        <v>689500</v>
      </c>
    </row>
    <row r="63" spans="1:33" ht="12.75" customHeight="1">
      <c r="A63" s="297"/>
      <c r="B63" s="298"/>
      <c r="C63" s="299"/>
      <c r="D63" s="299"/>
      <c r="E63" s="300"/>
      <c r="F63" s="301"/>
      <c r="G63" s="301"/>
      <c r="H63" s="302"/>
      <c r="I63" s="303"/>
      <c r="J63" s="303"/>
      <c r="K63" s="303"/>
      <c r="L63" s="303"/>
      <c r="M63" s="303"/>
      <c r="N63" s="303"/>
      <c r="O63" s="303"/>
      <c r="P63" s="303"/>
      <c r="Q63" s="304"/>
      <c r="R63" s="305"/>
      <c r="U63" s="377">
        <v>2017</v>
      </c>
      <c r="V63" s="370">
        <v>737717</v>
      </c>
    </row>
    <row r="64" spans="1:33" ht="12.75" customHeight="1">
      <c r="A64" s="239" t="s">
        <v>70</v>
      </c>
      <c r="B64" s="240">
        <v>4</v>
      </c>
      <c r="C64" s="834">
        <f>VLOOKUP(B64,Conformación!$A$5:$S$129,2,FALSE)</f>
        <v>0</v>
      </c>
      <c r="D64" s="834"/>
      <c r="E64" s="834"/>
      <c r="F64" s="834"/>
      <c r="G64" s="834"/>
      <c r="H64" s="834"/>
      <c r="I64" s="834"/>
      <c r="J64" s="834"/>
      <c r="K64" s="834"/>
      <c r="L64" s="834"/>
      <c r="M64" s="834"/>
      <c r="N64" s="834"/>
      <c r="O64" s="834"/>
      <c r="P64" s="834"/>
      <c r="Q64" s="463"/>
      <c r="R64" s="307"/>
      <c r="U64" s="527">
        <v>2018</v>
      </c>
      <c r="V64" s="481">
        <v>781242</v>
      </c>
    </row>
    <row r="65" spans="1:33" ht="12.75" customHeight="1">
      <c r="A65" s="239"/>
      <c r="B65" s="239"/>
      <c r="C65" s="835" t="s">
        <v>314</v>
      </c>
      <c r="D65" s="835"/>
      <c r="E65" s="835"/>
      <c r="F65" s="835"/>
      <c r="G65" s="835"/>
      <c r="H65" s="835"/>
      <c r="I65" s="835"/>
      <c r="J65" s="835"/>
      <c r="K65" s="835"/>
      <c r="L65" s="835"/>
      <c r="M65" s="835"/>
      <c r="N65" s="835"/>
      <c r="O65" s="835"/>
      <c r="P65" s="835"/>
      <c r="Q65" s="464"/>
      <c r="R65" s="307"/>
      <c r="U65" s="377">
        <v>2019</v>
      </c>
      <c r="V65" s="370">
        <v>828116</v>
      </c>
    </row>
    <row r="66" spans="1:33" ht="13.5" thickBot="1">
      <c r="U66" s="377">
        <v>2020</v>
      </c>
      <c r="V66" s="370">
        <v>877803</v>
      </c>
    </row>
    <row r="67" spans="1:33" ht="48" customHeight="1" thickBot="1">
      <c r="A67" s="246" t="s">
        <v>167</v>
      </c>
      <c r="B67" s="247" t="s">
        <v>168</v>
      </c>
      <c r="C67" s="247" t="s">
        <v>169</v>
      </c>
      <c r="D67" s="836" t="s">
        <v>170</v>
      </c>
      <c r="E67" s="837"/>
      <c r="F67" s="247" t="s">
        <v>171</v>
      </c>
      <c r="G67" s="247" t="s">
        <v>171</v>
      </c>
      <c r="H67" s="247" t="s">
        <v>4</v>
      </c>
      <c r="I67" s="247" t="s">
        <v>326</v>
      </c>
      <c r="J67" s="247" t="s">
        <v>325</v>
      </c>
      <c r="K67" s="247" t="s">
        <v>26</v>
      </c>
      <c r="L67" s="247" t="s">
        <v>11</v>
      </c>
      <c r="M67" s="247" t="s">
        <v>279</v>
      </c>
      <c r="N67" s="247" t="s">
        <v>280</v>
      </c>
      <c r="O67" s="247" t="s">
        <v>231</v>
      </c>
      <c r="P67" s="247" t="s">
        <v>281</v>
      </c>
      <c r="Q67" s="561" t="s">
        <v>324</v>
      </c>
      <c r="R67" s="249" t="s">
        <v>9</v>
      </c>
      <c r="T67" s="311"/>
    </row>
    <row r="68" spans="1:33">
      <c r="A68" s="838" t="str">
        <f>A$7</f>
        <v>Director de Consultoría</v>
      </c>
      <c r="B68" s="841"/>
      <c r="C68" s="844"/>
      <c r="D68" s="847"/>
      <c r="E68" s="850">
        <f>IF(D68=0,0,IF(D68&lt;D$7,"CUMPLE EL TIEMPO MÍNIMO REQUERIDO DE HABER TERMINADO Y APROBADO ESTUDIOS","NO CUMPLE EL TIEMPO MÍNIMO REQUERIDO DE HABER TERMINADO Y APROBADO ESTUDIOS"))</f>
        <v>0</v>
      </c>
      <c r="F68" s="860"/>
      <c r="G68" s="860"/>
      <c r="H68" s="484"/>
      <c r="I68" s="485"/>
      <c r="J68" s="485"/>
      <c r="K68" s="563"/>
      <c r="L68" s="566">
        <f>IF(K68=0,0,IF(J68&lt;D$68,"EXPERIENCIA ADQUIRIDA ANTES DEL GRADO",K68/VLOOKUP(YEAR(J68),$U$1:$V$65,2,0)))</f>
        <v>0</v>
      </c>
      <c r="M68" s="486">
        <f>DAYS360(I68,J68)</f>
        <v>0</v>
      </c>
      <c r="N68" s="486">
        <f>ROUNDDOWN(M68/360,0)</f>
        <v>0</v>
      </c>
      <c r="O68" s="486">
        <f>ROUNDDOWN((M68-(N68*360))/30,0)</f>
        <v>0</v>
      </c>
      <c r="P68" s="486">
        <f>+M68-(N68*360)-(O68*30)</f>
        <v>0</v>
      </c>
      <c r="Q68" s="266"/>
      <c r="R68" s="381"/>
      <c r="U68"/>
      <c r="V68"/>
    </row>
    <row r="69" spans="1:33">
      <c r="A69" s="839"/>
      <c r="B69" s="903"/>
      <c r="C69" s="845"/>
      <c r="D69" s="904"/>
      <c r="E69" s="905"/>
      <c r="F69" s="899"/>
      <c r="G69" s="899"/>
      <c r="H69" s="487"/>
      <c r="I69" s="488"/>
      <c r="J69" s="488"/>
      <c r="K69" s="563"/>
      <c r="L69" s="566">
        <f t="shared" ref="L69:L74" si="18">IF(K69=0,0,IF(J69&lt;D$68,"EXPERIENCIA ADQUIRIDA ANTES DEL GRADO",K69/VLOOKUP(YEAR(J69),$U$1:$V$65,2,0)))</f>
        <v>0</v>
      </c>
      <c r="M69" s="486">
        <f t="shared" ref="M69:M74" si="19">DAYS360(I69,J69)</f>
        <v>0</v>
      </c>
      <c r="N69" s="486">
        <f t="shared" ref="N69:N74" si="20">ROUNDDOWN(M69/360,0)</f>
        <v>0</v>
      </c>
      <c r="O69" s="486">
        <f t="shared" ref="O69:O74" si="21">ROUNDDOWN((M69-(N69*360))/30,0)</f>
        <v>0</v>
      </c>
      <c r="P69" s="486">
        <f t="shared" ref="P69:P74" si="22">+M69-(N69*360)-(O69*30)</f>
        <v>0</v>
      </c>
      <c r="Q69" s="266"/>
      <c r="R69" s="382"/>
      <c r="U69"/>
      <c r="V69"/>
    </row>
    <row r="70" spans="1:33">
      <c r="A70" s="839"/>
      <c r="B70" s="903"/>
      <c r="C70" s="845"/>
      <c r="D70" s="904"/>
      <c r="E70" s="905"/>
      <c r="F70" s="899"/>
      <c r="G70" s="899"/>
      <c r="H70" s="487"/>
      <c r="I70" s="488"/>
      <c r="J70" s="488"/>
      <c r="K70" s="563"/>
      <c r="L70" s="566">
        <f t="shared" si="18"/>
        <v>0</v>
      </c>
      <c r="M70" s="486">
        <f t="shared" si="19"/>
        <v>0</v>
      </c>
      <c r="N70" s="486">
        <f t="shared" si="20"/>
        <v>0</v>
      </c>
      <c r="O70" s="486">
        <f t="shared" si="21"/>
        <v>0</v>
      </c>
      <c r="P70" s="486">
        <f t="shared" si="22"/>
        <v>0</v>
      </c>
      <c r="Q70" s="266"/>
      <c r="R70" s="382"/>
      <c r="U70"/>
      <c r="V70"/>
    </row>
    <row r="71" spans="1:33">
      <c r="A71" s="839"/>
      <c r="B71" s="903"/>
      <c r="C71" s="845"/>
      <c r="D71" s="904"/>
      <c r="E71" s="905"/>
      <c r="F71" s="899"/>
      <c r="G71" s="899"/>
      <c r="H71" s="487"/>
      <c r="I71" s="488"/>
      <c r="J71" s="488"/>
      <c r="K71" s="563"/>
      <c r="L71" s="566">
        <f t="shared" si="18"/>
        <v>0</v>
      </c>
      <c r="M71" s="486">
        <f t="shared" si="19"/>
        <v>0</v>
      </c>
      <c r="N71" s="486">
        <f t="shared" si="20"/>
        <v>0</v>
      </c>
      <c r="O71" s="486">
        <f t="shared" si="21"/>
        <v>0</v>
      </c>
      <c r="P71" s="486">
        <f t="shared" si="22"/>
        <v>0</v>
      </c>
      <c r="Q71" s="266"/>
      <c r="R71" s="382"/>
      <c r="U71"/>
      <c r="V71"/>
    </row>
    <row r="72" spans="1:33">
      <c r="A72" s="839"/>
      <c r="B72" s="903"/>
      <c r="C72" s="845"/>
      <c r="D72" s="904"/>
      <c r="E72" s="905"/>
      <c r="F72" s="899"/>
      <c r="G72" s="899"/>
      <c r="H72" s="487"/>
      <c r="I72" s="488"/>
      <c r="J72" s="488"/>
      <c r="K72" s="563"/>
      <c r="L72" s="566">
        <f t="shared" si="18"/>
        <v>0</v>
      </c>
      <c r="M72" s="486">
        <f t="shared" si="19"/>
        <v>0</v>
      </c>
      <c r="N72" s="486">
        <f t="shared" si="20"/>
        <v>0</v>
      </c>
      <c r="O72" s="486">
        <f t="shared" si="21"/>
        <v>0</v>
      </c>
      <c r="P72" s="486">
        <f t="shared" si="22"/>
        <v>0</v>
      </c>
      <c r="Q72" s="266"/>
      <c r="R72" s="382"/>
      <c r="U72"/>
      <c r="V72"/>
    </row>
    <row r="73" spans="1:33">
      <c r="A73" s="839"/>
      <c r="B73" s="903"/>
      <c r="C73" s="845"/>
      <c r="D73" s="904"/>
      <c r="E73" s="905"/>
      <c r="F73" s="899"/>
      <c r="G73" s="899"/>
      <c r="H73" s="487"/>
      <c r="I73" s="488"/>
      <c r="J73" s="488"/>
      <c r="K73" s="563"/>
      <c r="L73" s="566">
        <f t="shared" si="18"/>
        <v>0</v>
      </c>
      <c r="M73" s="486">
        <f t="shared" si="19"/>
        <v>0</v>
      </c>
      <c r="N73" s="486">
        <f t="shared" si="20"/>
        <v>0</v>
      </c>
      <c r="O73" s="486">
        <f t="shared" si="21"/>
        <v>0</v>
      </c>
      <c r="P73" s="486">
        <f t="shared" si="22"/>
        <v>0</v>
      </c>
      <c r="Q73" s="266"/>
      <c r="R73" s="373"/>
      <c r="U73"/>
      <c r="V73"/>
    </row>
    <row r="74" spans="1:33" ht="13.5" thickBot="1">
      <c r="A74" s="839"/>
      <c r="B74" s="903"/>
      <c r="C74" s="845"/>
      <c r="D74" s="904"/>
      <c r="E74" s="905"/>
      <c r="F74" s="899"/>
      <c r="G74" s="899"/>
      <c r="H74" s="267"/>
      <c r="I74" s="268"/>
      <c r="J74" s="268"/>
      <c r="K74" s="563"/>
      <c r="L74" s="566">
        <f t="shared" si="18"/>
        <v>0</v>
      </c>
      <c r="M74" s="486">
        <f t="shared" si="19"/>
        <v>0</v>
      </c>
      <c r="N74" s="486">
        <f t="shared" si="20"/>
        <v>0</v>
      </c>
      <c r="O74" s="486">
        <f t="shared" si="21"/>
        <v>0</v>
      </c>
      <c r="P74" s="486">
        <f t="shared" si="22"/>
        <v>0</v>
      </c>
      <c r="Q74" s="270"/>
      <c r="R74" s="271"/>
      <c r="U74"/>
      <c r="V74"/>
      <c r="W74" s="225"/>
      <c r="AC74" s="225"/>
      <c r="AD74" s="225"/>
      <c r="AE74" s="225"/>
      <c r="AF74" s="225"/>
      <c r="AG74" s="225"/>
    </row>
    <row r="75" spans="1:33" ht="16.5" thickBot="1">
      <c r="A75" s="840"/>
      <c r="B75" s="843"/>
      <c r="C75" s="846"/>
      <c r="D75" s="849"/>
      <c r="E75" s="852"/>
      <c r="F75" s="855"/>
      <c r="G75" s="855"/>
      <c r="H75" s="900" t="s">
        <v>177</v>
      </c>
      <c r="I75" s="901"/>
      <c r="J75" s="901"/>
      <c r="K75" s="902"/>
      <c r="L75" s="565">
        <f>SUM(L68:L74)</f>
        <v>0</v>
      </c>
      <c r="M75" s="564"/>
      <c r="N75" s="489">
        <f>SUM(N68:N74)</f>
        <v>0</v>
      </c>
      <c r="O75" s="489">
        <f t="shared" ref="O75:P75" si="23">SUM(O68:O74)</f>
        <v>0</v>
      </c>
      <c r="P75" s="489">
        <f t="shared" si="23"/>
        <v>0</v>
      </c>
      <c r="Q75" s="567">
        <f>+N75+O75/12+P75/365</f>
        <v>0</v>
      </c>
      <c r="R75" s="275" t="str">
        <f>+IF(N75&gt;=$E$7,"CUMPLE","NO CUMPLE")</f>
        <v>NO CUMPLE</v>
      </c>
      <c r="U75"/>
      <c r="V75"/>
    </row>
    <row r="76" spans="1:33" s="283" customFormat="1" ht="13.5" thickBot="1">
      <c r="A76" s="276"/>
      <c r="B76" s="277"/>
      <c r="C76" s="277"/>
      <c r="D76" s="858"/>
      <c r="E76" s="859"/>
      <c r="F76" s="277"/>
      <c r="G76" s="277"/>
      <c r="H76" s="277"/>
      <c r="I76" s="277"/>
      <c r="J76" s="277"/>
      <c r="K76" s="277"/>
      <c r="L76" s="277"/>
      <c r="M76" s="277"/>
      <c r="N76" s="277"/>
      <c r="O76" s="277"/>
      <c r="P76" s="277"/>
      <c r="Q76" s="462"/>
      <c r="R76" s="279"/>
      <c r="S76" s="280"/>
      <c r="T76" s="280"/>
      <c r="U76"/>
      <c r="V76"/>
    </row>
    <row r="77" spans="1:33">
      <c r="A77" s="297"/>
      <c r="B77" s="298"/>
      <c r="C77" s="299"/>
      <c r="D77" s="299"/>
      <c r="E77" s="300"/>
      <c r="F77" s="301"/>
      <c r="G77" s="301"/>
      <c r="H77" s="302"/>
      <c r="I77" s="303"/>
      <c r="J77" s="303"/>
      <c r="K77" s="303"/>
      <c r="L77" s="303"/>
      <c r="M77" s="303"/>
      <c r="N77" s="303"/>
      <c r="O77" s="303"/>
      <c r="P77" s="303"/>
      <c r="Q77" s="304"/>
      <c r="R77" s="305"/>
      <c r="U77"/>
      <c r="V77"/>
    </row>
    <row r="78" spans="1:33" ht="12.75" customHeight="1">
      <c r="A78" s="239" t="s">
        <v>70</v>
      </c>
      <c r="B78" s="240">
        <v>5</v>
      </c>
      <c r="C78" s="834">
        <f>VLOOKUP(B78,Conformación!$A$5:$S$129,2,FALSE)</f>
        <v>0</v>
      </c>
      <c r="D78" s="834"/>
      <c r="E78" s="834"/>
      <c r="F78" s="834"/>
      <c r="G78" s="834"/>
      <c r="H78" s="834"/>
      <c r="I78" s="834"/>
      <c r="J78" s="834"/>
      <c r="K78" s="834"/>
      <c r="L78" s="834"/>
      <c r="M78" s="834"/>
      <c r="N78" s="834"/>
      <c r="O78" s="834"/>
      <c r="P78" s="834"/>
      <c r="Q78" s="463"/>
      <c r="R78" s="307"/>
      <c r="U78"/>
      <c r="V78"/>
    </row>
    <row r="79" spans="1:33" ht="12.75" customHeight="1">
      <c r="A79" s="239"/>
      <c r="B79" s="239"/>
      <c r="C79" s="835" t="s">
        <v>314</v>
      </c>
      <c r="D79" s="835"/>
      <c r="E79" s="835"/>
      <c r="F79" s="835"/>
      <c r="G79" s="835"/>
      <c r="H79" s="835"/>
      <c r="I79" s="835"/>
      <c r="J79" s="835"/>
      <c r="K79" s="835"/>
      <c r="L79" s="835"/>
      <c r="M79" s="835"/>
      <c r="N79" s="835"/>
      <c r="O79" s="835"/>
      <c r="P79" s="835"/>
      <c r="Q79" s="464"/>
      <c r="R79" s="307"/>
      <c r="U79"/>
      <c r="V79"/>
    </row>
    <row r="80" spans="1:33" ht="13.5" thickBot="1">
      <c r="U80"/>
      <c r="V80"/>
    </row>
    <row r="81" spans="1:33" ht="49.5" customHeight="1" thickBot="1">
      <c r="A81" s="246" t="s">
        <v>167</v>
      </c>
      <c r="B81" s="247" t="s">
        <v>168</v>
      </c>
      <c r="C81" s="247" t="s">
        <v>169</v>
      </c>
      <c r="D81" s="836" t="s">
        <v>170</v>
      </c>
      <c r="E81" s="837"/>
      <c r="F81" s="247" t="s">
        <v>171</v>
      </c>
      <c r="G81" s="247" t="s">
        <v>171</v>
      </c>
      <c r="H81" s="247" t="s">
        <v>4</v>
      </c>
      <c r="I81" s="247" t="s">
        <v>326</v>
      </c>
      <c r="J81" s="247" t="s">
        <v>325</v>
      </c>
      <c r="K81" s="247" t="s">
        <v>26</v>
      </c>
      <c r="L81" s="247" t="s">
        <v>11</v>
      </c>
      <c r="M81" s="247" t="s">
        <v>279</v>
      </c>
      <c r="N81" s="247" t="s">
        <v>280</v>
      </c>
      <c r="O81" s="247" t="s">
        <v>231</v>
      </c>
      <c r="P81" s="247" t="s">
        <v>281</v>
      </c>
      <c r="Q81" s="561" t="s">
        <v>324</v>
      </c>
      <c r="R81" s="249" t="s">
        <v>9</v>
      </c>
      <c r="T81" s="311"/>
      <c r="U81"/>
      <c r="V81"/>
    </row>
    <row r="82" spans="1:33">
      <c r="A82" s="838" t="str">
        <f>A$7</f>
        <v>Director de Consultoría</v>
      </c>
      <c r="B82" s="841"/>
      <c r="C82" s="844"/>
      <c r="D82" s="847"/>
      <c r="E82" s="850">
        <f>IF(D82=0,0,IF(D82&lt;D$7,"CUMPLE EL TIEMPO MÍNIMO REQUERIDO DE HABER TERMINADO Y APROBADO ESTUDIOS","NO CUMPLE EL TIEMPO MÍNIMO REQUERIDO DE HABER TERMINADO Y APROBADO ESTUDIOS"))</f>
        <v>0</v>
      </c>
      <c r="F82" s="860"/>
      <c r="G82" s="860"/>
      <c r="H82" s="484"/>
      <c r="I82" s="485"/>
      <c r="J82" s="485"/>
      <c r="K82" s="563"/>
      <c r="L82" s="566">
        <f>IF(K82=0,0,IF(J82&lt;D$82,"EXPERIENCIA ADQUIRIDA ANTES DEL GRADO",K82/VLOOKUP(YEAR(J82),$U$1:$V$65,2,0)))</f>
        <v>0</v>
      </c>
      <c r="M82" s="486">
        <f>DAYS360(I82,J82)</f>
        <v>0</v>
      </c>
      <c r="N82" s="486">
        <f>ROUNDDOWN(M82/360,0)</f>
        <v>0</v>
      </c>
      <c r="O82" s="486">
        <f>ROUNDDOWN((M82-(N82*360))/30,0)</f>
        <v>0</v>
      </c>
      <c r="P82" s="486">
        <f>+M82-(N82*360)-(O82*30)</f>
        <v>0</v>
      </c>
      <c r="Q82" s="266"/>
      <c r="R82" s="382"/>
      <c r="U82"/>
      <c r="V82"/>
    </row>
    <row r="83" spans="1:33">
      <c r="A83" s="839"/>
      <c r="B83" s="903"/>
      <c r="C83" s="845"/>
      <c r="D83" s="904"/>
      <c r="E83" s="905"/>
      <c r="F83" s="899"/>
      <c r="G83" s="899"/>
      <c r="H83" s="487"/>
      <c r="I83" s="488"/>
      <c r="J83" s="488"/>
      <c r="K83" s="563"/>
      <c r="L83" s="566">
        <f t="shared" ref="L83:L88" si="24">IF(K83=0,0,IF(J83&lt;D$82,"EXPERIENCIA ADQUIRIDA ANTES DEL GRADO",K83/VLOOKUP(YEAR(J83),$U$1:$V$65,2,0)))</f>
        <v>0</v>
      </c>
      <c r="M83" s="486">
        <f t="shared" ref="M83:M88" si="25">DAYS360(I83,J83)</f>
        <v>0</v>
      </c>
      <c r="N83" s="486">
        <f t="shared" ref="N83:N88" si="26">ROUNDDOWN(M83/360,0)</f>
        <v>0</v>
      </c>
      <c r="O83" s="486">
        <f t="shared" ref="O83:O88" si="27">ROUNDDOWN((M83-(N83*360))/30,0)</f>
        <v>0</v>
      </c>
      <c r="P83" s="486">
        <f t="shared" ref="P83:P88" si="28">+M83-(N83*360)-(O83*30)</f>
        <v>0</v>
      </c>
      <c r="Q83" s="266"/>
      <c r="R83" s="372"/>
      <c r="U83"/>
      <c r="V83"/>
    </row>
    <row r="84" spans="1:33">
      <c r="A84" s="839"/>
      <c r="B84" s="903"/>
      <c r="C84" s="845"/>
      <c r="D84" s="904"/>
      <c r="E84" s="905"/>
      <c r="F84" s="899"/>
      <c r="G84" s="899"/>
      <c r="H84" s="487"/>
      <c r="I84" s="488"/>
      <c r="J84" s="488"/>
      <c r="K84" s="563"/>
      <c r="L84" s="566">
        <f t="shared" si="24"/>
        <v>0</v>
      </c>
      <c r="M84" s="486">
        <f t="shared" si="25"/>
        <v>0</v>
      </c>
      <c r="N84" s="486">
        <f t="shared" si="26"/>
        <v>0</v>
      </c>
      <c r="O84" s="486">
        <f t="shared" si="27"/>
        <v>0</v>
      </c>
      <c r="P84" s="486">
        <f t="shared" si="28"/>
        <v>0</v>
      </c>
      <c r="Q84" s="266"/>
      <c r="R84" s="372"/>
      <c r="U84"/>
      <c r="V84"/>
    </row>
    <row r="85" spans="1:33">
      <c r="A85" s="839"/>
      <c r="B85" s="903"/>
      <c r="C85" s="845"/>
      <c r="D85" s="904"/>
      <c r="E85" s="905"/>
      <c r="F85" s="899"/>
      <c r="G85" s="899"/>
      <c r="H85" s="487"/>
      <c r="I85" s="488"/>
      <c r="J85" s="488"/>
      <c r="K85" s="563"/>
      <c r="L85" s="566">
        <f t="shared" si="24"/>
        <v>0</v>
      </c>
      <c r="M85" s="486">
        <f t="shared" si="25"/>
        <v>0</v>
      </c>
      <c r="N85" s="486">
        <f t="shared" si="26"/>
        <v>0</v>
      </c>
      <c r="O85" s="486">
        <f t="shared" si="27"/>
        <v>0</v>
      </c>
      <c r="P85" s="486">
        <f t="shared" si="28"/>
        <v>0</v>
      </c>
      <c r="Q85" s="266"/>
      <c r="R85" s="372"/>
      <c r="U85"/>
      <c r="V85"/>
    </row>
    <row r="86" spans="1:33">
      <c r="A86" s="839"/>
      <c r="B86" s="903"/>
      <c r="C86" s="845"/>
      <c r="D86" s="904"/>
      <c r="E86" s="905"/>
      <c r="F86" s="899"/>
      <c r="G86" s="899"/>
      <c r="H86" s="487"/>
      <c r="I86" s="488"/>
      <c r="J86" s="488"/>
      <c r="K86" s="563"/>
      <c r="L86" s="566">
        <f t="shared" si="24"/>
        <v>0</v>
      </c>
      <c r="M86" s="486">
        <f t="shared" si="25"/>
        <v>0</v>
      </c>
      <c r="N86" s="486">
        <f t="shared" si="26"/>
        <v>0</v>
      </c>
      <c r="O86" s="486">
        <f t="shared" si="27"/>
        <v>0</v>
      </c>
      <c r="P86" s="486">
        <f t="shared" si="28"/>
        <v>0</v>
      </c>
      <c r="Q86" s="266"/>
      <c r="R86" s="372"/>
      <c r="U86"/>
      <c r="V86"/>
    </row>
    <row r="87" spans="1:33">
      <c r="A87" s="839"/>
      <c r="B87" s="903"/>
      <c r="C87" s="845"/>
      <c r="D87" s="904"/>
      <c r="E87" s="905"/>
      <c r="F87" s="899"/>
      <c r="G87" s="899"/>
      <c r="H87" s="487"/>
      <c r="I87" s="488"/>
      <c r="J87" s="488"/>
      <c r="K87" s="563"/>
      <c r="L87" s="566">
        <f t="shared" si="24"/>
        <v>0</v>
      </c>
      <c r="M87" s="486">
        <f t="shared" si="25"/>
        <v>0</v>
      </c>
      <c r="N87" s="486">
        <f t="shared" si="26"/>
        <v>0</v>
      </c>
      <c r="O87" s="486">
        <f t="shared" si="27"/>
        <v>0</v>
      </c>
      <c r="P87" s="486">
        <f t="shared" si="28"/>
        <v>0</v>
      </c>
      <c r="Q87" s="266"/>
      <c r="R87" s="372"/>
      <c r="U87"/>
      <c r="V87"/>
    </row>
    <row r="88" spans="1:33" ht="13.5" thickBot="1">
      <c r="A88" s="839"/>
      <c r="B88" s="903"/>
      <c r="C88" s="845"/>
      <c r="D88" s="904"/>
      <c r="E88" s="905"/>
      <c r="F88" s="899"/>
      <c r="G88" s="899"/>
      <c r="H88" s="267"/>
      <c r="I88" s="268"/>
      <c r="J88" s="268"/>
      <c r="K88" s="563"/>
      <c r="L88" s="566">
        <f t="shared" si="24"/>
        <v>0</v>
      </c>
      <c r="M88" s="486">
        <f t="shared" si="25"/>
        <v>0</v>
      </c>
      <c r="N88" s="486">
        <f t="shared" si="26"/>
        <v>0</v>
      </c>
      <c r="O88" s="486">
        <f t="shared" si="27"/>
        <v>0</v>
      </c>
      <c r="P88" s="486">
        <f t="shared" si="28"/>
        <v>0</v>
      </c>
      <c r="Q88" s="270"/>
      <c r="R88" s="271"/>
      <c r="U88"/>
      <c r="V88"/>
      <c r="W88" s="225"/>
      <c r="AC88" s="225"/>
      <c r="AD88" s="225"/>
      <c r="AE88" s="225"/>
      <c r="AF88" s="225"/>
      <c r="AG88" s="225"/>
    </row>
    <row r="89" spans="1:33" ht="16.5" thickBot="1">
      <c r="A89" s="840"/>
      <c r="B89" s="843"/>
      <c r="C89" s="846"/>
      <c r="D89" s="849"/>
      <c r="E89" s="852"/>
      <c r="F89" s="855"/>
      <c r="G89" s="855"/>
      <c r="H89" s="900" t="s">
        <v>177</v>
      </c>
      <c r="I89" s="901"/>
      <c r="J89" s="901"/>
      <c r="K89" s="902"/>
      <c r="L89" s="565">
        <f>SUM(L82:L88)</f>
        <v>0</v>
      </c>
      <c r="M89" s="564"/>
      <c r="N89" s="489">
        <f>SUM(N82:N88)</f>
        <v>0</v>
      </c>
      <c r="O89" s="489">
        <f t="shared" ref="O89:P89" si="29">SUM(O82:O88)</f>
        <v>0</v>
      </c>
      <c r="P89" s="489">
        <f t="shared" si="29"/>
        <v>0</v>
      </c>
      <c r="Q89" s="567">
        <f>+N89+O89/12+P89/365</f>
        <v>0</v>
      </c>
      <c r="R89" s="275" t="str">
        <f>+IF(N89&gt;=$E$7,"CUMPLE","NO CUMPLE")</f>
        <v>NO CUMPLE</v>
      </c>
      <c r="U89"/>
      <c r="V89"/>
    </row>
    <row r="90" spans="1:33" s="283" customFormat="1" ht="13.5" thickBot="1">
      <c r="A90" s="276"/>
      <c r="B90" s="277"/>
      <c r="C90" s="277"/>
      <c r="D90" s="858"/>
      <c r="E90" s="859"/>
      <c r="F90" s="277"/>
      <c r="G90" s="277"/>
      <c r="H90" s="277"/>
      <c r="I90" s="277"/>
      <c r="J90" s="277"/>
      <c r="K90" s="277"/>
      <c r="L90" s="277"/>
      <c r="M90" s="277"/>
      <c r="N90" s="277"/>
      <c r="O90" s="277"/>
      <c r="P90" s="277"/>
      <c r="Q90" s="462"/>
      <c r="R90" s="279"/>
      <c r="S90" s="280"/>
      <c r="T90" s="280"/>
      <c r="U90"/>
      <c r="V90"/>
    </row>
    <row r="91" spans="1:33">
      <c r="U91"/>
      <c r="V91"/>
    </row>
  </sheetData>
  <mergeCells count="74">
    <mergeCell ref="A1:R2"/>
    <mergeCell ref="A4:R4"/>
    <mergeCell ref="C6:D6"/>
    <mergeCell ref="F6:H6"/>
    <mergeCell ref="A7:A8"/>
    <mergeCell ref="B7:B8"/>
    <mergeCell ref="C7:C8"/>
    <mergeCell ref="D7:D8"/>
    <mergeCell ref="E7:E8"/>
    <mergeCell ref="F7:H8"/>
    <mergeCell ref="I6:L6"/>
    <mergeCell ref="I7:L8"/>
    <mergeCell ref="M7:M8"/>
    <mergeCell ref="N7:N8"/>
    <mergeCell ref="C21:P21"/>
    <mergeCell ref="C22:P23"/>
    <mergeCell ref="D25:E25"/>
    <mergeCell ref="A26:A33"/>
    <mergeCell ref="B26:B33"/>
    <mergeCell ref="C26:C33"/>
    <mergeCell ref="D26:D33"/>
    <mergeCell ref="E26:E33"/>
    <mergeCell ref="F26:F33"/>
    <mergeCell ref="G26:G33"/>
    <mergeCell ref="H33:K33"/>
    <mergeCell ref="A40:A47"/>
    <mergeCell ref="B40:B47"/>
    <mergeCell ref="C40:C47"/>
    <mergeCell ref="D40:D47"/>
    <mergeCell ref="E40:E47"/>
    <mergeCell ref="C51:P51"/>
    <mergeCell ref="D34:E34"/>
    <mergeCell ref="C36:P36"/>
    <mergeCell ref="C37:P37"/>
    <mergeCell ref="D39:E39"/>
    <mergeCell ref="F40:F47"/>
    <mergeCell ref="G40:G47"/>
    <mergeCell ref="D48:E48"/>
    <mergeCell ref="C50:P50"/>
    <mergeCell ref="H47:K47"/>
    <mergeCell ref="C65:P65"/>
    <mergeCell ref="D53:E53"/>
    <mergeCell ref="A54:A61"/>
    <mergeCell ref="B54:B61"/>
    <mergeCell ref="C54:C61"/>
    <mergeCell ref="D54:D61"/>
    <mergeCell ref="E54:E61"/>
    <mergeCell ref="F54:F61"/>
    <mergeCell ref="G54:G61"/>
    <mergeCell ref="D62:E62"/>
    <mergeCell ref="C64:P64"/>
    <mergeCell ref="H61:K61"/>
    <mergeCell ref="C79:P79"/>
    <mergeCell ref="D67:E67"/>
    <mergeCell ref="A68:A75"/>
    <mergeCell ref="B68:B75"/>
    <mergeCell ref="C68:C75"/>
    <mergeCell ref="D68:D75"/>
    <mergeCell ref="E68:E75"/>
    <mergeCell ref="F68:F75"/>
    <mergeCell ref="G68:G75"/>
    <mergeCell ref="D76:E76"/>
    <mergeCell ref="C78:P78"/>
    <mergeCell ref="H75:K75"/>
    <mergeCell ref="A82:A89"/>
    <mergeCell ref="B82:B89"/>
    <mergeCell ref="C82:C89"/>
    <mergeCell ref="D82:D89"/>
    <mergeCell ref="E82:E89"/>
    <mergeCell ref="F82:F89"/>
    <mergeCell ref="G82:G89"/>
    <mergeCell ref="D90:E90"/>
    <mergeCell ref="D81:E81"/>
    <mergeCell ref="H89:K89"/>
  </mergeCells>
  <conditionalFormatting sqref="I12:I19 R21:R24 S25:S33 Q12:R19">
    <cfRule type="containsText" dxfId="112" priority="23" operator="containsText" text="TIEMPO">
      <formula>NOT(ISERROR(SEARCH("TIEMPO",I12)))</formula>
    </cfRule>
    <cfRule type="cellIs" dxfId="111" priority="24" operator="equal">
      <formula>30</formula>
    </cfRule>
  </conditionalFormatting>
  <conditionalFormatting sqref="E26:E33 E40:E41 E46:E47 E43">
    <cfRule type="containsText" dxfId="110" priority="22" stopIfTrue="1" operator="containsText" text="NO CUMPLE">
      <formula>NOT(ISERROR(SEARCH("NO CUMPLE",E26)))</formula>
    </cfRule>
  </conditionalFormatting>
  <conditionalFormatting sqref="E68:E75">
    <cfRule type="containsText" dxfId="109" priority="21" stopIfTrue="1" operator="containsText" text="NO CUMPLE">
      <formula>NOT(ISERROR(SEARCH("NO CUMPLE",E68)))</formula>
    </cfRule>
  </conditionalFormatting>
  <conditionalFormatting sqref="E82:E89">
    <cfRule type="containsText" dxfId="108" priority="20" stopIfTrue="1" operator="containsText" text="NO CUMPLE">
      <formula>NOT(ISERROR(SEARCH("NO CUMPLE",E82)))</formula>
    </cfRule>
  </conditionalFormatting>
  <conditionalFormatting sqref="E54:E55 E59:E61">
    <cfRule type="containsText" dxfId="107" priority="19" stopIfTrue="1" operator="containsText" text="NO CUMPLE">
      <formula>NOT(ISERROR(SEARCH("NO CUMPLE",E54)))</formula>
    </cfRule>
  </conditionalFormatting>
  <conditionalFormatting sqref="J12:J19 M12:N19">
    <cfRule type="containsText" dxfId="106" priority="17" operator="containsText" text="TIEMPO">
      <formula>NOT(ISERROR(SEARCH("TIEMPO",J12)))</formula>
    </cfRule>
    <cfRule type="cellIs" dxfId="105" priority="18" operator="equal">
      <formula>30</formula>
    </cfRule>
  </conditionalFormatting>
  <conditionalFormatting sqref="P12:P19">
    <cfRule type="containsText" dxfId="104" priority="15" operator="containsText" text="TIEMPO">
      <formula>NOT(ISERROR(SEARCH("TIEMPO",P12)))</formula>
    </cfRule>
    <cfRule type="cellIs" dxfId="103" priority="16" operator="equal">
      <formula>30</formula>
    </cfRule>
  </conditionalFormatting>
  <conditionalFormatting sqref="O12:O19">
    <cfRule type="containsText" dxfId="102" priority="13" operator="containsText" text="TIEMPO">
      <formula>NOT(ISERROR(SEARCH("TIEMPO",O12)))</formula>
    </cfRule>
    <cfRule type="cellIs" dxfId="101" priority="14" operator="equal">
      <formula>30</formula>
    </cfRule>
  </conditionalFormatting>
  <conditionalFormatting sqref="E44:E45">
    <cfRule type="containsText" dxfId="100" priority="12" stopIfTrue="1" operator="containsText" text="NO CUMPLE">
      <formula>NOT(ISERROR(SEARCH("NO CUMPLE",E44)))</formula>
    </cfRule>
  </conditionalFormatting>
  <conditionalFormatting sqref="E42">
    <cfRule type="containsText" dxfId="99" priority="11" stopIfTrue="1" operator="containsText" text="NO CUMPLE">
      <formula>NOT(ISERROR(SEARCH("NO CUMPLE",E42)))</formula>
    </cfRule>
  </conditionalFormatting>
  <conditionalFormatting sqref="E56:E58">
    <cfRule type="containsText" dxfId="98" priority="10" stopIfTrue="1" operator="containsText" text="NO CUMPLE">
      <formula>NOT(ISERROR(SEARCH("NO CUMPLE",E56)))</formula>
    </cfRule>
  </conditionalFormatting>
  <conditionalFormatting sqref="K12:K19">
    <cfRule type="containsText" dxfId="97" priority="8" operator="containsText" text="TIEMPO">
      <formula>NOT(ISERROR(SEARCH("TIEMPO",K12)))</formula>
    </cfRule>
    <cfRule type="cellIs" dxfId="96" priority="9" operator="equal">
      <formula>30</formula>
    </cfRule>
  </conditionalFormatting>
  <conditionalFormatting sqref="L12:L19">
    <cfRule type="containsText" dxfId="95" priority="6" operator="containsText" text="TIEMPO">
      <formula>NOT(ISERROR(SEARCH("TIEMPO",L12)))</formula>
    </cfRule>
    <cfRule type="cellIs" dxfId="94" priority="7" operator="equal">
      <formula>30</formula>
    </cfRule>
  </conditionalFormatting>
  <conditionalFormatting sqref="L26:L32">
    <cfRule type="containsText" dxfId="93" priority="5" stopIfTrue="1" operator="containsText" text="EXPERIENCIA">
      <formula>NOT(ISERROR(SEARCH("EXPERIENCIA",L26)))</formula>
    </cfRule>
  </conditionalFormatting>
  <conditionalFormatting sqref="L40:L46">
    <cfRule type="containsText" dxfId="92" priority="4" stopIfTrue="1" operator="containsText" text="EXPERIENCIA">
      <formula>NOT(ISERROR(SEARCH("EXPERIENCIA",L40)))</formula>
    </cfRule>
  </conditionalFormatting>
  <conditionalFormatting sqref="L54:L60">
    <cfRule type="containsText" dxfId="91" priority="3" stopIfTrue="1" operator="containsText" text="EXPERIENCIA">
      <formula>NOT(ISERROR(SEARCH("EXPERIENCIA",L54)))</formula>
    </cfRule>
  </conditionalFormatting>
  <conditionalFormatting sqref="L68:L74">
    <cfRule type="containsText" dxfId="90" priority="2" stopIfTrue="1" operator="containsText" text="EXPERIENCIA">
      <formula>NOT(ISERROR(SEARCH("EXPERIENCIA",L68)))</formula>
    </cfRule>
  </conditionalFormatting>
  <conditionalFormatting sqref="L82:L88">
    <cfRule type="containsText" dxfId="89" priority="1" stopIfTrue="1" operator="containsText" text="EXPERIENCIA">
      <formula>NOT(ISERROR(SEARCH("EXPERIENCIA",L82)))</formula>
    </cfRule>
  </conditionalFormatting>
  <pageMargins left="0.70866141732283472" right="0.70866141732283472" top="0.74803149606299213" bottom="0.74803149606299213" header="0.31496062992125984" footer="0.31496062992125984"/>
  <pageSetup scale="35" orientation="landscape" r:id="rId1"/>
  <headerFooter scaleWithDoc="0">
    <oddFooter xml:space="preserve">&amp;L&amp;8Arq. Walter Raúl Parada Barajas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pageSetUpPr fitToPage="1"/>
  </sheetPr>
  <dimension ref="A1:Q274"/>
  <sheetViews>
    <sheetView topLeftCell="B7" workbookViewId="0">
      <selection activeCell="L265" sqref="L265"/>
    </sheetView>
  </sheetViews>
  <sheetFormatPr baseColWidth="10" defaultRowHeight="12.75"/>
  <cols>
    <col min="1" max="1" width="32.85546875" style="396" customWidth="1"/>
    <col min="2" max="2" width="12.85546875" style="396" customWidth="1"/>
    <col min="3" max="3" width="15.42578125" style="396" customWidth="1"/>
    <col min="4" max="4" width="13.28515625" style="396" bestFit="1" customWidth="1"/>
    <col min="5" max="5" width="10" style="396" customWidth="1"/>
    <col min="6" max="6" width="18.42578125" style="396" customWidth="1"/>
    <col min="7" max="7" width="19.28515625" style="396" customWidth="1"/>
    <col min="8" max="8" width="18.28515625" style="396" customWidth="1"/>
    <col min="9" max="9" width="7.7109375" style="396" customWidth="1"/>
    <col min="10" max="10" width="7" style="396" customWidth="1"/>
    <col min="11" max="11" width="15.7109375" style="396" customWidth="1"/>
    <col min="12" max="12" width="26.28515625" style="396" customWidth="1"/>
    <col min="13" max="13" width="12.7109375" style="396" bestFit="1" customWidth="1"/>
    <col min="14" max="14" width="11.42578125" style="396"/>
    <col min="15" max="16" width="12.7109375" style="396" bestFit="1" customWidth="1"/>
    <col min="17" max="255" width="11.42578125" style="396"/>
    <col min="256" max="256" width="32.85546875" style="396" customWidth="1"/>
    <col min="257" max="257" width="23.5703125" style="396" customWidth="1"/>
    <col min="258" max="259" width="21" style="396" customWidth="1"/>
    <col min="260" max="260" width="25.140625" style="396" customWidth="1"/>
    <col min="261" max="261" width="22.140625" style="396" customWidth="1"/>
    <col min="262" max="262" width="4.7109375" style="396" customWidth="1"/>
    <col min="263" max="263" width="22" style="396" customWidth="1"/>
    <col min="264" max="264" width="23.7109375" style="396" customWidth="1"/>
    <col min="265" max="265" width="16.5703125" style="396" customWidth="1"/>
    <col min="266" max="266" width="7" style="396" customWidth="1"/>
    <col min="267" max="267" width="5.5703125" style="396" customWidth="1"/>
    <col min="268" max="268" width="16.5703125" style="396" customWidth="1"/>
    <col min="269" max="511" width="11.42578125" style="396"/>
    <col min="512" max="512" width="32.85546875" style="396" customWidth="1"/>
    <col min="513" max="513" width="23.5703125" style="396" customWidth="1"/>
    <col min="514" max="515" width="21" style="396" customWidth="1"/>
    <col min="516" max="516" width="25.140625" style="396" customWidth="1"/>
    <col min="517" max="517" width="22.140625" style="396" customWidth="1"/>
    <col min="518" max="518" width="4.7109375" style="396" customWidth="1"/>
    <col min="519" max="519" width="22" style="396" customWidth="1"/>
    <col min="520" max="520" width="23.7109375" style="396" customWidth="1"/>
    <col min="521" max="521" width="16.5703125" style="396" customWidth="1"/>
    <col min="522" max="522" width="7" style="396" customWidth="1"/>
    <col min="523" max="523" width="5.5703125" style="396" customWidth="1"/>
    <col min="524" max="524" width="16.5703125" style="396" customWidth="1"/>
    <col min="525" max="767" width="11.42578125" style="396"/>
    <col min="768" max="768" width="32.85546875" style="396" customWidth="1"/>
    <col min="769" max="769" width="23.5703125" style="396" customWidth="1"/>
    <col min="770" max="771" width="21" style="396" customWidth="1"/>
    <col min="772" max="772" width="25.140625" style="396" customWidth="1"/>
    <col min="773" max="773" width="22.140625" style="396" customWidth="1"/>
    <col min="774" max="774" width="4.7109375" style="396" customWidth="1"/>
    <col min="775" max="775" width="22" style="396" customWidth="1"/>
    <col min="776" max="776" width="23.7109375" style="396" customWidth="1"/>
    <col min="777" max="777" width="16.5703125" style="396" customWidth="1"/>
    <col min="778" max="778" width="7" style="396" customWidth="1"/>
    <col min="779" max="779" width="5.5703125" style="396" customWidth="1"/>
    <col min="780" max="780" width="16.5703125" style="396" customWidth="1"/>
    <col min="781" max="1023" width="11.42578125" style="396"/>
    <col min="1024" max="1024" width="32.85546875" style="396" customWidth="1"/>
    <col min="1025" max="1025" width="23.5703125" style="396" customWidth="1"/>
    <col min="1026" max="1027" width="21" style="396" customWidth="1"/>
    <col min="1028" max="1028" width="25.140625" style="396" customWidth="1"/>
    <col min="1029" max="1029" width="22.140625" style="396" customWidth="1"/>
    <col min="1030" max="1030" width="4.7109375" style="396" customWidth="1"/>
    <col min="1031" max="1031" width="22" style="396" customWidth="1"/>
    <col min="1032" max="1032" width="23.7109375" style="396" customWidth="1"/>
    <col min="1033" max="1033" width="16.5703125" style="396" customWidth="1"/>
    <col min="1034" max="1034" width="7" style="396" customWidth="1"/>
    <col min="1035" max="1035" width="5.5703125" style="396" customWidth="1"/>
    <col min="1036" max="1036" width="16.5703125" style="396" customWidth="1"/>
    <col min="1037" max="1279" width="11.42578125" style="396"/>
    <col min="1280" max="1280" width="32.85546875" style="396" customWidth="1"/>
    <col min="1281" max="1281" width="23.5703125" style="396" customWidth="1"/>
    <col min="1282" max="1283" width="21" style="396" customWidth="1"/>
    <col min="1284" max="1284" width="25.140625" style="396" customWidth="1"/>
    <col min="1285" max="1285" width="22.140625" style="396" customWidth="1"/>
    <col min="1286" max="1286" width="4.7109375" style="396" customWidth="1"/>
    <col min="1287" max="1287" width="22" style="396" customWidth="1"/>
    <col min="1288" max="1288" width="23.7109375" style="396" customWidth="1"/>
    <col min="1289" max="1289" width="16.5703125" style="396" customWidth="1"/>
    <col min="1290" max="1290" width="7" style="396" customWidth="1"/>
    <col min="1291" max="1291" width="5.5703125" style="396" customWidth="1"/>
    <col min="1292" max="1292" width="16.5703125" style="396" customWidth="1"/>
    <col min="1293" max="1535" width="11.42578125" style="396"/>
    <col min="1536" max="1536" width="32.85546875" style="396" customWidth="1"/>
    <col min="1537" max="1537" width="23.5703125" style="396" customWidth="1"/>
    <col min="1538" max="1539" width="21" style="396" customWidth="1"/>
    <col min="1540" max="1540" width="25.140625" style="396" customWidth="1"/>
    <col min="1541" max="1541" width="22.140625" style="396" customWidth="1"/>
    <col min="1542" max="1542" width="4.7109375" style="396" customWidth="1"/>
    <col min="1543" max="1543" width="22" style="396" customWidth="1"/>
    <col min="1544" max="1544" width="23.7109375" style="396" customWidth="1"/>
    <col min="1545" max="1545" width="16.5703125" style="396" customWidth="1"/>
    <col min="1546" max="1546" width="7" style="396" customWidth="1"/>
    <col min="1547" max="1547" width="5.5703125" style="396" customWidth="1"/>
    <col min="1548" max="1548" width="16.5703125" style="396" customWidth="1"/>
    <col min="1549" max="1791" width="11.42578125" style="396"/>
    <col min="1792" max="1792" width="32.85546875" style="396" customWidth="1"/>
    <col min="1793" max="1793" width="23.5703125" style="396" customWidth="1"/>
    <col min="1794" max="1795" width="21" style="396" customWidth="1"/>
    <col min="1796" max="1796" width="25.140625" style="396" customWidth="1"/>
    <col min="1797" max="1797" width="22.140625" style="396" customWidth="1"/>
    <col min="1798" max="1798" width="4.7109375" style="396" customWidth="1"/>
    <col min="1799" max="1799" width="22" style="396" customWidth="1"/>
    <col min="1800" max="1800" width="23.7109375" style="396" customWidth="1"/>
    <col min="1801" max="1801" width="16.5703125" style="396" customWidth="1"/>
    <col min="1802" max="1802" width="7" style="396" customWidth="1"/>
    <col min="1803" max="1803" width="5.5703125" style="396" customWidth="1"/>
    <col min="1804" max="1804" width="16.5703125" style="396" customWidth="1"/>
    <col min="1805" max="2047" width="11.42578125" style="396"/>
    <col min="2048" max="2048" width="32.85546875" style="396" customWidth="1"/>
    <col min="2049" max="2049" width="23.5703125" style="396" customWidth="1"/>
    <col min="2050" max="2051" width="21" style="396" customWidth="1"/>
    <col min="2052" max="2052" width="25.140625" style="396" customWidth="1"/>
    <col min="2053" max="2053" width="22.140625" style="396" customWidth="1"/>
    <col min="2054" max="2054" width="4.7109375" style="396" customWidth="1"/>
    <col min="2055" max="2055" width="22" style="396" customWidth="1"/>
    <col min="2056" max="2056" width="23.7109375" style="396" customWidth="1"/>
    <col min="2057" max="2057" width="16.5703125" style="396" customWidth="1"/>
    <col min="2058" max="2058" width="7" style="396" customWidth="1"/>
    <col min="2059" max="2059" width="5.5703125" style="396" customWidth="1"/>
    <col min="2060" max="2060" width="16.5703125" style="396" customWidth="1"/>
    <col min="2061" max="2303" width="11.42578125" style="396"/>
    <col min="2304" max="2304" width="32.85546875" style="396" customWidth="1"/>
    <col min="2305" max="2305" width="23.5703125" style="396" customWidth="1"/>
    <col min="2306" max="2307" width="21" style="396" customWidth="1"/>
    <col min="2308" max="2308" width="25.140625" style="396" customWidth="1"/>
    <col min="2309" max="2309" width="22.140625" style="396" customWidth="1"/>
    <col min="2310" max="2310" width="4.7109375" style="396" customWidth="1"/>
    <col min="2311" max="2311" width="22" style="396" customWidth="1"/>
    <col min="2312" max="2312" width="23.7109375" style="396" customWidth="1"/>
    <col min="2313" max="2313" width="16.5703125" style="396" customWidth="1"/>
    <col min="2314" max="2314" width="7" style="396" customWidth="1"/>
    <col min="2315" max="2315" width="5.5703125" style="396" customWidth="1"/>
    <col min="2316" max="2316" width="16.5703125" style="396" customWidth="1"/>
    <col min="2317" max="2559" width="11.42578125" style="396"/>
    <col min="2560" max="2560" width="32.85546875" style="396" customWidth="1"/>
    <col min="2561" max="2561" width="23.5703125" style="396" customWidth="1"/>
    <col min="2562" max="2563" width="21" style="396" customWidth="1"/>
    <col min="2564" max="2564" width="25.140625" style="396" customWidth="1"/>
    <col min="2565" max="2565" width="22.140625" style="396" customWidth="1"/>
    <col min="2566" max="2566" width="4.7109375" style="396" customWidth="1"/>
    <col min="2567" max="2567" width="22" style="396" customWidth="1"/>
    <col min="2568" max="2568" width="23.7109375" style="396" customWidth="1"/>
    <col min="2569" max="2569" width="16.5703125" style="396" customWidth="1"/>
    <col min="2570" max="2570" width="7" style="396" customWidth="1"/>
    <col min="2571" max="2571" width="5.5703125" style="396" customWidth="1"/>
    <col min="2572" max="2572" width="16.5703125" style="396" customWidth="1"/>
    <col min="2573" max="2815" width="11.42578125" style="396"/>
    <col min="2816" max="2816" width="32.85546875" style="396" customWidth="1"/>
    <col min="2817" max="2817" width="23.5703125" style="396" customWidth="1"/>
    <col min="2818" max="2819" width="21" style="396" customWidth="1"/>
    <col min="2820" max="2820" width="25.140625" style="396" customWidth="1"/>
    <col min="2821" max="2821" width="22.140625" style="396" customWidth="1"/>
    <col min="2822" max="2822" width="4.7109375" style="396" customWidth="1"/>
    <col min="2823" max="2823" width="22" style="396" customWidth="1"/>
    <col min="2824" max="2824" width="23.7109375" style="396" customWidth="1"/>
    <col min="2825" max="2825" width="16.5703125" style="396" customWidth="1"/>
    <col min="2826" max="2826" width="7" style="396" customWidth="1"/>
    <col min="2827" max="2827" width="5.5703125" style="396" customWidth="1"/>
    <col min="2828" max="2828" width="16.5703125" style="396" customWidth="1"/>
    <col min="2829" max="3071" width="11.42578125" style="396"/>
    <col min="3072" max="3072" width="32.85546875" style="396" customWidth="1"/>
    <col min="3073" max="3073" width="23.5703125" style="396" customWidth="1"/>
    <col min="3074" max="3075" width="21" style="396" customWidth="1"/>
    <col min="3076" max="3076" width="25.140625" style="396" customWidth="1"/>
    <col min="3077" max="3077" width="22.140625" style="396" customWidth="1"/>
    <col min="3078" max="3078" width="4.7109375" style="396" customWidth="1"/>
    <col min="3079" max="3079" width="22" style="396" customWidth="1"/>
    <col min="3080" max="3080" width="23.7109375" style="396" customWidth="1"/>
    <col min="3081" max="3081" width="16.5703125" style="396" customWidth="1"/>
    <col min="3082" max="3082" width="7" style="396" customWidth="1"/>
    <col min="3083" max="3083" width="5.5703125" style="396" customWidth="1"/>
    <col min="3084" max="3084" width="16.5703125" style="396" customWidth="1"/>
    <col min="3085" max="3327" width="11.42578125" style="396"/>
    <col min="3328" max="3328" width="32.85546875" style="396" customWidth="1"/>
    <col min="3329" max="3329" width="23.5703125" style="396" customWidth="1"/>
    <col min="3330" max="3331" width="21" style="396" customWidth="1"/>
    <col min="3332" max="3332" width="25.140625" style="396" customWidth="1"/>
    <col min="3333" max="3333" width="22.140625" style="396" customWidth="1"/>
    <col min="3334" max="3334" width="4.7109375" style="396" customWidth="1"/>
    <col min="3335" max="3335" width="22" style="396" customWidth="1"/>
    <col min="3336" max="3336" width="23.7109375" style="396" customWidth="1"/>
    <col min="3337" max="3337" width="16.5703125" style="396" customWidth="1"/>
    <col min="3338" max="3338" width="7" style="396" customWidth="1"/>
    <col min="3339" max="3339" width="5.5703125" style="396" customWidth="1"/>
    <col min="3340" max="3340" width="16.5703125" style="396" customWidth="1"/>
    <col min="3341" max="3583" width="11.42578125" style="396"/>
    <col min="3584" max="3584" width="32.85546875" style="396" customWidth="1"/>
    <col min="3585" max="3585" width="23.5703125" style="396" customWidth="1"/>
    <col min="3586" max="3587" width="21" style="396" customWidth="1"/>
    <col min="3588" max="3588" width="25.140625" style="396" customWidth="1"/>
    <col min="3589" max="3589" width="22.140625" style="396" customWidth="1"/>
    <col min="3590" max="3590" width="4.7109375" style="396" customWidth="1"/>
    <col min="3591" max="3591" width="22" style="396" customWidth="1"/>
    <col min="3592" max="3592" width="23.7109375" style="396" customWidth="1"/>
    <col min="3593" max="3593" width="16.5703125" style="396" customWidth="1"/>
    <col min="3594" max="3594" width="7" style="396" customWidth="1"/>
    <col min="3595" max="3595" width="5.5703125" style="396" customWidth="1"/>
    <col min="3596" max="3596" width="16.5703125" style="396" customWidth="1"/>
    <col min="3597" max="3839" width="11.42578125" style="396"/>
    <col min="3840" max="3840" width="32.85546875" style="396" customWidth="1"/>
    <col min="3841" max="3841" width="23.5703125" style="396" customWidth="1"/>
    <col min="3842" max="3843" width="21" style="396" customWidth="1"/>
    <col min="3844" max="3844" width="25.140625" style="396" customWidth="1"/>
    <col min="3845" max="3845" width="22.140625" style="396" customWidth="1"/>
    <col min="3846" max="3846" width="4.7109375" style="396" customWidth="1"/>
    <col min="3847" max="3847" width="22" style="396" customWidth="1"/>
    <col min="3848" max="3848" width="23.7109375" style="396" customWidth="1"/>
    <col min="3849" max="3849" width="16.5703125" style="396" customWidth="1"/>
    <col min="3850" max="3850" width="7" style="396" customWidth="1"/>
    <col min="3851" max="3851" width="5.5703125" style="396" customWidth="1"/>
    <col min="3852" max="3852" width="16.5703125" style="396" customWidth="1"/>
    <col min="3853" max="4095" width="11.42578125" style="396"/>
    <col min="4096" max="4096" width="32.85546875" style="396" customWidth="1"/>
    <col min="4097" max="4097" width="23.5703125" style="396" customWidth="1"/>
    <col min="4098" max="4099" width="21" style="396" customWidth="1"/>
    <col min="4100" max="4100" width="25.140625" style="396" customWidth="1"/>
    <col min="4101" max="4101" width="22.140625" style="396" customWidth="1"/>
    <col min="4102" max="4102" width="4.7109375" style="396" customWidth="1"/>
    <col min="4103" max="4103" width="22" style="396" customWidth="1"/>
    <col min="4104" max="4104" width="23.7109375" style="396" customWidth="1"/>
    <col min="4105" max="4105" width="16.5703125" style="396" customWidth="1"/>
    <col min="4106" max="4106" width="7" style="396" customWidth="1"/>
    <col min="4107" max="4107" width="5.5703125" style="396" customWidth="1"/>
    <col min="4108" max="4108" width="16.5703125" style="396" customWidth="1"/>
    <col min="4109" max="4351" width="11.42578125" style="396"/>
    <col min="4352" max="4352" width="32.85546875" style="396" customWidth="1"/>
    <col min="4353" max="4353" width="23.5703125" style="396" customWidth="1"/>
    <col min="4354" max="4355" width="21" style="396" customWidth="1"/>
    <col min="4356" max="4356" width="25.140625" style="396" customWidth="1"/>
    <col min="4357" max="4357" width="22.140625" style="396" customWidth="1"/>
    <col min="4358" max="4358" width="4.7109375" style="396" customWidth="1"/>
    <col min="4359" max="4359" width="22" style="396" customWidth="1"/>
    <col min="4360" max="4360" width="23.7109375" style="396" customWidth="1"/>
    <col min="4361" max="4361" width="16.5703125" style="396" customWidth="1"/>
    <col min="4362" max="4362" width="7" style="396" customWidth="1"/>
    <col min="4363" max="4363" width="5.5703125" style="396" customWidth="1"/>
    <col min="4364" max="4364" width="16.5703125" style="396" customWidth="1"/>
    <col min="4365" max="4607" width="11.42578125" style="396"/>
    <col min="4608" max="4608" width="32.85546875" style="396" customWidth="1"/>
    <col min="4609" max="4609" width="23.5703125" style="396" customWidth="1"/>
    <col min="4610" max="4611" width="21" style="396" customWidth="1"/>
    <col min="4612" max="4612" width="25.140625" style="396" customWidth="1"/>
    <col min="4613" max="4613" width="22.140625" style="396" customWidth="1"/>
    <col min="4614" max="4614" width="4.7109375" style="396" customWidth="1"/>
    <col min="4615" max="4615" width="22" style="396" customWidth="1"/>
    <col min="4616" max="4616" width="23.7109375" style="396" customWidth="1"/>
    <col min="4617" max="4617" width="16.5703125" style="396" customWidth="1"/>
    <col min="4618" max="4618" width="7" style="396" customWidth="1"/>
    <col min="4619" max="4619" width="5.5703125" style="396" customWidth="1"/>
    <col min="4620" max="4620" width="16.5703125" style="396" customWidth="1"/>
    <col min="4621" max="4863" width="11.42578125" style="396"/>
    <col min="4864" max="4864" width="32.85546875" style="396" customWidth="1"/>
    <col min="4865" max="4865" width="23.5703125" style="396" customWidth="1"/>
    <col min="4866" max="4867" width="21" style="396" customWidth="1"/>
    <col min="4868" max="4868" width="25.140625" style="396" customWidth="1"/>
    <col min="4869" max="4869" width="22.140625" style="396" customWidth="1"/>
    <col min="4870" max="4870" width="4.7109375" style="396" customWidth="1"/>
    <col min="4871" max="4871" width="22" style="396" customWidth="1"/>
    <col min="4872" max="4872" width="23.7109375" style="396" customWidth="1"/>
    <col min="4873" max="4873" width="16.5703125" style="396" customWidth="1"/>
    <col min="4874" max="4874" width="7" style="396" customWidth="1"/>
    <col min="4875" max="4875" width="5.5703125" style="396" customWidth="1"/>
    <col min="4876" max="4876" width="16.5703125" style="396" customWidth="1"/>
    <col min="4877" max="5119" width="11.42578125" style="396"/>
    <col min="5120" max="5120" width="32.85546875" style="396" customWidth="1"/>
    <col min="5121" max="5121" width="23.5703125" style="396" customWidth="1"/>
    <col min="5122" max="5123" width="21" style="396" customWidth="1"/>
    <col min="5124" max="5124" width="25.140625" style="396" customWidth="1"/>
    <col min="5125" max="5125" width="22.140625" style="396" customWidth="1"/>
    <col min="5126" max="5126" width="4.7109375" style="396" customWidth="1"/>
    <col min="5127" max="5127" width="22" style="396" customWidth="1"/>
    <col min="5128" max="5128" width="23.7109375" style="396" customWidth="1"/>
    <col min="5129" max="5129" width="16.5703125" style="396" customWidth="1"/>
    <col min="5130" max="5130" width="7" style="396" customWidth="1"/>
    <col min="5131" max="5131" width="5.5703125" style="396" customWidth="1"/>
    <col min="5132" max="5132" width="16.5703125" style="396" customWidth="1"/>
    <col min="5133" max="5375" width="11.42578125" style="396"/>
    <col min="5376" max="5376" width="32.85546875" style="396" customWidth="1"/>
    <col min="5377" max="5377" width="23.5703125" style="396" customWidth="1"/>
    <col min="5378" max="5379" width="21" style="396" customWidth="1"/>
    <col min="5380" max="5380" width="25.140625" style="396" customWidth="1"/>
    <col min="5381" max="5381" width="22.140625" style="396" customWidth="1"/>
    <col min="5382" max="5382" width="4.7109375" style="396" customWidth="1"/>
    <col min="5383" max="5383" width="22" style="396" customWidth="1"/>
    <col min="5384" max="5384" width="23.7109375" style="396" customWidth="1"/>
    <col min="5385" max="5385" width="16.5703125" style="396" customWidth="1"/>
    <col min="5386" max="5386" width="7" style="396" customWidth="1"/>
    <col min="5387" max="5387" width="5.5703125" style="396" customWidth="1"/>
    <col min="5388" max="5388" width="16.5703125" style="396" customWidth="1"/>
    <col min="5389" max="5631" width="11.42578125" style="396"/>
    <col min="5632" max="5632" width="32.85546875" style="396" customWidth="1"/>
    <col min="5633" max="5633" width="23.5703125" style="396" customWidth="1"/>
    <col min="5634" max="5635" width="21" style="396" customWidth="1"/>
    <col min="5636" max="5636" width="25.140625" style="396" customWidth="1"/>
    <col min="5637" max="5637" width="22.140625" style="396" customWidth="1"/>
    <col min="5638" max="5638" width="4.7109375" style="396" customWidth="1"/>
    <col min="5639" max="5639" width="22" style="396" customWidth="1"/>
    <col min="5640" max="5640" width="23.7109375" style="396" customWidth="1"/>
    <col min="5641" max="5641" width="16.5703125" style="396" customWidth="1"/>
    <col min="5642" max="5642" width="7" style="396" customWidth="1"/>
    <col min="5643" max="5643" width="5.5703125" style="396" customWidth="1"/>
    <col min="5644" max="5644" width="16.5703125" style="396" customWidth="1"/>
    <col min="5645" max="5887" width="11.42578125" style="396"/>
    <col min="5888" max="5888" width="32.85546875" style="396" customWidth="1"/>
    <col min="5889" max="5889" width="23.5703125" style="396" customWidth="1"/>
    <col min="5890" max="5891" width="21" style="396" customWidth="1"/>
    <col min="5892" max="5892" width="25.140625" style="396" customWidth="1"/>
    <col min="5893" max="5893" width="22.140625" style="396" customWidth="1"/>
    <col min="5894" max="5894" width="4.7109375" style="396" customWidth="1"/>
    <col min="5895" max="5895" width="22" style="396" customWidth="1"/>
    <col min="5896" max="5896" width="23.7109375" style="396" customWidth="1"/>
    <col min="5897" max="5897" width="16.5703125" style="396" customWidth="1"/>
    <col min="5898" max="5898" width="7" style="396" customWidth="1"/>
    <col min="5899" max="5899" width="5.5703125" style="396" customWidth="1"/>
    <col min="5900" max="5900" width="16.5703125" style="396" customWidth="1"/>
    <col min="5901" max="6143" width="11.42578125" style="396"/>
    <col min="6144" max="6144" width="32.85546875" style="396" customWidth="1"/>
    <col min="6145" max="6145" width="23.5703125" style="396" customWidth="1"/>
    <col min="6146" max="6147" width="21" style="396" customWidth="1"/>
    <col min="6148" max="6148" width="25.140625" style="396" customWidth="1"/>
    <col min="6149" max="6149" width="22.140625" style="396" customWidth="1"/>
    <col min="6150" max="6150" width="4.7109375" style="396" customWidth="1"/>
    <col min="6151" max="6151" width="22" style="396" customWidth="1"/>
    <col min="6152" max="6152" width="23.7109375" style="396" customWidth="1"/>
    <col min="6153" max="6153" width="16.5703125" style="396" customWidth="1"/>
    <col min="6154" max="6154" width="7" style="396" customWidth="1"/>
    <col min="6155" max="6155" width="5.5703125" style="396" customWidth="1"/>
    <col min="6156" max="6156" width="16.5703125" style="396" customWidth="1"/>
    <col min="6157" max="6399" width="11.42578125" style="396"/>
    <col min="6400" max="6400" width="32.85546875" style="396" customWidth="1"/>
    <col min="6401" max="6401" width="23.5703125" style="396" customWidth="1"/>
    <col min="6402" max="6403" width="21" style="396" customWidth="1"/>
    <col min="6404" max="6404" width="25.140625" style="396" customWidth="1"/>
    <col min="6405" max="6405" width="22.140625" style="396" customWidth="1"/>
    <col min="6406" max="6406" width="4.7109375" style="396" customWidth="1"/>
    <col min="6407" max="6407" width="22" style="396" customWidth="1"/>
    <col min="6408" max="6408" width="23.7109375" style="396" customWidth="1"/>
    <col min="6409" max="6409" width="16.5703125" style="396" customWidth="1"/>
    <col min="6410" max="6410" width="7" style="396" customWidth="1"/>
    <col min="6411" max="6411" width="5.5703125" style="396" customWidth="1"/>
    <col min="6412" max="6412" width="16.5703125" style="396" customWidth="1"/>
    <col min="6413" max="6655" width="11.42578125" style="396"/>
    <col min="6656" max="6656" width="32.85546875" style="396" customWidth="1"/>
    <col min="6657" max="6657" width="23.5703125" style="396" customWidth="1"/>
    <col min="6658" max="6659" width="21" style="396" customWidth="1"/>
    <col min="6660" max="6660" width="25.140625" style="396" customWidth="1"/>
    <col min="6661" max="6661" width="22.140625" style="396" customWidth="1"/>
    <col min="6662" max="6662" width="4.7109375" style="396" customWidth="1"/>
    <col min="6663" max="6663" width="22" style="396" customWidth="1"/>
    <col min="6664" max="6664" width="23.7109375" style="396" customWidth="1"/>
    <col min="6665" max="6665" width="16.5703125" style="396" customWidth="1"/>
    <col min="6666" max="6666" width="7" style="396" customWidth="1"/>
    <col min="6667" max="6667" width="5.5703125" style="396" customWidth="1"/>
    <col min="6668" max="6668" width="16.5703125" style="396" customWidth="1"/>
    <col min="6669" max="6911" width="11.42578125" style="396"/>
    <col min="6912" max="6912" width="32.85546875" style="396" customWidth="1"/>
    <col min="6913" max="6913" width="23.5703125" style="396" customWidth="1"/>
    <col min="6914" max="6915" width="21" style="396" customWidth="1"/>
    <col min="6916" max="6916" width="25.140625" style="396" customWidth="1"/>
    <col min="6917" max="6917" width="22.140625" style="396" customWidth="1"/>
    <col min="6918" max="6918" width="4.7109375" style="396" customWidth="1"/>
    <col min="6919" max="6919" width="22" style="396" customWidth="1"/>
    <col min="6920" max="6920" width="23.7109375" style="396" customWidth="1"/>
    <col min="6921" max="6921" width="16.5703125" style="396" customWidth="1"/>
    <col min="6922" max="6922" width="7" style="396" customWidth="1"/>
    <col min="6923" max="6923" width="5.5703125" style="396" customWidth="1"/>
    <col min="6924" max="6924" width="16.5703125" style="396" customWidth="1"/>
    <col min="6925" max="7167" width="11.42578125" style="396"/>
    <col min="7168" max="7168" width="32.85546875" style="396" customWidth="1"/>
    <col min="7169" max="7169" width="23.5703125" style="396" customWidth="1"/>
    <col min="7170" max="7171" width="21" style="396" customWidth="1"/>
    <col min="7172" max="7172" width="25.140625" style="396" customWidth="1"/>
    <col min="7173" max="7173" width="22.140625" style="396" customWidth="1"/>
    <col min="7174" max="7174" width="4.7109375" style="396" customWidth="1"/>
    <col min="7175" max="7175" width="22" style="396" customWidth="1"/>
    <col min="7176" max="7176" width="23.7109375" style="396" customWidth="1"/>
    <col min="7177" max="7177" width="16.5703125" style="396" customWidth="1"/>
    <col min="7178" max="7178" width="7" style="396" customWidth="1"/>
    <col min="7179" max="7179" width="5.5703125" style="396" customWidth="1"/>
    <col min="7180" max="7180" width="16.5703125" style="396" customWidth="1"/>
    <col min="7181" max="7423" width="11.42578125" style="396"/>
    <col min="7424" max="7424" width="32.85546875" style="396" customWidth="1"/>
    <col min="7425" max="7425" width="23.5703125" style="396" customWidth="1"/>
    <col min="7426" max="7427" width="21" style="396" customWidth="1"/>
    <col min="7428" max="7428" width="25.140625" style="396" customWidth="1"/>
    <col min="7429" max="7429" width="22.140625" style="396" customWidth="1"/>
    <col min="7430" max="7430" width="4.7109375" style="396" customWidth="1"/>
    <col min="7431" max="7431" width="22" style="396" customWidth="1"/>
    <col min="7432" max="7432" width="23.7109375" style="396" customWidth="1"/>
    <col min="7433" max="7433" width="16.5703125" style="396" customWidth="1"/>
    <col min="7434" max="7434" width="7" style="396" customWidth="1"/>
    <col min="7435" max="7435" width="5.5703125" style="396" customWidth="1"/>
    <col min="7436" max="7436" width="16.5703125" style="396" customWidth="1"/>
    <col min="7437" max="7679" width="11.42578125" style="396"/>
    <col min="7680" max="7680" width="32.85546875" style="396" customWidth="1"/>
    <col min="7681" max="7681" width="23.5703125" style="396" customWidth="1"/>
    <col min="7682" max="7683" width="21" style="396" customWidth="1"/>
    <col min="7684" max="7684" width="25.140625" style="396" customWidth="1"/>
    <col min="7685" max="7685" width="22.140625" style="396" customWidth="1"/>
    <col min="7686" max="7686" width="4.7109375" style="396" customWidth="1"/>
    <col min="7687" max="7687" width="22" style="396" customWidth="1"/>
    <col min="7688" max="7688" width="23.7109375" style="396" customWidth="1"/>
    <col min="7689" max="7689" width="16.5703125" style="396" customWidth="1"/>
    <col min="7690" max="7690" width="7" style="396" customWidth="1"/>
    <col min="7691" max="7691" width="5.5703125" style="396" customWidth="1"/>
    <col min="7692" max="7692" width="16.5703125" style="396" customWidth="1"/>
    <col min="7693" max="7935" width="11.42578125" style="396"/>
    <col min="7936" max="7936" width="32.85546875" style="396" customWidth="1"/>
    <col min="7937" max="7937" width="23.5703125" style="396" customWidth="1"/>
    <col min="7938" max="7939" width="21" style="396" customWidth="1"/>
    <col min="7940" max="7940" width="25.140625" style="396" customWidth="1"/>
    <col min="7941" max="7941" width="22.140625" style="396" customWidth="1"/>
    <col min="7942" max="7942" width="4.7109375" style="396" customWidth="1"/>
    <col min="7943" max="7943" width="22" style="396" customWidth="1"/>
    <col min="7944" max="7944" width="23.7109375" style="396" customWidth="1"/>
    <col min="7945" max="7945" width="16.5703125" style="396" customWidth="1"/>
    <col min="7946" max="7946" width="7" style="396" customWidth="1"/>
    <col min="7947" max="7947" width="5.5703125" style="396" customWidth="1"/>
    <col min="7948" max="7948" width="16.5703125" style="396" customWidth="1"/>
    <col min="7949" max="8191" width="11.42578125" style="396"/>
    <col min="8192" max="8192" width="32.85546875" style="396" customWidth="1"/>
    <col min="8193" max="8193" width="23.5703125" style="396" customWidth="1"/>
    <col min="8194" max="8195" width="21" style="396" customWidth="1"/>
    <col min="8196" max="8196" width="25.140625" style="396" customWidth="1"/>
    <col min="8197" max="8197" width="22.140625" style="396" customWidth="1"/>
    <col min="8198" max="8198" width="4.7109375" style="396" customWidth="1"/>
    <col min="8199" max="8199" width="22" style="396" customWidth="1"/>
    <col min="8200" max="8200" width="23.7109375" style="396" customWidth="1"/>
    <col min="8201" max="8201" width="16.5703125" style="396" customWidth="1"/>
    <col min="8202" max="8202" width="7" style="396" customWidth="1"/>
    <col min="8203" max="8203" width="5.5703125" style="396" customWidth="1"/>
    <col min="8204" max="8204" width="16.5703125" style="396" customWidth="1"/>
    <col min="8205" max="8447" width="11.42578125" style="396"/>
    <col min="8448" max="8448" width="32.85546875" style="396" customWidth="1"/>
    <col min="8449" max="8449" width="23.5703125" style="396" customWidth="1"/>
    <col min="8450" max="8451" width="21" style="396" customWidth="1"/>
    <col min="8452" max="8452" width="25.140625" style="396" customWidth="1"/>
    <col min="8453" max="8453" width="22.140625" style="396" customWidth="1"/>
    <col min="8454" max="8454" width="4.7109375" style="396" customWidth="1"/>
    <col min="8455" max="8455" width="22" style="396" customWidth="1"/>
    <col min="8456" max="8456" width="23.7109375" style="396" customWidth="1"/>
    <col min="8457" max="8457" width="16.5703125" style="396" customWidth="1"/>
    <col min="8458" max="8458" width="7" style="396" customWidth="1"/>
    <col min="8459" max="8459" width="5.5703125" style="396" customWidth="1"/>
    <col min="8460" max="8460" width="16.5703125" style="396" customWidth="1"/>
    <col min="8461" max="8703" width="11.42578125" style="396"/>
    <col min="8704" max="8704" width="32.85546875" style="396" customWidth="1"/>
    <col min="8705" max="8705" width="23.5703125" style="396" customWidth="1"/>
    <col min="8706" max="8707" width="21" style="396" customWidth="1"/>
    <col min="8708" max="8708" width="25.140625" style="396" customWidth="1"/>
    <col min="8709" max="8709" width="22.140625" style="396" customWidth="1"/>
    <col min="8710" max="8710" width="4.7109375" style="396" customWidth="1"/>
    <col min="8711" max="8711" width="22" style="396" customWidth="1"/>
    <col min="8712" max="8712" width="23.7109375" style="396" customWidth="1"/>
    <col min="8713" max="8713" width="16.5703125" style="396" customWidth="1"/>
    <col min="8714" max="8714" width="7" style="396" customWidth="1"/>
    <col min="8715" max="8715" width="5.5703125" style="396" customWidth="1"/>
    <col min="8716" max="8716" width="16.5703125" style="396" customWidth="1"/>
    <col min="8717" max="8959" width="11.42578125" style="396"/>
    <col min="8960" max="8960" width="32.85546875" style="396" customWidth="1"/>
    <col min="8961" max="8961" width="23.5703125" style="396" customWidth="1"/>
    <col min="8962" max="8963" width="21" style="396" customWidth="1"/>
    <col min="8964" max="8964" width="25.140625" style="396" customWidth="1"/>
    <col min="8965" max="8965" width="22.140625" style="396" customWidth="1"/>
    <col min="8966" max="8966" width="4.7109375" style="396" customWidth="1"/>
    <col min="8967" max="8967" width="22" style="396" customWidth="1"/>
    <col min="8968" max="8968" width="23.7109375" style="396" customWidth="1"/>
    <col min="8969" max="8969" width="16.5703125" style="396" customWidth="1"/>
    <col min="8970" max="8970" width="7" style="396" customWidth="1"/>
    <col min="8971" max="8971" width="5.5703125" style="396" customWidth="1"/>
    <col min="8972" max="8972" width="16.5703125" style="396" customWidth="1"/>
    <col min="8973" max="9215" width="11.42578125" style="396"/>
    <col min="9216" max="9216" width="32.85546875" style="396" customWidth="1"/>
    <col min="9217" max="9217" width="23.5703125" style="396" customWidth="1"/>
    <col min="9218" max="9219" width="21" style="396" customWidth="1"/>
    <col min="9220" max="9220" width="25.140625" style="396" customWidth="1"/>
    <col min="9221" max="9221" width="22.140625" style="396" customWidth="1"/>
    <col min="9222" max="9222" width="4.7109375" style="396" customWidth="1"/>
    <col min="9223" max="9223" width="22" style="396" customWidth="1"/>
    <col min="9224" max="9224" width="23.7109375" style="396" customWidth="1"/>
    <col min="9225" max="9225" width="16.5703125" style="396" customWidth="1"/>
    <col min="9226" max="9226" width="7" style="396" customWidth="1"/>
    <col min="9227" max="9227" width="5.5703125" style="396" customWidth="1"/>
    <col min="9228" max="9228" width="16.5703125" style="396" customWidth="1"/>
    <col min="9229" max="9471" width="11.42578125" style="396"/>
    <col min="9472" max="9472" width="32.85546875" style="396" customWidth="1"/>
    <col min="9473" max="9473" width="23.5703125" style="396" customWidth="1"/>
    <col min="9474" max="9475" width="21" style="396" customWidth="1"/>
    <col min="9476" max="9476" width="25.140625" style="396" customWidth="1"/>
    <col min="9477" max="9477" width="22.140625" style="396" customWidth="1"/>
    <col min="9478" max="9478" width="4.7109375" style="396" customWidth="1"/>
    <col min="9479" max="9479" width="22" style="396" customWidth="1"/>
    <col min="9480" max="9480" width="23.7109375" style="396" customWidth="1"/>
    <col min="9481" max="9481" width="16.5703125" style="396" customWidth="1"/>
    <col min="9482" max="9482" width="7" style="396" customWidth="1"/>
    <col min="9483" max="9483" width="5.5703125" style="396" customWidth="1"/>
    <col min="9484" max="9484" width="16.5703125" style="396" customWidth="1"/>
    <col min="9485" max="9727" width="11.42578125" style="396"/>
    <col min="9728" max="9728" width="32.85546875" style="396" customWidth="1"/>
    <col min="9729" max="9729" width="23.5703125" style="396" customWidth="1"/>
    <col min="9730" max="9731" width="21" style="396" customWidth="1"/>
    <col min="9732" max="9732" width="25.140625" style="396" customWidth="1"/>
    <col min="9733" max="9733" width="22.140625" style="396" customWidth="1"/>
    <col min="9734" max="9734" width="4.7109375" style="396" customWidth="1"/>
    <col min="9735" max="9735" width="22" style="396" customWidth="1"/>
    <col min="9736" max="9736" width="23.7109375" style="396" customWidth="1"/>
    <col min="9737" max="9737" width="16.5703125" style="396" customWidth="1"/>
    <col min="9738" max="9738" width="7" style="396" customWidth="1"/>
    <col min="9739" max="9739" width="5.5703125" style="396" customWidth="1"/>
    <col min="9740" max="9740" width="16.5703125" style="396" customWidth="1"/>
    <col min="9741" max="9983" width="11.42578125" style="396"/>
    <col min="9984" max="9984" width="32.85546875" style="396" customWidth="1"/>
    <col min="9985" max="9985" width="23.5703125" style="396" customWidth="1"/>
    <col min="9986" max="9987" width="21" style="396" customWidth="1"/>
    <col min="9988" max="9988" width="25.140625" style="396" customWidth="1"/>
    <col min="9989" max="9989" width="22.140625" style="396" customWidth="1"/>
    <col min="9990" max="9990" width="4.7109375" style="396" customWidth="1"/>
    <col min="9991" max="9991" width="22" style="396" customWidth="1"/>
    <col min="9992" max="9992" width="23.7109375" style="396" customWidth="1"/>
    <col min="9993" max="9993" width="16.5703125" style="396" customWidth="1"/>
    <col min="9994" max="9994" width="7" style="396" customWidth="1"/>
    <col min="9995" max="9995" width="5.5703125" style="396" customWidth="1"/>
    <col min="9996" max="9996" width="16.5703125" style="396" customWidth="1"/>
    <col min="9997" max="10239" width="11.42578125" style="396"/>
    <col min="10240" max="10240" width="32.85546875" style="396" customWidth="1"/>
    <col min="10241" max="10241" width="23.5703125" style="396" customWidth="1"/>
    <col min="10242" max="10243" width="21" style="396" customWidth="1"/>
    <col min="10244" max="10244" width="25.140625" style="396" customWidth="1"/>
    <col min="10245" max="10245" width="22.140625" style="396" customWidth="1"/>
    <col min="10246" max="10246" width="4.7109375" style="396" customWidth="1"/>
    <col min="10247" max="10247" width="22" style="396" customWidth="1"/>
    <col min="10248" max="10248" width="23.7109375" style="396" customWidth="1"/>
    <col min="10249" max="10249" width="16.5703125" style="396" customWidth="1"/>
    <col min="10250" max="10250" width="7" style="396" customWidth="1"/>
    <col min="10251" max="10251" width="5.5703125" style="396" customWidth="1"/>
    <col min="10252" max="10252" width="16.5703125" style="396" customWidth="1"/>
    <col min="10253" max="10495" width="11.42578125" style="396"/>
    <col min="10496" max="10496" width="32.85546875" style="396" customWidth="1"/>
    <col min="10497" max="10497" width="23.5703125" style="396" customWidth="1"/>
    <col min="10498" max="10499" width="21" style="396" customWidth="1"/>
    <col min="10500" max="10500" width="25.140625" style="396" customWidth="1"/>
    <col min="10501" max="10501" width="22.140625" style="396" customWidth="1"/>
    <col min="10502" max="10502" width="4.7109375" style="396" customWidth="1"/>
    <col min="10503" max="10503" width="22" style="396" customWidth="1"/>
    <col min="10504" max="10504" width="23.7109375" style="396" customWidth="1"/>
    <col min="10505" max="10505" width="16.5703125" style="396" customWidth="1"/>
    <col min="10506" max="10506" width="7" style="396" customWidth="1"/>
    <col min="10507" max="10507" width="5.5703125" style="396" customWidth="1"/>
    <col min="10508" max="10508" width="16.5703125" style="396" customWidth="1"/>
    <col min="10509" max="10751" width="11.42578125" style="396"/>
    <col min="10752" max="10752" width="32.85546875" style="396" customWidth="1"/>
    <col min="10753" max="10753" width="23.5703125" style="396" customWidth="1"/>
    <col min="10754" max="10755" width="21" style="396" customWidth="1"/>
    <col min="10756" max="10756" width="25.140625" style="396" customWidth="1"/>
    <col min="10757" max="10757" width="22.140625" style="396" customWidth="1"/>
    <col min="10758" max="10758" width="4.7109375" style="396" customWidth="1"/>
    <col min="10759" max="10759" width="22" style="396" customWidth="1"/>
    <col min="10760" max="10760" width="23.7109375" style="396" customWidth="1"/>
    <col min="10761" max="10761" width="16.5703125" style="396" customWidth="1"/>
    <col min="10762" max="10762" width="7" style="396" customWidth="1"/>
    <col min="10763" max="10763" width="5.5703125" style="396" customWidth="1"/>
    <col min="10764" max="10764" width="16.5703125" style="396" customWidth="1"/>
    <col min="10765" max="11007" width="11.42578125" style="396"/>
    <col min="11008" max="11008" width="32.85546875" style="396" customWidth="1"/>
    <col min="11009" max="11009" width="23.5703125" style="396" customWidth="1"/>
    <col min="11010" max="11011" width="21" style="396" customWidth="1"/>
    <col min="11012" max="11012" width="25.140625" style="396" customWidth="1"/>
    <col min="11013" max="11013" width="22.140625" style="396" customWidth="1"/>
    <col min="11014" max="11014" width="4.7109375" style="396" customWidth="1"/>
    <col min="11015" max="11015" width="22" style="396" customWidth="1"/>
    <col min="11016" max="11016" width="23.7109375" style="396" customWidth="1"/>
    <col min="11017" max="11017" width="16.5703125" style="396" customWidth="1"/>
    <col min="11018" max="11018" width="7" style="396" customWidth="1"/>
    <col min="11019" max="11019" width="5.5703125" style="396" customWidth="1"/>
    <col min="11020" max="11020" width="16.5703125" style="396" customWidth="1"/>
    <col min="11021" max="11263" width="11.42578125" style="396"/>
    <col min="11264" max="11264" width="32.85546875" style="396" customWidth="1"/>
    <col min="11265" max="11265" width="23.5703125" style="396" customWidth="1"/>
    <col min="11266" max="11267" width="21" style="396" customWidth="1"/>
    <col min="11268" max="11268" width="25.140625" style="396" customWidth="1"/>
    <col min="11269" max="11269" width="22.140625" style="396" customWidth="1"/>
    <col min="11270" max="11270" width="4.7109375" style="396" customWidth="1"/>
    <col min="11271" max="11271" width="22" style="396" customWidth="1"/>
    <col min="11272" max="11272" width="23.7109375" style="396" customWidth="1"/>
    <col min="11273" max="11273" width="16.5703125" style="396" customWidth="1"/>
    <col min="11274" max="11274" width="7" style="396" customWidth="1"/>
    <col min="11275" max="11275" width="5.5703125" style="396" customWidth="1"/>
    <col min="11276" max="11276" width="16.5703125" style="396" customWidth="1"/>
    <col min="11277" max="11519" width="11.42578125" style="396"/>
    <col min="11520" max="11520" width="32.85546875" style="396" customWidth="1"/>
    <col min="11521" max="11521" width="23.5703125" style="396" customWidth="1"/>
    <col min="11522" max="11523" width="21" style="396" customWidth="1"/>
    <col min="11524" max="11524" width="25.140625" style="396" customWidth="1"/>
    <col min="11525" max="11525" width="22.140625" style="396" customWidth="1"/>
    <col min="11526" max="11526" width="4.7109375" style="396" customWidth="1"/>
    <col min="11527" max="11527" width="22" style="396" customWidth="1"/>
    <col min="11528" max="11528" width="23.7109375" style="396" customWidth="1"/>
    <col min="11529" max="11529" width="16.5703125" style="396" customWidth="1"/>
    <col min="11530" max="11530" width="7" style="396" customWidth="1"/>
    <col min="11531" max="11531" width="5.5703125" style="396" customWidth="1"/>
    <col min="11532" max="11532" width="16.5703125" style="396" customWidth="1"/>
    <col min="11533" max="11775" width="11.42578125" style="396"/>
    <col min="11776" max="11776" width="32.85546875" style="396" customWidth="1"/>
    <col min="11777" max="11777" width="23.5703125" style="396" customWidth="1"/>
    <col min="11778" max="11779" width="21" style="396" customWidth="1"/>
    <col min="11780" max="11780" width="25.140625" style="396" customWidth="1"/>
    <col min="11781" max="11781" width="22.140625" style="396" customWidth="1"/>
    <col min="11782" max="11782" width="4.7109375" style="396" customWidth="1"/>
    <col min="11783" max="11783" width="22" style="396" customWidth="1"/>
    <col min="11784" max="11784" width="23.7109375" style="396" customWidth="1"/>
    <col min="11785" max="11785" width="16.5703125" style="396" customWidth="1"/>
    <col min="11786" max="11786" width="7" style="396" customWidth="1"/>
    <col min="11787" max="11787" width="5.5703125" style="396" customWidth="1"/>
    <col min="11788" max="11788" width="16.5703125" style="396" customWidth="1"/>
    <col min="11789" max="12031" width="11.42578125" style="396"/>
    <col min="12032" max="12032" width="32.85546875" style="396" customWidth="1"/>
    <col min="12033" max="12033" width="23.5703125" style="396" customWidth="1"/>
    <col min="12034" max="12035" width="21" style="396" customWidth="1"/>
    <col min="12036" max="12036" width="25.140625" style="396" customWidth="1"/>
    <col min="12037" max="12037" width="22.140625" style="396" customWidth="1"/>
    <col min="12038" max="12038" width="4.7109375" style="396" customWidth="1"/>
    <col min="12039" max="12039" width="22" style="396" customWidth="1"/>
    <col min="12040" max="12040" width="23.7109375" style="396" customWidth="1"/>
    <col min="12041" max="12041" width="16.5703125" style="396" customWidth="1"/>
    <col min="12042" max="12042" width="7" style="396" customWidth="1"/>
    <col min="12043" max="12043" width="5.5703125" style="396" customWidth="1"/>
    <col min="12044" max="12044" width="16.5703125" style="396" customWidth="1"/>
    <col min="12045" max="12287" width="11.42578125" style="396"/>
    <col min="12288" max="12288" width="32.85546875" style="396" customWidth="1"/>
    <col min="12289" max="12289" width="23.5703125" style="396" customWidth="1"/>
    <col min="12290" max="12291" width="21" style="396" customWidth="1"/>
    <col min="12292" max="12292" width="25.140625" style="396" customWidth="1"/>
    <col min="12293" max="12293" width="22.140625" style="396" customWidth="1"/>
    <col min="12294" max="12294" width="4.7109375" style="396" customWidth="1"/>
    <col min="12295" max="12295" width="22" style="396" customWidth="1"/>
    <col min="12296" max="12296" width="23.7109375" style="396" customWidth="1"/>
    <col min="12297" max="12297" width="16.5703125" style="396" customWidth="1"/>
    <col min="12298" max="12298" width="7" style="396" customWidth="1"/>
    <col min="12299" max="12299" width="5.5703125" style="396" customWidth="1"/>
    <col min="12300" max="12300" width="16.5703125" style="396" customWidth="1"/>
    <col min="12301" max="12543" width="11.42578125" style="396"/>
    <col min="12544" max="12544" width="32.85546875" style="396" customWidth="1"/>
    <col min="12545" max="12545" width="23.5703125" style="396" customWidth="1"/>
    <col min="12546" max="12547" width="21" style="396" customWidth="1"/>
    <col min="12548" max="12548" width="25.140625" style="396" customWidth="1"/>
    <col min="12549" max="12549" width="22.140625" style="396" customWidth="1"/>
    <col min="12550" max="12550" width="4.7109375" style="396" customWidth="1"/>
    <col min="12551" max="12551" width="22" style="396" customWidth="1"/>
    <col min="12552" max="12552" width="23.7109375" style="396" customWidth="1"/>
    <col min="12553" max="12553" width="16.5703125" style="396" customWidth="1"/>
    <col min="12554" max="12554" width="7" style="396" customWidth="1"/>
    <col min="12555" max="12555" width="5.5703125" style="396" customWidth="1"/>
    <col min="12556" max="12556" width="16.5703125" style="396" customWidth="1"/>
    <col min="12557" max="12799" width="11.42578125" style="396"/>
    <col min="12800" max="12800" width="32.85546875" style="396" customWidth="1"/>
    <col min="12801" max="12801" width="23.5703125" style="396" customWidth="1"/>
    <col min="12802" max="12803" width="21" style="396" customWidth="1"/>
    <col min="12804" max="12804" width="25.140625" style="396" customWidth="1"/>
    <col min="12805" max="12805" width="22.140625" style="396" customWidth="1"/>
    <col min="12806" max="12806" width="4.7109375" style="396" customWidth="1"/>
    <col min="12807" max="12807" width="22" style="396" customWidth="1"/>
    <col min="12808" max="12808" width="23.7109375" style="396" customWidth="1"/>
    <col min="12809" max="12809" width="16.5703125" style="396" customWidth="1"/>
    <col min="12810" max="12810" width="7" style="396" customWidth="1"/>
    <col min="12811" max="12811" width="5.5703125" style="396" customWidth="1"/>
    <col min="12812" max="12812" width="16.5703125" style="396" customWidth="1"/>
    <col min="12813" max="13055" width="11.42578125" style="396"/>
    <col min="13056" max="13056" width="32.85546875" style="396" customWidth="1"/>
    <col min="13057" max="13057" width="23.5703125" style="396" customWidth="1"/>
    <col min="13058" max="13059" width="21" style="396" customWidth="1"/>
    <col min="13060" max="13060" width="25.140625" style="396" customWidth="1"/>
    <col min="13061" max="13061" width="22.140625" style="396" customWidth="1"/>
    <col min="13062" max="13062" width="4.7109375" style="396" customWidth="1"/>
    <col min="13063" max="13063" width="22" style="396" customWidth="1"/>
    <col min="13064" max="13064" width="23.7109375" style="396" customWidth="1"/>
    <col min="13065" max="13065" width="16.5703125" style="396" customWidth="1"/>
    <col min="13066" max="13066" width="7" style="396" customWidth="1"/>
    <col min="13067" max="13067" width="5.5703125" style="396" customWidth="1"/>
    <col min="13068" max="13068" width="16.5703125" style="396" customWidth="1"/>
    <col min="13069" max="13311" width="11.42578125" style="396"/>
    <col min="13312" max="13312" width="32.85546875" style="396" customWidth="1"/>
    <col min="13313" max="13313" width="23.5703125" style="396" customWidth="1"/>
    <col min="13314" max="13315" width="21" style="396" customWidth="1"/>
    <col min="13316" max="13316" width="25.140625" style="396" customWidth="1"/>
    <col min="13317" max="13317" width="22.140625" style="396" customWidth="1"/>
    <col min="13318" max="13318" width="4.7109375" style="396" customWidth="1"/>
    <col min="13319" max="13319" width="22" style="396" customWidth="1"/>
    <col min="13320" max="13320" width="23.7109375" style="396" customWidth="1"/>
    <col min="13321" max="13321" width="16.5703125" style="396" customWidth="1"/>
    <col min="13322" max="13322" width="7" style="396" customWidth="1"/>
    <col min="13323" max="13323" width="5.5703125" style="396" customWidth="1"/>
    <col min="13324" max="13324" width="16.5703125" style="396" customWidth="1"/>
    <col min="13325" max="13567" width="11.42578125" style="396"/>
    <col min="13568" max="13568" width="32.85546875" style="396" customWidth="1"/>
    <col min="13569" max="13569" width="23.5703125" style="396" customWidth="1"/>
    <col min="13570" max="13571" width="21" style="396" customWidth="1"/>
    <col min="13572" max="13572" width="25.140625" style="396" customWidth="1"/>
    <col min="13573" max="13573" width="22.140625" style="396" customWidth="1"/>
    <col min="13574" max="13574" width="4.7109375" style="396" customWidth="1"/>
    <col min="13575" max="13575" width="22" style="396" customWidth="1"/>
    <col min="13576" max="13576" width="23.7109375" style="396" customWidth="1"/>
    <col min="13577" max="13577" width="16.5703125" style="396" customWidth="1"/>
    <col min="13578" max="13578" width="7" style="396" customWidth="1"/>
    <col min="13579" max="13579" width="5.5703125" style="396" customWidth="1"/>
    <col min="13580" max="13580" width="16.5703125" style="396" customWidth="1"/>
    <col min="13581" max="13823" width="11.42578125" style="396"/>
    <col min="13824" max="13824" width="32.85546875" style="396" customWidth="1"/>
    <col min="13825" max="13825" width="23.5703125" style="396" customWidth="1"/>
    <col min="13826" max="13827" width="21" style="396" customWidth="1"/>
    <col min="13828" max="13828" width="25.140625" style="396" customWidth="1"/>
    <col min="13829" max="13829" width="22.140625" style="396" customWidth="1"/>
    <col min="13830" max="13830" width="4.7109375" style="396" customWidth="1"/>
    <col min="13831" max="13831" width="22" style="396" customWidth="1"/>
    <col min="13832" max="13832" width="23.7109375" style="396" customWidth="1"/>
    <col min="13833" max="13833" width="16.5703125" style="396" customWidth="1"/>
    <col min="13834" max="13834" width="7" style="396" customWidth="1"/>
    <col min="13835" max="13835" width="5.5703125" style="396" customWidth="1"/>
    <col min="13836" max="13836" width="16.5703125" style="396" customWidth="1"/>
    <col min="13837" max="14079" width="11.42578125" style="396"/>
    <col min="14080" max="14080" width="32.85546875" style="396" customWidth="1"/>
    <col min="14081" max="14081" width="23.5703125" style="396" customWidth="1"/>
    <col min="14082" max="14083" width="21" style="396" customWidth="1"/>
    <col min="14084" max="14084" width="25.140625" style="396" customWidth="1"/>
    <col min="14085" max="14085" width="22.140625" style="396" customWidth="1"/>
    <col min="14086" max="14086" width="4.7109375" style="396" customWidth="1"/>
    <col min="14087" max="14087" width="22" style="396" customWidth="1"/>
    <col min="14088" max="14088" width="23.7109375" style="396" customWidth="1"/>
    <col min="14089" max="14089" width="16.5703125" style="396" customWidth="1"/>
    <col min="14090" max="14090" width="7" style="396" customWidth="1"/>
    <col min="14091" max="14091" width="5.5703125" style="396" customWidth="1"/>
    <col min="14092" max="14092" width="16.5703125" style="396" customWidth="1"/>
    <col min="14093" max="14335" width="11.42578125" style="396"/>
    <col min="14336" max="14336" width="32.85546875" style="396" customWidth="1"/>
    <col min="14337" max="14337" width="23.5703125" style="396" customWidth="1"/>
    <col min="14338" max="14339" width="21" style="396" customWidth="1"/>
    <col min="14340" max="14340" width="25.140625" style="396" customWidth="1"/>
    <col min="14341" max="14341" width="22.140625" style="396" customWidth="1"/>
    <col min="14342" max="14342" width="4.7109375" style="396" customWidth="1"/>
    <col min="14343" max="14343" width="22" style="396" customWidth="1"/>
    <col min="14344" max="14344" width="23.7109375" style="396" customWidth="1"/>
    <col min="14345" max="14345" width="16.5703125" style="396" customWidth="1"/>
    <col min="14346" max="14346" width="7" style="396" customWidth="1"/>
    <col min="14347" max="14347" width="5.5703125" style="396" customWidth="1"/>
    <col min="14348" max="14348" width="16.5703125" style="396" customWidth="1"/>
    <col min="14349" max="14591" width="11.42578125" style="396"/>
    <col min="14592" max="14592" width="32.85546875" style="396" customWidth="1"/>
    <col min="14593" max="14593" width="23.5703125" style="396" customWidth="1"/>
    <col min="14594" max="14595" width="21" style="396" customWidth="1"/>
    <col min="14596" max="14596" width="25.140625" style="396" customWidth="1"/>
    <col min="14597" max="14597" width="22.140625" style="396" customWidth="1"/>
    <col min="14598" max="14598" width="4.7109375" style="396" customWidth="1"/>
    <col min="14599" max="14599" width="22" style="396" customWidth="1"/>
    <col min="14600" max="14600" width="23.7109375" style="396" customWidth="1"/>
    <col min="14601" max="14601" width="16.5703125" style="396" customWidth="1"/>
    <col min="14602" max="14602" width="7" style="396" customWidth="1"/>
    <col min="14603" max="14603" width="5.5703125" style="396" customWidth="1"/>
    <col min="14604" max="14604" width="16.5703125" style="396" customWidth="1"/>
    <col min="14605" max="14847" width="11.42578125" style="396"/>
    <col min="14848" max="14848" width="32.85546875" style="396" customWidth="1"/>
    <col min="14849" max="14849" width="23.5703125" style="396" customWidth="1"/>
    <col min="14850" max="14851" width="21" style="396" customWidth="1"/>
    <col min="14852" max="14852" width="25.140625" style="396" customWidth="1"/>
    <col min="14853" max="14853" width="22.140625" style="396" customWidth="1"/>
    <col min="14854" max="14854" width="4.7109375" style="396" customWidth="1"/>
    <col min="14855" max="14855" width="22" style="396" customWidth="1"/>
    <col min="14856" max="14856" width="23.7109375" style="396" customWidth="1"/>
    <col min="14857" max="14857" width="16.5703125" style="396" customWidth="1"/>
    <col min="14858" max="14858" width="7" style="396" customWidth="1"/>
    <col min="14859" max="14859" width="5.5703125" style="396" customWidth="1"/>
    <col min="14860" max="14860" width="16.5703125" style="396" customWidth="1"/>
    <col min="14861" max="15103" width="11.42578125" style="396"/>
    <col min="15104" max="15104" width="32.85546875" style="396" customWidth="1"/>
    <col min="15105" max="15105" width="23.5703125" style="396" customWidth="1"/>
    <col min="15106" max="15107" width="21" style="396" customWidth="1"/>
    <col min="15108" max="15108" width="25.140625" style="396" customWidth="1"/>
    <col min="15109" max="15109" width="22.140625" style="396" customWidth="1"/>
    <col min="15110" max="15110" width="4.7109375" style="396" customWidth="1"/>
    <col min="15111" max="15111" width="22" style="396" customWidth="1"/>
    <col min="15112" max="15112" width="23.7109375" style="396" customWidth="1"/>
    <col min="15113" max="15113" width="16.5703125" style="396" customWidth="1"/>
    <col min="15114" max="15114" width="7" style="396" customWidth="1"/>
    <col min="15115" max="15115" width="5.5703125" style="396" customWidth="1"/>
    <col min="15116" max="15116" width="16.5703125" style="396" customWidth="1"/>
    <col min="15117" max="15359" width="11.42578125" style="396"/>
    <col min="15360" max="15360" width="32.85546875" style="396" customWidth="1"/>
    <col min="15361" max="15361" width="23.5703125" style="396" customWidth="1"/>
    <col min="15362" max="15363" width="21" style="396" customWidth="1"/>
    <col min="15364" max="15364" width="25.140625" style="396" customWidth="1"/>
    <col min="15365" max="15365" width="22.140625" style="396" customWidth="1"/>
    <col min="15366" max="15366" width="4.7109375" style="396" customWidth="1"/>
    <col min="15367" max="15367" width="22" style="396" customWidth="1"/>
    <col min="15368" max="15368" width="23.7109375" style="396" customWidth="1"/>
    <col min="15369" max="15369" width="16.5703125" style="396" customWidth="1"/>
    <col min="15370" max="15370" width="7" style="396" customWidth="1"/>
    <col min="15371" max="15371" width="5.5703125" style="396" customWidth="1"/>
    <col min="15372" max="15372" width="16.5703125" style="396" customWidth="1"/>
    <col min="15373" max="15615" width="11.42578125" style="396"/>
    <col min="15616" max="15616" width="32.85546875" style="396" customWidth="1"/>
    <col min="15617" max="15617" width="23.5703125" style="396" customWidth="1"/>
    <col min="15618" max="15619" width="21" style="396" customWidth="1"/>
    <col min="15620" max="15620" width="25.140625" style="396" customWidth="1"/>
    <col min="15621" max="15621" width="22.140625" style="396" customWidth="1"/>
    <col min="15622" max="15622" width="4.7109375" style="396" customWidth="1"/>
    <col min="15623" max="15623" width="22" style="396" customWidth="1"/>
    <col min="15624" max="15624" width="23.7109375" style="396" customWidth="1"/>
    <col min="15625" max="15625" width="16.5703125" style="396" customWidth="1"/>
    <col min="15626" max="15626" width="7" style="396" customWidth="1"/>
    <col min="15627" max="15627" width="5.5703125" style="396" customWidth="1"/>
    <col min="15628" max="15628" width="16.5703125" style="396" customWidth="1"/>
    <col min="15629" max="15871" width="11.42578125" style="396"/>
    <col min="15872" max="15872" width="32.85546875" style="396" customWidth="1"/>
    <col min="15873" max="15873" width="23.5703125" style="396" customWidth="1"/>
    <col min="15874" max="15875" width="21" style="396" customWidth="1"/>
    <col min="15876" max="15876" width="25.140625" style="396" customWidth="1"/>
    <col min="15877" max="15877" width="22.140625" style="396" customWidth="1"/>
    <col min="15878" max="15878" width="4.7109375" style="396" customWidth="1"/>
    <col min="15879" max="15879" width="22" style="396" customWidth="1"/>
    <col min="15880" max="15880" width="23.7109375" style="396" customWidth="1"/>
    <col min="15881" max="15881" width="16.5703125" style="396" customWidth="1"/>
    <col min="15882" max="15882" width="7" style="396" customWidth="1"/>
    <col min="15883" max="15883" width="5.5703125" style="396" customWidth="1"/>
    <col min="15884" max="15884" width="16.5703125" style="396" customWidth="1"/>
    <col min="15885" max="16127" width="11.42578125" style="396"/>
    <col min="16128" max="16128" width="32.85546875" style="396" customWidth="1"/>
    <col min="16129" max="16129" width="23.5703125" style="396" customWidth="1"/>
    <col min="16130" max="16131" width="21" style="396" customWidth="1"/>
    <col min="16132" max="16132" width="25.140625" style="396" customWidth="1"/>
    <col min="16133" max="16133" width="22.140625" style="396" customWidth="1"/>
    <col min="16134" max="16134" width="4.7109375" style="396" customWidth="1"/>
    <col min="16135" max="16135" width="22" style="396" customWidth="1"/>
    <col min="16136" max="16136" width="23.7109375" style="396" customWidth="1"/>
    <col min="16137" max="16137" width="16.5703125" style="396" customWidth="1"/>
    <col min="16138" max="16138" width="7" style="396" customWidth="1"/>
    <col min="16139" max="16139" width="5.5703125" style="396" customWidth="1"/>
    <col min="16140" max="16140" width="16.5703125" style="396" customWidth="1"/>
    <col min="16141" max="16384" width="11.42578125" style="396"/>
  </cols>
  <sheetData>
    <row r="1" spans="1:15" ht="102.75" customHeight="1">
      <c r="A1" s="937" t="str">
        <f>+'K-Kr Constructor'!A1:F1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938"/>
      <c r="C1" s="938"/>
      <c r="D1" s="938"/>
      <c r="E1" s="938"/>
      <c r="F1" s="938"/>
      <c r="G1" s="938"/>
      <c r="H1" s="938"/>
      <c r="I1" s="938"/>
      <c r="J1" s="938"/>
      <c r="K1" s="938"/>
      <c r="L1" s="938"/>
    </row>
    <row r="2" spans="1:15" ht="99.75" customHeight="1">
      <c r="A2" s="938"/>
      <c r="B2" s="938"/>
      <c r="C2" s="938"/>
      <c r="D2" s="938"/>
      <c r="E2" s="938"/>
      <c r="F2" s="938"/>
      <c r="G2" s="938"/>
      <c r="H2" s="938"/>
      <c r="I2" s="938"/>
      <c r="J2" s="938"/>
      <c r="K2" s="938"/>
      <c r="L2" s="938"/>
    </row>
    <row r="4" spans="1:15" s="389" customFormat="1">
      <c r="A4" s="387" t="s">
        <v>70</v>
      </c>
      <c r="B4" s="388">
        <v>1</v>
      </c>
      <c r="C4" s="967" t="str">
        <f>VLOOKUP(B4,Conformación!$A$5:$S$139,2,FALSE)</f>
        <v>CONSTRUCTODO INGENIEROS CONTRATISTAS LTDA</v>
      </c>
      <c r="D4" s="967"/>
      <c r="E4" s="967"/>
      <c r="F4" s="967"/>
      <c r="G4" s="967"/>
      <c r="H4" s="967"/>
      <c r="J4" s="458" t="s">
        <v>232</v>
      </c>
      <c r="K4" s="459">
        <v>2.0114999999999998</v>
      </c>
      <c r="L4" s="454" t="s">
        <v>270</v>
      </c>
      <c r="M4" s="390"/>
      <c r="N4" s="390"/>
    </row>
    <row r="5" spans="1:15" s="391" customFormat="1" ht="12.75" customHeight="1">
      <c r="A5" s="387"/>
      <c r="B5" s="387"/>
      <c r="C5" s="966" t="str">
        <f>VLOOKUP(B4,Conformación!$A$5:$S$139,4,FALSE)</f>
        <v xml:space="preserve">(CONSTRUCTODO INGENIEROS CONTRATISTAS LTDA. 100% -  0% -  0%- 0%- 0%) </v>
      </c>
      <c r="D5" s="966"/>
      <c r="E5" s="966"/>
      <c r="F5" s="966"/>
      <c r="G5" s="966"/>
      <c r="H5" s="966"/>
      <c r="J5" s="392" t="s">
        <v>233</v>
      </c>
      <c r="K5" s="392">
        <v>3</v>
      </c>
      <c r="L5" s="455" t="s">
        <v>231</v>
      </c>
      <c r="M5" s="392"/>
      <c r="N5" s="392"/>
      <c r="O5" s="393"/>
    </row>
    <row r="6" spans="1:15" s="389" customFormat="1">
      <c r="A6" s="387"/>
      <c r="B6" s="387"/>
      <c r="C6" s="966"/>
      <c r="D6" s="966"/>
      <c r="E6" s="966"/>
      <c r="F6" s="966"/>
      <c r="G6" s="966"/>
      <c r="H6" s="966"/>
      <c r="J6" s="394" t="s">
        <v>311</v>
      </c>
      <c r="K6" s="973"/>
      <c r="L6" s="973"/>
      <c r="M6" s="394"/>
      <c r="N6" s="394"/>
      <c r="O6" s="395"/>
    </row>
    <row r="7" spans="1:15" ht="13.5" thickBot="1">
      <c r="J7" s="397" t="s">
        <v>271</v>
      </c>
      <c r="K7" s="397"/>
      <c r="L7" s="460">
        <f>+'Formato 11'!D16</f>
        <v>2.0114999999999998</v>
      </c>
      <c r="M7" s="397"/>
      <c r="N7" s="397"/>
      <c r="O7" s="397"/>
    </row>
    <row r="8" spans="1:15" ht="14.25" thickTop="1" thickBot="1">
      <c r="A8" s="963" t="s">
        <v>844</v>
      </c>
      <c r="B8" s="964"/>
      <c r="C8" s="964"/>
      <c r="D8" s="964"/>
      <c r="E8" s="964"/>
      <c r="F8" s="964"/>
      <c r="G8" s="964"/>
      <c r="H8" s="965"/>
      <c r="J8" s="397"/>
      <c r="K8" s="551">
        <f>+K4*95%</f>
        <v>1.9109249999999998</v>
      </c>
      <c r="L8" s="397" t="s">
        <v>312</v>
      </c>
      <c r="M8" s="397"/>
      <c r="N8" s="397"/>
      <c r="O8" s="397"/>
    </row>
    <row r="9" spans="1:15" ht="14.25" thickTop="1" thickBot="1">
      <c r="A9" s="960" t="s">
        <v>235</v>
      </c>
      <c r="B9" s="961"/>
      <c r="C9" s="961"/>
      <c r="D9" s="961"/>
      <c r="E9" s="961"/>
      <c r="F9" s="961"/>
      <c r="G9" s="961"/>
      <c r="H9" s="962"/>
      <c r="J9" s="397"/>
      <c r="K9" s="551">
        <f>+K4*105%</f>
        <v>2.1120749999999999</v>
      </c>
      <c r="L9" s="395" t="s">
        <v>313</v>
      </c>
      <c r="M9" s="397"/>
      <c r="N9" s="397"/>
      <c r="O9" s="397"/>
    </row>
    <row r="10" spans="1:15" ht="13.5" thickTop="1">
      <c r="A10" s="399" t="s">
        <v>236</v>
      </c>
      <c r="B10" s="400" t="s">
        <v>237</v>
      </c>
      <c r="C10" s="400" t="s">
        <v>238</v>
      </c>
      <c r="D10" s="400" t="s">
        <v>239</v>
      </c>
      <c r="E10" s="400" t="s">
        <v>240</v>
      </c>
      <c r="F10" s="696" t="s">
        <v>241</v>
      </c>
      <c r="G10" s="400" t="s">
        <v>242</v>
      </c>
      <c r="H10" s="401"/>
      <c r="J10" s="397"/>
      <c r="K10" s="397"/>
      <c r="L10" s="398"/>
      <c r="M10" s="397"/>
      <c r="N10" s="398"/>
      <c r="O10" s="397"/>
    </row>
    <row r="11" spans="1:15" ht="24">
      <c r="A11" s="402" t="s">
        <v>243</v>
      </c>
      <c r="B11" s="403" t="s">
        <v>244</v>
      </c>
      <c r="C11" s="403" t="s">
        <v>245</v>
      </c>
      <c r="D11" s="403" t="s">
        <v>246</v>
      </c>
      <c r="E11" s="403" t="s">
        <v>247</v>
      </c>
      <c r="F11" s="697" t="s">
        <v>248</v>
      </c>
      <c r="G11" s="403" t="s">
        <v>249</v>
      </c>
      <c r="H11" s="404" t="s">
        <v>250</v>
      </c>
      <c r="J11" s="397"/>
      <c r="K11" s="397"/>
      <c r="L11" s="691"/>
      <c r="M11" s="692"/>
      <c r="N11" s="397"/>
      <c r="O11" s="397"/>
    </row>
    <row r="12" spans="1:15">
      <c r="A12" s="405" t="s">
        <v>876</v>
      </c>
      <c r="B12" s="406">
        <v>1</v>
      </c>
      <c r="C12" s="407">
        <v>6195039</v>
      </c>
      <c r="D12" s="408">
        <v>0.25</v>
      </c>
      <c r="E12" s="690">
        <v>2</v>
      </c>
      <c r="F12" s="407">
        <f>C12*D12*E12*B12</f>
        <v>3097519.5</v>
      </c>
      <c r="G12" s="702">
        <v>4</v>
      </c>
      <c r="H12" s="410">
        <f>ROUND((F12*G12),2)</f>
        <v>12390078</v>
      </c>
      <c r="I12" s="438" t="s">
        <v>262</v>
      </c>
      <c r="L12" s="693"/>
      <c r="M12" s="694"/>
      <c r="O12" s="569"/>
    </row>
    <row r="13" spans="1:15">
      <c r="A13" s="405" t="s">
        <v>877</v>
      </c>
      <c r="B13" s="406">
        <v>1</v>
      </c>
      <c r="C13" s="407">
        <v>4983860</v>
      </c>
      <c r="D13" s="408">
        <v>1</v>
      </c>
      <c r="E13" s="690">
        <v>2</v>
      </c>
      <c r="F13" s="407">
        <f t="shared" ref="F13:F19" si="0">C13*D13*E13*B13</f>
        <v>9967720</v>
      </c>
      <c r="G13" s="702">
        <v>4</v>
      </c>
      <c r="H13" s="410">
        <f t="shared" ref="H13:H19" si="1">ROUND((F13*G13),2)</f>
        <v>39870880</v>
      </c>
      <c r="I13" s="438"/>
      <c r="L13" s="693"/>
      <c r="M13" s="694"/>
      <c r="O13" s="569"/>
    </row>
    <row r="14" spans="1:15">
      <c r="A14" s="405" t="s">
        <v>878</v>
      </c>
      <c r="B14" s="406">
        <v>1</v>
      </c>
      <c r="C14" s="407">
        <v>5587870</v>
      </c>
      <c r="D14" s="408">
        <v>0.05</v>
      </c>
      <c r="E14" s="690">
        <v>2</v>
      </c>
      <c r="F14" s="407">
        <f t="shared" si="0"/>
        <v>558787</v>
      </c>
      <c r="G14" s="702">
        <v>4</v>
      </c>
      <c r="H14" s="410">
        <f t="shared" si="1"/>
        <v>2235148</v>
      </c>
      <c r="I14" s="438"/>
      <c r="L14" s="693"/>
      <c r="M14" s="694"/>
      <c r="O14" s="569"/>
    </row>
    <row r="15" spans="1:15">
      <c r="A15" s="405" t="s">
        <v>879</v>
      </c>
      <c r="B15" s="406">
        <v>1</v>
      </c>
      <c r="C15" s="407">
        <v>5587870</v>
      </c>
      <c r="D15" s="408">
        <v>0.05</v>
      </c>
      <c r="E15" s="690">
        <v>2</v>
      </c>
      <c r="F15" s="407">
        <f t="shared" si="0"/>
        <v>558787</v>
      </c>
      <c r="G15" s="702">
        <v>4</v>
      </c>
      <c r="H15" s="410">
        <f t="shared" si="1"/>
        <v>2235148</v>
      </c>
      <c r="I15" s="438"/>
      <c r="L15" s="693"/>
      <c r="M15" s="694"/>
      <c r="O15" s="569"/>
    </row>
    <row r="16" spans="1:15">
      <c r="A16" s="405" t="s">
        <v>880</v>
      </c>
      <c r="B16" s="406">
        <v>1</v>
      </c>
      <c r="C16" s="407">
        <v>5587870</v>
      </c>
      <c r="D16" s="408">
        <v>0.05</v>
      </c>
      <c r="E16" s="690">
        <v>2</v>
      </c>
      <c r="F16" s="407">
        <f t="shared" si="0"/>
        <v>558787</v>
      </c>
      <c r="G16" s="702">
        <v>4</v>
      </c>
      <c r="H16" s="410">
        <f t="shared" si="1"/>
        <v>2235148</v>
      </c>
      <c r="I16" s="438"/>
      <c r="L16" s="693"/>
      <c r="M16" s="694"/>
      <c r="O16" s="569"/>
    </row>
    <row r="17" spans="1:15">
      <c r="A17" s="405" t="s">
        <v>881</v>
      </c>
      <c r="B17" s="406">
        <v>1</v>
      </c>
      <c r="C17" s="407">
        <v>1770914</v>
      </c>
      <c r="D17" s="408">
        <v>1</v>
      </c>
      <c r="E17" s="690">
        <v>2</v>
      </c>
      <c r="F17" s="407">
        <f t="shared" si="0"/>
        <v>3541828</v>
      </c>
      <c r="G17" s="702">
        <v>4</v>
      </c>
      <c r="H17" s="410">
        <f t="shared" si="1"/>
        <v>14167312</v>
      </c>
      <c r="I17" s="438"/>
      <c r="L17" s="693"/>
      <c r="M17" s="694"/>
      <c r="O17" s="569"/>
    </row>
    <row r="18" spans="1:15">
      <c r="A18" s="405" t="s">
        <v>882</v>
      </c>
      <c r="B18" s="406">
        <v>3</v>
      </c>
      <c r="C18" s="407">
        <v>1770914</v>
      </c>
      <c r="D18" s="408">
        <v>1</v>
      </c>
      <c r="E18" s="690">
        <v>2</v>
      </c>
      <c r="F18" s="407">
        <f t="shared" si="0"/>
        <v>10625484</v>
      </c>
      <c r="G18" s="702">
        <v>4</v>
      </c>
      <c r="H18" s="410">
        <f t="shared" si="1"/>
        <v>42501936</v>
      </c>
      <c r="I18" s="438"/>
      <c r="L18" s="693"/>
      <c r="M18" s="694"/>
      <c r="O18" s="569"/>
    </row>
    <row r="19" spans="1:15">
      <c r="A19" s="405" t="s">
        <v>883</v>
      </c>
      <c r="B19" s="406">
        <v>1</v>
      </c>
      <c r="C19" s="407">
        <v>1992279</v>
      </c>
      <c r="D19" s="408">
        <v>1</v>
      </c>
      <c r="E19" s="690">
        <v>2</v>
      </c>
      <c r="F19" s="407">
        <f t="shared" si="0"/>
        <v>3984558</v>
      </c>
      <c r="G19" s="702">
        <v>4</v>
      </c>
      <c r="H19" s="410">
        <f t="shared" si="1"/>
        <v>15938232</v>
      </c>
      <c r="I19" s="438"/>
      <c r="L19" s="693"/>
      <c r="M19" s="694"/>
      <c r="O19" s="569"/>
    </row>
    <row r="20" spans="1:15">
      <c r="A20" s="950" t="s">
        <v>251</v>
      </c>
      <c r="B20" s="951"/>
      <c r="C20" s="951"/>
      <c r="D20" s="951"/>
      <c r="E20" s="951"/>
      <c r="F20" s="951"/>
      <c r="G20" s="952"/>
      <c r="H20" s="413">
        <f>SUM(H12:H19)</f>
        <v>131573882</v>
      </c>
      <c r="I20" s="414"/>
      <c r="J20" s="397"/>
      <c r="K20" s="397"/>
      <c r="L20" s="397"/>
      <c r="M20" s="397"/>
      <c r="N20" s="398"/>
      <c r="O20" s="397"/>
    </row>
    <row r="21" spans="1:15">
      <c r="A21" s="953" t="s">
        <v>327</v>
      </c>
      <c r="B21" s="954"/>
      <c r="C21" s="954"/>
      <c r="D21" s="954"/>
      <c r="E21" s="954"/>
      <c r="F21" s="954"/>
      <c r="G21" s="954"/>
      <c r="H21" s="955"/>
      <c r="J21" s="397"/>
      <c r="K21" s="397"/>
      <c r="L21" s="423"/>
      <c r="M21" s="397"/>
      <c r="N21" s="397"/>
      <c r="O21" s="397"/>
    </row>
    <row r="22" spans="1:15">
      <c r="A22" s="956" t="s">
        <v>269</v>
      </c>
      <c r="B22" s="957"/>
      <c r="C22" s="958"/>
      <c r="D22" s="959" t="s">
        <v>256</v>
      </c>
      <c r="E22" s="958"/>
      <c r="F22" s="698" t="s">
        <v>244</v>
      </c>
      <c r="G22" s="424" t="s">
        <v>257</v>
      </c>
      <c r="H22" s="425" t="s">
        <v>258</v>
      </c>
      <c r="J22" s="397"/>
      <c r="K22" s="397"/>
      <c r="L22" s="423"/>
      <c r="M22" s="397"/>
      <c r="N22" s="423"/>
      <c r="O22" s="395"/>
    </row>
    <row r="23" spans="1:15" ht="12.75" hidden="1" customHeight="1">
      <c r="A23" s="968"/>
      <c r="B23" s="969"/>
      <c r="C23" s="970"/>
      <c r="D23" s="971"/>
      <c r="E23" s="972"/>
      <c r="F23" s="703"/>
      <c r="G23" s="426"/>
      <c r="H23" s="427">
        <f t="shared" ref="H23:H34" si="2">G23*F23</f>
        <v>0</v>
      </c>
      <c r="I23" s="395"/>
      <c r="J23" s="397"/>
      <c r="K23" s="397"/>
      <c r="L23" s="397"/>
      <c r="M23" s="397"/>
      <c r="N23" s="397"/>
      <c r="O23" s="397"/>
    </row>
    <row r="24" spans="1:15" ht="12.75" hidden="1" customHeight="1">
      <c r="A24" s="945"/>
      <c r="B24" s="946"/>
      <c r="C24" s="947"/>
      <c r="D24" s="948"/>
      <c r="E24" s="949"/>
      <c r="F24" s="701"/>
      <c r="G24" s="428"/>
      <c r="H24" s="429">
        <f t="shared" si="2"/>
        <v>0</v>
      </c>
      <c r="I24" s="395"/>
      <c r="J24" s="397"/>
      <c r="K24" s="397"/>
      <c r="L24" s="397"/>
      <c r="M24" s="397"/>
      <c r="N24" s="397"/>
      <c r="O24" s="397"/>
    </row>
    <row r="25" spans="1:15" ht="12.75" hidden="1" customHeight="1">
      <c r="A25" s="945"/>
      <c r="B25" s="946"/>
      <c r="C25" s="947"/>
      <c r="D25" s="948"/>
      <c r="E25" s="949"/>
      <c r="F25" s="701"/>
      <c r="G25" s="428"/>
      <c r="H25" s="429">
        <f t="shared" si="2"/>
        <v>0</v>
      </c>
      <c r="J25" s="397"/>
      <c r="K25" s="397"/>
      <c r="L25" s="397"/>
      <c r="M25" s="397"/>
      <c r="N25" s="397"/>
      <c r="O25" s="397"/>
    </row>
    <row r="26" spans="1:15" ht="12.75" hidden="1" customHeight="1">
      <c r="A26" s="945"/>
      <c r="B26" s="946"/>
      <c r="C26" s="947"/>
      <c r="D26" s="948"/>
      <c r="E26" s="949"/>
      <c r="F26" s="701"/>
      <c r="G26" s="428"/>
      <c r="H26" s="429">
        <f t="shared" si="2"/>
        <v>0</v>
      </c>
      <c r="J26" s="397"/>
      <c r="K26" s="397"/>
      <c r="L26" s="397"/>
      <c r="M26" s="397"/>
      <c r="N26" s="397"/>
      <c r="O26" s="397"/>
    </row>
    <row r="27" spans="1:15" ht="12.75" hidden="1" customHeight="1">
      <c r="A27" s="945"/>
      <c r="B27" s="946"/>
      <c r="C27" s="947"/>
      <c r="D27" s="948"/>
      <c r="E27" s="949"/>
      <c r="F27" s="701"/>
      <c r="G27" s="428"/>
      <c r="H27" s="429">
        <f t="shared" si="2"/>
        <v>0</v>
      </c>
    </row>
    <row r="28" spans="1:15" ht="12.75" hidden="1" customHeight="1">
      <c r="A28" s="945"/>
      <c r="B28" s="946"/>
      <c r="C28" s="947"/>
      <c r="D28" s="948"/>
      <c r="E28" s="949"/>
      <c r="F28" s="701"/>
      <c r="G28" s="428"/>
      <c r="H28" s="429">
        <f t="shared" si="2"/>
        <v>0</v>
      </c>
    </row>
    <row r="29" spans="1:15" ht="12.75" hidden="1" customHeight="1">
      <c r="A29" s="945"/>
      <c r="B29" s="946"/>
      <c r="C29" s="947"/>
      <c r="D29" s="948"/>
      <c r="E29" s="949"/>
      <c r="F29" s="701"/>
      <c r="G29" s="428"/>
      <c r="H29" s="429">
        <f t="shared" si="2"/>
        <v>0</v>
      </c>
    </row>
    <row r="30" spans="1:15" ht="12.75" hidden="1" customHeight="1">
      <c r="A30" s="945"/>
      <c r="B30" s="946"/>
      <c r="C30" s="947"/>
      <c r="D30" s="948"/>
      <c r="E30" s="949"/>
      <c r="F30" s="701"/>
      <c r="G30" s="428"/>
      <c r="H30" s="429">
        <f t="shared" si="2"/>
        <v>0</v>
      </c>
    </row>
    <row r="31" spans="1:15" ht="12.75" hidden="1" customHeight="1">
      <c r="A31" s="945"/>
      <c r="B31" s="946"/>
      <c r="C31" s="947"/>
      <c r="D31" s="948"/>
      <c r="E31" s="949"/>
      <c r="F31" s="701"/>
      <c r="G31" s="428"/>
      <c r="H31" s="429">
        <f t="shared" si="2"/>
        <v>0</v>
      </c>
    </row>
    <row r="32" spans="1:15" ht="12.75" hidden="1" customHeight="1">
      <c r="A32" s="945"/>
      <c r="B32" s="946"/>
      <c r="C32" s="947"/>
      <c r="D32" s="948"/>
      <c r="E32" s="949"/>
      <c r="F32" s="701"/>
      <c r="G32" s="428"/>
      <c r="H32" s="429">
        <f t="shared" si="2"/>
        <v>0</v>
      </c>
    </row>
    <row r="33" spans="1:13" ht="12.75" hidden="1" customHeight="1">
      <c r="A33" s="945"/>
      <c r="B33" s="946"/>
      <c r="C33" s="947"/>
      <c r="D33" s="948"/>
      <c r="E33" s="949"/>
      <c r="F33" s="701"/>
      <c r="G33" s="428"/>
      <c r="H33" s="429">
        <f t="shared" si="2"/>
        <v>0</v>
      </c>
    </row>
    <row r="34" spans="1:13" ht="12.75" hidden="1" customHeight="1">
      <c r="A34" s="945"/>
      <c r="B34" s="946"/>
      <c r="C34" s="947"/>
      <c r="D34" s="948"/>
      <c r="E34" s="949"/>
      <c r="F34" s="704"/>
      <c r="G34" s="428"/>
      <c r="H34" s="429">
        <f t="shared" si="2"/>
        <v>0</v>
      </c>
    </row>
    <row r="35" spans="1:13" ht="13.5" thickBot="1">
      <c r="A35" s="933" t="s">
        <v>884</v>
      </c>
      <c r="B35" s="934"/>
      <c r="C35" s="934"/>
      <c r="D35" s="934"/>
      <c r="E35" s="934"/>
      <c r="F35" s="934"/>
      <c r="G35" s="935"/>
      <c r="H35" s="430">
        <v>15500000</v>
      </c>
    </row>
    <row r="36" spans="1:13" ht="13.5" thickTop="1">
      <c r="A36" s="930" t="s">
        <v>259</v>
      </c>
      <c r="B36" s="931"/>
      <c r="C36" s="931"/>
      <c r="D36" s="931"/>
      <c r="E36" s="931"/>
      <c r="F36" s="931"/>
      <c r="G36" s="931"/>
      <c r="H36" s="932"/>
    </row>
    <row r="37" spans="1:13">
      <c r="A37" s="927" t="s">
        <v>885</v>
      </c>
      <c r="B37" s="928"/>
      <c r="C37" s="928"/>
      <c r="D37" s="928"/>
      <c r="E37" s="928"/>
      <c r="F37" s="928"/>
      <c r="G37" s="929"/>
      <c r="H37" s="431">
        <f>ROUND(H20+H35,)</f>
        <v>147073882</v>
      </c>
    </row>
    <row r="38" spans="1:13" ht="13.5" thickBot="1">
      <c r="A38" s="939" t="s">
        <v>261</v>
      </c>
      <c r="B38" s="940"/>
      <c r="C38" s="940"/>
      <c r="D38" s="940"/>
      <c r="E38" s="940"/>
      <c r="F38" s="940"/>
      <c r="G38" s="941"/>
      <c r="H38" s="432">
        <f>ROUND(H37*0.19,)</f>
        <v>27944038</v>
      </c>
    </row>
    <row r="39" spans="1:13" ht="25.5" customHeight="1" thickBot="1">
      <c r="A39" s="942" t="s">
        <v>329</v>
      </c>
      <c r="B39" s="943"/>
      <c r="C39" s="943"/>
      <c r="D39" s="943"/>
      <c r="E39" s="943"/>
      <c r="F39" s="943"/>
      <c r="G39" s="944"/>
      <c r="H39" s="572">
        <f>ROUND((H38+H37),2)</f>
        <v>175017920</v>
      </c>
      <c r="I39" s="936" t="s">
        <v>330</v>
      </c>
      <c r="J39" s="936"/>
      <c r="K39" s="936"/>
      <c r="L39" s="571">
        <v>175017920</v>
      </c>
      <c r="M39" s="456" t="b">
        <f>+L39=H39</f>
        <v>1</v>
      </c>
    </row>
    <row r="40" spans="1:13" ht="13.5" thickTop="1"/>
    <row r="41" spans="1:13" hidden="1"/>
    <row r="42" spans="1:13" hidden="1"/>
    <row r="43" spans="1:13" hidden="1"/>
    <row r="44" spans="1:13" hidden="1"/>
    <row r="45" spans="1:13" hidden="1"/>
    <row r="46" spans="1:13" hidden="1"/>
    <row r="47" spans="1:13" hidden="1"/>
    <row r="48" spans="1:13"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spans="1:17" hidden="1"/>
    <row r="82" spans="1:17" hidden="1"/>
    <row r="83" spans="1:17" s="389" customFormat="1" ht="12.75" hidden="1" customHeight="1">
      <c r="A83" s="387" t="str">
        <f>+$A$4</f>
        <v>OFERENTE</v>
      </c>
      <c r="B83" s="388">
        <v>2</v>
      </c>
      <c r="C83" s="967">
        <f>VLOOKUP(B83,Conformación!$A$5:$S$139,2,FALSE)</f>
        <v>0</v>
      </c>
      <c r="D83" s="967"/>
      <c r="E83" s="967"/>
      <c r="F83" s="967"/>
      <c r="G83" s="967"/>
      <c r="H83" s="967"/>
      <c r="I83" s="396"/>
      <c r="J83" s="456" t="str">
        <f>+$J$4</f>
        <v>F.M.</v>
      </c>
      <c r="K83" s="457">
        <f>+$K$4</f>
        <v>2.0114999999999998</v>
      </c>
      <c r="L83" s="454" t="s">
        <v>270</v>
      </c>
      <c r="M83" s="396"/>
      <c r="N83" s="396"/>
      <c r="O83" s="396"/>
      <c r="P83" s="396"/>
      <c r="Q83" s="396"/>
    </row>
    <row r="84" spans="1:17" s="389" customFormat="1" ht="12.75" hidden="1" customHeight="1">
      <c r="A84" s="387"/>
      <c r="B84" s="387"/>
      <c r="C84" s="966">
        <f>VLOOKUP(B83,Conformación!$A$5:$S$139,4,FALSE)</f>
        <v>0</v>
      </c>
      <c r="D84" s="966"/>
      <c r="E84" s="966"/>
      <c r="F84" s="966"/>
      <c r="G84" s="966"/>
      <c r="H84" s="966"/>
      <c r="I84" s="396"/>
      <c r="J84" s="396" t="str">
        <f>+$J$5</f>
        <v>PLAZO</v>
      </c>
      <c r="K84" s="396">
        <f>+$K$5</f>
        <v>3</v>
      </c>
      <c r="L84" s="455" t="s">
        <v>231</v>
      </c>
      <c r="M84" s="396"/>
      <c r="N84" s="396"/>
      <c r="O84" s="396"/>
      <c r="P84" s="396"/>
      <c r="Q84" s="396"/>
    </row>
    <row r="85" spans="1:17" s="389" customFormat="1" ht="13.5" hidden="1" customHeight="1">
      <c r="A85" s="387"/>
      <c r="B85" s="387"/>
      <c r="C85" s="966"/>
      <c r="D85" s="966"/>
      <c r="E85" s="966"/>
      <c r="F85" s="966"/>
      <c r="G85" s="966"/>
      <c r="H85" s="966"/>
      <c r="I85" s="396"/>
      <c r="J85" s="396" t="str">
        <f>+$J$6</f>
        <v>POE</v>
      </c>
      <c r="K85" s="974">
        <f>+$K$6</f>
        <v>0</v>
      </c>
      <c r="L85" s="975"/>
      <c r="M85" s="396"/>
      <c r="N85" s="396"/>
      <c r="O85" s="396"/>
      <c r="P85" s="396"/>
      <c r="Q85" s="396"/>
    </row>
    <row r="86" spans="1:17" hidden="1">
      <c r="J86" s="397" t="s">
        <v>271</v>
      </c>
      <c r="K86" s="397"/>
      <c r="L86" s="460">
        <f>+'Formato 11'!D49</f>
        <v>1</v>
      </c>
      <c r="N86" s="433"/>
    </row>
    <row r="87" spans="1:17" ht="14.25" hidden="1" customHeight="1" thickTop="1" thickBot="1">
      <c r="A87" s="963" t="s">
        <v>234</v>
      </c>
      <c r="B87" s="964"/>
      <c r="C87" s="964"/>
      <c r="D87" s="964"/>
      <c r="E87" s="964"/>
      <c r="F87" s="964"/>
      <c r="G87" s="964"/>
      <c r="H87" s="965"/>
      <c r="K87" s="551">
        <f>+$K$8</f>
        <v>1.9109249999999998</v>
      </c>
      <c r="L87" s="397" t="str">
        <f>+$L$8</f>
        <v>95% FM</v>
      </c>
    </row>
    <row r="88" spans="1:17" ht="14.25" hidden="1" customHeight="1" thickTop="1" thickBot="1">
      <c r="A88" s="960" t="s">
        <v>235</v>
      </c>
      <c r="B88" s="961"/>
      <c r="C88" s="961"/>
      <c r="D88" s="961"/>
      <c r="E88" s="961"/>
      <c r="F88" s="961"/>
      <c r="G88" s="961"/>
      <c r="H88" s="962"/>
      <c r="K88" s="551">
        <f>+$K$9</f>
        <v>2.1120749999999999</v>
      </c>
      <c r="L88" s="395" t="str">
        <f>+$L$9</f>
        <v>105% FM</v>
      </c>
    </row>
    <row r="89" spans="1:17" ht="13.5" hidden="1" customHeight="1" thickTop="1">
      <c r="A89" s="399" t="s">
        <v>236</v>
      </c>
      <c r="B89" s="400" t="s">
        <v>237</v>
      </c>
      <c r="C89" s="400" t="s">
        <v>238</v>
      </c>
      <c r="D89" s="400" t="s">
        <v>239</v>
      </c>
      <c r="E89" s="400" t="s">
        <v>240</v>
      </c>
      <c r="F89" s="696" t="s">
        <v>241</v>
      </c>
      <c r="G89" s="400" t="s">
        <v>242</v>
      </c>
      <c r="H89" s="401"/>
    </row>
    <row r="90" spans="1:17" ht="24" hidden="1" customHeight="1">
      <c r="A90" s="415" t="s">
        <v>243</v>
      </c>
      <c r="B90" s="416" t="s">
        <v>244</v>
      </c>
      <c r="C90" s="416" t="s">
        <v>245</v>
      </c>
      <c r="D90" s="416" t="s">
        <v>246</v>
      </c>
      <c r="E90" s="416" t="s">
        <v>247</v>
      </c>
      <c r="F90" s="699" t="s">
        <v>248</v>
      </c>
      <c r="G90" s="416" t="s">
        <v>249</v>
      </c>
      <c r="H90" s="417" t="s">
        <v>250</v>
      </c>
      <c r="L90" s="570">
        <f>+$L11</f>
        <v>0</v>
      </c>
    </row>
    <row r="91" spans="1:17" ht="12.75" hidden="1" customHeight="1">
      <c r="A91" s="405"/>
      <c r="B91" s="406"/>
      <c r="C91" s="407"/>
      <c r="D91" s="408"/>
      <c r="E91" s="434">
        <v>0</v>
      </c>
      <c r="F91" s="705">
        <f t="shared" ref="F91:F99" si="3">B91*C91*D91*E91</f>
        <v>0</v>
      </c>
      <c r="G91" s="409">
        <v>0</v>
      </c>
      <c r="H91" s="410">
        <f t="shared" ref="H91:H99" si="4">F91*G91</f>
        <v>0</v>
      </c>
      <c r="L91" s="407">
        <f>+$L12</f>
        <v>0</v>
      </c>
      <c r="M91" s="568" t="str">
        <f t="shared" ref="M91:M99" si="5">+IF(OR(C91&gt;(ROUND(L91*1.05,0)),C91&lt;(ROUND(L91*0.95,0))),"NO CUMPLE","CUMPLE")</f>
        <v>CUMPLE</v>
      </c>
    </row>
    <row r="92" spans="1:17" ht="12.75" hidden="1" customHeight="1">
      <c r="A92" s="405"/>
      <c r="B92" s="406"/>
      <c r="C92" s="407"/>
      <c r="D92" s="408"/>
      <c r="E92" s="435">
        <f t="shared" ref="E92:E99" si="6">$E$91</f>
        <v>0</v>
      </c>
      <c r="F92" s="700">
        <f t="shared" si="3"/>
        <v>0</v>
      </c>
      <c r="G92" s="412">
        <f>+$G$91</f>
        <v>0</v>
      </c>
      <c r="H92" s="410">
        <f t="shared" si="4"/>
        <v>0</v>
      </c>
      <c r="L92" s="407" t="e">
        <f>+#REF!</f>
        <v>#REF!</v>
      </c>
      <c r="M92" s="568" t="e">
        <f t="shared" si="5"/>
        <v>#REF!</v>
      </c>
    </row>
    <row r="93" spans="1:17" ht="12.75" hidden="1" customHeight="1">
      <c r="A93" s="405"/>
      <c r="B93" s="406"/>
      <c r="C93" s="407"/>
      <c r="D93" s="408"/>
      <c r="E93" s="435">
        <f t="shared" si="6"/>
        <v>0</v>
      </c>
      <c r="F93" s="700">
        <f t="shared" si="3"/>
        <v>0</v>
      </c>
      <c r="G93" s="412">
        <f t="shared" ref="G93:G99" si="7">+$G$91</f>
        <v>0</v>
      </c>
      <c r="H93" s="410">
        <f t="shared" si="4"/>
        <v>0</v>
      </c>
      <c r="L93" s="407" t="e">
        <f>+#REF!</f>
        <v>#REF!</v>
      </c>
      <c r="M93" s="568" t="e">
        <f t="shared" si="5"/>
        <v>#REF!</v>
      </c>
    </row>
    <row r="94" spans="1:17" ht="12.75" hidden="1" customHeight="1">
      <c r="A94" s="405"/>
      <c r="B94" s="406"/>
      <c r="C94" s="407"/>
      <c r="D94" s="408"/>
      <c r="E94" s="435">
        <f t="shared" si="6"/>
        <v>0</v>
      </c>
      <c r="F94" s="700">
        <f t="shared" si="3"/>
        <v>0</v>
      </c>
      <c r="G94" s="412">
        <f t="shared" si="7"/>
        <v>0</v>
      </c>
      <c r="H94" s="410">
        <f t="shared" si="4"/>
        <v>0</v>
      </c>
      <c r="L94" s="407" t="e">
        <f>+#REF!</f>
        <v>#REF!</v>
      </c>
      <c r="M94" s="568" t="e">
        <f t="shared" si="5"/>
        <v>#REF!</v>
      </c>
    </row>
    <row r="95" spans="1:17" ht="12.75" hidden="1" customHeight="1">
      <c r="A95" s="405"/>
      <c r="B95" s="406"/>
      <c r="C95" s="407"/>
      <c r="D95" s="408"/>
      <c r="E95" s="435">
        <f t="shared" si="6"/>
        <v>0</v>
      </c>
      <c r="F95" s="700">
        <f t="shared" si="3"/>
        <v>0</v>
      </c>
      <c r="G95" s="412">
        <f t="shared" si="7"/>
        <v>0</v>
      </c>
      <c r="H95" s="410">
        <f t="shared" si="4"/>
        <v>0</v>
      </c>
      <c r="L95" s="407" t="e">
        <f>+#REF!</f>
        <v>#REF!</v>
      </c>
      <c r="M95" s="568" t="e">
        <f t="shared" si="5"/>
        <v>#REF!</v>
      </c>
    </row>
    <row r="96" spans="1:17" ht="12.75" hidden="1" customHeight="1">
      <c r="A96" s="405"/>
      <c r="B96" s="406"/>
      <c r="C96" s="407"/>
      <c r="D96" s="408"/>
      <c r="E96" s="435">
        <f t="shared" si="6"/>
        <v>0</v>
      </c>
      <c r="F96" s="700">
        <f t="shared" si="3"/>
        <v>0</v>
      </c>
      <c r="G96" s="412">
        <f t="shared" si="7"/>
        <v>0</v>
      </c>
      <c r="H96" s="410">
        <f t="shared" si="4"/>
        <v>0</v>
      </c>
      <c r="L96" s="407" t="e">
        <f>+#REF!</f>
        <v>#REF!</v>
      </c>
      <c r="M96" s="568" t="e">
        <f t="shared" si="5"/>
        <v>#REF!</v>
      </c>
    </row>
    <row r="97" spans="1:15" ht="12.75" hidden="1" customHeight="1">
      <c r="A97" s="405"/>
      <c r="B97" s="406"/>
      <c r="C97" s="407"/>
      <c r="D97" s="408"/>
      <c r="E97" s="435">
        <f t="shared" si="6"/>
        <v>0</v>
      </c>
      <c r="F97" s="700">
        <f t="shared" si="3"/>
        <v>0</v>
      </c>
      <c r="G97" s="412">
        <f t="shared" si="7"/>
        <v>0</v>
      </c>
      <c r="H97" s="410">
        <f t="shared" si="4"/>
        <v>0</v>
      </c>
      <c r="L97" s="407" t="e">
        <f>+#REF!</f>
        <v>#REF!</v>
      </c>
      <c r="M97" s="568" t="e">
        <f t="shared" si="5"/>
        <v>#REF!</v>
      </c>
    </row>
    <row r="98" spans="1:15" ht="12.75" hidden="1" customHeight="1">
      <c r="A98" s="405"/>
      <c r="B98" s="406"/>
      <c r="C98" s="407"/>
      <c r="D98" s="408"/>
      <c r="E98" s="435">
        <f t="shared" si="6"/>
        <v>0</v>
      </c>
      <c r="F98" s="700">
        <f t="shared" si="3"/>
        <v>0</v>
      </c>
      <c r="G98" s="412">
        <f t="shared" si="7"/>
        <v>0</v>
      </c>
      <c r="H98" s="410">
        <f t="shared" si="4"/>
        <v>0</v>
      </c>
      <c r="L98" s="407" t="e">
        <f>+#REF!</f>
        <v>#REF!</v>
      </c>
      <c r="M98" s="568" t="e">
        <f t="shared" si="5"/>
        <v>#REF!</v>
      </c>
    </row>
    <row r="99" spans="1:15" ht="12.75" hidden="1" customHeight="1">
      <c r="A99" s="405"/>
      <c r="B99" s="406"/>
      <c r="C99" s="407"/>
      <c r="D99" s="408"/>
      <c r="E99" s="435">
        <f t="shared" si="6"/>
        <v>0</v>
      </c>
      <c r="F99" s="700">
        <f t="shared" si="3"/>
        <v>0</v>
      </c>
      <c r="G99" s="412">
        <f t="shared" si="7"/>
        <v>0</v>
      </c>
      <c r="H99" s="410">
        <f t="shared" si="4"/>
        <v>0</v>
      </c>
      <c r="L99" s="407" t="e">
        <f>+#REF!</f>
        <v>#REF!</v>
      </c>
      <c r="M99" s="568" t="e">
        <f t="shared" si="5"/>
        <v>#REF!</v>
      </c>
    </row>
    <row r="100" spans="1:15" ht="12.75" hidden="1" customHeight="1">
      <c r="A100" s="405"/>
      <c r="B100" s="406"/>
      <c r="C100" s="407"/>
      <c r="D100" s="408"/>
      <c r="E100" s="411"/>
      <c r="F100" s="700"/>
      <c r="G100" s="412"/>
      <c r="H100" s="410"/>
    </row>
    <row r="101" spans="1:15" ht="12.75" hidden="1" customHeight="1">
      <c r="A101" s="950" t="s">
        <v>251</v>
      </c>
      <c r="B101" s="951"/>
      <c r="C101" s="951"/>
      <c r="D101" s="951"/>
      <c r="E101" s="951"/>
      <c r="F101" s="951"/>
      <c r="G101" s="952"/>
      <c r="H101" s="413">
        <f>SUM(H91:H100)</f>
        <v>0</v>
      </c>
    </row>
    <row r="102" spans="1:15" ht="12.75" hidden="1" customHeight="1">
      <c r="A102" s="953" t="s">
        <v>252</v>
      </c>
      <c r="B102" s="954"/>
      <c r="C102" s="954"/>
      <c r="D102" s="954"/>
      <c r="E102" s="954"/>
      <c r="F102" s="954"/>
      <c r="G102" s="954"/>
      <c r="H102" s="955"/>
      <c r="N102" s="433"/>
    </row>
    <row r="103" spans="1:15" ht="24" hidden="1" customHeight="1">
      <c r="A103" s="415" t="s">
        <v>253</v>
      </c>
      <c r="B103" s="416" t="s">
        <v>244</v>
      </c>
      <c r="C103" s="416" t="s">
        <v>245</v>
      </c>
      <c r="D103" s="416" t="s">
        <v>246</v>
      </c>
      <c r="E103" s="416" t="s">
        <v>254</v>
      </c>
      <c r="F103" s="699" t="s">
        <v>248</v>
      </c>
      <c r="G103" s="416" t="s">
        <v>249</v>
      </c>
      <c r="H103" s="417" t="s">
        <v>250</v>
      </c>
      <c r="L103" s="436"/>
      <c r="N103" s="436"/>
    </row>
    <row r="104" spans="1:15" ht="12.75" hidden="1" customHeight="1">
      <c r="A104" s="418"/>
      <c r="B104" s="419"/>
      <c r="C104" s="420"/>
      <c r="D104" s="421"/>
      <c r="E104" s="447">
        <f>+$E$91</f>
        <v>0</v>
      </c>
      <c r="F104" s="705">
        <f>B104*C104*D104*E104</f>
        <v>0</v>
      </c>
      <c r="G104" s="422">
        <f>+$G$91</f>
        <v>0</v>
      </c>
      <c r="H104" s="410">
        <f>F104*G104</f>
        <v>0</v>
      </c>
      <c r="L104" s="407" t="e">
        <f>+#REF!</f>
        <v>#REF!</v>
      </c>
      <c r="M104" s="568" t="e">
        <f>+IF(OR(C104&gt;(ROUND(L104*1.05,0)),C104&lt;(ROUND(L104*0.95,0))),"NO CUMPLE","CUMPLE")</f>
        <v>#REF!</v>
      </c>
      <c r="N104" s="436"/>
    </row>
    <row r="105" spans="1:15" ht="12.75" hidden="1" customHeight="1">
      <c r="A105" s="405"/>
      <c r="B105" s="444"/>
      <c r="C105" s="426"/>
      <c r="D105" s="445"/>
      <c r="E105" s="435">
        <f>+$E$91</f>
        <v>0</v>
      </c>
      <c r="F105" s="700">
        <f>B105*C105*D105*E105</f>
        <v>0</v>
      </c>
      <c r="G105" s="412">
        <f t="shared" ref="G105:G106" si="8">+$G$91</f>
        <v>0</v>
      </c>
      <c r="H105" s="410">
        <f>F105*G105</f>
        <v>0</v>
      </c>
      <c r="L105" s="407" t="e">
        <f>+#REF!</f>
        <v>#REF!</v>
      </c>
      <c r="M105" s="568" t="e">
        <f>+IF(OR(C105&gt;(ROUND(L105*1.05,0)),C105&lt;(ROUND(L105*0.95,0))),"NO CUMPLE","CUMPLE")</f>
        <v>#REF!</v>
      </c>
    </row>
    <row r="106" spans="1:15" ht="12.75" hidden="1" customHeight="1">
      <c r="A106" s="439"/>
      <c r="B106" s="440"/>
      <c r="C106" s="441"/>
      <c r="D106" s="442"/>
      <c r="E106" s="446">
        <f>+$E$91</f>
        <v>0</v>
      </c>
      <c r="F106" s="700">
        <f>B106*C106*D106*E106</f>
        <v>0</v>
      </c>
      <c r="G106" s="443">
        <f t="shared" si="8"/>
        <v>0</v>
      </c>
      <c r="H106" s="410">
        <f>F106*G106</f>
        <v>0</v>
      </c>
      <c r="L106" s="407" t="e">
        <f>+#REF!</f>
        <v>#REF!</v>
      </c>
      <c r="M106" s="568" t="e">
        <f>+IF(OR(C106&gt;(ROUND(L106*1.05,0)),C106&lt;(ROUND(L106*0.95,0))),"NO CUMPLE","CUMPLE")</f>
        <v>#REF!</v>
      </c>
      <c r="N106" s="436"/>
      <c r="O106" s="389"/>
    </row>
    <row r="107" spans="1:15" ht="12.75" hidden="1" customHeight="1">
      <c r="A107" s="950" t="s">
        <v>255</v>
      </c>
      <c r="B107" s="951"/>
      <c r="C107" s="951"/>
      <c r="D107" s="951"/>
      <c r="E107" s="951"/>
      <c r="F107" s="951"/>
      <c r="G107" s="952"/>
      <c r="H107" s="437">
        <f>SUM(H104:H106)</f>
        <v>0</v>
      </c>
    </row>
    <row r="108" spans="1:15" ht="12.75" hidden="1" customHeight="1">
      <c r="A108" s="953" t="s">
        <v>327</v>
      </c>
      <c r="B108" s="954"/>
      <c r="C108" s="954"/>
      <c r="D108" s="954"/>
      <c r="E108" s="954"/>
      <c r="F108" s="954"/>
      <c r="G108" s="954"/>
      <c r="H108" s="955"/>
    </row>
    <row r="109" spans="1:15" ht="12.75" hidden="1" customHeight="1">
      <c r="A109" s="956" t="s">
        <v>269</v>
      </c>
      <c r="B109" s="957"/>
      <c r="C109" s="958"/>
      <c r="D109" s="959" t="s">
        <v>256</v>
      </c>
      <c r="E109" s="958"/>
      <c r="F109" s="698" t="s">
        <v>244</v>
      </c>
      <c r="G109" s="424" t="s">
        <v>257</v>
      </c>
      <c r="H109" s="425" t="s">
        <v>258</v>
      </c>
    </row>
    <row r="110" spans="1:15" ht="12.75" hidden="1" customHeight="1">
      <c r="A110" s="945"/>
      <c r="B110" s="946"/>
      <c r="C110" s="947"/>
      <c r="D110" s="948"/>
      <c r="E110" s="949"/>
      <c r="F110" s="703"/>
      <c r="G110" s="428"/>
      <c r="H110" s="427">
        <f t="shared" ref="H110:H121" si="9">G110*F110</f>
        <v>0</v>
      </c>
    </row>
    <row r="111" spans="1:15" ht="12.75" hidden="1" customHeight="1">
      <c r="A111" s="945"/>
      <c r="B111" s="946"/>
      <c r="C111" s="947"/>
      <c r="D111" s="948"/>
      <c r="E111" s="949"/>
      <c r="F111" s="701"/>
      <c r="G111" s="428"/>
      <c r="H111" s="429">
        <f t="shared" si="9"/>
        <v>0</v>
      </c>
    </row>
    <row r="112" spans="1:15" ht="12.75" hidden="1" customHeight="1">
      <c r="A112" s="945"/>
      <c r="B112" s="946"/>
      <c r="C112" s="947"/>
      <c r="D112" s="948"/>
      <c r="E112" s="949"/>
      <c r="F112" s="701"/>
      <c r="G112" s="428"/>
      <c r="H112" s="429">
        <f t="shared" si="9"/>
        <v>0</v>
      </c>
    </row>
    <row r="113" spans="1:13" ht="12.75" hidden="1" customHeight="1">
      <c r="A113" s="945"/>
      <c r="B113" s="946"/>
      <c r="C113" s="947"/>
      <c r="D113" s="948"/>
      <c r="E113" s="949"/>
      <c r="F113" s="701"/>
      <c r="G113" s="428"/>
      <c r="H113" s="429">
        <f t="shared" si="9"/>
        <v>0</v>
      </c>
    </row>
    <row r="114" spans="1:13" ht="12.75" hidden="1" customHeight="1">
      <c r="A114" s="945"/>
      <c r="B114" s="946"/>
      <c r="C114" s="947"/>
      <c r="D114" s="948"/>
      <c r="E114" s="949"/>
      <c r="F114" s="701"/>
      <c r="G114" s="428"/>
      <c r="H114" s="429">
        <f t="shared" si="9"/>
        <v>0</v>
      </c>
    </row>
    <row r="115" spans="1:13" ht="12.75" hidden="1" customHeight="1">
      <c r="A115" s="945"/>
      <c r="B115" s="946"/>
      <c r="C115" s="947"/>
      <c r="D115" s="948"/>
      <c r="E115" s="949"/>
      <c r="F115" s="701"/>
      <c r="G115" s="428"/>
      <c r="H115" s="429">
        <f t="shared" si="9"/>
        <v>0</v>
      </c>
    </row>
    <row r="116" spans="1:13" ht="12.75" hidden="1" customHeight="1">
      <c r="A116" s="945"/>
      <c r="B116" s="946"/>
      <c r="C116" s="947"/>
      <c r="D116" s="948"/>
      <c r="E116" s="949"/>
      <c r="F116" s="701"/>
      <c r="G116" s="428"/>
      <c r="H116" s="429">
        <f t="shared" si="9"/>
        <v>0</v>
      </c>
    </row>
    <row r="117" spans="1:13" ht="12.75" hidden="1" customHeight="1">
      <c r="A117" s="945"/>
      <c r="B117" s="946"/>
      <c r="C117" s="947"/>
      <c r="D117" s="948"/>
      <c r="E117" s="949"/>
      <c r="F117" s="701"/>
      <c r="G117" s="428"/>
      <c r="H117" s="429">
        <f t="shared" si="9"/>
        <v>0</v>
      </c>
    </row>
    <row r="118" spans="1:13" ht="12.75" hidden="1" customHeight="1">
      <c r="A118" s="945"/>
      <c r="B118" s="946"/>
      <c r="C118" s="947"/>
      <c r="D118" s="948"/>
      <c r="E118" s="949"/>
      <c r="F118" s="701"/>
      <c r="G118" s="428"/>
      <c r="H118" s="429">
        <f t="shared" si="9"/>
        <v>0</v>
      </c>
    </row>
    <row r="119" spans="1:13" ht="12.75" hidden="1" customHeight="1">
      <c r="A119" s="945"/>
      <c r="B119" s="946"/>
      <c r="C119" s="947"/>
      <c r="D119" s="948"/>
      <c r="E119" s="949"/>
      <c r="F119" s="701"/>
      <c r="G119" s="428"/>
      <c r="H119" s="429">
        <f t="shared" si="9"/>
        <v>0</v>
      </c>
    </row>
    <row r="120" spans="1:13" ht="12.75" hidden="1" customHeight="1">
      <c r="A120" s="945"/>
      <c r="B120" s="946"/>
      <c r="C120" s="947"/>
      <c r="D120" s="948"/>
      <c r="E120" s="949"/>
      <c r="F120" s="701"/>
      <c r="G120" s="428"/>
      <c r="H120" s="429">
        <f t="shared" si="9"/>
        <v>0</v>
      </c>
    </row>
    <row r="121" spans="1:13" ht="12.75" hidden="1" customHeight="1">
      <c r="A121" s="945"/>
      <c r="B121" s="946"/>
      <c r="C121" s="947"/>
      <c r="D121" s="948"/>
      <c r="E121" s="949"/>
      <c r="F121" s="704"/>
      <c r="G121" s="428"/>
      <c r="H121" s="429">
        <f t="shared" si="9"/>
        <v>0</v>
      </c>
    </row>
    <row r="122" spans="1:13" ht="13.5" hidden="1" customHeight="1" thickBot="1">
      <c r="A122" s="933" t="s">
        <v>328</v>
      </c>
      <c r="B122" s="934"/>
      <c r="C122" s="934"/>
      <c r="D122" s="934"/>
      <c r="E122" s="934"/>
      <c r="F122" s="934"/>
      <c r="G122" s="935"/>
      <c r="H122" s="430">
        <f>SUM(H110:H121)</f>
        <v>0</v>
      </c>
    </row>
    <row r="123" spans="1:13" ht="13.5" hidden="1" customHeight="1" thickTop="1">
      <c r="A123" s="930" t="s">
        <v>259</v>
      </c>
      <c r="B123" s="931"/>
      <c r="C123" s="931"/>
      <c r="D123" s="931"/>
      <c r="E123" s="931"/>
      <c r="F123" s="931"/>
      <c r="G123" s="931"/>
      <c r="H123" s="932"/>
    </row>
    <row r="124" spans="1:13" ht="12.75" hidden="1" customHeight="1">
      <c r="A124" s="927" t="s">
        <v>260</v>
      </c>
      <c r="B124" s="928"/>
      <c r="C124" s="928"/>
      <c r="D124" s="928"/>
      <c r="E124" s="928"/>
      <c r="F124" s="928"/>
      <c r="G124" s="929"/>
      <c r="H124" s="431">
        <f>H101+H107+H122</f>
        <v>0</v>
      </c>
    </row>
    <row r="125" spans="1:13" ht="12.75" hidden="1" customHeight="1">
      <c r="A125" s="939" t="s">
        <v>261</v>
      </c>
      <c r="B125" s="940"/>
      <c r="C125" s="940"/>
      <c r="D125" s="940"/>
      <c r="E125" s="940"/>
      <c r="F125" s="940"/>
      <c r="G125" s="941"/>
      <c r="H125" s="432">
        <f>H124*0.19</f>
        <v>0</v>
      </c>
    </row>
    <row r="126" spans="1:13" ht="27" hidden="1" customHeight="1" thickBot="1">
      <c r="A126" s="942" t="s">
        <v>329</v>
      </c>
      <c r="B126" s="943"/>
      <c r="C126" s="943"/>
      <c r="D126" s="943"/>
      <c r="E126" s="943"/>
      <c r="F126" s="943"/>
      <c r="G126" s="944"/>
      <c r="H126" s="572">
        <f>H125+H124</f>
        <v>0</v>
      </c>
      <c r="I126" s="936" t="s">
        <v>330</v>
      </c>
      <c r="J126" s="936"/>
      <c r="K126" s="936"/>
      <c r="L126" s="571">
        <v>66692301</v>
      </c>
      <c r="M126" s="456" t="b">
        <f>+L126=H126</f>
        <v>0</v>
      </c>
    </row>
    <row r="127" spans="1:13" hidden="1"/>
    <row r="128" spans="1:13" hidden="1"/>
    <row r="129" spans="1:17" s="389" customFormat="1" ht="12.75" hidden="1" customHeight="1">
      <c r="A129" s="387" t="str">
        <f>+$A$4</f>
        <v>OFERENTE</v>
      </c>
      <c r="B129" s="388">
        <v>3</v>
      </c>
      <c r="C129" s="967">
        <f>VLOOKUP(B129,Conformación!$A$5:$S$139,2,FALSE)</f>
        <v>0</v>
      </c>
      <c r="D129" s="967"/>
      <c r="E129" s="967"/>
      <c r="F129" s="967"/>
      <c r="G129" s="967"/>
      <c r="H129" s="967"/>
      <c r="I129" s="396"/>
      <c r="J129" s="456" t="str">
        <f>+$J$4</f>
        <v>F.M.</v>
      </c>
      <c r="K129" s="457">
        <f>+$K$4</f>
        <v>2.0114999999999998</v>
      </c>
      <c r="L129" s="454" t="s">
        <v>270</v>
      </c>
      <c r="M129" s="396"/>
      <c r="N129" s="396"/>
      <c r="O129" s="396"/>
      <c r="P129" s="396"/>
      <c r="Q129" s="396"/>
    </row>
    <row r="130" spans="1:17" s="389" customFormat="1" ht="12.75" hidden="1" customHeight="1">
      <c r="A130" s="387"/>
      <c r="B130" s="387"/>
      <c r="C130" s="966">
        <f>VLOOKUP(B129,Conformación!$A$5:$S$139,4,FALSE)</f>
        <v>0</v>
      </c>
      <c r="D130" s="966"/>
      <c r="E130" s="966"/>
      <c r="F130" s="966"/>
      <c r="G130" s="966"/>
      <c r="H130" s="966"/>
      <c r="I130" s="396"/>
      <c r="J130" s="396" t="str">
        <f>+$J$5</f>
        <v>PLAZO</v>
      </c>
      <c r="K130" s="396">
        <f>+$K$5</f>
        <v>3</v>
      </c>
      <c r="L130" s="455" t="s">
        <v>231</v>
      </c>
      <c r="M130" s="396"/>
      <c r="N130" s="433"/>
      <c r="O130" s="396"/>
      <c r="P130" s="396"/>
      <c r="Q130" s="396"/>
    </row>
    <row r="131" spans="1:17" s="389" customFormat="1" ht="13.5" hidden="1" customHeight="1">
      <c r="A131" s="387"/>
      <c r="B131" s="387"/>
      <c r="C131" s="966"/>
      <c r="D131" s="966"/>
      <c r="E131" s="966"/>
      <c r="F131" s="966"/>
      <c r="G131" s="966"/>
      <c r="H131" s="966"/>
      <c r="I131" s="396"/>
      <c r="J131" s="396" t="str">
        <f>+$J$6</f>
        <v>POE</v>
      </c>
      <c r="K131" s="974">
        <f>+$K$6</f>
        <v>0</v>
      </c>
      <c r="L131" s="975"/>
      <c r="M131" s="396"/>
      <c r="N131" s="396"/>
      <c r="O131" s="396"/>
      <c r="P131" s="396"/>
      <c r="Q131" s="396"/>
    </row>
    <row r="132" spans="1:17" hidden="1">
      <c r="J132" s="397" t="s">
        <v>271</v>
      </c>
      <c r="K132" s="397"/>
      <c r="L132" s="460">
        <f>+'Formato 11'!D82</f>
        <v>1</v>
      </c>
    </row>
    <row r="133" spans="1:17" ht="14.25" hidden="1" customHeight="1" thickTop="1" thickBot="1">
      <c r="A133" s="963" t="s">
        <v>234</v>
      </c>
      <c r="B133" s="964"/>
      <c r="C133" s="964"/>
      <c r="D133" s="964"/>
      <c r="E133" s="964"/>
      <c r="F133" s="964"/>
      <c r="G133" s="964"/>
      <c r="H133" s="965"/>
      <c r="K133" s="551">
        <f>+$K$8</f>
        <v>1.9109249999999998</v>
      </c>
      <c r="L133" s="397" t="str">
        <f>+$L$8</f>
        <v>95% FM</v>
      </c>
    </row>
    <row r="134" spans="1:17" ht="14.25" hidden="1" customHeight="1" thickTop="1" thickBot="1">
      <c r="A134" s="960" t="s">
        <v>235</v>
      </c>
      <c r="B134" s="961"/>
      <c r="C134" s="961"/>
      <c r="D134" s="961"/>
      <c r="E134" s="961"/>
      <c r="F134" s="961"/>
      <c r="G134" s="961"/>
      <c r="H134" s="962"/>
      <c r="K134" s="551">
        <f>+$K$9</f>
        <v>2.1120749999999999</v>
      </c>
      <c r="L134" s="395" t="str">
        <f>+$L$9</f>
        <v>105% FM</v>
      </c>
    </row>
    <row r="135" spans="1:17" ht="13.5" hidden="1" customHeight="1" thickTop="1">
      <c r="A135" s="399" t="s">
        <v>236</v>
      </c>
      <c r="B135" s="400" t="s">
        <v>237</v>
      </c>
      <c r="C135" s="400" t="s">
        <v>238</v>
      </c>
      <c r="D135" s="400" t="s">
        <v>239</v>
      </c>
      <c r="E135" s="400" t="s">
        <v>240</v>
      </c>
      <c r="F135" s="696" t="s">
        <v>241</v>
      </c>
      <c r="G135" s="400" t="s">
        <v>242</v>
      </c>
      <c r="H135" s="401"/>
      <c r="L135" s="389"/>
    </row>
    <row r="136" spans="1:17" ht="24" hidden="1" customHeight="1">
      <c r="A136" s="415" t="s">
        <v>243</v>
      </c>
      <c r="B136" s="416" t="s">
        <v>244</v>
      </c>
      <c r="C136" s="416" t="s">
        <v>245</v>
      </c>
      <c r="D136" s="416" t="s">
        <v>246</v>
      </c>
      <c r="E136" s="416" t="s">
        <v>247</v>
      </c>
      <c r="F136" s="699" t="s">
        <v>248</v>
      </c>
      <c r="G136" s="416" t="s">
        <v>249</v>
      </c>
      <c r="H136" s="417" t="s">
        <v>250</v>
      </c>
      <c r="L136" s="570">
        <f>+$L$11</f>
        <v>0</v>
      </c>
    </row>
    <row r="137" spans="1:17" ht="12.75" hidden="1" customHeight="1">
      <c r="A137" s="405"/>
      <c r="B137" s="406"/>
      <c r="C137" s="407"/>
      <c r="D137" s="408"/>
      <c r="E137" s="434">
        <v>0</v>
      </c>
      <c r="F137" s="705">
        <f t="shared" ref="F137:F145" si="10">B137*C137*D137*E137</f>
        <v>0</v>
      </c>
      <c r="G137" s="409">
        <v>0</v>
      </c>
      <c r="H137" s="410">
        <f t="shared" ref="H137:H145" si="11">F137*G137</f>
        <v>0</v>
      </c>
      <c r="L137" s="407">
        <f>+$L12</f>
        <v>0</v>
      </c>
      <c r="M137" s="568" t="str">
        <f t="shared" ref="M137:M145" si="12">+IF(OR(C137&gt;(ROUND(L137*1.05,0)),C137&lt;(ROUND(L137*0.95,0))),"NO CUMPLE","CUMPLE")</f>
        <v>CUMPLE</v>
      </c>
    </row>
    <row r="138" spans="1:17" ht="12.75" hidden="1" customHeight="1">
      <c r="A138" s="405"/>
      <c r="B138" s="406"/>
      <c r="C138" s="407"/>
      <c r="D138" s="408"/>
      <c r="E138" s="435">
        <f t="shared" ref="E138:E145" si="13">$E$137</f>
        <v>0</v>
      </c>
      <c r="F138" s="700">
        <f t="shared" si="10"/>
        <v>0</v>
      </c>
      <c r="G138" s="412">
        <f>+$G$137</f>
        <v>0</v>
      </c>
      <c r="H138" s="410">
        <f t="shared" si="11"/>
        <v>0</v>
      </c>
      <c r="L138" s="407" t="e">
        <f>+#REF!</f>
        <v>#REF!</v>
      </c>
      <c r="M138" s="568" t="e">
        <f t="shared" si="12"/>
        <v>#REF!</v>
      </c>
    </row>
    <row r="139" spans="1:17" ht="12.75" hidden="1" customHeight="1">
      <c r="A139" s="405"/>
      <c r="B139" s="406"/>
      <c r="C139" s="407"/>
      <c r="D139" s="408"/>
      <c r="E139" s="435">
        <f t="shared" si="13"/>
        <v>0</v>
      </c>
      <c r="F139" s="700">
        <f t="shared" si="10"/>
        <v>0</v>
      </c>
      <c r="G139" s="412">
        <f t="shared" ref="G139:G145" si="14">+$G$137</f>
        <v>0</v>
      </c>
      <c r="H139" s="410">
        <f t="shared" si="11"/>
        <v>0</v>
      </c>
      <c r="L139" s="407" t="e">
        <f>+#REF!</f>
        <v>#REF!</v>
      </c>
      <c r="M139" s="568" t="e">
        <f t="shared" si="12"/>
        <v>#REF!</v>
      </c>
    </row>
    <row r="140" spans="1:17" ht="12.75" hidden="1" customHeight="1">
      <c r="A140" s="405"/>
      <c r="B140" s="406"/>
      <c r="C140" s="407"/>
      <c r="D140" s="408"/>
      <c r="E140" s="435">
        <f t="shared" si="13"/>
        <v>0</v>
      </c>
      <c r="F140" s="700">
        <f t="shared" si="10"/>
        <v>0</v>
      </c>
      <c r="G140" s="412">
        <f t="shared" si="14"/>
        <v>0</v>
      </c>
      <c r="H140" s="410">
        <f t="shared" si="11"/>
        <v>0</v>
      </c>
      <c r="L140" s="407" t="e">
        <f>+#REF!</f>
        <v>#REF!</v>
      </c>
      <c r="M140" s="568" t="e">
        <f t="shared" si="12"/>
        <v>#REF!</v>
      </c>
    </row>
    <row r="141" spans="1:17" ht="12.75" hidden="1" customHeight="1">
      <c r="A141" s="405"/>
      <c r="B141" s="406"/>
      <c r="C141" s="407"/>
      <c r="D141" s="408"/>
      <c r="E141" s="435">
        <f t="shared" si="13"/>
        <v>0</v>
      </c>
      <c r="F141" s="700">
        <f t="shared" si="10"/>
        <v>0</v>
      </c>
      <c r="G141" s="412">
        <f t="shared" si="14"/>
        <v>0</v>
      </c>
      <c r="H141" s="410">
        <f t="shared" si="11"/>
        <v>0</v>
      </c>
      <c r="L141" s="407" t="e">
        <f>+#REF!</f>
        <v>#REF!</v>
      </c>
      <c r="M141" s="568" t="e">
        <f t="shared" si="12"/>
        <v>#REF!</v>
      </c>
    </row>
    <row r="142" spans="1:17" ht="12.75" hidden="1" customHeight="1">
      <c r="A142" s="405"/>
      <c r="B142" s="406"/>
      <c r="C142" s="407"/>
      <c r="D142" s="408"/>
      <c r="E142" s="435">
        <f t="shared" si="13"/>
        <v>0</v>
      </c>
      <c r="F142" s="700">
        <f t="shared" si="10"/>
        <v>0</v>
      </c>
      <c r="G142" s="412">
        <f t="shared" si="14"/>
        <v>0</v>
      </c>
      <c r="H142" s="410">
        <f t="shared" si="11"/>
        <v>0</v>
      </c>
      <c r="L142" s="407" t="e">
        <f>+#REF!</f>
        <v>#REF!</v>
      </c>
      <c r="M142" s="568" t="e">
        <f t="shared" si="12"/>
        <v>#REF!</v>
      </c>
      <c r="N142" s="389"/>
    </row>
    <row r="143" spans="1:17" ht="12.75" hidden="1" customHeight="1">
      <c r="A143" s="405"/>
      <c r="B143" s="406"/>
      <c r="C143" s="407"/>
      <c r="D143" s="408"/>
      <c r="E143" s="435">
        <f t="shared" si="13"/>
        <v>0</v>
      </c>
      <c r="F143" s="700">
        <f t="shared" si="10"/>
        <v>0</v>
      </c>
      <c r="G143" s="412">
        <f t="shared" si="14"/>
        <v>0</v>
      </c>
      <c r="H143" s="410">
        <f t="shared" si="11"/>
        <v>0</v>
      </c>
      <c r="L143" s="407" t="e">
        <f>+#REF!</f>
        <v>#REF!</v>
      </c>
      <c r="M143" s="568" t="e">
        <f t="shared" si="12"/>
        <v>#REF!</v>
      </c>
    </row>
    <row r="144" spans="1:17" ht="12.75" hidden="1" customHeight="1">
      <c r="A144" s="405"/>
      <c r="B144" s="406"/>
      <c r="C144" s="407"/>
      <c r="D144" s="408"/>
      <c r="E144" s="435">
        <f t="shared" si="13"/>
        <v>0</v>
      </c>
      <c r="F144" s="700">
        <f t="shared" si="10"/>
        <v>0</v>
      </c>
      <c r="G144" s="412">
        <f t="shared" si="14"/>
        <v>0</v>
      </c>
      <c r="H144" s="410">
        <f t="shared" si="11"/>
        <v>0</v>
      </c>
      <c r="L144" s="407" t="e">
        <f>+#REF!</f>
        <v>#REF!</v>
      </c>
      <c r="M144" s="568" t="e">
        <f t="shared" si="12"/>
        <v>#REF!</v>
      </c>
      <c r="N144" s="433"/>
    </row>
    <row r="145" spans="1:15" ht="12.75" hidden="1" customHeight="1">
      <c r="A145" s="405"/>
      <c r="B145" s="406"/>
      <c r="C145" s="407"/>
      <c r="D145" s="408"/>
      <c r="E145" s="435">
        <f t="shared" si="13"/>
        <v>0</v>
      </c>
      <c r="F145" s="700">
        <f t="shared" si="10"/>
        <v>0</v>
      </c>
      <c r="G145" s="412">
        <f t="shared" si="14"/>
        <v>0</v>
      </c>
      <c r="H145" s="410">
        <f t="shared" si="11"/>
        <v>0</v>
      </c>
      <c r="L145" s="407" t="e">
        <f>+#REF!</f>
        <v>#REF!</v>
      </c>
      <c r="M145" s="568" t="e">
        <f t="shared" si="12"/>
        <v>#REF!</v>
      </c>
    </row>
    <row r="146" spans="1:15" ht="12.75" hidden="1" customHeight="1">
      <c r="A146" s="405"/>
      <c r="B146" s="406"/>
      <c r="C146" s="407"/>
      <c r="D146" s="408"/>
      <c r="E146" s="411"/>
      <c r="F146" s="700"/>
      <c r="G146" s="412"/>
      <c r="H146" s="410"/>
    </row>
    <row r="147" spans="1:15" ht="12.75" hidden="1" customHeight="1">
      <c r="A147" s="950" t="s">
        <v>251</v>
      </c>
      <c r="B147" s="951"/>
      <c r="C147" s="951"/>
      <c r="D147" s="951"/>
      <c r="E147" s="951"/>
      <c r="F147" s="951"/>
      <c r="G147" s="952"/>
      <c r="H147" s="413">
        <f>SUM(H137:H146)</f>
        <v>0</v>
      </c>
      <c r="N147" s="436"/>
    </row>
    <row r="148" spans="1:15" ht="12.75" hidden="1" customHeight="1">
      <c r="A148" s="953" t="s">
        <v>252</v>
      </c>
      <c r="B148" s="954"/>
      <c r="C148" s="954"/>
      <c r="D148" s="954"/>
      <c r="E148" s="954"/>
      <c r="F148" s="954"/>
      <c r="G148" s="954"/>
      <c r="H148" s="955"/>
      <c r="N148" s="436"/>
    </row>
    <row r="149" spans="1:15" ht="24" hidden="1" customHeight="1">
      <c r="A149" s="415" t="s">
        <v>253</v>
      </c>
      <c r="B149" s="416" t="s">
        <v>244</v>
      </c>
      <c r="C149" s="416" t="s">
        <v>245</v>
      </c>
      <c r="D149" s="416" t="s">
        <v>246</v>
      </c>
      <c r="E149" s="416" t="s">
        <v>254</v>
      </c>
      <c r="F149" s="699" t="s">
        <v>248</v>
      </c>
      <c r="G149" s="416" t="s">
        <v>249</v>
      </c>
      <c r="H149" s="417" t="s">
        <v>250</v>
      </c>
      <c r="L149" s="436"/>
    </row>
    <row r="150" spans="1:15" ht="12.75" hidden="1" customHeight="1">
      <c r="A150" s="418"/>
      <c r="B150" s="419"/>
      <c r="C150" s="420"/>
      <c r="D150" s="421"/>
      <c r="E150" s="447">
        <f>+$E$137</f>
        <v>0</v>
      </c>
      <c r="F150" s="705">
        <f>B150*C150*D150*E150</f>
        <v>0</v>
      </c>
      <c r="G150" s="422">
        <f>+$G$137</f>
        <v>0</v>
      </c>
      <c r="H150" s="410">
        <f>F150*G150</f>
        <v>0</v>
      </c>
      <c r="L150" s="407" t="e">
        <f>+#REF!</f>
        <v>#REF!</v>
      </c>
      <c r="M150" s="568" t="e">
        <f>+IF(OR(C150&gt;(ROUND(L150*1.05,0)),C150&lt;(ROUND(L150*0.95,0))),"NO CUMPLE","CUMPLE")</f>
        <v>#REF!</v>
      </c>
      <c r="N150" s="436"/>
      <c r="O150" s="389"/>
    </row>
    <row r="151" spans="1:15" ht="12.75" hidden="1" customHeight="1">
      <c r="A151" s="405"/>
      <c r="B151" s="444"/>
      <c r="C151" s="426"/>
      <c r="D151" s="445"/>
      <c r="E151" s="435">
        <f>+$E$137</f>
        <v>0</v>
      </c>
      <c r="F151" s="700">
        <f>B151*C151*D151*E151</f>
        <v>0</v>
      </c>
      <c r="G151" s="412">
        <f t="shared" ref="G151:G152" si="15">+$G$137</f>
        <v>0</v>
      </c>
      <c r="H151" s="410">
        <f>F151*G151</f>
        <v>0</v>
      </c>
      <c r="L151" s="407" t="e">
        <f>+#REF!</f>
        <v>#REF!</v>
      </c>
      <c r="M151" s="568" t="e">
        <f>+IF(OR(C151&gt;(ROUND(L151*1.05,0)),C151&lt;(ROUND(L151*0.95,0))),"NO CUMPLE","CUMPLE")</f>
        <v>#REF!</v>
      </c>
    </row>
    <row r="152" spans="1:15" ht="12.75" hidden="1" customHeight="1">
      <c r="A152" s="439"/>
      <c r="B152" s="440"/>
      <c r="C152" s="441"/>
      <c r="D152" s="442"/>
      <c r="E152" s="446">
        <f>+$E$137</f>
        <v>0</v>
      </c>
      <c r="F152" s="700">
        <f>B152*C152*D152*E152</f>
        <v>0</v>
      </c>
      <c r="G152" s="443">
        <f t="shared" si="15"/>
        <v>0</v>
      </c>
      <c r="H152" s="410">
        <f>F152*G152</f>
        <v>0</v>
      </c>
      <c r="L152" s="407" t="e">
        <f>+#REF!</f>
        <v>#REF!</v>
      </c>
      <c r="M152" s="568" t="e">
        <f>+IF(OR(C152&gt;(ROUND(L152*1.05,0)),C152&lt;(ROUND(L152*0.95,0))),"NO CUMPLE","CUMPLE")</f>
        <v>#REF!</v>
      </c>
    </row>
    <row r="153" spans="1:15" ht="12.75" hidden="1" customHeight="1">
      <c r="A153" s="950" t="s">
        <v>255</v>
      </c>
      <c r="B153" s="951"/>
      <c r="C153" s="951"/>
      <c r="D153" s="951"/>
      <c r="E153" s="951"/>
      <c r="F153" s="951"/>
      <c r="G153" s="952"/>
      <c r="H153" s="437">
        <f>SUM(H150:H152)</f>
        <v>0</v>
      </c>
    </row>
    <row r="154" spans="1:15" ht="12.75" hidden="1" customHeight="1">
      <c r="A154" s="953" t="s">
        <v>327</v>
      </c>
      <c r="B154" s="954"/>
      <c r="C154" s="954"/>
      <c r="D154" s="954"/>
      <c r="E154" s="954"/>
      <c r="F154" s="954"/>
      <c r="G154" s="954"/>
      <c r="H154" s="955"/>
    </row>
    <row r="155" spans="1:15" ht="12.75" hidden="1" customHeight="1">
      <c r="A155" s="956" t="s">
        <v>269</v>
      </c>
      <c r="B155" s="957"/>
      <c r="C155" s="958"/>
      <c r="D155" s="959" t="s">
        <v>256</v>
      </c>
      <c r="E155" s="958"/>
      <c r="F155" s="698" t="s">
        <v>244</v>
      </c>
      <c r="G155" s="424" t="s">
        <v>257</v>
      </c>
      <c r="H155" s="425" t="s">
        <v>258</v>
      </c>
    </row>
    <row r="156" spans="1:15" ht="12.75" hidden="1" customHeight="1">
      <c r="A156" s="945"/>
      <c r="B156" s="946"/>
      <c r="C156" s="947"/>
      <c r="D156" s="948"/>
      <c r="E156" s="949"/>
      <c r="F156" s="703"/>
      <c r="G156" s="428"/>
      <c r="H156" s="427">
        <f t="shared" ref="H156:H167" si="16">G156*F156</f>
        <v>0</v>
      </c>
    </row>
    <row r="157" spans="1:15" ht="12.75" hidden="1" customHeight="1">
      <c r="A157" s="945"/>
      <c r="B157" s="946"/>
      <c r="C157" s="947"/>
      <c r="D157" s="948"/>
      <c r="E157" s="949"/>
      <c r="F157" s="701"/>
      <c r="G157" s="428"/>
      <c r="H157" s="429">
        <f t="shared" si="16"/>
        <v>0</v>
      </c>
    </row>
    <row r="158" spans="1:15" ht="12.75" hidden="1" customHeight="1">
      <c r="A158" s="945"/>
      <c r="B158" s="946"/>
      <c r="C158" s="947"/>
      <c r="D158" s="948"/>
      <c r="E158" s="949"/>
      <c r="F158" s="701"/>
      <c r="G158" s="428"/>
      <c r="H158" s="429">
        <f t="shared" si="16"/>
        <v>0</v>
      </c>
    </row>
    <row r="159" spans="1:15" ht="12.75" hidden="1" customHeight="1">
      <c r="A159" s="945"/>
      <c r="B159" s="946"/>
      <c r="C159" s="947"/>
      <c r="D159" s="948"/>
      <c r="E159" s="949"/>
      <c r="F159" s="701"/>
      <c r="G159" s="428"/>
      <c r="H159" s="429">
        <f t="shared" si="16"/>
        <v>0</v>
      </c>
    </row>
    <row r="160" spans="1:15" ht="12.75" hidden="1" customHeight="1">
      <c r="A160" s="945"/>
      <c r="B160" s="946"/>
      <c r="C160" s="947"/>
      <c r="D160" s="948"/>
      <c r="E160" s="949"/>
      <c r="F160" s="701"/>
      <c r="G160" s="428"/>
      <c r="H160" s="429">
        <f t="shared" si="16"/>
        <v>0</v>
      </c>
    </row>
    <row r="161" spans="1:17" ht="12.75" hidden="1" customHeight="1">
      <c r="A161" s="945"/>
      <c r="B161" s="946"/>
      <c r="C161" s="947"/>
      <c r="D161" s="948"/>
      <c r="E161" s="949"/>
      <c r="F161" s="701"/>
      <c r="G161" s="428"/>
      <c r="H161" s="429">
        <f t="shared" si="16"/>
        <v>0</v>
      </c>
    </row>
    <row r="162" spans="1:17" ht="12.75" hidden="1" customHeight="1">
      <c r="A162" s="945"/>
      <c r="B162" s="946"/>
      <c r="C162" s="947"/>
      <c r="D162" s="948"/>
      <c r="E162" s="949"/>
      <c r="F162" s="701"/>
      <c r="G162" s="428"/>
      <c r="H162" s="429">
        <f t="shared" si="16"/>
        <v>0</v>
      </c>
    </row>
    <row r="163" spans="1:17" ht="12.75" hidden="1" customHeight="1">
      <c r="A163" s="945"/>
      <c r="B163" s="946"/>
      <c r="C163" s="947"/>
      <c r="D163" s="948"/>
      <c r="E163" s="949"/>
      <c r="F163" s="701"/>
      <c r="G163" s="428"/>
      <c r="H163" s="429">
        <f t="shared" si="16"/>
        <v>0</v>
      </c>
    </row>
    <row r="164" spans="1:17" ht="12.75" hidden="1" customHeight="1">
      <c r="A164" s="945"/>
      <c r="B164" s="946"/>
      <c r="C164" s="947"/>
      <c r="D164" s="948"/>
      <c r="E164" s="949"/>
      <c r="F164" s="701"/>
      <c r="G164" s="428"/>
      <c r="H164" s="429">
        <f t="shared" si="16"/>
        <v>0</v>
      </c>
    </row>
    <row r="165" spans="1:17" ht="12.75" hidden="1" customHeight="1">
      <c r="A165" s="945"/>
      <c r="B165" s="946"/>
      <c r="C165" s="947"/>
      <c r="D165" s="948"/>
      <c r="E165" s="949"/>
      <c r="F165" s="701"/>
      <c r="G165" s="428"/>
      <c r="H165" s="429">
        <f t="shared" si="16"/>
        <v>0</v>
      </c>
    </row>
    <row r="166" spans="1:17" ht="12.75" hidden="1" customHeight="1">
      <c r="A166" s="945"/>
      <c r="B166" s="946"/>
      <c r="C166" s="947"/>
      <c r="D166" s="948"/>
      <c r="E166" s="949"/>
      <c r="F166" s="701"/>
      <c r="G166" s="428"/>
      <c r="H166" s="429">
        <f t="shared" si="16"/>
        <v>0</v>
      </c>
    </row>
    <row r="167" spans="1:17" ht="12.75" hidden="1" customHeight="1">
      <c r="A167" s="945"/>
      <c r="B167" s="946"/>
      <c r="C167" s="947"/>
      <c r="D167" s="948"/>
      <c r="E167" s="949"/>
      <c r="F167" s="704"/>
      <c r="G167" s="428"/>
      <c r="H167" s="429">
        <f t="shared" si="16"/>
        <v>0</v>
      </c>
    </row>
    <row r="168" spans="1:17" ht="13.5" hidden="1" customHeight="1" thickBot="1">
      <c r="A168" s="933" t="s">
        <v>328</v>
      </c>
      <c r="B168" s="934"/>
      <c r="C168" s="934"/>
      <c r="D168" s="934"/>
      <c r="E168" s="934"/>
      <c r="F168" s="934"/>
      <c r="G168" s="935"/>
      <c r="H168" s="430">
        <f>SUM(H156:H167)</f>
        <v>0</v>
      </c>
    </row>
    <row r="169" spans="1:17" ht="13.5" hidden="1" customHeight="1" thickTop="1">
      <c r="A169" s="930" t="s">
        <v>259</v>
      </c>
      <c r="B169" s="931"/>
      <c r="C169" s="931"/>
      <c r="D169" s="931"/>
      <c r="E169" s="931"/>
      <c r="F169" s="931"/>
      <c r="G169" s="931"/>
      <c r="H169" s="932"/>
    </row>
    <row r="170" spans="1:17" ht="12.75" hidden="1" customHeight="1">
      <c r="A170" s="927" t="s">
        <v>260</v>
      </c>
      <c r="B170" s="928"/>
      <c r="C170" s="928"/>
      <c r="D170" s="928"/>
      <c r="E170" s="928"/>
      <c r="F170" s="928"/>
      <c r="G170" s="929"/>
      <c r="H170" s="431">
        <f>H147+H153+H168</f>
        <v>0</v>
      </c>
    </row>
    <row r="171" spans="1:17" ht="12.75" hidden="1" customHeight="1">
      <c r="A171" s="939" t="s">
        <v>261</v>
      </c>
      <c r="B171" s="940"/>
      <c r="C171" s="940"/>
      <c r="D171" s="940"/>
      <c r="E171" s="940"/>
      <c r="F171" s="940"/>
      <c r="G171" s="941"/>
      <c r="H171" s="432">
        <f>H170*0.19</f>
        <v>0</v>
      </c>
    </row>
    <row r="172" spans="1:17" ht="28.5" hidden="1" customHeight="1" thickBot="1">
      <c r="A172" s="942" t="s">
        <v>329</v>
      </c>
      <c r="B172" s="943"/>
      <c r="C172" s="943"/>
      <c r="D172" s="943"/>
      <c r="E172" s="943"/>
      <c r="F172" s="943"/>
      <c r="G172" s="944"/>
      <c r="H172" s="572">
        <f>H171+H170</f>
        <v>0</v>
      </c>
      <c r="I172" s="936" t="s">
        <v>330</v>
      </c>
      <c r="J172" s="936"/>
      <c r="K172" s="936"/>
      <c r="L172" s="571">
        <v>66692301</v>
      </c>
      <c r="M172" s="456" t="b">
        <f>+L172=H172</f>
        <v>0</v>
      </c>
    </row>
    <row r="173" spans="1:17" hidden="1"/>
    <row r="174" spans="1:17" hidden="1"/>
    <row r="175" spans="1:17" s="389" customFormat="1" ht="12.75" hidden="1" customHeight="1">
      <c r="A175" s="387" t="str">
        <f>+$A$4</f>
        <v>OFERENTE</v>
      </c>
      <c r="B175" s="388">
        <v>4</v>
      </c>
      <c r="C175" s="967">
        <f>VLOOKUP(B175,Conformación!$A$5:$S$139,2,FALSE)</f>
        <v>0</v>
      </c>
      <c r="D175" s="967"/>
      <c r="E175" s="967"/>
      <c r="F175" s="967"/>
      <c r="G175" s="967"/>
      <c r="H175" s="967"/>
      <c r="I175" s="396"/>
      <c r="J175" s="456" t="str">
        <f>+$J$4</f>
        <v>F.M.</v>
      </c>
      <c r="K175" s="457">
        <f>+$K$4</f>
        <v>2.0114999999999998</v>
      </c>
      <c r="L175" s="454" t="s">
        <v>270</v>
      </c>
      <c r="M175" s="396"/>
      <c r="N175" s="396"/>
      <c r="O175" s="396"/>
      <c r="P175" s="396"/>
      <c r="Q175" s="396"/>
    </row>
    <row r="176" spans="1:17" s="389" customFormat="1" ht="12.75" hidden="1" customHeight="1">
      <c r="A176" s="387"/>
      <c r="B176" s="387"/>
      <c r="C176" s="966">
        <f>VLOOKUP(B175,Conformación!$A$5:$S$139,4,FALSE)</f>
        <v>0</v>
      </c>
      <c r="D176" s="966"/>
      <c r="E176" s="966"/>
      <c r="F176" s="966"/>
      <c r="G176" s="966"/>
      <c r="H176" s="966"/>
      <c r="I176" s="396"/>
      <c r="J176" s="396" t="str">
        <f>+$J$5</f>
        <v>PLAZO</v>
      </c>
      <c r="K176" s="396">
        <f>+$K$5</f>
        <v>3</v>
      </c>
      <c r="L176" s="455" t="s">
        <v>231</v>
      </c>
      <c r="M176" s="396"/>
      <c r="N176" s="433"/>
      <c r="O176" s="396"/>
      <c r="P176" s="396"/>
      <c r="Q176" s="396"/>
    </row>
    <row r="177" spans="1:17" s="389" customFormat="1" ht="13.5" hidden="1" customHeight="1">
      <c r="A177" s="387"/>
      <c r="B177" s="387"/>
      <c r="C177" s="966"/>
      <c r="D177" s="966"/>
      <c r="E177" s="966"/>
      <c r="F177" s="966"/>
      <c r="G177" s="966"/>
      <c r="H177" s="966"/>
      <c r="I177" s="396"/>
      <c r="J177" s="396" t="str">
        <f>+$J$6</f>
        <v>POE</v>
      </c>
      <c r="K177" s="974">
        <f>+$K$6</f>
        <v>0</v>
      </c>
      <c r="L177" s="975"/>
      <c r="M177" s="396"/>
      <c r="N177" s="396"/>
      <c r="O177" s="396"/>
      <c r="P177" s="396"/>
      <c r="Q177" s="396"/>
    </row>
    <row r="178" spans="1:17" hidden="1">
      <c r="J178" s="397" t="s">
        <v>271</v>
      </c>
      <c r="K178" s="397"/>
      <c r="L178" s="460">
        <f>+'Formato 11'!D115</f>
        <v>1</v>
      </c>
    </row>
    <row r="179" spans="1:17" ht="14.25" hidden="1" customHeight="1" thickTop="1" thickBot="1">
      <c r="A179" s="963" t="s">
        <v>263</v>
      </c>
      <c r="B179" s="964"/>
      <c r="C179" s="964"/>
      <c r="D179" s="964"/>
      <c r="E179" s="964"/>
      <c r="F179" s="964"/>
      <c r="G179" s="964"/>
      <c r="H179" s="965"/>
      <c r="K179" s="551">
        <f>+$K$8</f>
        <v>1.9109249999999998</v>
      </c>
      <c r="L179" s="397" t="str">
        <f>+$L$8</f>
        <v>95% FM</v>
      </c>
    </row>
    <row r="180" spans="1:17" ht="14.25" hidden="1" customHeight="1" thickTop="1" thickBot="1">
      <c r="A180" s="960" t="s">
        <v>235</v>
      </c>
      <c r="B180" s="961"/>
      <c r="C180" s="961"/>
      <c r="D180" s="961"/>
      <c r="E180" s="961"/>
      <c r="F180" s="961"/>
      <c r="G180" s="961"/>
      <c r="H180" s="962"/>
      <c r="K180" s="551">
        <f>+$K$9</f>
        <v>2.1120749999999999</v>
      </c>
      <c r="L180" s="395" t="str">
        <f>+$L$9</f>
        <v>105% FM</v>
      </c>
    </row>
    <row r="181" spans="1:17" ht="13.5" hidden="1" customHeight="1" thickTop="1">
      <c r="A181" s="399" t="s">
        <v>236</v>
      </c>
      <c r="B181" s="400" t="s">
        <v>237</v>
      </c>
      <c r="C181" s="400" t="s">
        <v>238</v>
      </c>
      <c r="D181" s="400" t="s">
        <v>239</v>
      </c>
      <c r="E181" s="400" t="s">
        <v>240</v>
      </c>
      <c r="F181" s="696" t="s">
        <v>241</v>
      </c>
      <c r="G181" s="400" t="s">
        <v>242</v>
      </c>
      <c r="H181" s="401"/>
      <c r="L181" s="433"/>
    </row>
    <row r="182" spans="1:17" ht="24" hidden="1" customHeight="1">
      <c r="A182" s="415" t="s">
        <v>243</v>
      </c>
      <c r="B182" s="416" t="s">
        <v>244</v>
      </c>
      <c r="C182" s="416" t="s">
        <v>245</v>
      </c>
      <c r="D182" s="416" t="s">
        <v>246</v>
      </c>
      <c r="E182" s="416" t="s">
        <v>247</v>
      </c>
      <c r="F182" s="699" t="s">
        <v>248</v>
      </c>
      <c r="G182" s="416" t="s">
        <v>249</v>
      </c>
      <c r="H182" s="417" t="s">
        <v>250</v>
      </c>
      <c r="L182" s="570">
        <f>+$L$11</f>
        <v>0</v>
      </c>
    </row>
    <row r="183" spans="1:17" ht="12.75" hidden="1" customHeight="1">
      <c r="A183" s="405"/>
      <c r="B183" s="406"/>
      <c r="C183" s="407"/>
      <c r="D183" s="408"/>
      <c r="E183" s="434">
        <v>0</v>
      </c>
      <c r="F183" s="705">
        <f t="shared" ref="F183:F190" si="17">B183*C183*D183*E183</f>
        <v>0</v>
      </c>
      <c r="G183" s="409">
        <v>0</v>
      </c>
      <c r="H183" s="410">
        <f t="shared" ref="H183:H190" si="18">F183*G183</f>
        <v>0</v>
      </c>
      <c r="L183" s="407">
        <f>+$L12</f>
        <v>0</v>
      </c>
      <c r="M183" s="568" t="str">
        <f t="shared" ref="M183:M191" si="19">+IF(OR(C183&gt;(ROUND(L183*1.05,0)),C183&lt;(ROUND(L183*0.95,0))),"NO CUMPLE","CUMPLE")</f>
        <v>CUMPLE</v>
      </c>
    </row>
    <row r="184" spans="1:17" ht="12.75" hidden="1" customHeight="1">
      <c r="A184" s="405"/>
      <c r="B184" s="406"/>
      <c r="C184" s="407"/>
      <c r="D184" s="408"/>
      <c r="E184" s="435">
        <f t="shared" ref="E184:E190" si="20">$E$183</f>
        <v>0</v>
      </c>
      <c r="F184" s="700">
        <f t="shared" si="17"/>
        <v>0</v>
      </c>
      <c r="G184" s="412">
        <f>+$G$183</f>
        <v>0</v>
      </c>
      <c r="H184" s="410">
        <f t="shared" si="18"/>
        <v>0</v>
      </c>
      <c r="L184" s="407" t="e">
        <f>+#REF!</f>
        <v>#REF!</v>
      </c>
      <c r="M184" s="568" t="e">
        <f t="shared" si="19"/>
        <v>#REF!</v>
      </c>
    </row>
    <row r="185" spans="1:17" ht="12.75" hidden="1" customHeight="1">
      <c r="A185" s="405"/>
      <c r="B185" s="406"/>
      <c r="C185" s="407"/>
      <c r="D185" s="408"/>
      <c r="E185" s="435">
        <f t="shared" si="20"/>
        <v>0</v>
      </c>
      <c r="F185" s="700">
        <f t="shared" si="17"/>
        <v>0</v>
      </c>
      <c r="G185" s="412">
        <f t="shared" ref="G185:G190" si="21">+$G$183</f>
        <v>0</v>
      </c>
      <c r="H185" s="410">
        <f t="shared" si="18"/>
        <v>0</v>
      </c>
      <c r="L185" s="407" t="e">
        <f>+#REF!</f>
        <v>#REF!</v>
      </c>
      <c r="M185" s="568" t="e">
        <f t="shared" si="19"/>
        <v>#REF!</v>
      </c>
    </row>
    <row r="186" spans="1:17" ht="12.75" hidden="1" customHeight="1">
      <c r="A186" s="405"/>
      <c r="B186" s="406"/>
      <c r="C186" s="407"/>
      <c r="D186" s="408"/>
      <c r="E186" s="435">
        <f t="shared" si="20"/>
        <v>0</v>
      </c>
      <c r="F186" s="700">
        <f t="shared" si="17"/>
        <v>0</v>
      </c>
      <c r="G186" s="412">
        <f t="shared" si="21"/>
        <v>0</v>
      </c>
      <c r="H186" s="410">
        <f t="shared" si="18"/>
        <v>0</v>
      </c>
      <c r="L186" s="407" t="e">
        <f>+#REF!</f>
        <v>#REF!</v>
      </c>
      <c r="M186" s="568" t="e">
        <f t="shared" si="19"/>
        <v>#REF!</v>
      </c>
    </row>
    <row r="187" spans="1:17" ht="12.75" hidden="1" customHeight="1">
      <c r="A187" s="405"/>
      <c r="B187" s="406"/>
      <c r="C187" s="407"/>
      <c r="D187" s="408"/>
      <c r="E187" s="435">
        <f t="shared" si="20"/>
        <v>0</v>
      </c>
      <c r="F187" s="700">
        <f t="shared" si="17"/>
        <v>0</v>
      </c>
      <c r="G187" s="412">
        <f t="shared" si="21"/>
        <v>0</v>
      </c>
      <c r="H187" s="410">
        <f t="shared" si="18"/>
        <v>0</v>
      </c>
      <c r="L187" s="407" t="e">
        <f>+#REF!</f>
        <v>#REF!</v>
      </c>
      <c r="M187" s="568" t="e">
        <f t="shared" si="19"/>
        <v>#REF!</v>
      </c>
    </row>
    <row r="188" spans="1:17" ht="12.75" hidden="1" customHeight="1">
      <c r="A188" s="405"/>
      <c r="B188" s="406"/>
      <c r="C188" s="407"/>
      <c r="D188" s="408"/>
      <c r="E188" s="435">
        <f t="shared" si="20"/>
        <v>0</v>
      </c>
      <c r="F188" s="700">
        <f t="shared" si="17"/>
        <v>0</v>
      </c>
      <c r="G188" s="412">
        <f t="shared" si="21"/>
        <v>0</v>
      </c>
      <c r="H188" s="410">
        <f t="shared" si="18"/>
        <v>0</v>
      </c>
      <c r="L188" s="407" t="e">
        <f>+#REF!</f>
        <v>#REF!</v>
      </c>
      <c r="M188" s="568" t="e">
        <f t="shared" si="19"/>
        <v>#REF!</v>
      </c>
    </row>
    <row r="189" spans="1:17" ht="12.75" hidden="1" customHeight="1">
      <c r="A189" s="405"/>
      <c r="B189" s="406"/>
      <c r="C189" s="407"/>
      <c r="D189" s="408"/>
      <c r="E189" s="435">
        <f t="shared" si="20"/>
        <v>0</v>
      </c>
      <c r="F189" s="700">
        <f t="shared" si="17"/>
        <v>0</v>
      </c>
      <c r="G189" s="412">
        <f t="shared" si="21"/>
        <v>0</v>
      </c>
      <c r="H189" s="410">
        <f t="shared" si="18"/>
        <v>0</v>
      </c>
      <c r="L189" s="407" t="e">
        <f>+#REF!</f>
        <v>#REF!</v>
      </c>
      <c r="M189" s="568" t="e">
        <f t="shared" si="19"/>
        <v>#REF!</v>
      </c>
    </row>
    <row r="190" spans="1:17" ht="12.75" hidden="1" customHeight="1">
      <c r="A190" s="405"/>
      <c r="B190" s="406"/>
      <c r="C190" s="407"/>
      <c r="D190" s="408"/>
      <c r="E190" s="435">
        <f t="shared" si="20"/>
        <v>0</v>
      </c>
      <c r="F190" s="700">
        <f t="shared" si="17"/>
        <v>0</v>
      </c>
      <c r="G190" s="412">
        <f t="shared" si="21"/>
        <v>0</v>
      </c>
      <c r="H190" s="410">
        <f t="shared" si="18"/>
        <v>0</v>
      </c>
      <c r="L190" s="407" t="e">
        <f>+#REF!</f>
        <v>#REF!</v>
      </c>
      <c r="M190" s="568" t="e">
        <f t="shared" si="19"/>
        <v>#REF!</v>
      </c>
    </row>
    <row r="191" spans="1:17" ht="12.75" hidden="1" customHeight="1">
      <c r="A191" s="405"/>
      <c r="B191" s="406"/>
      <c r="C191" s="407"/>
      <c r="D191" s="408"/>
      <c r="E191" s="411"/>
      <c r="F191" s="700"/>
      <c r="G191" s="412"/>
      <c r="H191" s="410"/>
      <c r="L191" s="407" t="e">
        <f>+#REF!</f>
        <v>#REF!</v>
      </c>
      <c r="M191" s="568" t="e">
        <f t="shared" si="19"/>
        <v>#REF!</v>
      </c>
    </row>
    <row r="192" spans="1:17" ht="12.75" hidden="1" customHeight="1">
      <c r="A192" s="950" t="s">
        <v>251</v>
      </c>
      <c r="B192" s="951"/>
      <c r="C192" s="951"/>
      <c r="D192" s="951"/>
      <c r="E192" s="951"/>
      <c r="F192" s="951"/>
      <c r="G192" s="952"/>
      <c r="H192" s="413">
        <f>SUM(H183:H191)</f>
        <v>0</v>
      </c>
    </row>
    <row r="193" spans="1:15" ht="12.75" hidden="1" customHeight="1">
      <c r="A193" s="953" t="s">
        <v>252</v>
      </c>
      <c r="B193" s="954"/>
      <c r="C193" s="954"/>
      <c r="D193" s="954"/>
      <c r="E193" s="954"/>
      <c r="F193" s="954"/>
      <c r="G193" s="954"/>
      <c r="H193" s="955"/>
      <c r="N193" s="433"/>
    </row>
    <row r="194" spans="1:15" ht="24" hidden="1" customHeight="1">
      <c r="A194" s="415" t="s">
        <v>253</v>
      </c>
      <c r="B194" s="416" t="s">
        <v>244</v>
      </c>
      <c r="C194" s="416" t="s">
        <v>245</v>
      </c>
      <c r="D194" s="416" t="s">
        <v>246</v>
      </c>
      <c r="E194" s="416" t="s">
        <v>254</v>
      </c>
      <c r="F194" s="699" t="s">
        <v>248</v>
      </c>
      <c r="G194" s="416" t="s">
        <v>249</v>
      </c>
      <c r="H194" s="417" t="s">
        <v>250</v>
      </c>
      <c r="N194" s="436"/>
    </row>
    <row r="195" spans="1:15" ht="12.75" hidden="1" customHeight="1">
      <c r="A195" s="418"/>
      <c r="B195" s="419"/>
      <c r="C195" s="420"/>
      <c r="D195" s="421"/>
      <c r="E195" s="447">
        <f>+$E$183</f>
        <v>0</v>
      </c>
      <c r="F195" s="705">
        <f>B195*C195*D195*E195</f>
        <v>0</v>
      </c>
      <c r="G195" s="422">
        <f>+$G$183</f>
        <v>0</v>
      </c>
      <c r="H195" s="410">
        <f>F195*G195</f>
        <v>0</v>
      </c>
      <c r="L195" s="436"/>
      <c r="N195" s="436"/>
    </row>
    <row r="196" spans="1:15" ht="12.75" hidden="1" customHeight="1">
      <c r="A196" s="405"/>
      <c r="B196" s="444"/>
      <c r="C196" s="426"/>
      <c r="D196" s="445"/>
      <c r="E196" s="435">
        <f>+$E$183</f>
        <v>0</v>
      </c>
      <c r="F196" s="700">
        <f>B196*C196*D196*E196</f>
        <v>0</v>
      </c>
      <c r="G196" s="412">
        <f t="shared" ref="G196:G197" si="22">+$G$183</f>
        <v>0</v>
      </c>
      <c r="H196" s="410">
        <f>F196*G196</f>
        <v>0</v>
      </c>
      <c r="L196" s="407" t="e">
        <f>+#REF!</f>
        <v>#REF!</v>
      </c>
      <c r="M196" s="568" t="e">
        <f>+IF(OR(C196&gt;(ROUND(L196*1.05,0)),C196&lt;(ROUND(L196*0.95,0))),"NO CUMPLE","CUMPLE")</f>
        <v>#REF!</v>
      </c>
    </row>
    <row r="197" spans="1:15" ht="12.75" hidden="1" customHeight="1">
      <c r="A197" s="439"/>
      <c r="B197" s="440"/>
      <c r="C197" s="441"/>
      <c r="D197" s="442"/>
      <c r="E197" s="446">
        <f>+$E$183</f>
        <v>0</v>
      </c>
      <c r="F197" s="700">
        <f>B197*C197*D197*E197</f>
        <v>0</v>
      </c>
      <c r="G197" s="443">
        <f t="shared" si="22"/>
        <v>0</v>
      </c>
      <c r="H197" s="410">
        <f>F197*G197</f>
        <v>0</v>
      </c>
      <c r="L197" s="407" t="e">
        <f>+#REF!</f>
        <v>#REF!</v>
      </c>
      <c r="M197" s="568" t="e">
        <f>+IF(OR(C197&gt;(ROUND(L197*1.05,0)),C197&lt;(ROUND(L197*0.95,0))),"NO CUMPLE","CUMPLE")</f>
        <v>#REF!</v>
      </c>
      <c r="N197" s="436"/>
      <c r="O197" s="389"/>
    </row>
    <row r="198" spans="1:15" ht="12.75" hidden="1" customHeight="1">
      <c r="A198" s="950" t="s">
        <v>255</v>
      </c>
      <c r="B198" s="951"/>
      <c r="C198" s="951"/>
      <c r="D198" s="951"/>
      <c r="E198" s="951"/>
      <c r="F198" s="951"/>
      <c r="G198" s="952"/>
      <c r="H198" s="437">
        <f>SUM(H195:H197)</f>
        <v>0</v>
      </c>
      <c r="L198" s="407" t="e">
        <f>+#REF!</f>
        <v>#REF!</v>
      </c>
      <c r="M198" s="568" t="e">
        <f>+IF(OR(C198&gt;(ROUND(L198*1.05,0)),C198&lt;(ROUND(L198*0.95,0))),"NO CUMPLE","CUMPLE")</f>
        <v>#REF!</v>
      </c>
    </row>
    <row r="199" spans="1:15" ht="12.75" hidden="1" customHeight="1">
      <c r="A199" s="953" t="s">
        <v>327</v>
      </c>
      <c r="B199" s="954"/>
      <c r="C199" s="954"/>
      <c r="D199" s="954"/>
      <c r="E199" s="954"/>
      <c r="F199" s="954"/>
      <c r="G199" s="954"/>
      <c r="H199" s="955"/>
    </row>
    <row r="200" spans="1:15" ht="12.75" hidden="1" customHeight="1">
      <c r="A200" s="956" t="s">
        <v>269</v>
      </c>
      <c r="B200" s="957"/>
      <c r="C200" s="958"/>
      <c r="D200" s="959" t="s">
        <v>256</v>
      </c>
      <c r="E200" s="958"/>
      <c r="F200" s="698" t="s">
        <v>244</v>
      </c>
      <c r="G200" s="424" t="s">
        <v>257</v>
      </c>
      <c r="H200" s="425" t="s">
        <v>258</v>
      </c>
    </row>
    <row r="201" spans="1:15" ht="12.75" hidden="1" customHeight="1">
      <c r="A201" s="945"/>
      <c r="B201" s="946"/>
      <c r="C201" s="947"/>
      <c r="D201" s="948"/>
      <c r="E201" s="949"/>
      <c r="F201" s="703"/>
      <c r="G201" s="428"/>
      <c r="H201" s="427">
        <f t="shared" ref="H201:H212" si="23">G201*F201</f>
        <v>0</v>
      </c>
    </row>
    <row r="202" spans="1:15" ht="12.75" hidden="1" customHeight="1">
      <c r="A202" s="945"/>
      <c r="B202" s="946"/>
      <c r="C202" s="947"/>
      <c r="D202" s="948"/>
      <c r="E202" s="949"/>
      <c r="F202" s="701"/>
      <c r="G202" s="428"/>
      <c r="H202" s="429">
        <f t="shared" si="23"/>
        <v>0</v>
      </c>
    </row>
    <row r="203" spans="1:15" ht="12.75" hidden="1" customHeight="1">
      <c r="A203" s="945"/>
      <c r="B203" s="946"/>
      <c r="C203" s="947"/>
      <c r="D203" s="948"/>
      <c r="E203" s="949"/>
      <c r="F203" s="701"/>
      <c r="G203" s="428"/>
      <c r="H203" s="429">
        <f t="shared" si="23"/>
        <v>0</v>
      </c>
    </row>
    <row r="204" spans="1:15" ht="12.75" hidden="1" customHeight="1">
      <c r="A204" s="968"/>
      <c r="B204" s="969"/>
      <c r="C204" s="970"/>
      <c r="D204" s="971"/>
      <c r="E204" s="972"/>
      <c r="F204" s="701"/>
      <c r="G204" s="426"/>
      <c r="H204" s="429">
        <f t="shared" si="23"/>
        <v>0</v>
      </c>
      <c r="I204" s="395"/>
    </row>
    <row r="205" spans="1:15" ht="12.75" hidden="1" customHeight="1">
      <c r="A205" s="945"/>
      <c r="B205" s="946"/>
      <c r="C205" s="947"/>
      <c r="D205" s="948"/>
      <c r="E205" s="949"/>
      <c r="F205" s="701"/>
      <c r="G205" s="428"/>
      <c r="H205" s="429">
        <f t="shared" si="23"/>
        <v>0</v>
      </c>
      <c r="I205" s="395"/>
    </row>
    <row r="206" spans="1:15" ht="12.75" hidden="1" customHeight="1">
      <c r="A206" s="945"/>
      <c r="B206" s="946"/>
      <c r="C206" s="947"/>
      <c r="D206" s="948"/>
      <c r="E206" s="949"/>
      <c r="F206" s="701"/>
      <c r="G206" s="428"/>
      <c r="H206" s="429">
        <f t="shared" si="23"/>
        <v>0</v>
      </c>
    </row>
    <row r="207" spans="1:15" ht="12.75" hidden="1" customHeight="1">
      <c r="A207" s="945"/>
      <c r="B207" s="946"/>
      <c r="C207" s="947"/>
      <c r="D207" s="948"/>
      <c r="E207" s="949"/>
      <c r="F207" s="701"/>
      <c r="G207" s="428"/>
      <c r="H207" s="429">
        <f t="shared" si="23"/>
        <v>0</v>
      </c>
    </row>
    <row r="208" spans="1:15" ht="12.75" hidden="1" customHeight="1">
      <c r="A208" s="945"/>
      <c r="B208" s="946"/>
      <c r="C208" s="947"/>
      <c r="D208" s="948"/>
      <c r="E208" s="949"/>
      <c r="F208" s="701"/>
      <c r="G208" s="428"/>
      <c r="H208" s="429">
        <f t="shared" si="23"/>
        <v>0</v>
      </c>
    </row>
    <row r="209" spans="1:17" ht="12.75" hidden="1" customHeight="1">
      <c r="A209" s="945"/>
      <c r="B209" s="946"/>
      <c r="C209" s="947"/>
      <c r="D209" s="948"/>
      <c r="E209" s="949"/>
      <c r="F209" s="701"/>
      <c r="G209" s="428"/>
      <c r="H209" s="429">
        <f t="shared" si="23"/>
        <v>0</v>
      </c>
    </row>
    <row r="210" spans="1:17" ht="12.75" hidden="1" customHeight="1">
      <c r="A210" s="945"/>
      <c r="B210" s="946"/>
      <c r="C210" s="947"/>
      <c r="D210" s="948"/>
      <c r="E210" s="949"/>
      <c r="F210" s="701"/>
      <c r="G210" s="428"/>
      <c r="H210" s="429">
        <f t="shared" si="23"/>
        <v>0</v>
      </c>
    </row>
    <row r="211" spans="1:17" ht="12.75" hidden="1" customHeight="1">
      <c r="A211" s="945"/>
      <c r="B211" s="946"/>
      <c r="C211" s="947"/>
      <c r="D211" s="948"/>
      <c r="E211" s="949"/>
      <c r="F211" s="701"/>
      <c r="G211" s="428"/>
      <c r="H211" s="429">
        <f t="shared" si="23"/>
        <v>0</v>
      </c>
    </row>
    <row r="212" spans="1:17" ht="12.75" hidden="1" customHeight="1">
      <c r="A212" s="945"/>
      <c r="B212" s="946"/>
      <c r="C212" s="947"/>
      <c r="D212" s="948"/>
      <c r="E212" s="949"/>
      <c r="F212" s="704"/>
      <c r="G212" s="428"/>
      <c r="H212" s="429">
        <f t="shared" si="23"/>
        <v>0</v>
      </c>
    </row>
    <row r="213" spans="1:17" ht="13.5" hidden="1" customHeight="1" thickBot="1">
      <c r="A213" s="933" t="s">
        <v>328</v>
      </c>
      <c r="B213" s="934"/>
      <c r="C213" s="934"/>
      <c r="D213" s="934"/>
      <c r="E213" s="934"/>
      <c r="F213" s="934"/>
      <c r="G213" s="935"/>
      <c r="H213" s="430">
        <f>SUM(H201:H212)</f>
        <v>0</v>
      </c>
    </row>
    <row r="214" spans="1:17" ht="13.5" hidden="1" customHeight="1" thickTop="1">
      <c r="A214" s="930" t="s">
        <v>259</v>
      </c>
      <c r="B214" s="931"/>
      <c r="C214" s="931"/>
      <c r="D214" s="931"/>
      <c r="E214" s="931"/>
      <c r="F214" s="931"/>
      <c r="G214" s="931"/>
      <c r="H214" s="932"/>
    </row>
    <row r="215" spans="1:17" ht="12.75" hidden="1" customHeight="1">
      <c r="A215" s="927" t="s">
        <v>260</v>
      </c>
      <c r="B215" s="928"/>
      <c r="C215" s="928"/>
      <c r="D215" s="928"/>
      <c r="E215" s="928"/>
      <c r="F215" s="928"/>
      <c r="G215" s="929"/>
      <c r="H215" s="431">
        <f>H192+H198+H213</f>
        <v>0</v>
      </c>
    </row>
    <row r="216" spans="1:17" ht="12.75" hidden="1" customHeight="1">
      <c r="A216" s="939" t="s">
        <v>261</v>
      </c>
      <c r="B216" s="940"/>
      <c r="C216" s="940"/>
      <c r="D216" s="940"/>
      <c r="E216" s="940"/>
      <c r="F216" s="940"/>
      <c r="G216" s="941"/>
      <c r="H216" s="432">
        <f>H215*0.19</f>
        <v>0</v>
      </c>
    </row>
    <row r="217" spans="1:17" ht="28.5" hidden="1" customHeight="1" thickBot="1">
      <c r="A217" s="942" t="s">
        <v>329</v>
      </c>
      <c r="B217" s="943"/>
      <c r="C217" s="943"/>
      <c r="D217" s="943"/>
      <c r="E217" s="943"/>
      <c r="F217" s="943"/>
      <c r="G217" s="944"/>
      <c r="H217" s="572">
        <f>H216+H215</f>
        <v>0</v>
      </c>
      <c r="I217" s="936" t="s">
        <v>330</v>
      </c>
      <c r="J217" s="936"/>
      <c r="K217" s="936"/>
      <c r="L217" s="571">
        <v>66692301</v>
      </c>
      <c r="M217" s="456" t="b">
        <f>+L217=H217</f>
        <v>0</v>
      </c>
    </row>
    <row r="218" spans="1:17" hidden="1"/>
    <row r="219" spans="1:17" hidden="1"/>
    <row r="220" spans="1:17" s="389" customFormat="1" ht="12.75" hidden="1" customHeight="1">
      <c r="A220" s="387" t="str">
        <f>+$A$4</f>
        <v>OFERENTE</v>
      </c>
      <c r="B220" s="388">
        <v>5</v>
      </c>
      <c r="C220" s="967">
        <f>VLOOKUP(B220,Conformación!$A$5:$S$139,2,FALSE)</f>
        <v>0</v>
      </c>
      <c r="D220" s="967"/>
      <c r="E220" s="967"/>
      <c r="F220" s="967"/>
      <c r="G220" s="967"/>
      <c r="H220" s="967"/>
      <c r="I220" s="396"/>
      <c r="J220" s="456" t="str">
        <f>+$J$4</f>
        <v>F.M.</v>
      </c>
      <c r="K220" s="457">
        <f>+$K$4</f>
        <v>2.0114999999999998</v>
      </c>
      <c r="L220" s="454" t="s">
        <v>270</v>
      </c>
      <c r="M220" s="396"/>
      <c r="N220" s="396"/>
      <c r="O220" s="396"/>
      <c r="P220" s="396"/>
      <c r="Q220" s="396"/>
    </row>
    <row r="221" spans="1:17" s="389" customFormat="1" ht="12.75" hidden="1" customHeight="1">
      <c r="A221" s="387"/>
      <c r="B221" s="387"/>
      <c r="C221" s="966">
        <f>VLOOKUP(B220,Conformación!$A$5:$S$139,4,FALSE)</f>
        <v>0</v>
      </c>
      <c r="D221" s="966"/>
      <c r="E221" s="966"/>
      <c r="F221" s="966"/>
      <c r="G221" s="966"/>
      <c r="H221" s="966"/>
      <c r="I221" s="396"/>
      <c r="J221" s="396" t="str">
        <f>+$J$5</f>
        <v>PLAZO</v>
      </c>
      <c r="K221" s="396">
        <f>+$K$5</f>
        <v>3</v>
      </c>
      <c r="L221" s="455" t="s">
        <v>231</v>
      </c>
      <c r="M221" s="396"/>
      <c r="N221" s="396"/>
      <c r="O221" s="396"/>
      <c r="P221" s="396"/>
      <c r="Q221" s="396"/>
    </row>
    <row r="222" spans="1:17" s="389" customFormat="1" ht="13.5" hidden="1" customHeight="1">
      <c r="A222" s="387"/>
      <c r="B222" s="387"/>
      <c r="C222" s="966"/>
      <c r="D222" s="966"/>
      <c r="E222" s="966"/>
      <c r="F222" s="966"/>
      <c r="G222" s="966"/>
      <c r="H222" s="966"/>
      <c r="I222" s="396"/>
      <c r="J222" s="396" t="str">
        <f>+$J$6</f>
        <v>POE</v>
      </c>
      <c r="K222" s="974">
        <f>+$K$6</f>
        <v>0</v>
      </c>
      <c r="L222" s="975"/>
      <c r="M222" s="396"/>
      <c r="N222" s="396"/>
      <c r="O222" s="396"/>
      <c r="P222" s="396"/>
      <c r="Q222" s="396"/>
    </row>
    <row r="223" spans="1:17" hidden="1">
      <c r="J223" s="397" t="s">
        <v>271</v>
      </c>
      <c r="K223" s="397"/>
      <c r="L223" s="460">
        <f>+'Formato 11'!D148</f>
        <v>1</v>
      </c>
    </row>
    <row r="224" spans="1:17" ht="14.25" hidden="1" customHeight="1" thickTop="1" thickBot="1">
      <c r="A224" s="963" t="s">
        <v>234</v>
      </c>
      <c r="B224" s="964"/>
      <c r="C224" s="964"/>
      <c r="D224" s="964"/>
      <c r="E224" s="964"/>
      <c r="F224" s="964"/>
      <c r="G224" s="964"/>
      <c r="H224" s="965"/>
      <c r="K224" s="551">
        <f>+$K$8</f>
        <v>1.9109249999999998</v>
      </c>
      <c r="L224" s="397" t="str">
        <f>+$L$8</f>
        <v>95% FM</v>
      </c>
    </row>
    <row r="225" spans="1:13" ht="14.25" hidden="1" customHeight="1" thickTop="1" thickBot="1">
      <c r="A225" s="960" t="s">
        <v>235</v>
      </c>
      <c r="B225" s="961"/>
      <c r="C225" s="961"/>
      <c r="D225" s="961"/>
      <c r="E225" s="961"/>
      <c r="F225" s="961"/>
      <c r="G225" s="961"/>
      <c r="H225" s="962"/>
      <c r="K225" s="551">
        <f>+$K$9</f>
        <v>2.1120749999999999</v>
      </c>
      <c r="L225" s="395" t="str">
        <f>+$L$9</f>
        <v>105% FM</v>
      </c>
    </row>
    <row r="226" spans="1:13" ht="13.5" hidden="1" customHeight="1" thickTop="1">
      <c r="A226" s="399" t="s">
        <v>236</v>
      </c>
      <c r="B226" s="400" t="s">
        <v>237</v>
      </c>
      <c r="C226" s="400" t="s">
        <v>238</v>
      </c>
      <c r="D226" s="400" t="s">
        <v>239</v>
      </c>
      <c r="E226" s="400" t="s">
        <v>240</v>
      </c>
      <c r="F226" s="696" t="s">
        <v>241</v>
      </c>
      <c r="G226" s="400" t="s">
        <v>242</v>
      </c>
      <c r="H226" s="401"/>
    </row>
    <row r="227" spans="1:13" ht="24" hidden="1" customHeight="1">
      <c r="A227" s="415" t="s">
        <v>243</v>
      </c>
      <c r="B227" s="416" t="s">
        <v>244</v>
      </c>
      <c r="C227" s="416" t="s">
        <v>245</v>
      </c>
      <c r="D227" s="416" t="s">
        <v>246</v>
      </c>
      <c r="E227" s="416" t="s">
        <v>247</v>
      </c>
      <c r="F227" s="699" t="s">
        <v>248</v>
      </c>
      <c r="G227" s="416" t="s">
        <v>249</v>
      </c>
      <c r="H227" s="417" t="s">
        <v>250</v>
      </c>
      <c r="L227" s="570">
        <f>+$L$11</f>
        <v>0</v>
      </c>
    </row>
    <row r="228" spans="1:13" ht="12.75" hidden="1" customHeight="1">
      <c r="A228" s="405"/>
      <c r="B228" s="406"/>
      <c r="C228" s="407"/>
      <c r="D228" s="408"/>
      <c r="E228" s="434">
        <v>0</v>
      </c>
      <c r="F228" s="705">
        <f t="shared" ref="F228:F235" si="24">B228*C228*D228*E228</f>
        <v>0</v>
      </c>
      <c r="G228" s="409">
        <v>0</v>
      </c>
      <c r="H228" s="410">
        <f t="shared" ref="H228:H235" si="25">F228*G228</f>
        <v>0</v>
      </c>
      <c r="L228" s="407">
        <f>+$L12</f>
        <v>0</v>
      </c>
      <c r="M228" s="568" t="str">
        <f t="shared" ref="M228:M236" si="26">+IF(OR(C228&gt;(ROUND(L228*1.05,0)),C228&lt;(ROUND(L228*0.95,0))),"NO CUMPLE","CUMPLE")</f>
        <v>CUMPLE</v>
      </c>
    </row>
    <row r="229" spans="1:13" ht="12.75" hidden="1" customHeight="1">
      <c r="A229" s="405"/>
      <c r="B229" s="406"/>
      <c r="C229" s="407"/>
      <c r="D229" s="408"/>
      <c r="E229" s="435">
        <f t="shared" ref="E229:E235" si="27">$E$228</f>
        <v>0</v>
      </c>
      <c r="F229" s="700">
        <f t="shared" si="24"/>
        <v>0</v>
      </c>
      <c r="G229" s="412">
        <f>+$G$228</f>
        <v>0</v>
      </c>
      <c r="H229" s="410">
        <f t="shared" si="25"/>
        <v>0</v>
      </c>
      <c r="L229" s="407" t="e">
        <f>+#REF!</f>
        <v>#REF!</v>
      </c>
      <c r="M229" s="568" t="e">
        <f t="shared" si="26"/>
        <v>#REF!</v>
      </c>
    </row>
    <row r="230" spans="1:13" ht="12.75" hidden="1" customHeight="1">
      <c r="A230" s="405"/>
      <c r="B230" s="406"/>
      <c r="C230" s="407"/>
      <c r="D230" s="408"/>
      <c r="E230" s="435">
        <f t="shared" si="27"/>
        <v>0</v>
      </c>
      <c r="F230" s="700">
        <f t="shared" si="24"/>
        <v>0</v>
      </c>
      <c r="G230" s="412">
        <f t="shared" ref="G230:G235" si="28">+$G$228</f>
        <v>0</v>
      </c>
      <c r="H230" s="410">
        <f t="shared" si="25"/>
        <v>0</v>
      </c>
      <c r="L230" s="407" t="e">
        <f>+#REF!</f>
        <v>#REF!</v>
      </c>
      <c r="M230" s="568" t="e">
        <f t="shared" si="26"/>
        <v>#REF!</v>
      </c>
    </row>
    <row r="231" spans="1:13" ht="12.75" hidden="1" customHeight="1">
      <c r="A231" s="405"/>
      <c r="B231" s="406"/>
      <c r="C231" s="407"/>
      <c r="D231" s="408"/>
      <c r="E231" s="435">
        <f t="shared" si="27"/>
        <v>0</v>
      </c>
      <c r="F231" s="700">
        <f t="shared" si="24"/>
        <v>0</v>
      </c>
      <c r="G231" s="412">
        <f t="shared" si="28"/>
        <v>0</v>
      </c>
      <c r="H231" s="410">
        <f t="shared" si="25"/>
        <v>0</v>
      </c>
      <c r="L231" s="407" t="e">
        <f>+#REF!</f>
        <v>#REF!</v>
      </c>
      <c r="M231" s="568" t="e">
        <f t="shared" si="26"/>
        <v>#REF!</v>
      </c>
    </row>
    <row r="232" spans="1:13" ht="12.75" hidden="1" customHeight="1">
      <c r="A232" s="405"/>
      <c r="B232" s="406"/>
      <c r="C232" s="407"/>
      <c r="D232" s="408"/>
      <c r="E232" s="435">
        <f t="shared" si="27"/>
        <v>0</v>
      </c>
      <c r="F232" s="700">
        <f t="shared" si="24"/>
        <v>0</v>
      </c>
      <c r="G232" s="412">
        <f t="shared" si="28"/>
        <v>0</v>
      </c>
      <c r="H232" s="410">
        <f t="shared" si="25"/>
        <v>0</v>
      </c>
      <c r="L232" s="407" t="e">
        <f>+#REF!</f>
        <v>#REF!</v>
      </c>
      <c r="M232" s="568" t="e">
        <f t="shared" si="26"/>
        <v>#REF!</v>
      </c>
    </row>
    <row r="233" spans="1:13" ht="12.75" hidden="1" customHeight="1">
      <c r="A233" s="405"/>
      <c r="B233" s="406"/>
      <c r="C233" s="407"/>
      <c r="D233" s="408"/>
      <c r="E233" s="435">
        <f t="shared" si="27"/>
        <v>0</v>
      </c>
      <c r="F233" s="700">
        <f t="shared" si="24"/>
        <v>0</v>
      </c>
      <c r="G233" s="412">
        <f t="shared" si="28"/>
        <v>0</v>
      </c>
      <c r="H233" s="410">
        <f t="shared" si="25"/>
        <v>0</v>
      </c>
      <c r="L233" s="407" t="e">
        <f>+#REF!</f>
        <v>#REF!</v>
      </c>
      <c r="M233" s="568" t="e">
        <f t="shared" si="26"/>
        <v>#REF!</v>
      </c>
    </row>
    <row r="234" spans="1:13" ht="12.75" hidden="1" customHeight="1">
      <c r="A234" s="405"/>
      <c r="B234" s="406"/>
      <c r="C234" s="407"/>
      <c r="D234" s="408"/>
      <c r="E234" s="435">
        <f t="shared" si="27"/>
        <v>0</v>
      </c>
      <c r="F234" s="700">
        <f t="shared" si="24"/>
        <v>0</v>
      </c>
      <c r="G234" s="412">
        <f t="shared" si="28"/>
        <v>0</v>
      </c>
      <c r="H234" s="410">
        <f t="shared" si="25"/>
        <v>0</v>
      </c>
      <c r="L234" s="407" t="e">
        <f>+#REF!</f>
        <v>#REF!</v>
      </c>
      <c r="M234" s="568" t="e">
        <f t="shared" si="26"/>
        <v>#REF!</v>
      </c>
    </row>
    <row r="235" spans="1:13" ht="12.75" hidden="1" customHeight="1">
      <c r="A235" s="405"/>
      <c r="B235" s="406"/>
      <c r="C235" s="407"/>
      <c r="D235" s="408"/>
      <c r="E235" s="435">
        <f t="shared" si="27"/>
        <v>0</v>
      </c>
      <c r="F235" s="700">
        <f t="shared" si="24"/>
        <v>0</v>
      </c>
      <c r="G235" s="412">
        <f t="shared" si="28"/>
        <v>0</v>
      </c>
      <c r="H235" s="410">
        <f t="shared" si="25"/>
        <v>0</v>
      </c>
      <c r="L235" s="407" t="e">
        <f>+#REF!</f>
        <v>#REF!</v>
      </c>
      <c r="M235" s="568" t="e">
        <f t="shared" si="26"/>
        <v>#REF!</v>
      </c>
    </row>
    <row r="236" spans="1:13" ht="12.75" hidden="1" customHeight="1">
      <c r="A236" s="405"/>
      <c r="B236" s="406"/>
      <c r="C236" s="407"/>
      <c r="D236" s="408"/>
      <c r="E236" s="411"/>
      <c r="F236" s="700"/>
      <c r="G236" s="412"/>
      <c r="H236" s="410"/>
      <c r="L236" s="407" t="e">
        <f>+#REF!</f>
        <v>#REF!</v>
      </c>
      <c r="M236" s="568" t="e">
        <f t="shared" si="26"/>
        <v>#REF!</v>
      </c>
    </row>
    <row r="237" spans="1:13" ht="12.75" hidden="1" customHeight="1">
      <c r="A237" s="950" t="s">
        <v>251</v>
      </c>
      <c r="B237" s="951"/>
      <c r="C237" s="951"/>
      <c r="D237" s="951"/>
      <c r="E237" s="951"/>
      <c r="F237" s="951"/>
      <c r="G237" s="952"/>
      <c r="H237" s="413">
        <f>SUM(H228:H236)</f>
        <v>0</v>
      </c>
    </row>
    <row r="238" spans="1:13" ht="12.75" hidden="1" customHeight="1">
      <c r="A238" s="953" t="s">
        <v>252</v>
      </c>
      <c r="B238" s="954"/>
      <c r="C238" s="954"/>
      <c r="D238" s="954"/>
      <c r="E238" s="954"/>
      <c r="F238" s="954"/>
      <c r="G238" s="954"/>
      <c r="H238" s="955"/>
    </row>
    <row r="239" spans="1:13" ht="24" hidden="1" customHeight="1">
      <c r="A239" s="415" t="s">
        <v>253</v>
      </c>
      <c r="B239" s="416" t="s">
        <v>244</v>
      </c>
      <c r="C239" s="416" t="s">
        <v>245</v>
      </c>
      <c r="D239" s="416" t="s">
        <v>246</v>
      </c>
      <c r="E239" s="416" t="s">
        <v>254</v>
      </c>
      <c r="F239" s="699" t="s">
        <v>248</v>
      </c>
      <c r="G239" s="416" t="s">
        <v>249</v>
      </c>
      <c r="H239" s="417" t="s">
        <v>250</v>
      </c>
    </row>
    <row r="240" spans="1:13" ht="12.75" hidden="1" customHeight="1">
      <c r="A240" s="418"/>
      <c r="B240" s="419"/>
      <c r="C240" s="420"/>
      <c r="D240" s="421"/>
      <c r="E240" s="447">
        <f>+$E$228</f>
        <v>0</v>
      </c>
      <c r="F240" s="705">
        <f>B240*C240*D240*E240</f>
        <v>0</v>
      </c>
      <c r="G240" s="422">
        <f>+$G$228</f>
        <v>0</v>
      </c>
      <c r="H240" s="410">
        <f>F240*G240</f>
        <v>0</v>
      </c>
      <c r="L240" s="436"/>
    </row>
    <row r="241" spans="1:13" ht="12.75" hidden="1" customHeight="1">
      <c r="A241" s="405"/>
      <c r="B241" s="444"/>
      <c r="C241" s="426"/>
      <c r="D241" s="445"/>
      <c r="E241" s="435">
        <f>+$E$228</f>
        <v>0</v>
      </c>
      <c r="F241" s="700">
        <f>B241*C241*D241*E241</f>
        <v>0</v>
      </c>
      <c r="G241" s="412">
        <f>+$G$228</f>
        <v>0</v>
      </c>
      <c r="H241" s="410">
        <f>F241*G241</f>
        <v>0</v>
      </c>
      <c r="L241" s="407" t="e">
        <f>+#REF!</f>
        <v>#REF!</v>
      </c>
      <c r="M241" s="568" t="e">
        <f>+IF(OR(C241&gt;(ROUND(L241*1.05,0)),C241&lt;(ROUND(L241*0.95,0))),"NO CUMPLE","CUMPLE")</f>
        <v>#REF!</v>
      </c>
    </row>
    <row r="242" spans="1:13" ht="12.75" hidden="1" customHeight="1">
      <c r="A242" s="439"/>
      <c r="B242" s="440"/>
      <c r="C242" s="441"/>
      <c r="D242" s="442"/>
      <c r="E242" s="446">
        <f>+$E$228</f>
        <v>0</v>
      </c>
      <c r="F242" s="700">
        <f>B242*C242*D242*E242</f>
        <v>0</v>
      </c>
      <c r="G242" s="443">
        <f>+$G$228</f>
        <v>0</v>
      </c>
      <c r="H242" s="410">
        <f>F242*G242</f>
        <v>0</v>
      </c>
      <c r="L242" s="407" t="e">
        <f>+#REF!</f>
        <v>#REF!</v>
      </c>
      <c r="M242" s="568" t="e">
        <f>+IF(OR(C242&gt;(ROUND(L242*1.05,0)),C242&lt;(ROUND(L242*0.95,0))),"NO CUMPLE","CUMPLE")</f>
        <v>#REF!</v>
      </c>
    </row>
    <row r="243" spans="1:13" ht="12.75" hidden="1" customHeight="1">
      <c r="A243" s="950" t="s">
        <v>255</v>
      </c>
      <c r="B243" s="951"/>
      <c r="C243" s="951"/>
      <c r="D243" s="951"/>
      <c r="E243" s="951"/>
      <c r="F243" s="951"/>
      <c r="G243" s="952"/>
      <c r="H243" s="437">
        <f>SUM(H240:H242)</f>
        <v>0</v>
      </c>
      <c r="L243" s="407" t="e">
        <f>+#REF!</f>
        <v>#REF!</v>
      </c>
      <c r="M243" s="568" t="e">
        <f>+IF(OR(C243&gt;(ROUND(L243*1.05,0)),C243&lt;(ROUND(L243*0.95,0))),"NO CUMPLE","CUMPLE")</f>
        <v>#REF!</v>
      </c>
    </row>
    <row r="244" spans="1:13" ht="12.75" hidden="1" customHeight="1">
      <c r="A244" s="953" t="s">
        <v>327</v>
      </c>
      <c r="B244" s="954"/>
      <c r="C244" s="954"/>
      <c r="D244" s="954"/>
      <c r="E244" s="954"/>
      <c r="F244" s="954"/>
      <c r="G244" s="954"/>
      <c r="H244" s="955"/>
    </row>
    <row r="245" spans="1:13" ht="12.75" hidden="1" customHeight="1">
      <c r="A245" s="956" t="s">
        <v>269</v>
      </c>
      <c r="B245" s="957"/>
      <c r="C245" s="958"/>
      <c r="D245" s="959" t="s">
        <v>256</v>
      </c>
      <c r="E245" s="958"/>
      <c r="F245" s="698" t="s">
        <v>244</v>
      </c>
      <c r="G245" s="424" t="s">
        <v>257</v>
      </c>
      <c r="H245" s="425" t="s">
        <v>258</v>
      </c>
    </row>
    <row r="246" spans="1:13" ht="12.75" hidden="1" customHeight="1">
      <c r="A246" s="945"/>
      <c r="B246" s="946"/>
      <c r="C246" s="947"/>
      <c r="D246" s="948"/>
      <c r="E246" s="949"/>
      <c r="F246" s="703"/>
      <c r="G246" s="428"/>
      <c r="H246" s="427">
        <f t="shared" ref="H246:H257" si="29">G246*F246</f>
        <v>0</v>
      </c>
    </row>
    <row r="247" spans="1:13" ht="12.75" hidden="1" customHeight="1">
      <c r="A247" s="945"/>
      <c r="B247" s="946"/>
      <c r="C247" s="947"/>
      <c r="D247" s="948"/>
      <c r="E247" s="949"/>
      <c r="F247" s="701"/>
      <c r="G247" s="428"/>
      <c r="H247" s="429">
        <f t="shared" si="29"/>
        <v>0</v>
      </c>
    </row>
    <row r="248" spans="1:13" ht="12.75" hidden="1" customHeight="1">
      <c r="A248" s="945"/>
      <c r="B248" s="946"/>
      <c r="C248" s="947"/>
      <c r="D248" s="948"/>
      <c r="E248" s="949"/>
      <c r="F248" s="701"/>
      <c r="G248" s="428"/>
      <c r="H248" s="429">
        <f t="shared" si="29"/>
        <v>0</v>
      </c>
    </row>
    <row r="249" spans="1:13" ht="12.75" hidden="1" customHeight="1">
      <c r="A249" s="945"/>
      <c r="B249" s="946"/>
      <c r="C249" s="947"/>
      <c r="D249" s="948"/>
      <c r="E249" s="949"/>
      <c r="F249" s="701"/>
      <c r="G249" s="428"/>
      <c r="H249" s="429">
        <f t="shared" si="29"/>
        <v>0</v>
      </c>
    </row>
    <row r="250" spans="1:13" ht="12.75" hidden="1" customHeight="1">
      <c r="A250" s="945"/>
      <c r="B250" s="946"/>
      <c r="C250" s="947"/>
      <c r="D250" s="948"/>
      <c r="E250" s="949"/>
      <c r="F250" s="701"/>
      <c r="G250" s="428"/>
      <c r="H250" s="429">
        <f t="shared" si="29"/>
        <v>0</v>
      </c>
    </row>
    <row r="251" spans="1:13" ht="12.75" hidden="1" customHeight="1">
      <c r="A251" s="945"/>
      <c r="B251" s="946"/>
      <c r="C251" s="947"/>
      <c r="D251" s="948"/>
      <c r="E251" s="949"/>
      <c r="F251" s="701"/>
      <c r="G251" s="428"/>
      <c r="H251" s="429">
        <f t="shared" si="29"/>
        <v>0</v>
      </c>
    </row>
    <row r="252" spans="1:13" ht="12.75" hidden="1" customHeight="1">
      <c r="A252" s="945"/>
      <c r="B252" s="946"/>
      <c r="C252" s="947"/>
      <c r="D252" s="948"/>
      <c r="E252" s="949"/>
      <c r="F252" s="701"/>
      <c r="G252" s="428"/>
      <c r="H252" s="429">
        <f t="shared" si="29"/>
        <v>0</v>
      </c>
    </row>
    <row r="253" spans="1:13" ht="12.75" hidden="1" customHeight="1">
      <c r="A253" s="945"/>
      <c r="B253" s="946"/>
      <c r="C253" s="947"/>
      <c r="D253" s="948"/>
      <c r="E253" s="949"/>
      <c r="F253" s="701"/>
      <c r="G253" s="428"/>
      <c r="H253" s="429">
        <f t="shared" si="29"/>
        <v>0</v>
      </c>
    </row>
    <row r="254" spans="1:13" ht="12.75" hidden="1" customHeight="1">
      <c r="A254" s="945"/>
      <c r="B254" s="946"/>
      <c r="C254" s="947"/>
      <c r="D254" s="948"/>
      <c r="E254" s="949"/>
      <c r="F254" s="701"/>
      <c r="G254" s="428"/>
      <c r="H254" s="429">
        <f t="shared" si="29"/>
        <v>0</v>
      </c>
    </row>
    <row r="255" spans="1:13" ht="12.75" hidden="1" customHeight="1">
      <c r="A255" s="945"/>
      <c r="B255" s="946"/>
      <c r="C255" s="947"/>
      <c r="D255" s="948"/>
      <c r="E255" s="949"/>
      <c r="F255" s="701"/>
      <c r="G255" s="428"/>
      <c r="H255" s="429">
        <f t="shared" si="29"/>
        <v>0</v>
      </c>
    </row>
    <row r="256" spans="1:13" ht="12.75" hidden="1" customHeight="1">
      <c r="A256" s="945"/>
      <c r="B256" s="946"/>
      <c r="C256" s="947"/>
      <c r="D256" s="948"/>
      <c r="E256" s="949"/>
      <c r="F256" s="701"/>
      <c r="G256" s="428"/>
      <c r="H256" s="429">
        <f t="shared" si="29"/>
        <v>0</v>
      </c>
    </row>
    <row r="257" spans="1:13" ht="12.75" hidden="1" customHeight="1">
      <c r="A257" s="945"/>
      <c r="B257" s="946"/>
      <c r="C257" s="947"/>
      <c r="D257" s="948"/>
      <c r="E257" s="949"/>
      <c r="F257" s="704"/>
      <c r="G257" s="428"/>
      <c r="H257" s="429">
        <f t="shared" si="29"/>
        <v>0</v>
      </c>
    </row>
    <row r="258" spans="1:13" ht="13.5" hidden="1" customHeight="1" thickBot="1">
      <c r="A258" s="933" t="s">
        <v>328</v>
      </c>
      <c r="B258" s="934"/>
      <c r="C258" s="934"/>
      <c r="D258" s="934"/>
      <c r="E258" s="934"/>
      <c r="F258" s="934"/>
      <c r="G258" s="935"/>
      <c r="H258" s="430">
        <f>SUM(H246:H257)</f>
        <v>0</v>
      </c>
    </row>
    <row r="259" spans="1:13" ht="13.5" hidden="1" customHeight="1" thickTop="1">
      <c r="A259" s="930" t="s">
        <v>259</v>
      </c>
      <c r="B259" s="931"/>
      <c r="C259" s="931"/>
      <c r="D259" s="931"/>
      <c r="E259" s="931"/>
      <c r="F259" s="931"/>
      <c r="G259" s="931"/>
      <c r="H259" s="932"/>
    </row>
    <row r="260" spans="1:13" ht="12.75" hidden="1" customHeight="1">
      <c r="A260" s="927" t="s">
        <v>260</v>
      </c>
      <c r="B260" s="928"/>
      <c r="C260" s="928"/>
      <c r="D260" s="928"/>
      <c r="E260" s="928"/>
      <c r="F260" s="928"/>
      <c r="G260" s="929"/>
      <c r="H260" s="431">
        <f>H237+H243+H258</f>
        <v>0</v>
      </c>
    </row>
    <row r="261" spans="1:13" ht="12.75" hidden="1" customHeight="1">
      <c r="A261" s="939" t="s">
        <v>261</v>
      </c>
      <c r="B261" s="940"/>
      <c r="C261" s="940"/>
      <c r="D261" s="940"/>
      <c r="E261" s="940"/>
      <c r="F261" s="940"/>
      <c r="G261" s="941"/>
      <c r="H261" s="432">
        <f>H260*0.19</f>
        <v>0</v>
      </c>
    </row>
    <row r="262" spans="1:13" ht="27" hidden="1" customHeight="1" thickBot="1">
      <c r="A262" s="942" t="s">
        <v>329</v>
      </c>
      <c r="B262" s="943"/>
      <c r="C262" s="943"/>
      <c r="D262" s="943"/>
      <c r="E262" s="943"/>
      <c r="F262" s="943"/>
      <c r="G262" s="944"/>
      <c r="H262" s="572">
        <f>H261+H260</f>
        <v>0</v>
      </c>
      <c r="I262" s="936" t="s">
        <v>330</v>
      </c>
      <c r="J262" s="936"/>
      <c r="K262" s="936"/>
      <c r="L262" s="571">
        <v>66692301</v>
      </c>
      <c r="M262" s="456" t="b">
        <f>+L262=H262</f>
        <v>0</v>
      </c>
    </row>
    <row r="270" spans="1:13">
      <c r="D270" s="577"/>
      <c r="E270" s="577"/>
      <c r="F270" s="577"/>
      <c r="G270" s="577"/>
    </row>
    <row r="271" spans="1:13">
      <c r="D271" s="577"/>
      <c r="E271" s="577"/>
      <c r="F271" s="577"/>
      <c r="G271" s="577"/>
    </row>
    <row r="272" spans="1:13">
      <c r="D272" s="577"/>
      <c r="E272" s="577"/>
      <c r="F272" s="577"/>
      <c r="G272" s="577"/>
    </row>
    <row r="273" spans="4:7">
      <c r="D273" s="577"/>
      <c r="E273" s="577"/>
      <c r="F273" s="577"/>
      <c r="G273" s="577"/>
    </row>
    <row r="274" spans="4:7">
      <c r="D274" s="577"/>
      <c r="E274" s="577"/>
      <c r="F274" s="577"/>
      <c r="G274" s="577"/>
    </row>
  </sheetData>
  <sheetProtection password="CE32" sheet="1" objects="1" scenarios="1" selectLockedCells="1" selectUnlockedCells="1"/>
  <mergeCells count="204">
    <mergeCell ref="K6:L6"/>
    <mergeCell ref="K85:L85"/>
    <mergeCell ref="K131:L131"/>
    <mergeCell ref="K177:L177"/>
    <mergeCell ref="K222:L222"/>
    <mergeCell ref="C4:H4"/>
    <mergeCell ref="C5:H6"/>
    <mergeCell ref="A8:H8"/>
    <mergeCell ref="A9:H9"/>
    <mergeCell ref="A22:C22"/>
    <mergeCell ref="D22:E22"/>
    <mergeCell ref="A21:H21"/>
    <mergeCell ref="A20:G20"/>
    <mergeCell ref="A24:C24"/>
    <mergeCell ref="D24:E24"/>
    <mergeCell ref="A25:C25"/>
    <mergeCell ref="D25:E25"/>
    <mergeCell ref="A23:C23"/>
    <mergeCell ref="D23:E23"/>
    <mergeCell ref="A28:C28"/>
    <mergeCell ref="D28:E28"/>
    <mergeCell ref="A29:C29"/>
    <mergeCell ref="D29:E29"/>
    <mergeCell ref="A26:C26"/>
    <mergeCell ref="D26:E26"/>
    <mergeCell ref="A27:C27"/>
    <mergeCell ref="D27:E27"/>
    <mergeCell ref="A32:C32"/>
    <mergeCell ref="D32:E32"/>
    <mergeCell ref="A33:C33"/>
    <mergeCell ref="D33:E33"/>
    <mergeCell ref="A30:C30"/>
    <mergeCell ref="D30:E30"/>
    <mergeCell ref="A31:C31"/>
    <mergeCell ref="D31:E31"/>
    <mergeCell ref="A38:G38"/>
    <mergeCell ref="A39:G39"/>
    <mergeCell ref="C83:H83"/>
    <mergeCell ref="C84:H85"/>
    <mergeCell ref="A87:H87"/>
    <mergeCell ref="A88:H88"/>
    <mergeCell ref="A34:C34"/>
    <mergeCell ref="D34:E34"/>
    <mergeCell ref="A35:G35"/>
    <mergeCell ref="A36:H36"/>
    <mergeCell ref="A37:G37"/>
    <mergeCell ref="A107:G107"/>
    <mergeCell ref="A108:H108"/>
    <mergeCell ref="A109:C109"/>
    <mergeCell ref="D109:E109"/>
    <mergeCell ref="A110:C110"/>
    <mergeCell ref="D110:E110"/>
    <mergeCell ref="A101:G101"/>
    <mergeCell ref="A102:H102"/>
    <mergeCell ref="A113:C113"/>
    <mergeCell ref="D113:E113"/>
    <mergeCell ref="A121:C121"/>
    <mergeCell ref="D121:E121"/>
    <mergeCell ref="A119:C119"/>
    <mergeCell ref="D119:E119"/>
    <mergeCell ref="A120:C120"/>
    <mergeCell ref="D120:E120"/>
    <mergeCell ref="A114:C114"/>
    <mergeCell ref="D114:E114"/>
    <mergeCell ref="A111:C111"/>
    <mergeCell ref="D111:E111"/>
    <mergeCell ref="A112:C112"/>
    <mergeCell ref="D112:E112"/>
    <mergeCell ref="A117:C117"/>
    <mergeCell ref="D117:E117"/>
    <mergeCell ref="A118:C118"/>
    <mergeCell ref="D118:E118"/>
    <mergeCell ref="A115:C115"/>
    <mergeCell ref="D115:E115"/>
    <mergeCell ref="A116:C116"/>
    <mergeCell ref="D116:E116"/>
    <mergeCell ref="A158:C158"/>
    <mergeCell ref="D158:E158"/>
    <mergeCell ref="A155:C155"/>
    <mergeCell ref="D155:E155"/>
    <mergeCell ref="A156:C156"/>
    <mergeCell ref="D156:E156"/>
    <mergeCell ref="A161:C161"/>
    <mergeCell ref="D161:E161"/>
    <mergeCell ref="A125:G125"/>
    <mergeCell ref="A126:G126"/>
    <mergeCell ref="C129:H129"/>
    <mergeCell ref="C130:H131"/>
    <mergeCell ref="A133:H133"/>
    <mergeCell ref="A134:H134"/>
    <mergeCell ref="A147:G147"/>
    <mergeCell ref="A148:H148"/>
    <mergeCell ref="A157:C157"/>
    <mergeCell ref="D157:E157"/>
    <mergeCell ref="A154:H154"/>
    <mergeCell ref="A153:G153"/>
    <mergeCell ref="A162:C162"/>
    <mergeCell ref="D162:E162"/>
    <mergeCell ref="A159:C159"/>
    <mergeCell ref="D159:E159"/>
    <mergeCell ref="A160:C160"/>
    <mergeCell ref="D160:E160"/>
    <mergeCell ref="A165:C165"/>
    <mergeCell ref="D165:E165"/>
    <mergeCell ref="A166:C166"/>
    <mergeCell ref="D166:E166"/>
    <mergeCell ref="A163:C163"/>
    <mergeCell ref="D163:E163"/>
    <mergeCell ref="A164:C164"/>
    <mergeCell ref="D164:E164"/>
    <mergeCell ref="A171:G171"/>
    <mergeCell ref="A172:G172"/>
    <mergeCell ref="C175:H175"/>
    <mergeCell ref="C176:H177"/>
    <mergeCell ref="A179:H179"/>
    <mergeCell ref="A180:H180"/>
    <mergeCell ref="A167:C167"/>
    <mergeCell ref="D167:E167"/>
    <mergeCell ref="A168:G168"/>
    <mergeCell ref="A169:H169"/>
    <mergeCell ref="A170:G170"/>
    <mergeCell ref="A192:G192"/>
    <mergeCell ref="A199:H199"/>
    <mergeCell ref="A200:C200"/>
    <mergeCell ref="D200:E200"/>
    <mergeCell ref="A201:C201"/>
    <mergeCell ref="D201:E201"/>
    <mergeCell ref="A193:H193"/>
    <mergeCell ref="A198:G198"/>
    <mergeCell ref="A204:C204"/>
    <mergeCell ref="D204:E204"/>
    <mergeCell ref="D203:E203"/>
    <mergeCell ref="A202:C202"/>
    <mergeCell ref="D202:E202"/>
    <mergeCell ref="A203:C203"/>
    <mergeCell ref="A249:C249"/>
    <mergeCell ref="D249:E249"/>
    <mergeCell ref="A246:C246"/>
    <mergeCell ref="D246:E246"/>
    <mergeCell ref="A208:C208"/>
    <mergeCell ref="D208:E208"/>
    <mergeCell ref="A209:C209"/>
    <mergeCell ref="D209:E209"/>
    <mergeCell ref="A206:C206"/>
    <mergeCell ref="D206:E206"/>
    <mergeCell ref="A207:C207"/>
    <mergeCell ref="D207:E207"/>
    <mergeCell ref="D248:E248"/>
    <mergeCell ref="A238:H238"/>
    <mergeCell ref="A237:G237"/>
    <mergeCell ref="A225:H225"/>
    <mergeCell ref="A224:H224"/>
    <mergeCell ref="C221:H222"/>
    <mergeCell ref="C220:H220"/>
    <mergeCell ref="A217:G217"/>
    <mergeCell ref="A216:G216"/>
    <mergeCell ref="D254:E254"/>
    <mergeCell ref="A255:C255"/>
    <mergeCell ref="D255:E255"/>
    <mergeCell ref="I39:K39"/>
    <mergeCell ref="I126:K126"/>
    <mergeCell ref="I172:K172"/>
    <mergeCell ref="I217:K217"/>
    <mergeCell ref="A247:C247"/>
    <mergeCell ref="D247:E247"/>
    <mergeCell ref="A243:G243"/>
    <mergeCell ref="A244:H244"/>
    <mergeCell ref="A245:C245"/>
    <mergeCell ref="D245:E245"/>
    <mergeCell ref="A212:C212"/>
    <mergeCell ref="D212:E212"/>
    <mergeCell ref="A213:G213"/>
    <mergeCell ref="A214:H214"/>
    <mergeCell ref="A215:G215"/>
    <mergeCell ref="A210:C210"/>
    <mergeCell ref="D210:E210"/>
    <mergeCell ref="A211:C211"/>
    <mergeCell ref="D211:E211"/>
    <mergeCell ref="A205:C205"/>
    <mergeCell ref="D205:E205"/>
    <mergeCell ref="A124:G124"/>
    <mergeCell ref="A123:H123"/>
    <mergeCell ref="A122:G122"/>
    <mergeCell ref="I262:K262"/>
    <mergeCell ref="A1:L2"/>
    <mergeCell ref="A258:G258"/>
    <mergeCell ref="A259:H259"/>
    <mergeCell ref="A260:G260"/>
    <mergeCell ref="A261:G261"/>
    <mergeCell ref="A262:G262"/>
    <mergeCell ref="A252:C252"/>
    <mergeCell ref="D252:E252"/>
    <mergeCell ref="A253:C253"/>
    <mergeCell ref="D253:E253"/>
    <mergeCell ref="A250:C250"/>
    <mergeCell ref="D250:E250"/>
    <mergeCell ref="A251:C251"/>
    <mergeCell ref="D251:E251"/>
    <mergeCell ref="A248:C248"/>
    <mergeCell ref="A256:C256"/>
    <mergeCell ref="D256:E256"/>
    <mergeCell ref="A257:C257"/>
    <mergeCell ref="D257:E257"/>
    <mergeCell ref="A254:C254"/>
  </mergeCells>
  <conditionalFormatting sqref="H39">
    <cfRule type="cellIs" dxfId="88" priority="126" stopIfTrue="1" operator="notEqual">
      <formula>$L$39</formula>
    </cfRule>
  </conditionalFormatting>
  <conditionalFormatting sqref="E12:E19">
    <cfRule type="cellIs" dxfId="87" priority="34" operator="notEqual">
      <formula>$L$7</formula>
    </cfRule>
    <cfRule type="cellIs" dxfId="86" priority="127" stopIfTrue="1" operator="lessThan">
      <formula>$K$4</formula>
    </cfRule>
  </conditionalFormatting>
  <conditionalFormatting sqref="D12:D19">
    <cfRule type="cellIs" dxfId="85" priority="128" stopIfTrue="1" operator="lessThan">
      <formula>#REF!</formula>
    </cfRule>
  </conditionalFormatting>
  <conditionalFormatting sqref="B12:B19">
    <cfRule type="cellIs" dxfId="84" priority="132" stopIfTrue="1" operator="lessThan">
      <formula>#REF!</formula>
    </cfRule>
  </conditionalFormatting>
  <conditionalFormatting sqref="H126">
    <cfRule type="cellIs" dxfId="83" priority="125" stopIfTrue="1" operator="notEqual">
      <formula>$L$126</formula>
    </cfRule>
  </conditionalFormatting>
  <conditionalFormatting sqref="E91">
    <cfRule type="cellIs" dxfId="82" priority="33" operator="notEqual">
      <formula>$L$86</formula>
    </cfRule>
    <cfRule type="cellIs" dxfId="81" priority="120" stopIfTrue="1" operator="lessThan">
      <formula>$K$83</formula>
    </cfRule>
  </conditionalFormatting>
  <conditionalFormatting sqref="D100">
    <cfRule type="cellIs" dxfId="80" priority="121" stopIfTrue="1" operator="lessThan">
      <formula>#REF!</formula>
    </cfRule>
  </conditionalFormatting>
  <conditionalFormatting sqref="B100">
    <cfRule type="cellIs" dxfId="79" priority="122" stopIfTrue="1" operator="lessThan">
      <formula>#REF!</formula>
    </cfRule>
  </conditionalFormatting>
  <conditionalFormatting sqref="E137">
    <cfRule type="cellIs" dxfId="78" priority="32" operator="notEqual">
      <formula>$L$132</formula>
    </cfRule>
    <cfRule type="cellIs" dxfId="77" priority="117" stopIfTrue="1" operator="lessThan">
      <formula>$K$129</formula>
    </cfRule>
  </conditionalFormatting>
  <conditionalFormatting sqref="D146">
    <cfRule type="cellIs" dxfId="76" priority="118" stopIfTrue="1" operator="lessThan">
      <formula>#REF!</formula>
    </cfRule>
  </conditionalFormatting>
  <conditionalFormatting sqref="B146">
    <cfRule type="cellIs" dxfId="75" priority="119" stopIfTrue="1" operator="lessThan">
      <formula>#REF!</formula>
    </cfRule>
  </conditionalFormatting>
  <conditionalFormatting sqref="D196">
    <cfRule type="cellIs" dxfId="74" priority="100" stopIfTrue="1" operator="lessThan">
      <formula>#REF!</formula>
    </cfRule>
  </conditionalFormatting>
  <conditionalFormatting sqref="B196">
    <cfRule type="cellIs" dxfId="73" priority="101" stopIfTrue="1" operator="lessThan">
      <formula>#REF!</formula>
    </cfRule>
  </conditionalFormatting>
  <conditionalFormatting sqref="E183">
    <cfRule type="cellIs" dxfId="72" priority="31" operator="notEqual">
      <formula>$L$178</formula>
    </cfRule>
    <cfRule type="cellIs" dxfId="71" priority="104" stopIfTrue="1" operator="lessThan">
      <formula>$K$175</formula>
    </cfRule>
  </conditionalFormatting>
  <conditionalFormatting sqref="D183">
    <cfRule type="cellIs" dxfId="70" priority="105" stopIfTrue="1" operator="lessThan">
      <formula>#REF!</formula>
    </cfRule>
  </conditionalFormatting>
  <conditionalFormatting sqref="D184">
    <cfRule type="cellIs" dxfId="69" priority="106" stopIfTrue="1" operator="lessThan">
      <formula>#REF!</formula>
    </cfRule>
  </conditionalFormatting>
  <conditionalFormatting sqref="D185">
    <cfRule type="cellIs" dxfId="68" priority="107" stopIfTrue="1" operator="lessThan">
      <formula>#REF!</formula>
    </cfRule>
  </conditionalFormatting>
  <conditionalFormatting sqref="D186">
    <cfRule type="cellIs" dxfId="67" priority="108" stopIfTrue="1" operator="lessThan">
      <formula>#REF!</formula>
    </cfRule>
  </conditionalFormatting>
  <conditionalFormatting sqref="D191">
    <cfRule type="cellIs" dxfId="66" priority="109" stopIfTrue="1" operator="lessThan">
      <formula>#REF!</formula>
    </cfRule>
  </conditionalFormatting>
  <conditionalFormatting sqref="D195 D197">
    <cfRule type="cellIs" dxfId="65" priority="110" stopIfTrue="1" operator="lessThan">
      <formula>#REF!</formula>
    </cfRule>
  </conditionalFormatting>
  <conditionalFormatting sqref="B183">
    <cfRule type="cellIs" dxfId="64" priority="111" stopIfTrue="1" operator="lessThan">
      <formula>#REF!</formula>
    </cfRule>
  </conditionalFormatting>
  <conditionalFormatting sqref="B184">
    <cfRule type="cellIs" dxfId="63" priority="112" stopIfTrue="1" operator="lessThan">
      <formula>#REF!</formula>
    </cfRule>
  </conditionalFormatting>
  <conditionalFormatting sqref="B185">
    <cfRule type="cellIs" dxfId="62" priority="113" stopIfTrue="1" operator="lessThan">
      <formula>#REF!</formula>
    </cfRule>
  </conditionalFormatting>
  <conditionalFormatting sqref="B186">
    <cfRule type="cellIs" dxfId="61" priority="114" stopIfTrue="1" operator="lessThan">
      <formula>#REF!</formula>
    </cfRule>
  </conditionalFormatting>
  <conditionalFormatting sqref="B191">
    <cfRule type="cellIs" dxfId="60" priority="115" stopIfTrue="1" operator="lessThan">
      <formula>#REF!</formula>
    </cfRule>
  </conditionalFormatting>
  <conditionalFormatting sqref="B195 B197">
    <cfRule type="cellIs" dxfId="59" priority="116" stopIfTrue="1" operator="lessThan">
      <formula>#REF!</formula>
    </cfRule>
  </conditionalFormatting>
  <conditionalFormatting sqref="D187:D190">
    <cfRule type="cellIs" dxfId="58" priority="102" stopIfTrue="1" operator="lessThan">
      <formula>#REF!</formula>
    </cfRule>
  </conditionalFormatting>
  <conditionalFormatting sqref="B187:B190">
    <cfRule type="cellIs" dxfId="57" priority="103" stopIfTrue="1" operator="lessThan">
      <formula>#REF!</formula>
    </cfRule>
  </conditionalFormatting>
  <conditionalFormatting sqref="D241">
    <cfRule type="cellIs" dxfId="56" priority="83" stopIfTrue="1" operator="lessThan">
      <formula>#REF!</formula>
    </cfRule>
  </conditionalFormatting>
  <conditionalFormatting sqref="B241">
    <cfRule type="cellIs" dxfId="55" priority="84" stopIfTrue="1" operator="lessThan">
      <formula>#REF!</formula>
    </cfRule>
  </conditionalFormatting>
  <conditionalFormatting sqref="E228">
    <cfRule type="cellIs" dxfId="54" priority="30" operator="notEqual">
      <formula>$L$223</formula>
    </cfRule>
    <cfRule type="cellIs" dxfId="53" priority="87" stopIfTrue="1" operator="lessThan">
      <formula>$K$220</formula>
    </cfRule>
  </conditionalFormatting>
  <conditionalFormatting sqref="D228">
    <cfRule type="cellIs" dxfId="52" priority="88" stopIfTrue="1" operator="lessThan">
      <formula>#REF!</formula>
    </cfRule>
  </conditionalFormatting>
  <conditionalFormatting sqref="D229">
    <cfRule type="cellIs" dxfId="51" priority="89" stopIfTrue="1" operator="lessThan">
      <formula>#REF!</formula>
    </cfRule>
  </conditionalFormatting>
  <conditionalFormatting sqref="D230">
    <cfRule type="cellIs" dxfId="50" priority="90" stopIfTrue="1" operator="lessThan">
      <formula>#REF!</formula>
    </cfRule>
  </conditionalFormatting>
  <conditionalFormatting sqref="D231">
    <cfRule type="cellIs" dxfId="49" priority="91" stopIfTrue="1" operator="lessThan">
      <formula>#REF!</formula>
    </cfRule>
  </conditionalFormatting>
  <conditionalFormatting sqref="D236">
    <cfRule type="cellIs" dxfId="48" priority="92" stopIfTrue="1" operator="lessThan">
      <formula>#REF!</formula>
    </cfRule>
  </conditionalFormatting>
  <conditionalFormatting sqref="D240 D242">
    <cfRule type="cellIs" dxfId="47" priority="93" stopIfTrue="1" operator="lessThan">
      <formula>#REF!</formula>
    </cfRule>
  </conditionalFormatting>
  <conditionalFormatting sqref="B228">
    <cfRule type="cellIs" dxfId="46" priority="94" stopIfTrue="1" operator="lessThan">
      <formula>#REF!</formula>
    </cfRule>
  </conditionalFormatting>
  <conditionalFormatting sqref="B229">
    <cfRule type="cellIs" dxfId="45" priority="95" stopIfTrue="1" operator="lessThan">
      <formula>#REF!</formula>
    </cfRule>
  </conditionalFormatting>
  <conditionalFormatting sqref="B230">
    <cfRule type="cellIs" dxfId="44" priority="96" stopIfTrue="1" operator="lessThan">
      <formula>#REF!</formula>
    </cfRule>
  </conditionalFormatting>
  <conditionalFormatting sqref="B231">
    <cfRule type="cellIs" dxfId="43" priority="97" stopIfTrue="1" operator="lessThan">
      <formula>#REF!</formula>
    </cfRule>
  </conditionalFormatting>
  <conditionalFormatting sqref="B236">
    <cfRule type="cellIs" dxfId="42" priority="98" stopIfTrue="1" operator="lessThan">
      <formula>#REF!</formula>
    </cfRule>
  </conditionalFormatting>
  <conditionalFormatting sqref="B240 B242">
    <cfRule type="cellIs" dxfId="41" priority="99" stopIfTrue="1" operator="lessThan">
      <formula>#REF!</formula>
    </cfRule>
  </conditionalFormatting>
  <conditionalFormatting sqref="D232:D235">
    <cfRule type="cellIs" dxfId="40" priority="85" stopIfTrue="1" operator="lessThan">
      <formula>#REF!</formula>
    </cfRule>
  </conditionalFormatting>
  <conditionalFormatting sqref="B232:B235">
    <cfRule type="cellIs" dxfId="39" priority="86" stopIfTrue="1" operator="lessThan">
      <formula>#REF!</formula>
    </cfRule>
  </conditionalFormatting>
  <conditionalFormatting sqref="H172">
    <cfRule type="cellIs" dxfId="38" priority="82" stopIfTrue="1" operator="notEqual">
      <formula>$L$172</formula>
    </cfRule>
  </conditionalFormatting>
  <conditionalFormatting sqref="H217">
    <cfRule type="cellIs" dxfId="37" priority="81" stopIfTrue="1" operator="notEqual">
      <formula>$L$217</formula>
    </cfRule>
  </conditionalFormatting>
  <conditionalFormatting sqref="H262">
    <cfRule type="cellIs" dxfId="36" priority="80" stopIfTrue="1" operator="notEqual">
      <formula>$L$262</formula>
    </cfRule>
  </conditionalFormatting>
  <conditionalFormatting sqref="B91">
    <cfRule type="cellIs" dxfId="35" priority="74" stopIfTrue="1" operator="lessThan">
      <formula>#REF!</formula>
    </cfRule>
  </conditionalFormatting>
  <conditionalFormatting sqref="B92">
    <cfRule type="cellIs" dxfId="34" priority="75" stopIfTrue="1" operator="lessThan">
      <formula>#REF!</formula>
    </cfRule>
  </conditionalFormatting>
  <conditionalFormatting sqref="B94">
    <cfRule type="cellIs" dxfId="33" priority="76" stopIfTrue="1" operator="lessThan">
      <formula>#REF!</formula>
    </cfRule>
  </conditionalFormatting>
  <conditionalFormatting sqref="B95">
    <cfRule type="cellIs" dxfId="32" priority="77" stopIfTrue="1" operator="lessThan">
      <formula>#REF!</formula>
    </cfRule>
  </conditionalFormatting>
  <conditionalFormatting sqref="B96:B99">
    <cfRule type="cellIs" dxfId="31" priority="73" stopIfTrue="1" operator="lessThan">
      <formula>#REF!</formula>
    </cfRule>
  </conditionalFormatting>
  <conditionalFormatting sqref="B104 B106">
    <cfRule type="cellIs" dxfId="30" priority="72" stopIfTrue="1" operator="lessThan">
      <formula>#REF!</formula>
    </cfRule>
  </conditionalFormatting>
  <conditionalFormatting sqref="B105">
    <cfRule type="cellIs" dxfId="29" priority="71" stopIfTrue="1" operator="lessThan">
      <formula>#REF!</formula>
    </cfRule>
  </conditionalFormatting>
  <conditionalFormatting sqref="D91">
    <cfRule type="cellIs" dxfId="28" priority="67" stopIfTrue="1" operator="lessThan">
      <formula>#REF!</formula>
    </cfRule>
  </conditionalFormatting>
  <conditionalFormatting sqref="D92">
    <cfRule type="cellIs" dxfId="27" priority="68" stopIfTrue="1" operator="lessThan">
      <formula>#REF!</formula>
    </cfRule>
  </conditionalFormatting>
  <conditionalFormatting sqref="D94">
    <cfRule type="cellIs" dxfId="26" priority="69" stopIfTrue="1" operator="lessThan">
      <formula>#REF!</formula>
    </cfRule>
  </conditionalFormatting>
  <conditionalFormatting sqref="D95">
    <cfRule type="cellIs" dxfId="25" priority="70" stopIfTrue="1" operator="lessThan">
      <formula>#REF!</formula>
    </cfRule>
  </conditionalFormatting>
  <conditionalFormatting sqref="D96:D99">
    <cfRule type="cellIs" dxfId="24" priority="66" stopIfTrue="1" operator="lessThan">
      <formula>#REF!</formula>
    </cfRule>
  </conditionalFormatting>
  <conditionalFormatting sqref="D104 D106">
    <cfRule type="cellIs" dxfId="23" priority="65" stopIfTrue="1" operator="lessThan">
      <formula>#REF!</formula>
    </cfRule>
  </conditionalFormatting>
  <conditionalFormatting sqref="D105">
    <cfRule type="cellIs" dxfId="22" priority="64" stopIfTrue="1" operator="lessThan">
      <formula>#REF!</formula>
    </cfRule>
  </conditionalFormatting>
  <conditionalFormatting sqref="B137">
    <cfRule type="cellIs" dxfId="21" priority="60" stopIfTrue="1" operator="lessThan">
      <formula>#REF!</formula>
    </cfRule>
  </conditionalFormatting>
  <conditionalFormatting sqref="B138">
    <cfRule type="cellIs" dxfId="20" priority="61" stopIfTrue="1" operator="lessThan">
      <formula>#REF!</formula>
    </cfRule>
  </conditionalFormatting>
  <conditionalFormatting sqref="B140">
    <cfRule type="cellIs" dxfId="19" priority="62" stopIfTrue="1" operator="lessThan">
      <formula>#REF!</formula>
    </cfRule>
  </conditionalFormatting>
  <conditionalFormatting sqref="B141">
    <cfRule type="cellIs" dxfId="18" priority="63" stopIfTrue="1" operator="lessThan">
      <formula>#REF!</formula>
    </cfRule>
  </conditionalFormatting>
  <conditionalFormatting sqref="B142:B145">
    <cfRule type="cellIs" dxfId="17" priority="59" stopIfTrue="1" operator="lessThan">
      <formula>#REF!</formula>
    </cfRule>
  </conditionalFormatting>
  <conditionalFormatting sqref="D137">
    <cfRule type="cellIs" dxfId="16" priority="55" stopIfTrue="1" operator="lessThan">
      <formula>#REF!</formula>
    </cfRule>
  </conditionalFormatting>
  <conditionalFormatting sqref="D138">
    <cfRule type="cellIs" dxfId="15" priority="56" stopIfTrue="1" operator="lessThan">
      <formula>#REF!</formula>
    </cfRule>
  </conditionalFormatting>
  <conditionalFormatting sqref="D140">
    <cfRule type="cellIs" dxfId="14" priority="57" stopIfTrue="1" operator="lessThan">
      <formula>#REF!</formula>
    </cfRule>
  </conditionalFormatting>
  <conditionalFormatting sqref="D141">
    <cfRule type="cellIs" dxfId="13" priority="58" stopIfTrue="1" operator="lessThan">
      <formula>#REF!</formula>
    </cfRule>
  </conditionalFormatting>
  <conditionalFormatting sqref="D142:D145">
    <cfRule type="cellIs" dxfId="12" priority="54" stopIfTrue="1" operator="lessThan">
      <formula>#REF!</formula>
    </cfRule>
  </conditionalFormatting>
  <conditionalFormatting sqref="B150 B152">
    <cfRule type="cellIs" dxfId="11" priority="53" stopIfTrue="1" operator="lessThan">
      <formula>#REF!</formula>
    </cfRule>
  </conditionalFormatting>
  <conditionalFormatting sqref="B151">
    <cfRule type="cellIs" dxfId="10" priority="52" stopIfTrue="1" operator="lessThan">
      <formula>#REF!</formula>
    </cfRule>
  </conditionalFormatting>
  <conditionalFormatting sqref="D150 D152">
    <cfRule type="cellIs" dxfId="9" priority="51" stopIfTrue="1" operator="lessThan">
      <formula>#REF!</formula>
    </cfRule>
  </conditionalFormatting>
  <conditionalFormatting sqref="D151">
    <cfRule type="cellIs" dxfId="8" priority="50" stopIfTrue="1" operator="lessThan">
      <formula>#REF!</formula>
    </cfRule>
  </conditionalFormatting>
  <conditionalFormatting sqref="B139">
    <cfRule type="cellIs" dxfId="7" priority="47" stopIfTrue="1" operator="lessThan">
      <formula>#REF!</formula>
    </cfRule>
  </conditionalFormatting>
  <conditionalFormatting sqref="D139">
    <cfRule type="cellIs" dxfId="6" priority="46" stopIfTrue="1" operator="lessThan">
      <formula>#REF!</formula>
    </cfRule>
  </conditionalFormatting>
  <conditionalFormatting sqref="B93">
    <cfRule type="cellIs" dxfId="5" priority="45" stopIfTrue="1" operator="lessThan">
      <formula>#REF!</formula>
    </cfRule>
  </conditionalFormatting>
  <conditionalFormatting sqref="D93">
    <cfRule type="cellIs" dxfId="4" priority="44" stopIfTrue="1" operator="lessThan">
      <formula>#REF!</formula>
    </cfRule>
  </conditionalFormatting>
  <conditionalFormatting sqref="G91">
    <cfRule type="cellIs" dxfId="3" priority="38" operator="lessThan">
      <formula>$K$84</formula>
    </cfRule>
  </conditionalFormatting>
  <conditionalFormatting sqref="G137">
    <cfRule type="cellIs" dxfId="2" priority="37" operator="lessThan">
      <formula>$K$130</formula>
    </cfRule>
  </conditionalFormatting>
  <conditionalFormatting sqref="G183">
    <cfRule type="cellIs" dxfId="1" priority="36" operator="lessThan">
      <formula>$K$176</formula>
    </cfRule>
  </conditionalFormatting>
  <conditionalFormatting sqref="G228">
    <cfRule type="cellIs" dxfId="0" priority="35" operator="lessThan">
      <formula>$K$221</formula>
    </cfRule>
  </conditionalFormatting>
  <printOptions horizontalCentered="1"/>
  <pageMargins left="0.59055118110236227" right="0.59055118110236227" top="0.59055118110236227" bottom="0.59055118110236227" header="0.39370078740157483" footer="0.39370078740157483"/>
  <pageSetup scale="49" fitToHeight="4" orientation="portrait" r:id="rId1"/>
  <headerFooter>
    <oddHeader>&amp;C&amp;P de &amp;N</oddHeader>
    <oddFooter>&amp;LArq. Walter Raúl Parada Barajas &amp;C&amp;F&amp;R&amp;A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A1:L211"/>
  <sheetViews>
    <sheetView workbookViewId="0">
      <selection activeCell="G1" sqref="G1"/>
    </sheetView>
  </sheetViews>
  <sheetFormatPr baseColWidth="10" defaultRowHeight="12.75"/>
  <cols>
    <col min="1" max="1" width="10.5703125" style="396" customWidth="1"/>
    <col min="2" max="2" width="39.42578125" style="396" customWidth="1"/>
    <col min="3" max="3" width="25.140625" style="396" customWidth="1"/>
    <col min="4" max="4" width="10" style="396" customWidth="1"/>
    <col min="5" max="5" width="7.7109375" style="396" customWidth="1"/>
    <col min="6" max="6" width="9.42578125" style="396" customWidth="1"/>
    <col min="7" max="7" width="43.140625" style="396" customWidth="1"/>
    <col min="8" max="250" width="11.42578125" style="396"/>
    <col min="251" max="251" width="32.85546875" style="396" customWidth="1"/>
    <col min="252" max="252" width="23.5703125" style="396" customWidth="1"/>
    <col min="253" max="254" width="21" style="396" customWidth="1"/>
    <col min="255" max="255" width="25.140625" style="396" customWidth="1"/>
    <col min="256" max="256" width="22.140625" style="396" customWidth="1"/>
    <col min="257" max="257" width="4.7109375" style="396" customWidth="1"/>
    <col min="258" max="258" width="22" style="396" customWidth="1"/>
    <col min="259" max="259" width="23.7109375" style="396" customWidth="1"/>
    <col min="260" max="260" width="16.5703125" style="396" customWidth="1"/>
    <col min="261" max="261" width="7" style="396" customWidth="1"/>
    <col min="262" max="262" width="5.5703125" style="396" customWidth="1"/>
    <col min="263" max="263" width="16.5703125" style="396" customWidth="1"/>
    <col min="264" max="506" width="11.42578125" style="396"/>
    <col min="507" max="507" width="32.85546875" style="396" customWidth="1"/>
    <col min="508" max="508" width="23.5703125" style="396" customWidth="1"/>
    <col min="509" max="510" width="21" style="396" customWidth="1"/>
    <col min="511" max="511" width="25.140625" style="396" customWidth="1"/>
    <col min="512" max="512" width="22.140625" style="396" customWidth="1"/>
    <col min="513" max="513" width="4.7109375" style="396" customWidth="1"/>
    <col min="514" max="514" width="22" style="396" customWidth="1"/>
    <col min="515" max="515" width="23.7109375" style="396" customWidth="1"/>
    <col min="516" max="516" width="16.5703125" style="396" customWidth="1"/>
    <col min="517" max="517" width="7" style="396" customWidth="1"/>
    <col min="518" max="518" width="5.5703125" style="396" customWidth="1"/>
    <col min="519" max="519" width="16.5703125" style="396" customWidth="1"/>
    <col min="520" max="762" width="11.42578125" style="396"/>
    <col min="763" max="763" width="32.85546875" style="396" customWidth="1"/>
    <col min="764" max="764" width="23.5703125" style="396" customWidth="1"/>
    <col min="765" max="766" width="21" style="396" customWidth="1"/>
    <col min="767" max="767" width="25.140625" style="396" customWidth="1"/>
    <col min="768" max="768" width="22.140625" style="396" customWidth="1"/>
    <col min="769" max="769" width="4.7109375" style="396" customWidth="1"/>
    <col min="770" max="770" width="22" style="396" customWidth="1"/>
    <col min="771" max="771" width="23.7109375" style="396" customWidth="1"/>
    <col min="772" max="772" width="16.5703125" style="396" customWidth="1"/>
    <col min="773" max="773" width="7" style="396" customWidth="1"/>
    <col min="774" max="774" width="5.5703125" style="396" customWidth="1"/>
    <col min="775" max="775" width="16.5703125" style="396" customWidth="1"/>
    <col min="776" max="1018" width="11.42578125" style="396"/>
    <col min="1019" max="1019" width="32.85546875" style="396" customWidth="1"/>
    <col min="1020" max="1020" width="23.5703125" style="396" customWidth="1"/>
    <col min="1021" max="1022" width="21" style="396" customWidth="1"/>
    <col min="1023" max="1023" width="25.140625" style="396" customWidth="1"/>
    <col min="1024" max="1024" width="22.140625" style="396" customWidth="1"/>
    <col min="1025" max="1025" width="4.7109375" style="396" customWidth="1"/>
    <col min="1026" max="1026" width="22" style="396" customWidth="1"/>
    <col min="1027" max="1027" width="23.7109375" style="396" customWidth="1"/>
    <col min="1028" max="1028" width="16.5703125" style="396" customWidth="1"/>
    <col min="1029" max="1029" width="7" style="396" customWidth="1"/>
    <col min="1030" max="1030" width="5.5703125" style="396" customWidth="1"/>
    <col min="1031" max="1031" width="16.5703125" style="396" customWidth="1"/>
    <col min="1032" max="1274" width="11.42578125" style="396"/>
    <col min="1275" max="1275" width="32.85546875" style="396" customWidth="1"/>
    <col min="1276" max="1276" width="23.5703125" style="396" customWidth="1"/>
    <col min="1277" max="1278" width="21" style="396" customWidth="1"/>
    <col min="1279" max="1279" width="25.140625" style="396" customWidth="1"/>
    <col min="1280" max="1280" width="22.140625" style="396" customWidth="1"/>
    <col min="1281" max="1281" width="4.7109375" style="396" customWidth="1"/>
    <col min="1282" max="1282" width="22" style="396" customWidth="1"/>
    <col min="1283" max="1283" width="23.7109375" style="396" customWidth="1"/>
    <col min="1284" max="1284" width="16.5703125" style="396" customWidth="1"/>
    <col min="1285" max="1285" width="7" style="396" customWidth="1"/>
    <col min="1286" max="1286" width="5.5703125" style="396" customWidth="1"/>
    <col min="1287" max="1287" width="16.5703125" style="396" customWidth="1"/>
    <col min="1288" max="1530" width="11.42578125" style="396"/>
    <col min="1531" max="1531" width="32.85546875" style="396" customWidth="1"/>
    <col min="1532" max="1532" width="23.5703125" style="396" customWidth="1"/>
    <col min="1533" max="1534" width="21" style="396" customWidth="1"/>
    <col min="1535" max="1535" width="25.140625" style="396" customWidth="1"/>
    <col min="1536" max="1536" width="22.140625" style="396" customWidth="1"/>
    <col min="1537" max="1537" width="4.7109375" style="396" customWidth="1"/>
    <col min="1538" max="1538" width="22" style="396" customWidth="1"/>
    <col min="1539" max="1539" width="23.7109375" style="396" customWidth="1"/>
    <col min="1540" max="1540" width="16.5703125" style="396" customWidth="1"/>
    <col min="1541" max="1541" width="7" style="396" customWidth="1"/>
    <col min="1542" max="1542" width="5.5703125" style="396" customWidth="1"/>
    <col min="1543" max="1543" width="16.5703125" style="396" customWidth="1"/>
    <col min="1544" max="1786" width="11.42578125" style="396"/>
    <col min="1787" max="1787" width="32.85546875" style="396" customWidth="1"/>
    <col min="1788" max="1788" width="23.5703125" style="396" customWidth="1"/>
    <col min="1789" max="1790" width="21" style="396" customWidth="1"/>
    <col min="1791" max="1791" width="25.140625" style="396" customWidth="1"/>
    <col min="1792" max="1792" width="22.140625" style="396" customWidth="1"/>
    <col min="1793" max="1793" width="4.7109375" style="396" customWidth="1"/>
    <col min="1794" max="1794" width="22" style="396" customWidth="1"/>
    <col min="1795" max="1795" width="23.7109375" style="396" customWidth="1"/>
    <col min="1796" max="1796" width="16.5703125" style="396" customWidth="1"/>
    <col min="1797" max="1797" width="7" style="396" customWidth="1"/>
    <col min="1798" max="1798" width="5.5703125" style="396" customWidth="1"/>
    <col min="1799" max="1799" width="16.5703125" style="396" customWidth="1"/>
    <col min="1800" max="2042" width="11.42578125" style="396"/>
    <col min="2043" max="2043" width="32.85546875" style="396" customWidth="1"/>
    <col min="2044" max="2044" width="23.5703125" style="396" customWidth="1"/>
    <col min="2045" max="2046" width="21" style="396" customWidth="1"/>
    <col min="2047" max="2047" width="25.140625" style="396" customWidth="1"/>
    <col min="2048" max="2048" width="22.140625" style="396" customWidth="1"/>
    <col min="2049" max="2049" width="4.7109375" style="396" customWidth="1"/>
    <col min="2050" max="2050" width="22" style="396" customWidth="1"/>
    <col min="2051" max="2051" width="23.7109375" style="396" customWidth="1"/>
    <col min="2052" max="2052" width="16.5703125" style="396" customWidth="1"/>
    <col min="2053" max="2053" width="7" style="396" customWidth="1"/>
    <col min="2054" max="2054" width="5.5703125" style="396" customWidth="1"/>
    <col min="2055" max="2055" width="16.5703125" style="396" customWidth="1"/>
    <col min="2056" max="2298" width="11.42578125" style="396"/>
    <col min="2299" max="2299" width="32.85546875" style="396" customWidth="1"/>
    <col min="2300" max="2300" width="23.5703125" style="396" customWidth="1"/>
    <col min="2301" max="2302" width="21" style="396" customWidth="1"/>
    <col min="2303" max="2303" width="25.140625" style="396" customWidth="1"/>
    <col min="2304" max="2304" width="22.140625" style="396" customWidth="1"/>
    <col min="2305" max="2305" width="4.7109375" style="396" customWidth="1"/>
    <col min="2306" max="2306" width="22" style="396" customWidth="1"/>
    <col min="2307" max="2307" width="23.7109375" style="396" customWidth="1"/>
    <col min="2308" max="2308" width="16.5703125" style="396" customWidth="1"/>
    <col min="2309" max="2309" width="7" style="396" customWidth="1"/>
    <col min="2310" max="2310" width="5.5703125" style="396" customWidth="1"/>
    <col min="2311" max="2311" width="16.5703125" style="396" customWidth="1"/>
    <col min="2312" max="2554" width="11.42578125" style="396"/>
    <col min="2555" max="2555" width="32.85546875" style="396" customWidth="1"/>
    <col min="2556" max="2556" width="23.5703125" style="396" customWidth="1"/>
    <col min="2557" max="2558" width="21" style="396" customWidth="1"/>
    <col min="2559" max="2559" width="25.140625" style="396" customWidth="1"/>
    <col min="2560" max="2560" width="22.140625" style="396" customWidth="1"/>
    <col min="2561" max="2561" width="4.7109375" style="396" customWidth="1"/>
    <col min="2562" max="2562" width="22" style="396" customWidth="1"/>
    <col min="2563" max="2563" width="23.7109375" style="396" customWidth="1"/>
    <col min="2564" max="2564" width="16.5703125" style="396" customWidth="1"/>
    <col min="2565" max="2565" width="7" style="396" customWidth="1"/>
    <col min="2566" max="2566" width="5.5703125" style="396" customWidth="1"/>
    <col min="2567" max="2567" width="16.5703125" style="396" customWidth="1"/>
    <col min="2568" max="2810" width="11.42578125" style="396"/>
    <col min="2811" max="2811" width="32.85546875" style="396" customWidth="1"/>
    <col min="2812" max="2812" width="23.5703125" style="396" customWidth="1"/>
    <col min="2813" max="2814" width="21" style="396" customWidth="1"/>
    <col min="2815" max="2815" width="25.140625" style="396" customWidth="1"/>
    <col min="2816" max="2816" width="22.140625" style="396" customWidth="1"/>
    <col min="2817" max="2817" width="4.7109375" style="396" customWidth="1"/>
    <col min="2818" max="2818" width="22" style="396" customWidth="1"/>
    <col min="2819" max="2819" width="23.7109375" style="396" customWidth="1"/>
    <col min="2820" max="2820" width="16.5703125" style="396" customWidth="1"/>
    <col min="2821" max="2821" width="7" style="396" customWidth="1"/>
    <col min="2822" max="2822" width="5.5703125" style="396" customWidth="1"/>
    <col min="2823" max="2823" width="16.5703125" style="396" customWidth="1"/>
    <col min="2824" max="3066" width="11.42578125" style="396"/>
    <col min="3067" max="3067" width="32.85546875" style="396" customWidth="1"/>
    <col min="3068" max="3068" width="23.5703125" style="396" customWidth="1"/>
    <col min="3069" max="3070" width="21" style="396" customWidth="1"/>
    <col min="3071" max="3071" width="25.140625" style="396" customWidth="1"/>
    <col min="3072" max="3072" width="22.140625" style="396" customWidth="1"/>
    <col min="3073" max="3073" width="4.7109375" style="396" customWidth="1"/>
    <col min="3074" max="3074" width="22" style="396" customWidth="1"/>
    <col min="3075" max="3075" width="23.7109375" style="396" customWidth="1"/>
    <col min="3076" max="3076" width="16.5703125" style="396" customWidth="1"/>
    <col min="3077" max="3077" width="7" style="396" customWidth="1"/>
    <col min="3078" max="3078" width="5.5703125" style="396" customWidth="1"/>
    <col min="3079" max="3079" width="16.5703125" style="396" customWidth="1"/>
    <col min="3080" max="3322" width="11.42578125" style="396"/>
    <col min="3323" max="3323" width="32.85546875" style="396" customWidth="1"/>
    <col min="3324" max="3324" width="23.5703125" style="396" customWidth="1"/>
    <col min="3325" max="3326" width="21" style="396" customWidth="1"/>
    <col min="3327" max="3327" width="25.140625" style="396" customWidth="1"/>
    <col min="3328" max="3328" width="22.140625" style="396" customWidth="1"/>
    <col min="3329" max="3329" width="4.7109375" style="396" customWidth="1"/>
    <col min="3330" max="3330" width="22" style="396" customWidth="1"/>
    <col min="3331" max="3331" width="23.7109375" style="396" customWidth="1"/>
    <col min="3332" max="3332" width="16.5703125" style="396" customWidth="1"/>
    <col min="3333" max="3333" width="7" style="396" customWidth="1"/>
    <col min="3334" max="3334" width="5.5703125" style="396" customWidth="1"/>
    <col min="3335" max="3335" width="16.5703125" style="396" customWidth="1"/>
    <col min="3336" max="3578" width="11.42578125" style="396"/>
    <col min="3579" max="3579" width="32.85546875" style="396" customWidth="1"/>
    <col min="3580" max="3580" width="23.5703125" style="396" customWidth="1"/>
    <col min="3581" max="3582" width="21" style="396" customWidth="1"/>
    <col min="3583" max="3583" width="25.140625" style="396" customWidth="1"/>
    <col min="3584" max="3584" width="22.140625" style="396" customWidth="1"/>
    <col min="3585" max="3585" width="4.7109375" style="396" customWidth="1"/>
    <col min="3586" max="3586" width="22" style="396" customWidth="1"/>
    <col min="3587" max="3587" width="23.7109375" style="396" customWidth="1"/>
    <col min="3588" max="3588" width="16.5703125" style="396" customWidth="1"/>
    <col min="3589" max="3589" width="7" style="396" customWidth="1"/>
    <col min="3590" max="3590" width="5.5703125" style="396" customWidth="1"/>
    <col min="3591" max="3591" width="16.5703125" style="396" customWidth="1"/>
    <col min="3592" max="3834" width="11.42578125" style="396"/>
    <col min="3835" max="3835" width="32.85546875" style="396" customWidth="1"/>
    <col min="3836" max="3836" width="23.5703125" style="396" customWidth="1"/>
    <col min="3837" max="3838" width="21" style="396" customWidth="1"/>
    <col min="3839" max="3839" width="25.140625" style="396" customWidth="1"/>
    <col min="3840" max="3840" width="22.140625" style="396" customWidth="1"/>
    <col min="3841" max="3841" width="4.7109375" style="396" customWidth="1"/>
    <col min="3842" max="3842" width="22" style="396" customWidth="1"/>
    <col min="3843" max="3843" width="23.7109375" style="396" customWidth="1"/>
    <col min="3844" max="3844" width="16.5703125" style="396" customWidth="1"/>
    <col min="3845" max="3845" width="7" style="396" customWidth="1"/>
    <col min="3846" max="3846" width="5.5703125" style="396" customWidth="1"/>
    <col min="3847" max="3847" width="16.5703125" style="396" customWidth="1"/>
    <col min="3848" max="4090" width="11.42578125" style="396"/>
    <col min="4091" max="4091" width="32.85546875" style="396" customWidth="1"/>
    <col min="4092" max="4092" width="23.5703125" style="396" customWidth="1"/>
    <col min="4093" max="4094" width="21" style="396" customWidth="1"/>
    <col min="4095" max="4095" width="25.140625" style="396" customWidth="1"/>
    <col min="4096" max="4096" width="22.140625" style="396" customWidth="1"/>
    <col min="4097" max="4097" width="4.7109375" style="396" customWidth="1"/>
    <col min="4098" max="4098" width="22" style="396" customWidth="1"/>
    <col min="4099" max="4099" width="23.7109375" style="396" customWidth="1"/>
    <col min="4100" max="4100" width="16.5703125" style="396" customWidth="1"/>
    <col min="4101" max="4101" width="7" style="396" customWidth="1"/>
    <col min="4102" max="4102" width="5.5703125" style="396" customWidth="1"/>
    <col min="4103" max="4103" width="16.5703125" style="396" customWidth="1"/>
    <col min="4104" max="4346" width="11.42578125" style="396"/>
    <col min="4347" max="4347" width="32.85546875" style="396" customWidth="1"/>
    <col min="4348" max="4348" width="23.5703125" style="396" customWidth="1"/>
    <col min="4349" max="4350" width="21" style="396" customWidth="1"/>
    <col min="4351" max="4351" width="25.140625" style="396" customWidth="1"/>
    <col min="4352" max="4352" width="22.140625" style="396" customWidth="1"/>
    <col min="4353" max="4353" width="4.7109375" style="396" customWidth="1"/>
    <col min="4354" max="4354" width="22" style="396" customWidth="1"/>
    <col min="4355" max="4355" width="23.7109375" style="396" customWidth="1"/>
    <col min="4356" max="4356" width="16.5703125" style="396" customWidth="1"/>
    <col min="4357" max="4357" width="7" style="396" customWidth="1"/>
    <col min="4358" max="4358" width="5.5703125" style="396" customWidth="1"/>
    <col min="4359" max="4359" width="16.5703125" style="396" customWidth="1"/>
    <col min="4360" max="4602" width="11.42578125" style="396"/>
    <col min="4603" max="4603" width="32.85546875" style="396" customWidth="1"/>
    <col min="4604" max="4604" width="23.5703125" style="396" customWidth="1"/>
    <col min="4605" max="4606" width="21" style="396" customWidth="1"/>
    <col min="4607" max="4607" width="25.140625" style="396" customWidth="1"/>
    <col min="4608" max="4608" width="22.140625" style="396" customWidth="1"/>
    <col min="4609" max="4609" width="4.7109375" style="396" customWidth="1"/>
    <col min="4610" max="4610" width="22" style="396" customWidth="1"/>
    <col min="4611" max="4611" width="23.7109375" style="396" customWidth="1"/>
    <col min="4612" max="4612" width="16.5703125" style="396" customWidth="1"/>
    <col min="4613" max="4613" width="7" style="396" customWidth="1"/>
    <col min="4614" max="4614" width="5.5703125" style="396" customWidth="1"/>
    <col min="4615" max="4615" width="16.5703125" style="396" customWidth="1"/>
    <col min="4616" max="4858" width="11.42578125" style="396"/>
    <col min="4859" max="4859" width="32.85546875" style="396" customWidth="1"/>
    <col min="4860" max="4860" width="23.5703125" style="396" customWidth="1"/>
    <col min="4861" max="4862" width="21" style="396" customWidth="1"/>
    <col min="4863" max="4863" width="25.140625" style="396" customWidth="1"/>
    <col min="4864" max="4864" width="22.140625" style="396" customWidth="1"/>
    <col min="4865" max="4865" width="4.7109375" style="396" customWidth="1"/>
    <col min="4866" max="4866" width="22" style="396" customWidth="1"/>
    <col min="4867" max="4867" width="23.7109375" style="396" customWidth="1"/>
    <col min="4868" max="4868" width="16.5703125" style="396" customWidth="1"/>
    <col min="4869" max="4869" width="7" style="396" customWidth="1"/>
    <col min="4870" max="4870" width="5.5703125" style="396" customWidth="1"/>
    <col min="4871" max="4871" width="16.5703125" style="396" customWidth="1"/>
    <col min="4872" max="5114" width="11.42578125" style="396"/>
    <col min="5115" max="5115" width="32.85546875" style="396" customWidth="1"/>
    <col min="5116" max="5116" width="23.5703125" style="396" customWidth="1"/>
    <col min="5117" max="5118" width="21" style="396" customWidth="1"/>
    <col min="5119" max="5119" width="25.140625" style="396" customWidth="1"/>
    <col min="5120" max="5120" width="22.140625" style="396" customWidth="1"/>
    <col min="5121" max="5121" width="4.7109375" style="396" customWidth="1"/>
    <col min="5122" max="5122" width="22" style="396" customWidth="1"/>
    <col min="5123" max="5123" width="23.7109375" style="396" customWidth="1"/>
    <col min="5124" max="5124" width="16.5703125" style="396" customWidth="1"/>
    <col min="5125" max="5125" width="7" style="396" customWidth="1"/>
    <col min="5126" max="5126" width="5.5703125" style="396" customWidth="1"/>
    <col min="5127" max="5127" width="16.5703125" style="396" customWidth="1"/>
    <col min="5128" max="5370" width="11.42578125" style="396"/>
    <col min="5371" max="5371" width="32.85546875" style="396" customWidth="1"/>
    <col min="5372" max="5372" width="23.5703125" style="396" customWidth="1"/>
    <col min="5373" max="5374" width="21" style="396" customWidth="1"/>
    <col min="5375" max="5375" width="25.140625" style="396" customWidth="1"/>
    <col min="5376" max="5376" width="22.140625" style="396" customWidth="1"/>
    <col min="5377" max="5377" width="4.7109375" style="396" customWidth="1"/>
    <col min="5378" max="5378" width="22" style="396" customWidth="1"/>
    <col min="5379" max="5379" width="23.7109375" style="396" customWidth="1"/>
    <col min="5380" max="5380" width="16.5703125" style="396" customWidth="1"/>
    <col min="5381" max="5381" width="7" style="396" customWidth="1"/>
    <col min="5382" max="5382" width="5.5703125" style="396" customWidth="1"/>
    <col min="5383" max="5383" width="16.5703125" style="396" customWidth="1"/>
    <col min="5384" max="5626" width="11.42578125" style="396"/>
    <col min="5627" max="5627" width="32.85546875" style="396" customWidth="1"/>
    <col min="5628" max="5628" width="23.5703125" style="396" customWidth="1"/>
    <col min="5629" max="5630" width="21" style="396" customWidth="1"/>
    <col min="5631" max="5631" width="25.140625" style="396" customWidth="1"/>
    <col min="5632" max="5632" width="22.140625" style="396" customWidth="1"/>
    <col min="5633" max="5633" width="4.7109375" style="396" customWidth="1"/>
    <col min="5634" max="5634" width="22" style="396" customWidth="1"/>
    <col min="5635" max="5635" width="23.7109375" style="396" customWidth="1"/>
    <col min="5636" max="5636" width="16.5703125" style="396" customWidth="1"/>
    <col min="5637" max="5637" width="7" style="396" customWidth="1"/>
    <col min="5638" max="5638" width="5.5703125" style="396" customWidth="1"/>
    <col min="5639" max="5639" width="16.5703125" style="396" customWidth="1"/>
    <col min="5640" max="5882" width="11.42578125" style="396"/>
    <col min="5883" max="5883" width="32.85546875" style="396" customWidth="1"/>
    <col min="5884" max="5884" width="23.5703125" style="396" customWidth="1"/>
    <col min="5885" max="5886" width="21" style="396" customWidth="1"/>
    <col min="5887" max="5887" width="25.140625" style="396" customWidth="1"/>
    <col min="5888" max="5888" width="22.140625" style="396" customWidth="1"/>
    <col min="5889" max="5889" width="4.7109375" style="396" customWidth="1"/>
    <col min="5890" max="5890" width="22" style="396" customWidth="1"/>
    <col min="5891" max="5891" width="23.7109375" style="396" customWidth="1"/>
    <col min="5892" max="5892" width="16.5703125" style="396" customWidth="1"/>
    <col min="5893" max="5893" width="7" style="396" customWidth="1"/>
    <col min="5894" max="5894" width="5.5703125" style="396" customWidth="1"/>
    <col min="5895" max="5895" width="16.5703125" style="396" customWidth="1"/>
    <col min="5896" max="6138" width="11.42578125" style="396"/>
    <col min="6139" max="6139" width="32.85546875" style="396" customWidth="1"/>
    <col min="6140" max="6140" width="23.5703125" style="396" customWidth="1"/>
    <col min="6141" max="6142" width="21" style="396" customWidth="1"/>
    <col min="6143" max="6143" width="25.140625" style="396" customWidth="1"/>
    <col min="6144" max="6144" width="22.140625" style="396" customWidth="1"/>
    <col min="6145" max="6145" width="4.7109375" style="396" customWidth="1"/>
    <col min="6146" max="6146" width="22" style="396" customWidth="1"/>
    <col min="6147" max="6147" width="23.7109375" style="396" customWidth="1"/>
    <col min="6148" max="6148" width="16.5703125" style="396" customWidth="1"/>
    <col min="6149" max="6149" width="7" style="396" customWidth="1"/>
    <col min="6150" max="6150" width="5.5703125" style="396" customWidth="1"/>
    <col min="6151" max="6151" width="16.5703125" style="396" customWidth="1"/>
    <col min="6152" max="6394" width="11.42578125" style="396"/>
    <col min="6395" max="6395" width="32.85546875" style="396" customWidth="1"/>
    <col min="6396" max="6396" width="23.5703125" style="396" customWidth="1"/>
    <col min="6397" max="6398" width="21" style="396" customWidth="1"/>
    <col min="6399" max="6399" width="25.140625" style="396" customWidth="1"/>
    <col min="6400" max="6400" width="22.140625" style="396" customWidth="1"/>
    <col min="6401" max="6401" width="4.7109375" style="396" customWidth="1"/>
    <col min="6402" max="6402" width="22" style="396" customWidth="1"/>
    <col min="6403" max="6403" width="23.7109375" style="396" customWidth="1"/>
    <col min="6404" max="6404" width="16.5703125" style="396" customWidth="1"/>
    <col min="6405" max="6405" width="7" style="396" customWidth="1"/>
    <col min="6406" max="6406" width="5.5703125" style="396" customWidth="1"/>
    <col min="6407" max="6407" width="16.5703125" style="396" customWidth="1"/>
    <col min="6408" max="6650" width="11.42578125" style="396"/>
    <col min="6651" max="6651" width="32.85546875" style="396" customWidth="1"/>
    <col min="6652" max="6652" width="23.5703125" style="396" customWidth="1"/>
    <col min="6653" max="6654" width="21" style="396" customWidth="1"/>
    <col min="6655" max="6655" width="25.140625" style="396" customWidth="1"/>
    <col min="6656" max="6656" width="22.140625" style="396" customWidth="1"/>
    <col min="6657" max="6657" width="4.7109375" style="396" customWidth="1"/>
    <col min="6658" max="6658" width="22" style="396" customWidth="1"/>
    <col min="6659" max="6659" width="23.7109375" style="396" customWidth="1"/>
    <col min="6660" max="6660" width="16.5703125" style="396" customWidth="1"/>
    <col min="6661" max="6661" width="7" style="396" customWidth="1"/>
    <col min="6662" max="6662" width="5.5703125" style="396" customWidth="1"/>
    <col min="6663" max="6663" width="16.5703125" style="396" customWidth="1"/>
    <col min="6664" max="6906" width="11.42578125" style="396"/>
    <col min="6907" max="6907" width="32.85546875" style="396" customWidth="1"/>
    <col min="6908" max="6908" width="23.5703125" style="396" customWidth="1"/>
    <col min="6909" max="6910" width="21" style="396" customWidth="1"/>
    <col min="6911" max="6911" width="25.140625" style="396" customWidth="1"/>
    <col min="6912" max="6912" width="22.140625" style="396" customWidth="1"/>
    <col min="6913" max="6913" width="4.7109375" style="396" customWidth="1"/>
    <col min="6914" max="6914" width="22" style="396" customWidth="1"/>
    <col min="6915" max="6915" width="23.7109375" style="396" customWidth="1"/>
    <col min="6916" max="6916" width="16.5703125" style="396" customWidth="1"/>
    <col min="6917" max="6917" width="7" style="396" customWidth="1"/>
    <col min="6918" max="6918" width="5.5703125" style="396" customWidth="1"/>
    <col min="6919" max="6919" width="16.5703125" style="396" customWidth="1"/>
    <col min="6920" max="7162" width="11.42578125" style="396"/>
    <col min="7163" max="7163" width="32.85546875" style="396" customWidth="1"/>
    <col min="7164" max="7164" width="23.5703125" style="396" customWidth="1"/>
    <col min="7165" max="7166" width="21" style="396" customWidth="1"/>
    <col min="7167" max="7167" width="25.140625" style="396" customWidth="1"/>
    <col min="7168" max="7168" width="22.140625" style="396" customWidth="1"/>
    <col min="7169" max="7169" width="4.7109375" style="396" customWidth="1"/>
    <col min="7170" max="7170" width="22" style="396" customWidth="1"/>
    <col min="7171" max="7171" width="23.7109375" style="396" customWidth="1"/>
    <col min="7172" max="7172" width="16.5703125" style="396" customWidth="1"/>
    <col min="7173" max="7173" width="7" style="396" customWidth="1"/>
    <col min="7174" max="7174" width="5.5703125" style="396" customWidth="1"/>
    <col min="7175" max="7175" width="16.5703125" style="396" customWidth="1"/>
    <col min="7176" max="7418" width="11.42578125" style="396"/>
    <col min="7419" max="7419" width="32.85546875" style="396" customWidth="1"/>
    <col min="7420" max="7420" width="23.5703125" style="396" customWidth="1"/>
    <col min="7421" max="7422" width="21" style="396" customWidth="1"/>
    <col min="7423" max="7423" width="25.140625" style="396" customWidth="1"/>
    <col min="7424" max="7424" width="22.140625" style="396" customWidth="1"/>
    <col min="7425" max="7425" width="4.7109375" style="396" customWidth="1"/>
    <col min="7426" max="7426" width="22" style="396" customWidth="1"/>
    <col min="7427" max="7427" width="23.7109375" style="396" customWidth="1"/>
    <col min="7428" max="7428" width="16.5703125" style="396" customWidth="1"/>
    <col min="7429" max="7429" width="7" style="396" customWidth="1"/>
    <col min="7430" max="7430" width="5.5703125" style="396" customWidth="1"/>
    <col min="7431" max="7431" width="16.5703125" style="396" customWidth="1"/>
    <col min="7432" max="7674" width="11.42578125" style="396"/>
    <col min="7675" max="7675" width="32.85546875" style="396" customWidth="1"/>
    <col min="7676" max="7676" width="23.5703125" style="396" customWidth="1"/>
    <col min="7677" max="7678" width="21" style="396" customWidth="1"/>
    <col min="7679" max="7679" width="25.140625" style="396" customWidth="1"/>
    <col min="7680" max="7680" width="22.140625" style="396" customWidth="1"/>
    <col min="7681" max="7681" width="4.7109375" style="396" customWidth="1"/>
    <col min="7682" max="7682" width="22" style="396" customWidth="1"/>
    <col min="7683" max="7683" width="23.7109375" style="396" customWidth="1"/>
    <col min="7684" max="7684" width="16.5703125" style="396" customWidth="1"/>
    <col min="7685" max="7685" width="7" style="396" customWidth="1"/>
    <col min="7686" max="7686" width="5.5703125" style="396" customWidth="1"/>
    <col min="7687" max="7687" width="16.5703125" style="396" customWidth="1"/>
    <col min="7688" max="7930" width="11.42578125" style="396"/>
    <col min="7931" max="7931" width="32.85546875" style="396" customWidth="1"/>
    <col min="7932" max="7932" width="23.5703125" style="396" customWidth="1"/>
    <col min="7933" max="7934" width="21" style="396" customWidth="1"/>
    <col min="7935" max="7935" width="25.140625" style="396" customWidth="1"/>
    <col min="7936" max="7936" width="22.140625" style="396" customWidth="1"/>
    <col min="7937" max="7937" width="4.7109375" style="396" customWidth="1"/>
    <col min="7938" max="7938" width="22" style="396" customWidth="1"/>
    <col min="7939" max="7939" width="23.7109375" style="396" customWidth="1"/>
    <col min="7940" max="7940" width="16.5703125" style="396" customWidth="1"/>
    <col min="7941" max="7941" width="7" style="396" customWidth="1"/>
    <col min="7942" max="7942" width="5.5703125" style="396" customWidth="1"/>
    <col min="7943" max="7943" width="16.5703125" style="396" customWidth="1"/>
    <col min="7944" max="8186" width="11.42578125" style="396"/>
    <col min="8187" max="8187" width="32.85546875" style="396" customWidth="1"/>
    <col min="8188" max="8188" width="23.5703125" style="396" customWidth="1"/>
    <col min="8189" max="8190" width="21" style="396" customWidth="1"/>
    <col min="8191" max="8191" width="25.140625" style="396" customWidth="1"/>
    <col min="8192" max="8192" width="22.140625" style="396" customWidth="1"/>
    <col min="8193" max="8193" width="4.7109375" style="396" customWidth="1"/>
    <col min="8194" max="8194" width="22" style="396" customWidth="1"/>
    <col min="8195" max="8195" width="23.7109375" style="396" customWidth="1"/>
    <col min="8196" max="8196" width="16.5703125" style="396" customWidth="1"/>
    <col min="8197" max="8197" width="7" style="396" customWidth="1"/>
    <col min="8198" max="8198" width="5.5703125" style="396" customWidth="1"/>
    <col min="8199" max="8199" width="16.5703125" style="396" customWidth="1"/>
    <col min="8200" max="8442" width="11.42578125" style="396"/>
    <col min="8443" max="8443" width="32.85546875" style="396" customWidth="1"/>
    <col min="8444" max="8444" width="23.5703125" style="396" customWidth="1"/>
    <col min="8445" max="8446" width="21" style="396" customWidth="1"/>
    <col min="8447" max="8447" width="25.140625" style="396" customWidth="1"/>
    <col min="8448" max="8448" width="22.140625" style="396" customWidth="1"/>
    <col min="8449" max="8449" width="4.7109375" style="396" customWidth="1"/>
    <col min="8450" max="8450" width="22" style="396" customWidth="1"/>
    <col min="8451" max="8451" width="23.7109375" style="396" customWidth="1"/>
    <col min="8452" max="8452" width="16.5703125" style="396" customWidth="1"/>
    <col min="8453" max="8453" width="7" style="396" customWidth="1"/>
    <col min="8454" max="8454" width="5.5703125" style="396" customWidth="1"/>
    <col min="8455" max="8455" width="16.5703125" style="396" customWidth="1"/>
    <col min="8456" max="8698" width="11.42578125" style="396"/>
    <col min="8699" max="8699" width="32.85546875" style="396" customWidth="1"/>
    <col min="8700" max="8700" width="23.5703125" style="396" customWidth="1"/>
    <col min="8701" max="8702" width="21" style="396" customWidth="1"/>
    <col min="8703" max="8703" width="25.140625" style="396" customWidth="1"/>
    <col min="8704" max="8704" width="22.140625" style="396" customWidth="1"/>
    <col min="8705" max="8705" width="4.7109375" style="396" customWidth="1"/>
    <col min="8706" max="8706" width="22" style="396" customWidth="1"/>
    <col min="8707" max="8707" width="23.7109375" style="396" customWidth="1"/>
    <col min="8708" max="8708" width="16.5703125" style="396" customWidth="1"/>
    <col min="8709" max="8709" width="7" style="396" customWidth="1"/>
    <col min="8710" max="8710" width="5.5703125" style="396" customWidth="1"/>
    <col min="8711" max="8711" width="16.5703125" style="396" customWidth="1"/>
    <col min="8712" max="8954" width="11.42578125" style="396"/>
    <col min="8955" max="8955" width="32.85546875" style="396" customWidth="1"/>
    <col min="8956" max="8956" width="23.5703125" style="396" customWidth="1"/>
    <col min="8957" max="8958" width="21" style="396" customWidth="1"/>
    <col min="8959" max="8959" width="25.140625" style="396" customWidth="1"/>
    <col min="8960" max="8960" width="22.140625" style="396" customWidth="1"/>
    <col min="8961" max="8961" width="4.7109375" style="396" customWidth="1"/>
    <col min="8962" max="8962" width="22" style="396" customWidth="1"/>
    <col min="8963" max="8963" width="23.7109375" style="396" customWidth="1"/>
    <col min="8964" max="8964" width="16.5703125" style="396" customWidth="1"/>
    <col min="8965" max="8965" width="7" style="396" customWidth="1"/>
    <col min="8966" max="8966" width="5.5703125" style="396" customWidth="1"/>
    <col min="8967" max="8967" width="16.5703125" style="396" customWidth="1"/>
    <col min="8968" max="9210" width="11.42578125" style="396"/>
    <col min="9211" max="9211" width="32.85546875" style="396" customWidth="1"/>
    <col min="9212" max="9212" width="23.5703125" style="396" customWidth="1"/>
    <col min="9213" max="9214" width="21" style="396" customWidth="1"/>
    <col min="9215" max="9215" width="25.140625" style="396" customWidth="1"/>
    <col min="9216" max="9216" width="22.140625" style="396" customWidth="1"/>
    <col min="9217" max="9217" width="4.7109375" style="396" customWidth="1"/>
    <col min="9218" max="9218" width="22" style="396" customWidth="1"/>
    <col min="9219" max="9219" width="23.7109375" style="396" customWidth="1"/>
    <col min="9220" max="9220" width="16.5703125" style="396" customWidth="1"/>
    <col min="9221" max="9221" width="7" style="396" customWidth="1"/>
    <col min="9222" max="9222" width="5.5703125" style="396" customWidth="1"/>
    <col min="9223" max="9223" width="16.5703125" style="396" customWidth="1"/>
    <col min="9224" max="9466" width="11.42578125" style="396"/>
    <col min="9467" max="9467" width="32.85546875" style="396" customWidth="1"/>
    <col min="9468" max="9468" width="23.5703125" style="396" customWidth="1"/>
    <col min="9469" max="9470" width="21" style="396" customWidth="1"/>
    <col min="9471" max="9471" width="25.140625" style="396" customWidth="1"/>
    <col min="9472" max="9472" width="22.140625" style="396" customWidth="1"/>
    <col min="9473" max="9473" width="4.7109375" style="396" customWidth="1"/>
    <col min="9474" max="9474" width="22" style="396" customWidth="1"/>
    <col min="9475" max="9475" width="23.7109375" style="396" customWidth="1"/>
    <col min="9476" max="9476" width="16.5703125" style="396" customWidth="1"/>
    <col min="9477" max="9477" width="7" style="396" customWidth="1"/>
    <col min="9478" max="9478" width="5.5703125" style="396" customWidth="1"/>
    <col min="9479" max="9479" width="16.5703125" style="396" customWidth="1"/>
    <col min="9480" max="9722" width="11.42578125" style="396"/>
    <col min="9723" max="9723" width="32.85546875" style="396" customWidth="1"/>
    <col min="9724" max="9724" width="23.5703125" style="396" customWidth="1"/>
    <col min="9725" max="9726" width="21" style="396" customWidth="1"/>
    <col min="9727" max="9727" width="25.140625" style="396" customWidth="1"/>
    <col min="9728" max="9728" width="22.140625" style="396" customWidth="1"/>
    <col min="9729" max="9729" width="4.7109375" style="396" customWidth="1"/>
    <col min="9730" max="9730" width="22" style="396" customWidth="1"/>
    <col min="9731" max="9731" width="23.7109375" style="396" customWidth="1"/>
    <col min="9732" max="9732" width="16.5703125" style="396" customWidth="1"/>
    <col min="9733" max="9733" width="7" style="396" customWidth="1"/>
    <col min="9734" max="9734" width="5.5703125" style="396" customWidth="1"/>
    <col min="9735" max="9735" width="16.5703125" style="396" customWidth="1"/>
    <col min="9736" max="9978" width="11.42578125" style="396"/>
    <col min="9979" max="9979" width="32.85546875" style="396" customWidth="1"/>
    <col min="9980" max="9980" width="23.5703125" style="396" customWidth="1"/>
    <col min="9981" max="9982" width="21" style="396" customWidth="1"/>
    <col min="9983" max="9983" width="25.140625" style="396" customWidth="1"/>
    <col min="9984" max="9984" width="22.140625" style="396" customWidth="1"/>
    <col min="9985" max="9985" width="4.7109375" style="396" customWidth="1"/>
    <col min="9986" max="9986" width="22" style="396" customWidth="1"/>
    <col min="9987" max="9987" width="23.7109375" style="396" customWidth="1"/>
    <col min="9988" max="9988" width="16.5703125" style="396" customWidth="1"/>
    <col min="9989" max="9989" width="7" style="396" customWidth="1"/>
    <col min="9990" max="9990" width="5.5703125" style="396" customWidth="1"/>
    <col min="9991" max="9991" width="16.5703125" style="396" customWidth="1"/>
    <col min="9992" max="10234" width="11.42578125" style="396"/>
    <col min="10235" max="10235" width="32.85546875" style="396" customWidth="1"/>
    <col min="10236" max="10236" width="23.5703125" style="396" customWidth="1"/>
    <col min="10237" max="10238" width="21" style="396" customWidth="1"/>
    <col min="10239" max="10239" width="25.140625" style="396" customWidth="1"/>
    <col min="10240" max="10240" width="22.140625" style="396" customWidth="1"/>
    <col min="10241" max="10241" width="4.7109375" style="396" customWidth="1"/>
    <col min="10242" max="10242" width="22" style="396" customWidth="1"/>
    <col min="10243" max="10243" width="23.7109375" style="396" customWidth="1"/>
    <col min="10244" max="10244" width="16.5703125" style="396" customWidth="1"/>
    <col min="10245" max="10245" width="7" style="396" customWidth="1"/>
    <col min="10246" max="10246" width="5.5703125" style="396" customWidth="1"/>
    <col min="10247" max="10247" width="16.5703125" style="396" customWidth="1"/>
    <col min="10248" max="10490" width="11.42578125" style="396"/>
    <col min="10491" max="10491" width="32.85546875" style="396" customWidth="1"/>
    <col min="10492" max="10492" width="23.5703125" style="396" customWidth="1"/>
    <col min="10493" max="10494" width="21" style="396" customWidth="1"/>
    <col min="10495" max="10495" width="25.140625" style="396" customWidth="1"/>
    <col min="10496" max="10496" width="22.140625" style="396" customWidth="1"/>
    <col min="10497" max="10497" width="4.7109375" style="396" customWidth="1"/>
    <col min="10498" max="10498" width="22" style="396" customWidth="1"/>
    <col min="10499" max="10499" width="23.7109375" style="396" customWidth="1"/>
    <col min="10500" max="10500" width="16.5703125" style="396" customWidth="1"/>
    <col min="10501" max="10501" width="7" style="396" customWidth="1"/>
    <col min="10502" max="10502" width="5.5703125" style="396" customWidth="1"/>
    <col min="10503" max="10503" width="16.5703125" style="396" customWidth="1"/>
    <col min="10504" max="10746" width="11.42578125" style="396"/>
    <col min="10747" max="10747" width="32.85546875" style="396" customWidth="1"/>
    <col min="10748" max="10748" width="23.5703125" style="396" customWidth="1"/>
    <col min="10749" max="10750" width="21" style="396" customWidth="1"/>
    <col min="10751" max="10751" width="25.140625" style="396" customWidth="1"/>
    <col min="10752" max="10752" width="22.140625" style="396" customWidth="1"/>
    <col min="10753" max="10753" width="4.7109375" style="396" customWidth="1"/>
    <col min="10754" max="10754" width="22" style="396" customWidth="1"/>
    <col min="10755" max="10755" width="23.7109375" style="396" customWidth="1"/>
    <col min="10756" max="10756" width="16.5703125" style="396" customWidth="1"/>
    <col min="10757" max="10757" width="7" style="396" customWidth="1"/>
    <col min="10758" max="10758" width="5.5703125" style="396" customWidth="1"/>
    <col min="10759" max="10759" width="16.5703125" style="396" customWidth="1"/>
    <col min="10760" max="11002" width="11.42578125" style="396"/>
    <col min="11003" max="11003" width="32.85546875" style="396" customWidth="1"/>
    <col min="11004" max="11004" width="23.5703125" style="396" customWidth="1"/>
    <col min="11005" max="11006" width="21" style="396" customWidth="1"/>
    <col min="11007" max="11007" width="25.140625" style="396" customWidth="1"/>
    <col min="11008" max="11008" width="22.140625" style="396" customWidth="1"/>
    <col min="11009" max="11009" width="4.7109375" style="396" customWidth="1"/>
    <col min="11010" max="11010" width="22" style="396" customWidth="1"/>
    <col min="11011" max="11011" width="23.7109375" style="396" customWidth="1"/>
    <col min="11012" max="11012" width="16.5703125" style="396" customWidth="1"/>
    <col min="11013" max="11013" width="7" style="396" customWidth="1"/>
    <col min="11014" max="11014" width="5.5703125" style="396" customWidth="1"/>
    <col min="11015" max="11015" width="16.5703125" style="396" customWidth="1"/>
    <col min="11016" max="11258" width="11.42578125" style="396"/>
    <col min="11259" max="11259" width="32.85546875" style="396" customWidth="1"/>
    <col min="11260" max="11260" width="23.5703125" style="396" customWidth="1"/>
    <col min="11261" max="11262" width="21" style="396" customWidth="1"/>
    <col min="11263" max="11263" width="25.140625" style="396" customWidth="1"/>
    <col min="11264" max="11264" width="22.140625" style="396" customWidth="1"/>
    <col min="11265" max="11265" width="4.7109375" style="396" customWidth="1"/>
    <col min="11266" max="11266" width="22" style="396" customWidth="1"/>
    <col min="11267" max="11267" width="23.7109375" style="396" customWidth="1"/>
    <col min="11268" max="11268" width="16.5703125" style="396" customWidth="1"/>
    <col min="11269" max="11269" width="7" style="396" customWidth="1"/>
    <col min="11270" max="11270" width="5.5703125" style="396" customWidth="1"/>
    <col min="11271" max="11271" width="16.5703125" style="396" customWidth="1"/>
    <col min="11272" max="11514" width="11.42578125" style="396"/>
    <col min="11515" max="11515" width="32.85546875" style="396" customWidth="1"/>
    <col min="11516" max="11516" width="23.5703125" style="396" customWidth="1"/>
    <col min="11517" max="11518" width="21" style="396" customWidth="1"/>
    <col min="11519" max="11519" width="25.140625" style="396" customWidth="1"/>
    <col min="11520" max="11520" width="22.140625" style="396" customWidth="1"/>
    <col min="11521" max="11521" width="4.7109375" style="396" customWidth="1"/>
    <col min="11522" max="11522" width="22" style="396" customWidth="1"/>
    <col min="11523" max="11523" width="23.7109375" style="396" customWidth="1"/>
    <col min="11524" max="11524" width="16.5703125" style="396" customWidth="1"/>
    <col min="11525" max="11525" width="7" style="396" customWidth="1"/>
    <col min="11526" max="11526" width="5.5703125" style="396" customWidth="1"/>
    <col min="11527" max="11527" width="16.5703125" style="396" customWidth="1"/>
    <col min="11528" max="11770" width="11.42578125" style="396"/>
    <col min="11771" max="11771" width="32.85546875" style="396" customWidth="1"/>
    <col min="11772" max="11772" width="23.5703125" style="396" customWidth="1"/>
    <col min="11773" max="11774" width="21" style="396" customWidth="1"/>
    <col min="11775" max="11775" width="25.140625" style="396" customWidth="1"/>
    <col min="11776" max="11776" width="22.140625" style="396" customWidth="1"/>
    <col min="11777" max="11777" width="4.7109375" style="396" customWidth="1"/>
    <col min="11778" max="11778" width="22" style="396" customWidth="1"/>
    <col min="11779" max="11779" width="23.7109375" style="396" customWidth="1"/>
    <col min="11780" max="11780" width="16.5703125" style="396" customWidth="1"/>
    <col min="11781" max="11781" width="7" style="396" customWidth="1"/>
    <col min="11782" max="11782" width="5.5703125" style="396" customWidth="1"/>
    <col min="11783" max="11783" width="16.5703125" style="396" customWidth="1"/>
    <col min="11784" max="12026" width="11.42578125" style="396"/>
    <col min="12027" max="12027" width="32.85546875" style="396" customWidth="1"/>
    <col min="12028" max="12028" width="23.5703125" style="396" customWidth="1"/>
    <col min="12029" max="12030" width="21" style="396" customWidth="1"/>
    <col min="12031" max="12031" width="25.140625" style="396" customWidth="1"/>
    <col min="12032" max="12032" width="22.140625" style="396" customWidth="1"/>
    <col min="12033" max="12033" width="4.7109375" style="396" customWidth="1"/>
    <col min="12034" max="12034" width="22" style="396" customWidth="1"/>
    <col min="12035" max="12035" width="23.7109375" style="396" customWidth="1"/>
    <col min="12036" max="12036" width="16.5703125" style="396" customWidth="1"/>
    <col min="12037" max="12037" width="7" style="396" customWidth="1"/>
    <col min="12038" max="12038" width="5.5703125" style="396" customWidth="1"/>
    <col min="12039" max="12039" width="16.5703125" style="396" customWidth="1"/>
    <col min="12040" max="12282" width="11.42578125" style="396"/>
    <col min="12283" max="12283" width="32.85546875" style="396" customWidth="1"/>
    <col min="12284" max="12284" width="23.5703125" style="396" customWidth="1"/>
    <col min="12285" max="12286" width="21" style="396" customWidth="1"/>
    <col min="12287" max="12287" width="25.140625" style="396" customWidth="1"/>
    <col min="12288" max="12288" width="22.140625" style="396" customWidth="1"/>
    <col min="12289" max="12289" width="4.7109375" style="396" customWidth="1"/>
    <col min="12290" max="12290" width="22" style="396" customWidth="1"/>
    <col min="12291" max="12291" width="23.7109375" style="396" customWidth="1"/>
    <col min="12292" max="12292" width="16.5703125" style="396" customWidth="1"/>
    <col min="12293" max="12293" width="7" style="396" customWidth="1"/>
    <col min="12294" max="12294" width="5.5703125" style="396" customWidth="1"/>
    <col min="12295" max="12295" width="16.5703125" style="396" customWidth="1"/>
    <col min="12296" max="12538" width="11.42578125" style="396"/>
    <col min="12539" max="12539" width="32.85546875" style="396" customWidth="1"/>
    <col min="12540" max="12540" width="23.5703125" style="396" customWidth="1"/>
    <col min="12541" max="12542" width="21" style="396" customWidth="1"/>
    <col min="12543" max="12543" width="25.140625" style="396" customWidth="1"/>
    <col min="12544" max="12544" width="22.140625" style="396" customWidth="1"/>
    <col min="12545" max="12545" width="4.7109375" style="396" customWidth="1"/>
    <col min="12546" max="12546" width="22" style="396" customWidth="1"/>
    <col min="12547" max="12547" width="23.7109375" style="396" customWidth="1"/>
    <col min="12548" max="12548" width="16.5703125" style="396" customWidth="1"/>
    <col min="12549" max="12549" width="7" style="396" customWidth="1"/>
    <col min="12550" max="12550" width="5.5703125" style="396" customWidth="1"/>
    <col min="12551" max="12551" width="16.5703125" style="396" customWidth="1"/>
    <col min="12552" max="12794" width="11.42578125" style="396"/>
    <col min="12795" max="12795" width="32.85546875" style="396" customWidth="1"/>
    <col min="12796" max="12796" width="23.5703125" style="396" customWidth="1"/>
    <col min="12797" max="12798" width="21" style="396" customWidth="1"/>
    <col min="12799" max="12799" width="25.140625" style="396" customWidth="1"/>
    <col min="12800" max="12800" width="22.140625" style="396" customWidth="1"/>
    <col min="12801" max="12801" width="4.7109375" style="396" customWidth="1"/>
    <col min="12802" max="12802" width="22" style="396" customWidth="1"/>
    <col min="12803" max="12803" width="23.7109375" style="396" customWidth="1"/>
    <col min="12804" max="12804" width="16.5703125" style="396" customWidth="1"/>
    <col min="12805" max="12805" width="7" style="396" customWidth="1"/>
    <col min="12806" max="12806" width="5.5703125" style="396" customWidth="1"/>
    <col min="12807" max="12807" width="16.5703125" style="396" customWidth="1"/>
    <col min="12808" max="13050" width="11.42578125" style="396"/>
    <col min="13051" max="13051" width="32.85546875" style="396" customWidth="1"/>
    <col min="13052" max="13052" width="23.5703125" style="396" customWidth="1"/>
    <col min="13053" max="13054" width="21" style="396" customWidth="1"/>
    <col min="13055" max="13055" width="25.140625" style="396" customWidth="1"/>
    <col min="13056" max="13056" width="22.140625" style="396" customWidth="1"/>
    <col min="13057" max="13057" width="4.7109375" style="396" customWidth="1"/>
    <col min="13058" max="13058" width="22" style="396" customWidth="1"/>
    <col min="13059" max="13059" width="23.7109375" style="396" customWidth="1"/>
    <col min="13060" max="13060" width="16.5703125" style="396" customWidth="1"/>
    <col min="13061" max="13061" width="7" style="396" customWidth="1"/>
    <col min="13062" max="13062" width="5.5703125" style="396" customWidth="1"/>
    <col min="13063" max="13063" width="16.5703125" style="396" customWidth="1"/>
    <col min="13064" max="13306" width="11.42578125" style="396"/>
    <col min="13307" max="13307" width="32.85546875" style="396" customWidth="1"/>
    <col min="13308" max="13308" width="23.5703125" style="396" customWidth="1"/>
    <col min="13309" max="13310" width="21" style="396" customWidth="1"/>
    <col min="13311" max="13311" width="25.140625" style="396" customWidth="1"/>
    <col min="13312" max="13312" width="22.140625" style="396" customWidth="1"/>
    <col min="13313" max="13313" width="4.7109375" style="396" customWidth="1"/>
    <col min="13314" max="13314" width="22" style="396" customWidth="1"/>
    <col min="13315" max="13315" width="23.7109375" style="396" customWidth="1"/>
    <col min="13316" max="13316" width="16.5703125" style="396" customWidth="1"/>
    <col min="13317" max="13317" width="7" style="396" customWidth="1"/>
    <col min="13318" max="13318" width="5.5703125" style="396" customWidth="1"/>
    <col min="13319" max="13319" width="16.5703125" style="396" customWidth="1"/>
    <col min="13320" max="13562" width="11.42578125" style="396"/>
    <col min="13563" max="13563" width="32.85546875" style="396" customWidth="1"/>
    <col min="13564" max="13564" width="23.5703125" style="396" customWidth="1"/>
    <col min="13565" max="13566" width="21" style="396" customWidth="1"/>
    <col min="13567" max="13567" width="25.140625" style="396" customWidth="1"/>
    <col min="13568" max="13568" width="22.140625" style="396" customWidth="1"/>
    <col min="13569" max="13569" width="4.7109375" style="396" customWidth="1"/>
    <col min="13570" max="13570" width="22" style="396" customWidth="1"/>
    <col min="13571" max="13571" width="23.7109375" style="396" customWidth="1"/>
    <col min="13572" max="13572" width="16.5703125" style="396" customWidth="1"/>
    <col min="13573" max="13573" width="7" style="396" customWidth="1"/>
    <col min="13574" max="13574" width="5.5703125" style="396" customWidth="1"/>
    <col min="13575" max="13575" width="16.5703125" style="396" customWidth="1"/>
    <col min="13576" max="13818" width="11.42578125" style="396"/>
    <col min="13819" max="13819" width="32.85546875" style="396" customWidth="1"/>
    <col min="13820" max="13820" width="23.5703125" style="396" customWidth="1"/>
    <col min="13821" max="13822" width="21" style="396" customWidth="1"/>
    <col min="13823" max="13823" width="25.140625" style="396" customWidth="1"/>
    <col min="13824" max="13824" width="22.140625" style="396" customWidth="1"/>
    <col min="13825" max="13825" width="4.7109375" style="396" customWidth="1"/>
    <col min="13826" max="13826" width="22" style="396" customWidth="1"/>
    <col min="13827" max="13827" width="23.7109375" style="396" customWidth="1"/>
    <col min="13828" max="13828" width="16.5703125" style="396" customWidth="1"/>
    <col min="13829" max="13829" width="7" style="396" customWidth="1"/>
    <col min="13830" max="13830" width="5.5703125" style="396" customWidth="1"/>
    <col min="13831" max="13831" width="16.5703125" style="396" customWidth="1"/>
    <col min="13832" max="14074" width="11.42578125" style="396"/>
    <col min="14075" max="14075" width="32.85546875" style="396" customWidth="1"/>
    <col min="14076" max="14076" width="23.5703125" style="396" customWidth="1"/>
    <col min="14077" max="14078" width="21" style="396" customWidth="1"/>
    <col min="14079" max="14079" width="25.140625" style="396" customWidth="1"/>
    <col min="14080" max="14080" width="22.140625" style="396" customWidth="1"/>
    <col min="14081" max="14081" width="4.7109375" style="396" customWidth="1"/>
    <col min="14082" max="14082" width="22" style="396" customWidth="1"/>
    <col min="14083" max="14083" width="23.7109375" style="396" customWidth="1"/>
    <col min="14084" max="14084" width="16.5703125" style="396" customWidth="1"/>
    <col min="14085" max="14085" width="7" style="396" customWidth="1"/>
    <col min="14086" max="14086" width="5.5703125" style="396" customWidth="1"/>
    <col min="14087" max="14087" width="16.5703125" style="396" customWidth="1"/>
    <col min="14088" max="14330" width="11.42578125" style="396"/>
    <col min="14331" max="14331" width="32.85546875" style="396" customWidth="1"/>
    <col min="14332" max="14332" width="23.5703125" style="396" customWidth="1"/>
    <col min="14333" max="14334" width="21" style="396" customWidth="1"/>
    <col min="14335" max="14335" width="25.140625" style="396" customWidth="1"/>
    <col min="14336" max="14336" width="22.140625" style="396" customWidth="1"/>
    <col min="14337" max="14337" width="4.7109375" style="396" customWidth="1"/>
    <col min="14338" max="14338" width="22" style="396" customWidth="1"/>
    <col min="14339" max="14339" width="23.7109375" style="396" customWidth="1"/>
    <col min="14340" max="14340" width="16.5703125" style="396" customWidth="1"/>
    <col min="14341" max="14341" width="7" style="396" customWidth="1"/>
    <col min="14342" max="14342" width="5.5703125" style="396" customWidth="1"/>
    <col min="14343" max="14343" width="16.5703125" style="396" customWidth="1"/>
    <col min="14344" max="14586" width="11.42578125" style="396"/>
    <col min="14587" max="14587" width="32.85546875" style="396" customWidth="1"/>
    <col min="14588" max="14588" width="23.5703125" style="396" customWidth="1"/>
    <col min="14589" max="14590" width="21" style="396" customWidth="1"/>
    <col min="14591" max="14591" width="25.140625" style="396" customWidth="1"/>
    <col min="14592" max="14592" width="22.140625" style="396" customWidth="1"/>
    <col min="14593" max="14593" width="4.7109375" style="396" customWidth="1"/>
    <col min="14594" max="14594" width="22" style="396" customWidth="1"/>
    <col min="14595" max="14595" width="23.7109375" style="396" customWidth="1"/>
    <col min="14596" max="14596" width="16.5703125" style="396" customWidth="1"/>
    <col min="14597" max="14597" width="7" style="396" customWidth="1"/>
    <col min="14598" max="14598" width="5.5703125" style="396" customWidth="1"/>
    <col min="14599" max="14599" width="16.5703125" style="396" customWidth="1"/>
    <col min="14600" max="14842" width="11.42578125" style="396"/>
    <col min="14843" max="14843" width="32.85546875" style="396" customWidth="1"/>
    <col min="14844" max="14844" width="23.5703125" style="396" customWidth="1"/>
    <col min="14845" max="14846" width="21" style="396" customWidth="1"/>
    <col min="14847" max="14847" width="25.140625" style="396" customWidth="1"/>
    <col min="14848" max="14848" width="22.140625" style="396" customWidth="1"/>
    <col min="14849" max="14849" width="4.7109375" style="396" customWidth="1"/>
    <col min="14850" max="14850" width="22" style="396" customWidth="1"/>
    <col min="14851" max="14851" width="23.7109375" style="396" customWidth="1"/>
    <col min="14852" max="14852" width="16.5703125" style="396" customWidth="1"/>
    <col min="14853" max="14853" width="7" style="396" customWidth="1"/>
    <col min="14854" max="14854" width="5.5703125" style="396" customWidth="1"/>
    <col min="14855" max="14855" width="16.5703125" style="396" customWidth="1"/>
    <col min="14856" max="15098" width="11.42578125" style="396"/>
    <col min="15099" max="15099" width="32.85546875" style="396" customWidth="1"/>
    <col min="15100" max="15100" width="23.5703125" style="396" customWidth="1"/>
    <col min="15101" max="15102" width="21" style="396" customWidth="1"/>
    <col min="15103" max="15103" width="25.140625" style="396" customWidth="1"/>
    <col min="15104" max="15104" width="22.140625" style="396" customWidth="1"/>
    <col min="15105" max="15105" width="4.7109375" style="396" customWidth="1"/>
    <col min="15106" max="15106" width="22" style="396" customWidth="1"/>
    <col min="15107" max="15107" width="23.7109375" style="396" customWidth="1"/>
    <col min="15108" max="15108" width="16.5703125" style="396" customWidth="1"/>
    <col min="15109" max="15109" width="7" style="396" customWidth="1"/>
    <col min="15110" max="15110" width="5.5703125" style="396" customWidth="1"/>
    <col min="15111" max="15111" width="16.5703125" style="396" customWidth="1"/>
    <col min="15112" max="15354" width="11.42578125" style="396"/>
    <col min="15355" max="15355" width="32.85546875" style="396" customWidth="1"/>
    <col min="15356" max="15356" width="23.5703125" style="396" customWidth="1"/>
    <col min="15357" max="15358" width="21" style="396" customWidth="1"/>
    <col min="15359" max="15359" width="25.140625" style="396" customWidth="1"/>
    <col min="15360" max="15360" width="22.140625" style="396" customWidth="1"/>
    <col min="15361" max="15361" width="4.7109375" style="396" customWidth="1"/>
    <col min="15362" max="15362" width="22" style="396" customWidth="1"/>
    <col min="15363" max="15363" width="23.7109375" style="396" customWidth="1"/>
    <col min="15364" max="15364" width="16.5703125" style="396" customWidth="1"/>
    <col min="15365" max="15365" width="7" style="396" customWidth="1"/>
    <col min="15366" max="15366" width="5.5703125" style="396" customWidth="1"/>
    <col min="15367" max="15367" width="16.5703125" style="396" customWidth="1"/>
    <col min="15368" max="15610" width="11.42578125" style="396"/>
    <col min="15611" max="15611" width="32.85546875" style="396" customWidth="1"/>
    <col min="15612" max="15612" width="23.5703125" style="396" customWidth="1"/>
    <col min="15613" max="15614" width="21" style="396" customWidth="1"/>
    <col min="15615" max="15615" width="25.140625" style="396" customWidth="1"/>
    <col min="15616" max="15616" width="22.140625" style="396" customWidth="1"/>
    <col min="15617" max="15617" width="4.7109375" style="396" customWidth="1"/>
    <col min="15618" max="15618" width="22" style="396" customWidth="1"/>
    <col min="15619" max="15619" width="23.7109375" style="396" customWidth="1"/>
    <col min="15620" max="15620" width="16.5703125" style="396" customWidth="1"/>
    <col min="15621" max="15621" width="7" style="396" customWidth="1"/>
    <col min="15622" max="15622" width="5.5703125" style="396" customWidth="1"/>
    <col min="15623" max="15623" width="16.5703125" style="396" customWidth="1"/>
    <col min="15624" max="15866" width="11.42578125" style="396"/>
    <col min="15867" max="15867" width="32.85546875" style="396" customWidth="1"/>
    <col min="15868" max="15868" width="23.5703125" style="396" customWidth="1"/>
    <col min="15869" max="15870" width="21" style="396" customWidth="1"/>
    <col min="15871" max="15871" width="25.140625" style="396" customWidth="1"/>
    <col min="15872" max="15872" width="22.140625" style="396" customWidth="1"/>
    <col min="15873" max="15873" width="4.7109375" style="396" customWidth="1"/>
    <col min="15874" max="15874" width="22" style="396" customWidth="1"/>
    <col min="15875" max="15875" width="23.7109375" style="396" customWidth="1"/>
    <col min="15876" max="15876" width="16.5703125" style="396" customWidth="1"/>
    <col min="15877" max="15877" width="7" style="396" customWidth="1"/>
    <col min="15878" max="15878" width="5.5703125" style="396" customWidth="1"/>
    <col min="15879" max="15879" width="16.5703125" style="396" customWidth="1"/>
    <col min="15880" max="16122" width="11.42578125" style="396"/>
    <col min="16123" max="16123" width="32.85546875" style="396" customWidth="1"/>
    <col min="16124" max="16124" width="23.5703125" style="396" customWidth="1"/>
    <col min="16125" max="16126" width="21" style="396" customWidth="1"/>
    <col min="16127" max="16127" width="25.140625" style="396" customWidth="1"/>
    <col min="16128" max="16128" width="22.140625" style="396" customWidth="1"/>
    <col min="16129" max="16129" width="4.7109375" style="396" customWidth="1"/>
    <col min="16130" max="16130" width="22" style="396" customWidth="1"/>
    <col min="16131" max="16131" width="23.7109375" style="396" customWidth="1"/>
    <col min="16132" max="16132" width="16.5703125" style="396" customWidth="1"/>
    <col min="16133" max="16133" width="7" style="396" customWidth="1"/>
    <col min="16134" max="16134" width="5.5703125" style="396" customWidth="1"/>
    <col min="16135" max="16135" width="16.5703125" style="396" customWidth="1"/>
    <col min="16136" max="16384" width="11.42578125" style="396"/>
  </cols>
  <sheetData>
    <row r="1" spans="1:10" ht="64.5" customHeight="1">
      <c r="A1" s="982" t="str">
        <f>+'K-Kr Constructor'!A1</f>
        <v>EMPRESA NACIONAL PROMOTORA DEL DESARROLLO TERRITORIAL – ENTerritorio
Sistema general de Regalias
OBJETO:
“INTERVENTORÍA TÉCNICA, ADMINISTRATIVA, FINANCIERA, AMBIENTAL Y DE CONTROL SOCIAL, LEGAL Y PRESU-PUESTAL PARA EL MEJORAMIENTO, ADECUACIÓN, REMODELACIÓN Y AJUSTES A DISEÑOS DE POLIDEPORTIVOS EN LOS BARRIOS CARTAGENITA SECTOR JARDÍN, LA PAZ Y LOS MONARKAS MUNICIPIO DE FACATATIVÁ – DEPARTA-MENTO DE CUNDINAMARCA.”
CONTRATACIÓN DIRECTA
CDI 073-2020</v>
      </c>
      <c r="B1" s="983"/>
      <c r="C1" s="983"/>
      <c r="D1" s="983"/>
    </row>
    <row r="2" spans="1:10" ht="141.75" customHeight="1">
      <c r="A2" s="983"/>
      <c r="B2" s="983"/>
      <c r="C2" s="983"/>
      <c r="D2" s="983"/>
    </row>
    <row r="4" spans="1:10" s="389" customFormat="1" ht="12.75" customHeight="1">
      <c r="A4" s="387" t="s">
        <v>70</v>
      </c>
      <c r="B4" s="388">
        <v>1</v>
      </c>
      <c r="C4" s="967" t="str">
        <f>VLOOKUP(B4,Conformación!$A$5:$S$139,2,FALSE)</f>
        <v>CONSTRUCTODO INGENIEROS CONTRATISTAS LTDA</v>
      </c>
      <c r="D4" s="967"/>
      <c r="F4"/>
      <c r="G4"/>
      <c r="H4" s="390"/>
      <c r="I4" s="390"/>
    </row>
    <row r="5" spans="1:10" s="391" customFormat="1" ht="12.75" customHeight="1">
      <c r="A5" s="387"/>
      <c r="B5" s="387"/>
      <c r="C5" s="981" t="str">
        <f>VLOOKUP(B4,Conformación!$A$5:$S$139,4,FALSE)</f>
        <v xml:space="preserve">(CONSTRUCTODO INGENIEROS CONTRATISTAS LTDA. 100% -  0% -  0%- 0%- 0%) </v>
      </c>
      <c r="D5" s="981"/>
      <c r="F5"/>
      <c r="G5"/>
      <c r="H5" s="392"/>
      <c r="I5" s="392"/>
      <c r="J5" s="393"/>
    </row>
    <row r="6" spans="1:10" s="389" customFormat="1" ht="35.25" customHeight="1">
      <c r="A6" s="387"/>
      <c r="B6" s="387" t="s">
        <v>845</v>
      </c>
      <c r="C6" s="981"/>
      <c r="D6" s="981"/>
      <c r="F6"/>
      <c r="G6"/>
      <c r="H6" s="394"/>
      <c r="I6" s="394"/>
      <c r="J6" s="395"/>
    </row>
    <row r="7" spans="1:10">
      <c r="F7" s="397"/>
      <c r="G7" s="397"/>
      <c r="H7" s="397"/>
      <c r="I7" s="397"/>
      <c r="J7" s="397"/>
    </row>
    <row r="8" spans="1:10">
      <c r="A8" s="706" t="s">
        <v>264</v>
      </c>
      <c r="B8" s="448" t="s">
        <v>265</v>
      </c>
      <c r="C8" s="448"/>
      <c r="D8" s="448" t="s">
        <v>266</v>
      </c>
      <c r="E8"/>
      <c r="F8"/>
      <c r="G8"/>
      <c r="H8" s="397"/>
      <c r="I8" s="397"/>
      <c r="J8" s="397"/>
    </row>
    <row r="9" spans="1:10" ht="15.75" customHeight="1">
      <c r="A9" s="709" t="s">
        <v>237</v>
      </c>
      <c r="B9" s="553" t="s">
        <v>858</v>
      </c>
      <c r="C9" s="554"/>
      <c r="D9" s="556">
        <v>1</v>
      </c>
      <c r="E9"/>
      <c r="G9"/>
      <c r="H9" s="397"/>
      <c r="I9" s="397"/>
      <c r="J9" s="397"/>
    </row>
    <row r="10" spans="1:10">
      <c r="A10" s="554" t="s">
        <v>238</v>
      </c>
      <c r="B10" s="708" t="s">
        <v>853</v>
      </c>
      <c r="C10" s="554"/>
      <c r="D10" s="556">
        <v>0.45</v>
      </c>
      <c r="E10"/>
      <c r="G10"/>
      <c r="H10" s="397"/>
      <c r="I10" s="398"/>
      <c r="J10" s="397"/>
    </row>
    <row r="11" spans="1:10">
      <c r="A11" s="552" t="s">
        <v>239</v>
      </c>
      <c r="B11" s="707" t="s">
        <v>269</v>
      </c>
      <c r="D11" s="556">
        <v>0.32</v>
      </c>
      <c r="E11"/>
      <c r="G11"/>
    </row>
    <row r="12" spans="1:10">
      <c r="A12" s="552"/>
      <c r="B12" s="553" t="s">
        <v>854</v>
      </c>
      <c r="C12" s="554"/>
      <c r="D12" s="556">
        <v>0.16</v>
      </c>
      <c r="E12"/>
      <c r="G12" s="578"/>
    </row>
    <row r="13" spans="1:10">
      <c r="A13" s="552"/>
      <c r="B13" s="396" t="s">
        <v>855</v>
      </c>
      <c r="C13" s="580"/>
      <c r="D13" s="556">
        <v>0.16</v>
      </c>
      <c r="E13"/>
      <c r="G13"/>
    </row>
    <row r="14" spans="1:10">
      <c r="A14" s="552" t="s">
        <v>240</v>
      </c>
      <c r="B14" s="553" t="s">
        <v>331</v>
      </c>
      <c r="C14" s="554"/>
      <c r="D14" s="556">
        <v>0.24149999999999999</v>
      </c>
      <c r="E14"/>
      <c r="G14"/>
      <c r="H14" s="397"/>
      <c r="I14" s="398"/>
      <c r="J14" s="397"/>
    </row>
    <row r="15" spans="1:10">
      <c r="A15" s="979"/>
      <c r="B15" s="979"/>
      <c r="C15" s="979"/>
      <c r="D15" s="979"/>
      <c r="E15"/>
      <c r="G15"/>
      <c r="H15" s="397"/>
      <c r="I15" s="397"/>
      <c r="J15" s="397"/>
    </row>
    <row r="16" spans="1:10" ht="15">
      <c r="A16" s="980" t="s">
        <v>315</v>
      </c>
      <c r="B16" s="980"/>
      <c r="C16" s="450"/>
      <c r="D16" s="695">
        <f>D14+D11+D10+D9</f>
        <v>2.0114999999999998</v>
      </c>
      <c r="E16"/>
      <c r="F16" s="579"/>
      <c r="G16"/>
      <c r="H16" s="397"/>
      <c r="I16" s="397"/>
      <c r="J16" s="397"/>
    </row>
    <row r="17" spans="1:12">
      <c r="A17"/>
      <c r="B17"/>
      <c r="C17"/>
      <c r="D17"/>
      <c r="E17"/>
      <c r="G17"/>
      <c r="H17" s="397"/>
      <c r="I17" s="397"/>
      <c r="J17" s="397"/>
    </row>
    <row r="18" spans="1:12">
      <c r="A18"/>
      <c r="B18"/>
      <c r="C18"/>
      <c r="D18"/>
      <c r="E18"/>
      <c r="G18"/>
      <c r="H18" s="397"/>
      <c r="I18" s="397"/>
      <c r="J18" s="397"/>
    </row>
    <row r="19" spans="1:12" s="389" customFormat="1" ht="15" hidden="1" customHeight="1">
      <c r="A19" s="387" t="str">
        <f>+$A$4</f>
        <v>OFERENTE</v>
      </c>
      <c r="B19" s="388">
        <v>2</v>
      </c>
      <c r="C19" s="967">
        <f>VLOOKUP(B19,Conformación!$A$5:$S$139,2,FALSE)</f>
        <v>0</v>
      </c>
      <c r="D19" s="967"/>
      <c r="E19" s="396"/>
      <c r="G19" s="396"/>
      <c r="H19" s="396"/>
      <c r="I19" s="396"/>
      <c r="J19" s="396"/>
      <c r="K19" s="396"/>
      <c r="L19" s="396"/>
    </row>
    <row r="20" spans="1:12" s="389" customFormat="1" hidden="1">
      <c r="A20" s="387"/>
      <c r="B20" s="387"/>
      <c r="C20" s="981">
        <f>VLOOKUP(B19,Conformación!$A$5:$S$139,4,FALSE)</f>
        <v>0</v>
      </c>
      <c r="D20" s="981"/>
      <c r="E20" s="396"/>
      <c r="G20" s="396"/>
      <c r="H20" s="396"/>
      <c r="I20" s="396"/>
      <c r="J20" s="396"/>
      <c r="K20" s="396"/>
      <c r="L20" s="396"/>
    </row>
    <row r="21" spans="1:12" s="389" customFormat="1" ht="13.5" hidden="1" customHeight="1">
      <c r="A21" s="387"/>
      <c r="B21" s="387"/>
      <c r="C21" s="981"/>
      <c r="D21" s="981"/>
      <c r="E21" s="396"/>
      <c r="G21" s="433"/>
      <c r="H21" s="396"/>
      <c r="I21" s="396"/>
      <c r="J21" s="396"/>
      <c r="K21" s="396"/>
      <c r="L21" s="396"/>
    </row>
    <row r="22" spans="1:12" hidden="1">
      <c r="G22" s="433"/>
      <c r="I22" s="433"/>
    </row>
    <row r="23" spans="1:12" hidden="1">
      <c r="A23" s="545" t="s">
        <v>264</v>
      </c>
      <c r="B23" s="545" t="s">
        <v>265</v>
      </c>
      <c r="C23" s="545"/>
      <c r="D23" s="545" t="s">
        <v>266</v>
      </c>
      <c r="E23"/>
      <c r="G23"/>
      <c r="H23" s="397"/>
      <c r="I23" s="397"/>
      <c r="J23" s="397"/>
    </row>
    <row r="24" spans="1:12" hidden="1">
      <c r="A24" s="545" t="s">
        <v>237</v>
      </c>
      <c r="B24" s="449" t="s">
        <v>267</v>
      </c>
      <c r="C24" s="450"/>
      <c r="D24" s="529">
        <v>1</v>
      </c>
      <c r="E24"/>
      <c r="G24"/>
      <c r="H24" s="397"/>
      <c r="I24" s="397"/>
      <c r="J24" s="397"/>
    </row>
    <row r="25" spans="1:12" hidden="1">
      <c r="A25" s="545" t="s">
        <v>238</v>
      </c>
      <c r="B25" s="449" t="s">
        <v>268</v>
      </c>
      <c r="C25" s="554"/>
      <c r="D25" s="556">
        <f>SUM(C26:C34)</f>
        <v>0</v>
      </c>
      <c r="E25"/>
      <c r="G25"/>
      <c r="H25" s="397"/>
      <c r="I25" s="398"/>
      <c r="J25" s="397"/>
    </row>
    <row r="26" spans="1:12" hidden="1">
      <c r="A26" s="545"/>
      <c r="B26" s="449"/>
      <c r="C26" s="557">
        <v>0</v>
      </c>
      <c r="D26" s="558"/>
      <c r="E26"/>
      <c r="G26"/>
      <c r="H26" s="397"/>
      <c r="I26" s="397"/>
      <c r="J26" s="397"/>
    </row>
    <row r="27" spans="1:12" hidden="1">
      <c r="A27" s="545"/>
      <c r="B27" s="449"/>
      <c r="C27" s="557"/>
      <c r="D27" s="558"/>
      <c r="E27"/>
      <c r="G27"/>
    </row>
    <row r="28" spans="1:12" hidden="1">
      <c r="A28" s="450"/>
      <c r="B28" s="451"/>
      <c r="C28" s="557"/>
      <c r="D28" s="558"/>
      <c r="E28"/>
      <c r="G28"/>
    </row>
    <row r="29" spans="1:12" hidden="1">
      <c r="A29" s="450"/>
      <c r="B29" s="451"/>
      <c r="C29" s="557"/>
      <c r="D29" s="558"/>
      <c r="E29"/>
      <c r="G29"/>
    </row>
    <row r="30" spans="1:12" hidden="1">
      <c r="A30" s="545"/>
      <c r="B30" s="545"/>
      <c r="C30" s="557"/>
      <c r="D30" s="558"/>
      <c r="E30"/>
      <c r="G30"/>
    </row>
    <row r="31" spans="1:12" hidden="1">
      <c r="A31" s="545"/>
      <c r="B31" s="449"/>
      <c r="C31" s="557"/>
      <c r="D31" s="557"/>
      <c r="E31"/>
      <c r="G31"/>
    </row>
    <row r="32" spans="1:12" hidden="1">
      <c r="A32" s="552"/>
      <c r="B32" s="553"/>
      <c r="C32" s="557"/>
      <c r="D32" s="557"/>
      <c r="E32"/>
      <c r="G32"/>
    </row>
    <row r="33" spans="1:10" hidden="1">
      <c r="A33" s="552"/>
      <c r="B33" s="553"/>
      <c r="C33" s="557"/>
      <c r="D33" s="557"/>
      <c r="E33"/>
      <c r="F33" s="578"/>
      <c r="G33"/>
    </row>
    <row r="34" spans="1:10" hidden="1">
      <c r="A34" s="552"/>
      <c r="B34" s="553"/>
      <c r="C34" s="557"/>
      <c r="D34" s="557"/>
      <c r="E34"/>
      <c r="F34" s="578"/>
      <c r="G34"/>
    </row>
    <row r="35" spans="1:10" hidden="1">
      <c r="A35" s="976"/>
      <c r="B35" s="977"/>
      <c r="C35" s="977"/>
      <c r="D35" s="978"/>
      <c r="E35"/>
      <c r="F35" s="578"/>
      <c r="G35"/>
    </row>
    <row r="36" spans="1:10" hidden="1">
      <c r="A36" s="552" t="s">
        <v>239</v>
      </c>
      <c r="B36" s="553" t="s">
        <v>269</v>
      </c>
      <c r="C36" s="554"/>
      <c r="D36" s="556">
        <f>SUM(C37:C45)</f>
        <v>0</v>
      </c>
      <c r="E36"/>
      <c r="F36" s="578"/>
      <c r="G36"/>
    </row>
    <row r="37" spans="1:10" hidden="1">
      <c r="A37" s="552"/>
      <c r="B37" s="553"/>
      <c r="C37" s="554"/>
      <c r="D37" s="555"/>
      <c r="E37"/>
      <c r="F37" s="578"/>
      <c r="G37"/>
    </row>
    <row r="38" spans="1:10" hidden="1">
      <c r="A38" s="552"/>
      <c r="B38" s="553"/>
      <c r="C38" s="554"/>
      <c r="D38" s="555"/>
      <c r="E38"/>
      <c r="F38" s="578"/>
      <c r="G38"/>
    </row>
    <row r="39" spans="1:10" hidden="1">
      <c r="A39" s="552"/>
      <c r="B39" s="553"/>
      <c r="C39" s="554"/>
      <c r="D39" s="555"/>
      <c r="E39"/>
      <c r="F39" s="578"/>
      <c r="G39"/>
    </row>
    <row r="40" spans="1:10" hidden="1">
      <c r="A40" s="552"/>
      <c r="B40" s="553"/>
      <c r="C40" s="554"/>
      <c r="D40" s="555"/>
      <c r="E40"/>
      <c r="F40" s="578"/>
      <c r="G40"/>
    </row>
    <row r="41" spans="1:10" hidden="1">
      <c r="A41" s="552"/>
      <c r="B41" s="553"/>
      <c r="C41" s="554"/>
      <c r="D41" s="555"/>
      <c r="E41"/>
      <c r="F41" s="578"/>
      <c r="G41"/>
    </row>
    <row r="42" spans="1:10" hidden="1">
      <c r="A42" s="545"/>
      <c r="B42" s="449"/>
      <c r="C42" s="450"/>
      <c r="D42" s="528"/>
      <c r="E42"/>
      <c r="F42" s="578"/>
      <c r="G42"/>
    </row>
    <row r="43" spans="1:10" hidden="1">
      <c r="A43" s="452"/>
      <c r="B43" s="449"/>
      <c r="C43" s="450"/>
      <c r="D43" s="528"/>
      <c r="E43"/>
      <c r="F43" s="578"/>
      <c r="G43"/>
    </row>
    <row r="44" spans="1:10" hidden="1">
      <c r="A44" s="450"/>
      <c r="B44" s="453"/>
      <c r="C44" s="450"/>
      <c r="D44" s="529"/>
      <c r="E44"/>
      <c r="F44" s="578"/>
      <c r="G44"/>
      <c r="H44" s="397"/>
      <c r="I44" s="397"/>
      <c r="J44" s="397"/>
    </row>
    <row r="45" spans="1:10" hidden="1">
      <c r="A45" s="545"/>
      <c r="B45" s="545"/>
      <c r="C45" s="545"/>
      <c r="D45" s="545"/>
      <c r="E45"/>
      <c r="F45" s="578"/>
      <c r="G45"/>
      <c r="H45" s="397"/>
      <c r="I45" s="398"/>
      <c r="J45" s="397"/>
    </row>
    <row r="46" spans="1:10" hidden="1">
      <c r="A46" s="976"/>
      <c r="B46" s="977"/>
      <c r="C46" s="977"/>
      <c r="D46" s="978"/>
      <c r="E46"/>
      <c r="F46" s="578"/>
      <c r="G46"/>
      <c r="H46" s="397"/>
      <c r="I46" s="398"/>
      <c r="J46" s="397"/>
    </row>
    <row r="47" spans="1:10" hidden="1">
      <c r="A47" s="552" t="s">
        <v>240</v>
      </c>
      <c r="B47" s="553" t="s">
        <v>331</v>
      </c>
      <c r="C47" s="554"/>
      <c r="D47" s="556">
        <v>0</v>
      </c>
      <c r="E47"/>
      <c r="F47" s="578"/>
      <c r="G47"/>
      <c r="H47" s="397"/>
      <c r="I47" s="398"/>
      <c r="J47" s="397"/>
    </row>
    <row r="48" spans="1:10" hidden="1">
      <c r="A48" s="979"/>
      <c r="B48" s="979"/>
      <c r="C48" s="979"/>
      <c r="D48" s="979"/>
      <c r="E48"/>
      <c r="F48" s="578"/>
      <c r="G48"/>
      <c r="H48" s="397"/>
      <c r="I48" s="397"/>
      <c r="J48" s="397"/>
    </row>
    <row r="49" spans="1:12" ht="15" hidden="1">
      <c r="A49" s="980" t="s">
        <v>315</v>
      </c>
      <c r="B49" s="980"/>
      <c r="C49" s="450"/>
      <c r="D49" s="559">
        <f>+D47+D36+D25+D24</f>
        <v>1</v>
      </c>
      <c r="E49"/>
      <c r="F49" s="578"/>
      <c r="G49"/>
      <c r="H49" s="397"/>
      <c r="I49" s="397"/>
      <c r="J49" s="397"/>
    </row>
    <row r="50" spans="1:12" hidden="1">
      <c r="A50"/>
      <c r="B50"/>
      <c r="C50"/>
      <c r="D50"/>
      <c r="E50"/>
      <c r="F50" s="578"/>
      <c r="G50"/>
    </row>
    <row r="51" spans="1:12" hidden="1">
      <c r="A51"/>
      <c r="B51"/>
      <c r="C51"/>
      <c r="D51"/>
      <c r="E51"/>
      <c r="F51" s="578"/>
      <c r="G51"/>
    </row>
    <row r="52" spans="1:12" s="389" customFormat="1" ht="25.5" hidden="1">
      <c r="A52" s="387" t="str">
        <f>+$A$4</f>
        <v>OFERENTE</v>
      </c>
      <c r="B52" s="388">
        <v>3</v>
      </c>
      <c r="C52" s="967">
        <f>VLOOKUP(B52,Conformación!$A$5:$S$139,2,FALSE)</f>
        <v>0</v>
      </c>
      <c r="D52" s="967"/>
      <c r="E52" s="396"/>
      <c r="F52" s="578"/>
      <c r="G52"/>
      <c r="H52" s="396"/>
      <c r="I52" s="396"/>
      <c r="J52" s="396"/>
      <c r="K52" s="396"/>
      <c r="L52" s="396"/>
    </row>
    <row r="53" spans="1:12" s="389" customFormat="1" hidden="1">
      <c r="A53" s="387"/>
      <c r="B53" s="387"/>
      <c r="C53" s="981">
        <f>VLOOKUP(B52,Conformación!$A$5:$S$139,4,FALSE)</f>
        <v>0</v>
      </c>
      <c r="D53" s="981"/>
      <c r="E53" s="396"/>
      <c r="F53" s="578"/>
      <c r="G53"/>
      <c r="H53" s="396"/>
      <c r="I53" s="433"/>
      <c r="J53" s="396"/>
      <c r="K53" s="396"/>
      <c r="L53" s="396"/>
    </row>
    <row r="54" spans="1:12" s="389" customFormat="1" ht="13.5" hidden="1" customHeight="1">
      <c r="A54" s="387"/>
      <c r="B54" s="387"/>
      <c r="C54" s="981"/>
      <c r="D54" s="981"/>
      <c r="E54" s="396"/>
      <c r="F54" s="578"/>
      <c r="G54"/>
      <c r="H54" s="396"/>
      <c r="I54" s="396"/>
      <c r="J54" s="396"/>
      <c r="K54" s="396"/>
      <c r="L54" s="396"/>
    </row>
    <row r="55" spans="1:12" hidden="1">
      <c r="F55" s="579"/>
    </row>
    <row r="56" spans="1:12" hidden="1">
      <c r="A56" s="545" t="s">
        <v>264</v>
      </c>
      <c r="B56" s="545" t="s">
        <v>265</v>
      </c>
      <c r="C56" s="545"/>
      <c r="D56" s="545" t="s">
        <v>266</v>
      </c>
      <c r="E56"/>
      <c r="F56" s="578"/>
      <c r="G56"/>
      <c r="H56" s="397"/>
      <c r="I56" s="397"/>
      <c r="J56" s="397"/>
    </row>
    <row r="57" spans="1:12" hidden="1">
      <c r="A57" s="545" t="s">
        <v>237</v>
      </c>
      <c r="B57" s="449" t="s">
        <v>267</v>
      </c>
      <c r="C57" s="450"/>
      <c r="D57" s="529">
        <v>1</v>
      </c>
      <c r="E57"/>
      <c r="F57" s="578"/>
      <c r="G57"/>
      <c r="H57" s="397"/>
      <c r="I57" s="397"/>
      <c r="J57" s="397"/>
    </row>
    <row r="58" spans="1:12" hidden="1">
      <c r="A58" s="545" t="s">
        <v>238</v>
      </c>
      <c r="B58" s="449" t="s">
        <v>268</v>
      </c>
      <c r="C58" s="554"/>
      <c r="D58" s="556">
        <f>SUM(C59:C67)</f>
        <v>0</v>
      </c>
      <c r="E58"/>
      <c r="F58" s="578"/>
      <c r="G58"/>
      <c r="H58" s="397"/>
      <c r="I58" s="398"/>
      <c r="J58" s="397"/>
    </row>
    <row r="59" spans="1:12" hidden="1">
      <c r="A59" s="545"/>
      <c r="B59" s="449"/>
      <c r="C59" s="557">
        <v>0</v>
      </c>
      <c r="D59" s="558"/>
      <c r="E59"/>
      <c r="F59" s="578"/>
      <c r="G59"/>
      <c r="H59" s="397"/>
      <c r="I59" s="397"/>
      <c r="J59" s="397"/>
    </row>
    <row r="60" spans="1:12" hidden="1">
      <c r="A60" s="545"/>
      <c r="B60" s="449"/>
      <c r="C60" s="557"/>
      <c r="D60" s="558"/>
      <c r="E60"/>
      <c r="F60" s="578"/>
      <c r="G60"/>
    </row>
    <row r="61" spans="1:12" hidden="1">
      <c r="A61" s="450"/>
      <c r="B61" s="451"/>
      <c r="C61" s="557"/>
      <c r="D61" s="558"/>
      <c r="E61"/>
      <c r="F61" s="578"/>
      <c r="G61"/>
    </row>
    <row r="62" spans="1:12" hidden="1">
      <c r="A62" s="450"/>
      <c r="B62" s="451"/>
      <c r="C62" s="557"/>
      <c r="D62" s="558"/>
      <c r="E62"/>
      <c r="F62" s="578"/>
      <c r="G62"/>
    </row>
    <row r="63" spans="1:12" hidden="1">
      <c r="A63" s="545"/>
      <c r="B63" s="545"/>
      <c r="C63" s="557"/>
      <c r="D63" s="558"/>
      <c r="E63"/>
      <c r="F63" s="578"/>
      <c r="G63"/>
    </row>
    <row r="64" spans="1:12" hidden="1">
      <c r="A64" s="545"/>
      <c r="B64" s="449"/>
      <c r="C64" s="557"/>
      <c r="D64" s="557"/>
      <c r="E64"/>
      <c r="F64" s="578"/>
      <c r="G64"/>
    </row>
    <row r="65" spans="1:10" hidden="1">
      <c r="A65" s="552"/>
      <c r="B65" s="553"/>
      <c r="C65" s="557"/>
      <c r="D65" s="557"/>
      <c r="E65"/>
      <c r="F65" s="578"/>
      <c r="G65"/>
    </row>
    <row r="66" spans="1:10" hidden="1">
      <c r="A66" s="552"/>
      <c r="B66" s="553"/>
      <c r="C66" s="557"/>
      <c r="D66" s="557"/>
      <c r="E66"/>
      <c r="F66" s="578"/>
      <c r="G66"/>
    </row>
    <row r="67" spans="1:10" hidden="1">
      <c r="A67" s="552"/>
      <c r="B67" s="553"/>
      <c r="C67" s="557"/>
      <c r="D67" s="557"/>
      <c r="E67"/>
      <c r="F67" s="578"/>
      <c r="G67"/>
    </row>
    <row r="68" spans="1:10" hidden="1">
      <c r="A68" s="976"/>
      <c r="B68" s="977"/>
      <c r="C68" s="977"/>
      <c r="D68" s="978"/>
      <c r="E68"/>
      <c r="F68" s="578"/>
      <c r="G68"/>
    </row>
    <row r="69" spans="1:10" hidden="1">
      <c r="A69" s="552" t="s">
        <v>239</v>
      </c>
      <c r="B69" s="553" t="s">
        <v>269</v>
      </c>
      <c r="C69" s="554"/>
      <c r="D69" s="556">
        <f>SUM(C70:C78)</f>
        <v>0</v>
      </c>
      <c r="E69"/>
      <c r="F69" s="578"/>
      <c r="G69"/>
    </row>
    <row r="70" spans="1:10" hidden="1">
      <c r="A70" s="552"/>
      <c r="B70" s="553"/>
      <c r="C70" s="554"/>
      <c r="D70" s="555"/>
      <c r="E70"/>
      <c r="F70" s="578"/>
      <c r="G70"/>
    </row>
    <row r="71" spans="1:10" hidden="1">
      <c r="A71" s="552"/>
      <c r="B71" s="553"/>
      <c r="C71" s="554"/>
      <c r="D71" s="555"/>
      <c r="E71"/>
      <c r="F71" s="578"/>
      <c r="G71"/>
    </row>
    <row r="72" spans="1:10" hidden="1">
      <c r="A72" s="552"/>
      <c r="B72" s="553"/>
      <c r="C72" s="554"/>
      <c r="D72" s="555"/>
      <c r="E72"/>
      <c r="F72" s="578"/>
      <c r="G72"/>
    </row>
    <row r="73" spans="1:10" hidden="1">
      <c r="A73" s="552"/>
      <c r="B73" s="553"/>
      <c r="C73" s="554"/>
      <c r="D73" s="555"/>
      <c r="E73"/>
      <c r="F73" s="578"/>
      <c r="G73"/>
    </row>
    <row r="74" spans="1:10" hidden="1">
      <c r="A74" s="552"/>
      <c r="B74" s="553"/>
      <c r="C74" s="554"/>
      <c r="D74" s="555"/>
      <c r="E74"/>
      <c r="F74" s="578"/>
      <c r="G74"/>
    </row>
    <row r="75" spans="1:10" hidden="1">
      <c r="A75" s="545"/>
      <c r="B75" s="449"/>
      <c r="C75" s="450"/>
      <c r="D75" s="528"/>
      <c r="E75"/>
      <c r="F75" s="578"/>
      <c r="G75"/>
    </row>
    <row r="76" spans="1:10" hidden="1">
      <c r="A76" s="452"/>
      <c r="B76" s="449"/>
      <c r="C76" s="450"/>
      <c r="D76" s="528"/>
      <c r="E76"/>
      <c r="F76" s="578"/>
      <c r="G76"/>
    </row>
    <row r="77" spans="1:10" hidden="1">
      <c r="A77" s="450"/>
      <c r="B77" s="453"/>
      <c r="C77" s="450"/>
      <c r="D77" s="529"/>
      <c r="E77"/>
      <c r="F77" s="578"/>
      <c r="G77"/>
      <c r="H77" s="397"/>
      <c r="I77" s="397"/>
      <c r="J77" s="397"/>
    </row>
    <row r="78" spans="1:10" hidden="1">
      <c r="A78" s="545"/>
      <c r="B78" s="545"/>
      <c r="C78" s="545"/>
      <c r="D78" s="545"/>
      <c r="E78"/>
      <c r="F78" s="578"/>
      <c r="G78"/>
      <c r="H78" s="397"/>
      <c r="I78" s="398"/>
      <c r="J78" s="397"/>
    </row>
    <row r="79" spans="1:10" hidden="1">
      <c r="A79" s="976"/>
      <c r="B79" s="977"/>
      <c r="C79" s="977"/>
      <c r="D79" s="978"/>
      <c r="E79"/>
      <c r="F79" s="578"/>
      <c r="G79"/>
      <c r="H79" s="397"/>
      <c r="I79" s="398"/>
      <c r="J79" s="397"/>
    </row>
    <row r="80" spans="1:10" hidden="1">
      <c r="A80" s="552" t="s">
        <v>240</v>
      </c>
      <c r="B80" s="553" t="s">
        <v>332</v>
      </c>
      <c r="C80" s="554"/>
      <c r="D80" s="556">
        <v>0</v>
      </c>
      <c r="E80"/>
      <c r="F80" s="578"/>
      <c r="G80"/>
      <c r="H80" s="397"/>
      <c r="I80" s="398"/>
      <c r="J80" s="397"/>
    </row>
    <row r="81" spans="1:12" hidden="1">
      <c r="A81" s="979"/>
      <c r="B81" s="979"/>
      <c r="C81" s="979"/>
      <c r="D81" s="979"/>
      <c r="E81"/>
      <c r="F81" s="578"/>
      <c r="G81"/>
      <c r="H81" s="397"/>
      <c r="I81" s="397"/>
      <c r="J81" s="397"/>
    </row>
    <row r="82" spans="1:12" ht="15" hidden="1">
      <c r="A82" s="980" t="s">
        <v>315</v>
      </c>
      <c r="B82" s="980"/>
      <c r="C82" s="450"/>
      <c r="D82" s="559">
        <f>+D80+D69+D58+D57</f>
        <v>1</v>
      </c>
      <c r="E82"/>
      <c r="F82" s="578"/>
      <c r="G82"/>
      <c r="H82" s="397"/>
      <c r="I82" s="397"/>
      <c r="J82" s="397"/>
    </row>
    <row r="83" spans="1:12" hidden="1">
      <c r="A83"/>
      <c r="B83"/>
      <c r="C83"/>
      <c r="D83"/>
      <c r="E83"/>
      <c r="F83" s="578"/>
      <c r="G83"/>
    </row>
    <row r="84" spans="1:12" hidden="1">
      <c r="A84"/>
      <c r="B84"/>
      <c r="C84"/>
      <c r="D84"/>
      <c r="E84"/>
      <c r="F84" s="578"/>
      <c r="G84"/>
    </row>
    <row r="85" spans="1:12" s="389" customFormat="1" ht="25.5" hidden="1">
      <c r="A85" s="387" t="str">
        <f>+$A$4</f>
        <v>OFERENTE</v>
      </c>
      <c r="B85" s="388">
        <v>4</v>
      </c>
      <c r="C85" s="967">
        <f>VLOOKUP(B85,Conformación!$A$5:$S$139,2,FALSE)</f>
        <v>0</v>
      </c>
      <c r="D85" s="967"/>
      <c r="E85" s="396"/>
      <c r="F85" s="578"/>
      <c r="G85"/>
      <c r="H85" s="396"/>
      <c r="I85" s="396"/>
      <c r="J85" s="396"/>
      <c r="K85" s="396"/>
      <c r="L85" s="396"/>
    </row>
    <row r="86" spans="1:12" s="389" customFormat="1" hidden="1">
      <c r="A86" s="387"/>
      <c r="B86" s="387"/>
      <c r="C86" s="981">
        <f>VLOOKUP(B85,Conformación!$A$5:$S$139,4,FALSE)</f>
        <v>0</v>
      </c>
      <c r="D86" s="981"/>
      <c r="E86" s="396"/>
      <c r="F86" s="578"/>
      <c r="G86"/>
      <c r="H86" s="396"/>
      <c r="I86" s="433"/>
      <c r="J86" s="396"/>
      <c r="K86" s="396"/>
      <c r="L86" s="396"/>
    </row>
    <row r="87" spans="1:12" s="389" customFormat="1" ht="13.5" hidden="1" customHeight="1">
      <c r="A87" s="387"/>
      <c r="B87" s="387"/>
      <c r="C87" s="981"/>
      <c r="D87" s="981"/>
      <c r="E87" s="396"/>
      <c r="F87" s="578"/>
      <c r="G87"/>
      <c r="H87" s="396"/>
      <c r="I87" s="396"/>
      <c r="J87" s="396"/>
      <c r="K87" s="396"/>
      <c r="L87" s="396"/>
    </row>
    <row r="88" spans="1:12" hidden="1">
      <c r="F88" s="579"/>
    </row>
    <row r="89" spans="1:12" hidden="1">
      <c r="A89" s="545" t="s">
        <v>264</v>
      </c>
      <c r="B89" s="545" t="s">
        <v>265</v>
      </c>
      <c r="C89" s="545"/>
      <c r="D89" s="545" t="s">
        <v>266</v>
      </c>
      <c r="E89"/>
      <c r="F89" s="578"/>
      <c r="G89"/>
      <c r="H89" s="397"/>
      <c r="I89" s="397"/>
      <c r="J89" s="397"/>
    </row>
    <row r="90" spans="1:12" hidden="1">
      <c r="A90" s="545" t="s">
        <v>237</v>
      </c>
      <c r="B90" s="449" t="s">
        <v>267</v>
      </c>
      <c r="C90" s="450"/>
      <c r="D90" s="529">
        <v>1</v>
      </c>
      <c r="E90"/>
      <c r="F90" s="578"/>
      <c r="G90"/>
      <c r="H90" s="397"/>
      <c r="I90" s="397"/>
      <c r="J90" s="397"/>
    </row>
    <row r="91" spans="1:12" hidden="1">
      <c r="A91" s="545" t="s">
        <v>238</v>
      </c>
      <c r="B91" s="449" t="s">
        <v>268</v>
      </c>
      <c r="C91" s="554"/>
      <c r="D91" s="556">
        <f>SUM(C92:C100)</f>
        <v>0</v>
      </c>
      <c r="E91"/>
      <c r="F91" s="578"/>
      <c r="G91"/>
      <c r="H91" s="397"/>
      <c r="I91" s="398"/>
      <c r="J91" s="397"/>
    </row>
    <row r="92" spans="1:12" hidden="1">
      <c r="A92" s="545"/>
      <c r="B92" s="449"/>
      <c r="C92" s="557">
        <v>0</v>
      </c>
      <c r="D92" s="558"/>
      <c r="E92"/>
      <c r="F92" s="578"/>
      <c r="G92"/>
      <c r="H92" s="397"/>
      <c r="I92" s="397"/>
      <c r="J92" s="397"/>
    </row>
    <row r="93" spans="1:12" hidden="1">
      <c r="A93" s="545"/>
      <c r="B93" s="449"/>
      <c r="C93" s="557"/>
      <c r="D93" s="558"/>
      <c r="E93"/>
      <c r="F93" s="578"/>
      <c r="G93"/>
    </row>
    <row r="94" spans="1:12" hidden="1">
      <c r="A94" s="450"/>
      <c r="B94" s="451"/>
      <c r="C94" s="557"/>
      <c r="D94" s="558"/>
      <c r="E94"/>
      <c r="F94" s="578"/>
      <c r="G94"/>
    </row>
    <row r="95" spans="1:12" hidden="1">
      <c r="A95" s="450"/>
      <c r="B95" s="451"/>
      <c r="C95" s="557"/>
      <c r="D95" s="558"/>
      <c r="E95"/>
      <c r="F95" s="578"/>
      <c r="G95"/>
    </row>
    <row r="96" spans="1:12" hidden="1">
      <c r="A96" s="545"/>
      <c r="B96" s="545"/>
      <c r="C96" s="557"/>
      <c r="D96" s="558"/>
      <c r="E96"/>
      <c r="F96" s="578"/>
      <c r="G96"/>
    </row>
    <row r="97" spans="1:10" hidden="1">
      <c r="A97" s="545"/>
      <c r="B97" s="449"/>
      <c r="C97" s="557"/>
      <c r="D97" s="557"/>
      <c r="E97"/>
      <c r="F97" s="578"/>
      <c r="G97"/>
    </row>
    <row r="98" spans="1:10" hidden="1">
      <c r="A98" s="552"/>
      <c r="B98" s="553"/>
      <c r="C98" s="557"/>
      <c r="D98" s="557"/>
      <c r="E98"/>
      <c r="F98" s="578"/>
      <c r="G98"/>
    </row>
    <row r="99" spans="1:10" hidden="1">
      <c r="A99" s="552"/>
      <c r="B99" s="553"/>
      <c r="C99" s="557"/>
      <c r="D99" s="557"/>
      <c r="E99"/>
      <c r="F99" s="578"/>
      <c r="G99"/>
    </row>
    <row r="100" spans="1:10" hidden="1">
      <c r="A100" s="552"/>
      <c r="B100" s="553"/>
      <c r="C100" s="557"/>
      <c r="D100" s="557"/>
      <c r="E100"/>
      <c r="F100" s="578"/>
      <c r="G100"/>
    </row>
    <row r="101" spans="1:10" hidden="1">
      <c r="A101" s="976"/>
      <c r="B101" s="977"/>
      <c r="C101" s="977"/>
      <c r="D101" s="978"/>
      <c r="E101"/>
      <c r="F101" s="578"/>
      <c r="G101"/>
    </row>
    <row r="102" spans="1:10" hidden="1">
      <c r="A102" s="552" t="s">
        <v>239</v>
      </c>
      <c r="B102" s="553" t="s">
        <v>269</v>
      </c>
      <c r="C102" s="554"/>
      <c r="D102" s="556">
        <f>SUM(C103:C111)</f>
        <v>0</v>
      </c>
      <c r="E102"/>
      <c r="F102" s="578"/>
      <c r="G102"/>
    </row>
    <row r="103" spans="1:10" hidden="1">
      <c r="A103" s="552"/>
      <c r="B103" s="553"/>
      <c r="C103" s="554"/>
      <c r="D103" s="555"/>
      <c r="E103"/>
      <c r="F103" s="578"/>
      <c r="G103"/>
    </row>
    <row r="104" spans="1:10" hidden="1">
      <c r="A104" s="552"/>
      <c r="B104" s="553"/>
      <c r="C104" s="554"/>
      <c r="D104" s="555"/>
      <c r="E104"/>
      <c r="F104" s="578"/>
      <c r="G104"/>
    </row>
    <row r="105" spans="1:10" hidden="1">
      <c r="A105" s="552"/>
      <c r="B105" s="553"/>
      <c r="C105" s="554"/>
      <c r="D105" s="555"/>
      <c r="E105"/>
      <c r="F105" s="578"/>
      <c r="G105"/>
    </row>
    <row r="106" spans="1:10" hidden="1">
      <c r="A106" s="552"/>
      <c r="B106" s="553"/>
      <c r="C106" s="554"/>
      <c r="D106" s="555"/>
      <c r="E106"/>
      <c r="F106" s="578"/>
      <c r="G106"/>
    </row>
    <row r="107" spans="1:10" hidden="1">
      <c r="A107" s="552"/>
      <c r="B107" s="553"/>
      <c r="C107" s="554"/>
      <c r="D107" s="555"/>
      <c r="E107"/>
      <c r="F107" s="578"/>
      <c r="G107"/>
    </row>
    <row r="108" spans="1:10" hidden="1">
      <c r="A108" s="545"/>
      <c r="B108" s="449"/>
      <c r="C108" s="450"/>
      <c r="D108" s="528"/>
      <c r="E108"/>
      <c r="F108" s="578"/>
      <c r="G108"/>
    </row>
    <row r="109" spans="1:10" hidden="1">
      <c r="A109" s="452"/>
      <c r="B109" s="449"/>
      <c r="C109" s="450"/>
      <c r="D109" s="528"/>
      <c r="E109"/>
      <c r="F109" s="578"/>
      <c r="G109"/>
    </row>
    <row r="110" spans="1:10" hidden="1">
      <c r="A110" s="450"/>
      <c r="B110" s="453"/>
      <c r="C110" s="450"/>
      <c r="D110" s="529"/>
      <c r="E110"/>
      <c r="F110" s="578"/>
      <c r="G110"/>
      <c r="H110" s="397"/>
      <c r="I110" s="397"/>
      <c r="J110" s="397"/>
    </row>
    <row r="111" spans="1:10" hidden="1">
      <c r="A111" s="545"/>
      <c r="B111" s="545"/>
      <c r="C111" s="545"/>
      <c r="D111" s="545"/>
      <c r="E111"/>
      <c r="F111" s="578"/>
      <c r="G111"/>
      <c r="H111" s="397"/>
      <c r="I111" s="398"/>
      <c r="J111" s="397"/>
    </row>
    <row r="112" spans="1:10" hidden="1">
      <c r="A112" s="976"/>
      <c r="B112" s="977"/>
      <c r="C112" s="977"/>
      <c r="D112" s="978"/>
      <c r="E112"/>
      <c r="F112" s="578"/>
      <c r="G112"/>
      <c r="H112" s="397"/>
      <c r="I112" s="398"/>
      <c r="J112" s="397"/>
    </row>
    <row r="113" spans="1:12" hidden="1">
      <c r="A113" s="552" t="s">
        <v>240</v>
      </c>
      <c r="B113" s="553" t="s">
        <v>332</v>
      </c>
      <c r="C113" s="554"/>
      <c r="D113" s="556">
        <v>0</v>
      </c>
      <c r="E113"/>
      <c r="F113" s="578"/>
      <c r="G113"/>
      <c r="H113" s="397"/>
      <c r="I113" s="398"/>
      <c r="J113" s="397"/>
    </row>
    <row r="114" spans="1:12" hidden="1">
      <c r="A114" s="979"/>
      <c r="B114" s="979"/>
      <c r="C114" s="979"/>
      <c r="D114" s="979"/>
      <c r="E114"/>
      <c r="F114" s="578"/>
      <c r="G114"/>
      <c r="H114" s="397"/>
      <c r="I114" s="397"/>
      <c r="J114" s="397"/>
    </row>
    <row r="115" spans="1:12" ht="15" hidden="1">
      <c r="A115" s="980" t="s">
        <v>315</v>
      </c>
      <c r="B115" s="980"/>
      <c r="C115" s="450"/>
      <c r="D115" s="559">
        <f>+D113+D102+D91+D90</f>
        <v>1</v>
      </c>
      <c r="E115"/>
      <c r="F115" s="578"/>
      <c r="G115"/>
      <c r="H115" s="397"/>
      <c r="I115" s="397"/>
      <c r="J115" s="397"/>
    </row>
    <row r="116" spans="1:12" hidden="1">
      <c r="A116"/>
      <c r="B116"/>
      <c r="C116"/>
      <c r="D116"/>
      <c r="E116"/>
      <c r="F116" s="578"/>
      <c r="G116"/>
    </row>
    <row r="117" spans="1:12" hidden="1">
      <c r="A117"/>
      <c r="B117"/>
      <c r="C117"/>
      <c r="D117"/>
      <c r="E117"/>
      <c r="F117" s="578"/>
      <c r="G117"/>
    </row>
    <row r="118" spans="1:12" s="389" customFormat="1" ht="25.5" hidden="1">
      <c r="A118" s="387" t="str">
        <f>+$A$4</f>
        <v>OFERENTE</v>
      </c>
      <c r="B118" s="388">
        <v>5</v>
      </c>
      <c r="C118" s="967">
        <f>VLOOKUP(B118,Conformación!$A$5:$S$139,2,FALSE)</f>
        <v>0</v>
      </c>
      <c r="D118" s="967"/>
      <c r="E118" s="396"/>
      <c r="F118" s="578"/>
      <c r="G118" s="396"/>
      <c r="H118" s="396"/>
      <c r="I118" s="396"/>
      <c r="J118" s="396"/>
      <c r="K118" s="396"/>
      <c r="L118" s="396"/>
    </row>
    <row r="119" spans="1:12" s="389" customFormat="1" hidden="1">
      <c r="A119" s="387"/>
      <c r="B119" s="387"/>
      <c r="C119" s="981">
        <f>VLOOKUP(B118,Conformación!$A$5:$S$139,4,FALSE)</f>
        <v>0</v>
      </c>
      <c r="D119" s="981"/>
      <c r="E119" s="396"/>
      <c r="F119" s="578"/>
      <c r="G119" s="396"/>
      <c r="H119" s="396"/>
      <c r="I119" s="396"/>
      <c r="J119" s="396"/>
      <c r="K119" s="396"/>
      <c r="L119" s="396"/>
    </row>
    <row r="120" spans="1:12" s="389" customFormat="1" ht="13.5" hidden="1" customHeight="1">
      <c r="A120" s="387"/>
      <c r="B120" s="387"/>
      <c r="C120" s="981"/>
      <c r="D120" s="981"/>
      <c r="E120" s="396"/>
      <c r="F120" s="579"/>
      <c r="G120" s="396"/>
      <c r="H120" s="396"/>
      <c r="I120" s="396"/>
      <c r="J120" s="396"/>
      <c r="K120" s="396"/>
      <c r="L120" s="396"/>
    </row>
    <row r="121" spans="1:12" hidden="1">
      <c r="F121" s="579"/>
    </row>
    <row r="122" spans="1:12" hidden="1">
      <c r="A122" s="545" t="s">
        <v>264</v>
      </c>
      <c r="B122" s="545" t="s">
        <v>265</v>
      </c>
      <c r="C122" s="545"/>
      <c r="D122" s="545" t="s">
        <v>266</v>
      </c>
      <c r="E122"/>
      <c r="F122" s="578"/>
      <c r="G122"/>
      <c r="H122" s="397"/>
      <c r="I122" s="397"/>
      <c r="J122" s="397"/>
    </row>
    <row r="123" spans="1:12" hidden="1">
      <c r="A123" s="545" t="s">
        <v>237</v>
      </c>
      <c r="B123" s="449" t="s">
        <v>267</v>
      </c>
      <c r="C123" s="450"/>
      <c r="D123" s="529">
        <v>1</v>
      </c>
      <c r="E123"/>
      <c r="F123" s="578"/>
      <c r="G123"/>
      <c r="H123" s="397"/>
      <c r="I123" s="397"/>
      <c r="J123" s="397"/>
    </row>
    <row r="124" spans="1:12" hidden="1">
      <c r="A124" s="545" t="s">
        <v>238</v>
      </c>
      <c r="B124" s="449" t="s">
        <v>268</v>
      </c>
      <c r="C124" s="554"/>
      <c r="D124" s="556">
        <f>SUM(C125:C133)</f>
        <v>0</v>
      </c>
      <c r="E124"/>
      <c r="F124" s="578"/>
      <c r="G124"/>
      <c r="H124" s="397"/>
      <c r="I124" s="398"/>
      <c r="J124" s="397"/>
    </row>
    <row r="125" spans="1:12" hidden="1">
      <c r="A125" s="545"/>
      <c r="B125" s="449"/>
      <c r="C125" s="557">
        <v>0</v>
      </c>
      <c r="D125" s="558"/>
      <c r="E125"/>
      <c r="F125" s="578"/>
      <c r="G125"/>
      <c r="H125" s="397"/>
      <c r="I125" s="397"/>
      <c r="J125" s="397"/>
    </row>
    <row r="126" spans="1:12" hidden="1">
      <c r="A126" s="545"/>
      <c r="B126" s="449"/>
      <c r="C126" s="557"/>
      <c r="D126" s="558"/>
      <c r="E126"/>
      <c r="F126" s="578"/>
      <c r="G126"/>
    </row>
    <row r="127" spans="1:12" hidden="1">
      <c r="A127" s="450"/>
      <c r="B127" s="451"/>
      <c r="C127" s="557"/>
      <c r="D127" s="558"/>
      <c r="E127"/>
      <c r="F127" s="578"/>
      <c r="G127"/>
    </row>
    <row r="128" spans="1:12" hidden="1">
      <c r="A128" s="450"/>
      <c r="B128" s="451"/>
      <c r="C128" s="557"/>
      <c r="D128" s="558"/>
      <c r="E128"/>
      <c r="F128" s="578"/>
      <c r="G128"/>
    </row>
    <row r="129" spans="1:10" hidden="1">
      <c r="A129" s="545"/>
      <c r="B129" s="545"/>
      <c r="C129" s="557"/>
      <c r="D129" s="558"/>
      <c r="E129"/>
      <c r="F129" s="578"/>
      <c r="G129"/>
    </row>
    <row r="130" spans="1:10" hidden="1">
      <c r="A130" s="545"/>
      <c r="B130" s="449"/>
      <c r="C130" s="557"/>
      <c r="D130" s="557"/>
      <c r="E130"/>
      <c r="F130" s="578"/>
      <c r="G130"/>
    </row>
    <row r="131" spans="1:10" hidden="1">
      <c r="A131" s="552"/>
      <c r="B131" s="553"/>
      <c r="C131" s="557"/>
      <c r="D131" s="557"/>
      <c r="E131"/>
      <c r="F131" s="578"/>
      <c r="G131"/>
    </row>
    <row r="132" spans="1:10" hidden="1">
      <c r="A132" s="552"/>
      <c r="B132" s="553"/>
      <c r="C132" s="557"/>
      <c r="D132" s="557"/>
      <c r="E132"/>
      <c r="F132" s="578"/>
      <c r="G132"/>
    </row>
    <row r="133" spans="1:10" hidden="1">
      <c r="A133" s="552"/>
      <c r="B133" s="553"/>
      <c r="C133" s="557"/>
      <c r="D133" s="557"/>
      <c r="E133"/>
      <c r="F133" s="578"/>
      <c r="G133"/>
    </row>
    <row r="134" spans="1:10" hidden="1">
      <c r="A134" s="976"/>
      <c r="B134" s="977"/>
      <c r="C134" s="977"/>
      <c r="D134" s="978"/>
      <c r="E134"/>
      <c r="F134" s="578"/>
      <c r="G134"/>
    </row>
    <row r="135" spans="1:10" hidden="1">
      <c r="A135" s="552" t="s">
        <v>239</v>
      </c>
      <c r="B135" s="553" t="s">
        <v>269</v>
      </c>
      <c r="C135" s="554"/>
      <c r="D135" s="556">
        <f>SUM(C136:C144)</f>
        <v>0</v>
      </c>
      <c r="E135"/>
      <c r="F135" s="578"/>
      <c r="G135"/>
    </row>
    <row r="136" spans="1:10" hidden="1">
      <c r="A136" s="552"/>
      <c r="B136" s="553"/>
      <c r="C136" s="554"/>
      <c r="D136" s="555"/>
      <c r="E136"/>
      <c r="F136" s="578"/>
      <c r="G136"/>
    </row>
    <row r="137" spans="1:10" hidden="1">
      <c r="A137" s="552"/>
      <c r="B137" s="553"/>
      <c r="C137" s="554"/>
      <c r="D137" s="555"/>
      <c r="E137"/>
      <c r="F137" s="578"/>
      <c r="G137"/>
    </row>
    <row r="138" spans="1:10" hidden="1">
      <c r="A138" s="552"/>
      <c r="B138" s="553"/>
      <c r="C138" s="554"/>
      <c r="D138" s="555"/>
      <c r="E138"/>
      <c r="F138" s="578"/>
      <c r="G138"/>
    </row>
    <row r="139" spans="1:10" hidden="1">
      <c r="A139" s="552"/>
      <c r="B139" s="553"/>
      <c r="C139" s="554"/>
      <c r="D139" s="555"/>
      <c r="E139"/>
      <c r="F139" s="578"/>
      <c r="G139"/>
    </row>
    <row r="140" spans="1:10" hidden="1">
      <c r="A140" s="552"/>
      <c r="B140" s="553"/>
      <c r="C140" s="554"/>
      <c r="D140" s="555"/>
      <c r="E140"/>
      <c r="F140" s="578"/>
      <c r="G140"/>
    </row>
    <row r="141" spans="1:10" hidden="1">
      <c r="A141" s="545"/>
      <c r="B141" s="449"/>
      <c r="C141" s="450"/>
      <c r="D141" s="528"/>
      <c r="E141"/>
      <c r="F141" s="578"/>
      <c r="G141"/>
    </row>
    <row r="142" spans="1:10" hidden="1">
      <c r="A142" s="452"/>
      <c r="B142" s="449"/>
      <c r="C142" s="450"/>
      <c r="D142" s="528"/>
      <c r="E142"/>
      <c r="F142" s="578"/>
      <c r="G142"/>
    </row>
    <row r="143" spans="1:10" hidden="1">
      <c r="A143" s="450"/>
      <c r="B143" s="453"/>
      <c r="C143" s="450"/>
      <c r="D143" s="529"/>
      <c r="E143"/>
      <c r="F143" s="578"/>
      <c r="G143"/>
      <c r="H143" s="397"/>
      <c r="I143" s="397"/>
      <c r="J143" s="397"/>
    </row>
    <row r="144" spans="1:10" hidden="1">
      <c r="A144" s="545"/>
      <c r="B144" s="545"/>
      <c r="C144" s="545"/>
      <c r="D144" s="545"/>
      <c r="E144"/>
      <c r="F144" s="578"/>
      <c r="G144"/>
      <c r="H144" s="397"/>
      <c r="I144" s="398"/>
      <c r="J144" s="397"/>
    </row>
    <row r="145" spans="1:10" hidden="1">
      <c r="A145" s="976"/>
      <c r="B145" s="977"/>
      <c r="C145" s="977"/>
      <c r="D145" s="978"/>
      <c r="E145"/>
      <c r="F145" s="578"/>
      <c r="G145"/>
      <c r="H145" s="397"/>
      <c r="I145" s="398"/>
      <c r="J145" s="397"/>
    </row>
    <row r="146" spans="1:10" hidden="1">
      <c r="A146" s="552" t="s">
        <v>240</v>
      </c>
      <c r="B146" s="553" t="s">
        <v>332</v>
      </c>
      <c r="C146" s="554"/>
      <c r="D146" s="556">
        <v>0</v>
      </c>
      <c r="E146"/>
      <c r="F146" s="578"/>
      <c r="G146"/>
      <c r="H146" s="397"/>
      <c r="I146" s="398"/>
      <c r="J146" s="397"/>
    </row>
    <row r="147" spans="1:10" hidden="1">
      <c r="A147" s="979"/>
      <c r="B147" s="979"/>
      <c r="C147" s="979"/>
      <c r="D147" s="979"/>
      <c r="E147"/>
      <c r="F147" s="578"/>
      <c r="G147"/>
      <c r="H147" s="397"/>
      <c r="I147" s="397"/>
      <c r="J147" s="397"/>
    </row>
    <row r="148" spans="1:10" ht="15" hidden="1">
      <c r="A148" s="980" t="s">
        <v>315</v>
      </c>
      <c r="B148" s="980"/>
      <c r="C148" s="450"/>
      <c r="D148" s="559">
        <f>+D146+D135+D124+D123</f>
        <v>1</v>
      </c>
      <c r="E148"/>
      <c r="F148" s="578"/>
      <c r="G148"/>
      <c r="H148" s="397"/>
      <c r="I148" s="397"/>
      <c r="J148" s="397"/>
    </row>
    <row r="149" spans="1:10">
      <c r="A149"/>
      <c r="B149"/>
      <c r="C149"/>
      <c r="D149"/>
      <c r="E149"/>
      <c r="G149"/>
      <c r="H149"/>
    </row>
    <row r="150" spans="1:10">
      <c r="A150"/>
      <c r="B150"/>
      <c r="C150"/>
      <c r="D150"/>
      <c r="E150"/>
      <c r="G150"/>
      <c r="H150"/>
    </row>
    <row r="151" spans="1:10">
      <c r="A151"/>
      <c r="B151"/>
      <c r="C151"/>
      <c r="D151"/>
      <c r="E151"/>
      <c r="G151"/>
      <c r="H151"/>
    </row>
    <row r="152" spans="1:10">
      <c r="A152"/>
      <c r="B152"/>
      <c r="C152"/>
      <c r="D152"/>
      <c r="E152"/>
      <c r="G152"/>
      <c r="H152"/>
    </row>
    <row r="153" spans="1:10">
      <c r="A153"/>
      <c r="B153"/>
      <c r="C153"/>
      <c r="D153"/>
      <c r="E153"/>
      <c r="G153"/>
      <c r="H153"/>
    </row>
    <row r="154" spans="1:10">
      <c r="A154"/>
      <c r="B154"/>
      <c r="C154"/>
      <c r="D154"/>
      <c r="E154"/>
      <c r="G154"/>
      <c r="H154"/>
    </row>
    <row r="155" spans="1:10">
      <c r="A155"/>
      <c r="B155"/>
      <c r="C155"/>
      <c r="D155"/>
      <c r="E155"/>
      <c r="G155"/>
      <c r="H155"/>
    </row>
    <row r="156" spans="1:10">
      <c r="A156"/>
      <c r="B156"/>
      <c r="C156"/>
      <c r="D156"/>
      <c r="E156"/>
      <c r="G156"/>
      <c r="H156"/>
    </row>
    <row r="157" spans="1:10">
      <c r="A157"/>
      <c r="B157"/>
      <c r="C157"/>
      <c r="D157"/>
      <c r="E157"/>
      <c r="G157"/>
      <c r="H157"/>
    </row>
    <row r="158" spans="1:10">
      <c r="A158"/>
      <c r="B158"/>
      <c r="C158"/>
      <c r="D158"/>
      <c r="E158"/>
      <c r="G158"/>
      <c r="H158"/>
    </row>
    <row r="159" spans="1:10">
      <c r="A159"/>
      <c r="B159"/>
      <c r="C159"/>
      <c r="D159"/>
      <c r="E159"/>
      <c r="G159"/>
      <c r="H159"/>
    </row>
    <row r="160" spans="1:10">
      <c r="A160"/>
      <c r="B160"/>
      <c r="C160"/>
      <c r="D160"/>
      <c r="E160"/>
      <c r="G160"/>
      <c r="H160"/>
    </row>
    <row r="161" spans="1:8">
      <c r="A161"/>
      <c r="B161"/>
      <c r="C161"/>
      <c r="D161"/>
      <c r="E161"/>
      <c r="G161"/>
      <c r="H161"/>
    </row>
    <row r="162" spans="1:8">
      <c r="A162"/>
      <c r="B162"/>
      <c r="C162"/>
      <c r="D162"/>
      <c r="E162"/>
      <c r="G162"/>
      <c r="H162"/>
    </row>
    <row r="163" spans="1:8">
      <c r="A163"/>
      <c r="B163"/>
      <c r="C163"/>
      <c r="D163"/>
      <c r="E163"/>
      <c r="F163"/>
      <c r="G163"/>
      <c r="H163"/>
    </row>
    <row r="164" spans="1:8">
      <c r="A164"/>
      <c r="B164"/>
      <c r="C164"/>
      <c r="D164"/>
      <c r="E164"/>
      <c r="F164"/>
      <c r="G164"/>
      <c r="H164"/>
    </row>
    <row r="165" spans="1:8">
      <c r="A165"/>
      <c r="B165"/>
      <c r="C165"/>
      <c r="D165"/>
      <c r="E165"/>
      <c r="F165"/>
      <c r="G165"/>
      <c r="H165"/>
    </row>
    <row r="166" spans="1:8">
      <c r="A166"/>
      <c r="B166"/>
      <c r="C166"/>
      <c r="D166"/>
      <c r="E166"/>
      <c r="F166"/>
      <c r="G166"/>
      <c r="H166"/>
    </row>
    <row r="167" spans="1:8">
      <c r="A167"/>
      <c r="B167"/>
      <c r="C167"/>
      <c r="D167"/>
      <c r="E167"/>
      <c r="F167"/>
      <c r="G167"/>
      <c r="H167"/>
    </row>
    <row r="168" spans="1:8">
      <c r="A168"/>
      <c r="B168"/>
      <c r="C168"/>
      <c r="D168"/>
      <c r="E168"/>
      <c r="F168"/>
      <c r="G168"/>
      <c r="H168"/>
    </row>
    <row r="169" spans="1:8">
      <c r="A169"/>
      <c r="B169"/>
      <c r="C169"/>
      <c r="D169"/>
      <c r="E169"/>
      <c r="F169"/>
      <c r="G169"/>
      <c r="H169"/>
    </row>
    <row r="170" spans="1:8">
      <c r="A170"/>
      <c r="B170"/>
      <c r="C170"/>
      <c r="D170"/>
      <c r="E170"/>
      <c r="F170"/>
      <c r="G170"/>
      <c r="H170"/>
    </row>
    <row r="171" spans="1:8">
      <c r="A171"/>
      <c r="B171"/>
      <c r="C171"/>
      <c r="D171"/>
      <c r="E171"/>
      <c r="F171"/>
      <c r="G171"/>
      <c r="H171"/>
    </row>
    <row r="172" spans="1:8">
      <c r="A172"/>
      <c r="B172"/>
      <c r="C172"/>
      <c r="D172"/>
      <c r="E172"/>
      <c r="F172"/>
      <c r="G172"/>
      <c r="H172"/>
    </row>
    <row r="173" spans="1:8">
      <c r="A173"/>
      <c r="B173"/>
      <c r="C173"/>
      <c r="D173"/>
      <c r="E173"/>
      <c r="F173"/>
      <c r="G173"/>
      <c r="H173"/>
    </row>
    <row r="174" spans="1:8">
      <c r="A174"/>
      <c r="B174"/>
      <c r="C174"/>
      <c r="D174"/>
      <c r="E174"/>
      <c r="F174"/>
      <c r="G174"/>
      <c r="H174"/>
    </row>
    <row r="175" spans="1:8">
      <c r="A175"/>
      <c r="B175"/>
      <c r="C175"/>
      <c r="D175"/>
      <c r="E175"/>
      <c r="F175"/>
      <c r="G175"/>
      <c r="H175"/>
    </row>
    <row r="176" spans="1:8">
      <c r="A176"/>
      <c r="B176"/>
      <c r="C176"/>
      <c r="D176"/>
      <c r="E176"/>
      <c r="F176"/>
      <c r="G176"/>
      <c r="H176"/>
    </row>
    <row r="177" spans="1:8">
      <c r="A177"/>
      <c r="B177"/>
      <c r="C177"/>
      <c r="D177"/>
      <c r="E177"/>
      <c r="F177"/>
      <c r="G177"/>
      <c r="H177"/>
    </row>
    <row r="178" spans="1:8">
      <c r="A178"/>
      <c r="B178"/>
      <c r="C178"/>
      <c r="D178"/>
      <c r="E178"/>
      <c r="F178"/>
      <c r="G178"/>
      <c r="H178"/>
    </row>
    <row r="179" spans="1:8">
      <c r="A179"/>
      <c r="B179"/>
      <c r="C179"/>
      <c r="D179"/>
      <c r="E179"/>
      <c r="F179"/>
      <c r="G179"/>
      <c r="H179"/>
    </row>
    <row r="180" spans="1:8">
      <c r="A180"/>
      <c r="B180"/>
      <c r="C180"/>
      <c r="D180"/>
      <c r="E180"/>
      <c r="F180"/>
      <c r="G180"/>
      <c r="H180"/>
    </row>
    <row r="181" spans="1:8">
      <c r="A181"/>
      <c r="B181"/>
      <c r="C181"/>
      <c r="D181"/>
      <c r="E181"/>
      <c r="F181"/>
      <c r="G181"/>
      <c r="H181"/>
    </row>
    <row r="182" spans="1:8">
      <c r="A182"/>
      <c r="B182"/>
      <c r="C182"/>
      <c r="D182"/>
      <c r="E182"/>
      <c r="F182"/>
      <c r="G182"/>
      <c r="H182"/>
    </row>
    <row r="183" spans="1:8">
      <c r="A183"/>
      <c r="B183"/>
      <c r="C183"/>
      <c r="D183"/>
      <c r="E183"/>
      <c r="F183"/>
      <c r="G183"/>
      <c r="H183"/>
    </row>
    <row r="184" spans="1:8">
      <c r="A184"/>
      <c r="B184"/>
      <c r="C184"/>
      <c r="D184"/>
      <c r="E184"/>
      <c r="F184"/>
      <c r="G184"/>
      <c r="H184"/>
    </row>
    <row r="185" spans="1:8">
      <c r="A185"/>
      <c r="B185"/>
      <c r="C185"/>
      <c r="D185"/>
      <c r="E185"/>
      <c r="F185"/>
      <c r="G185"/>
      <c r="H185"/>
    </row>
    <row r="186" spans="1:8">
      <c r="A186"/>
      <c r="B186"/>
      <c r="C186"/>
      <c r="D186"/>
      <c r="E186"/>
      <c r="F186"/>
      <c r="G186"/>
      <c r="H186"/>
    </row>
    <row r="187" spans="1:8">
      <c r="A187"/>
      <c r="B187"/>
      <c r="C187"/>
      <c r="D187"/>
      <c r="E187"/>
      <c r="F187"/>
      <c r="G187"/>
      <c r="H187"/>
    </row>
    <row r="188" spans="1:8">
      <c r="A188"/>
      <c r="B188"/>
      <c r="C188"/>
      <c r="D188"/>
      <c r="E188"/>
      <c r="F188"/>
      <c r="G188"/>
      <c r="H188"/>
    </row>
    <row r="189" spans="1:8">
      <c r="A189"/>
      <c r="B189"/>
      <c r="C189"/>
      <c r="D189"/>
      <c r="E189"/>
      <c r="F189"/>
      <c r="G189"/>
      <c r="H189"/>
    </row>
    <row r="190" spans="1:8">
      <c r="A190"/>
      <c r="B190"/>
      <c r="C190"/>
      <c r="D190"/>
      <c r="E190"/>
      <c r="F190"/>
      <c r="G190"/>
      <c r="H190"/>
    </row>
    <row r="191" spans="1:8">
      <c r="A191"/>
      <c r="B191"/>
      <c r="C191"/>
      <c r="D191"/>
      <c r="E191"/>
      <c r="F191"/>
      <c r="G191"/>
      <c r="H191"/>
    </row>
    <row r="192" spans="1:8">
      <c r="A192"/>
      <c r="B192"/>
      <c r="C192"/>
      <c r="D192"/>
      <c r="E192"/>
      <c r="F192"/>
      <c r="G192"/>
      <c r="H192"/>
    </row>
    <row r="193" spans="1:8">
      <c r="A193"/>
      <c r="B193"/>
      <c r="C193"/>
      <c r="D193"/>
      <c r="E193"/>
      <c r="F193"/>
      <c r="G193"/>
      <c r="H193"/>
    </row>
    <row r="194" spans="1:8">
      <c r="A194"/>
      <c r="B194"/>
      <c r="C194"/>
      <c r="D194"/>
      <c r="E194"/>
      <c r="F194"/>
      <c r="G194"/>
      <c r="H194"/>
    </row>
    <row r="195" spans="1:8">
      <c r="A195"/>
      <c r="B195"/>
      <c r="C195"/>
      <c r="D195"/>
      <c r="E195"/>
      <c r="F195"/>
      <c r="G195"/>
      <c r="H195"/>
    </row>
    <row r="196" spans="1:8">
      <c r="A196"/>
      <c r="B196"/>
      <c r="C196"/>
      <c r="D196"/>
      <c r="E196"/>
      <c r="F196"/>
      <c r="G196"/>
      <c r="H196"/>
    </row>
    <row r="197" spans="1:8">
      <c r="A197"/>
      <c r="B197"/>
      <c r="C197"/>
      <c r="D197"/>
      <c r="E197"/>
      <c r="F197"/>
      <c r="G197"/>
      <c r="H197"/>
    </row>
    <row r="198" spans="1:8">
      <c r="A198"/>
      <c r="B198"/>
      <c r="C198"/>
      <c r="D198"/>
      <c r="E198"/>
      <c r="F198"/>
      <c r="G198"/>
      <c r="H198"/>
    </row>
    <row r="199" spans="1:8">
      <c r="A199"/>
      <c r="B199"/>
      <c r="C199"/>
      <c r="D199"/>
      <c r="E199"/>
      <c r="F199"/>
      <c r="G199"/>
      <c r="H199"/>
    </row>
    <row r="200" spans="1:8">
      <c r="A200"/>
      <c r="B200"/>
      <c r="C200"/>
      <c r="D200"/>
      <c r="E200"/>
      <c r="F200"/>
      <c r="G200"/>
      <c r="H200"/>
    </row>
    <row r="201" spans="1:8">
      <c r="A201"/>
      <c r="B201"/>
      <c r="C201"/>
      <c r="D201"/>
      <c r="E201"/>
      <c r="F201"/>
      <c r="G201"/>
      <c r="H201"/>
    </row>
    <row r="202" spans="1:8">
      <c r="A202"/>
      <c r="B202"/>
      <c r="C202"/>
      <c r="D202"/>
      <c r="E202"/>
      <c r="F202"/>
      <c r="G202"/>
      <c r="H202"/>
    </row>
    <row r="203" spans="1:8">
      <c r="A203"/>
      <c r="B203"/>
      <c r="C203"/>
      <c r="D203"/>
      <c r="E203"/>
      <c r="F203"/>
      <c r="G203"/>
      <c r="H203"/>
    </row>
    <row r="204" spans="1:8" ht="52.5" customHeight="1">
      <c r="A204"/>
      <c r="B204"/>
      <c r="C204"/>
      <c r="D204"/>
      <c r="E204"/>
      <c r="F204"/>
      <c r="G204"/>
      <c r="H204"/>
    </row>
    <row r="205" spans="1:8">
      <c r="A205"/>
      <c r="B205"/>
      <c r="C205"/>
      <c r="D205"/>
      <c r="E205"/>
      <c r="F205"/>
      <c r="G205"/>
      <c r="H205"/>
    </row>
    <row r="206" spans="1:8">
      <c r="A206"/>
      <c r="B206"/>
      <c r="C206"/>
      <c r="D206"/>
      <c r="E206"/>
      <c r="F206"/>
      <c r="G206"/>
      <c r="H206"/>
    </row>
    <row r="207" spans="1:8">
      <c r="A207"/>
      <c r="B207"/>
      <c r="C207"/>
      <c r="D207"/>
      <c r="E207"/>
      <c r="F207"/>
      <c r="G207"/>
      <c r="H207"/>
    </row>
    <row r="208" spans="1:8">
      <c r="A208"/>
      <c r="B208"/>
      <c r="C208"/>
      <c r="D208"/>
      <c r="E208"/>
      <c r="F208"/>
      <c r="G208"/>
      <c r="H208"/>
    </row>
    <row r="209" spans="1:8">
      <c r="A209"/>
      <c r="B209"/>
      <c r="C209"/>
      <c r="D209"/>
      <c r="E209"/>
      <c r="F209"/>
      <c r="G209"/>
      <c r="H209"/>
    </row>
    <row r="210" spans="1:8">
      <c r="A210"/>
      <c r="B210"/>
      <c r="C210"/>
      <c r="D210"/>
      <c r="E210"/>
      <c r="F210"/>
      <c r="G210"/>
      <c r="H210"/>
    </row>
    <row r="211" spans="1:8">
      <c r="A211"/>
      <c r="B211"/>
      <c r="C211"/>
      <c r="D211"/>
      <c r="E211"/>
      <c r="F211"/>
      <c r="G211"/>
      <c r="H211"/>
    </row>
  </sheetData>
  <sheetProtection password="CE32" sheet="1" objects="1" scenarios="1" selectLockedCells="1" selectUnlockedCells="1"/>
  <mergeCells count="29">
    <mergeCell ref="C19:D19"/>
    <mergeCell ref="C20:D21"/>
    <mergeCell ref="A1:D2"/>
    <mergeCell ref="C4:D4"/>
    <mergeCell ref="C5:D6"/>
    <mergeCell ref="A16:B16"/>
    <mergeCell ref="A15:D15"/>
    <mergeCell ref="C118:D118"/>
    <mergeCell ref="C119:D120"/>
    <mergeCell ref="A101:D101"/>
    <mergeCell ref="A112:D112"/>
    <mergeCell ref="A114:D114"/>
    <mergeCell ref="A115:B115"/>
    <mergeCell ref="A134:D134"/>
    <mergeCell ref="A145:D145"/>
    <mergeCell ref="A147:D147"/>
    <mergeCell ref="A148:B148"/>
    <mergeCell ref="A35:D35"/>
    <mergeCell ref="A46:D46"/>
    <mergeCell ref="A48:D48"/>
    <mergeCell ref="A49:B49"/>
    <mergeCell ref="A79:D79"/>
    <mergeCell ref="A68:D68"/>
    <mergeCell ref="C85:D85"/>
    <mergeCell ref="C86:D87"/>
    <mergeCell ref="A81:D81"/>
    <mergeCell ref="A82:B82"/>
    <mergeCell ref="C52:D52"/>
    <mergeCell ref="C53:D54"/>
  </mergeCells>
  <printOptions horizontalCentered="1"/>
  <pageMargins left="0.70866141732283472" right="0.70866141732283472" top="0.74803149606299213" bottom="0.74803149606299213" header="0.31496062992125984" footer="0.31496062992125984"/>
  <pageSetup scale="70" fitToHeight="2" orientation="portrait" r:id="rId1"/>
  <headerFooter>
    <oddHeader>&amp;C&amp;8&amp;P de &amp;N</oddHeader>
    <oddFooter>&amp;L&amp;8Arq. Walter Raúl Parada Barajas &amp;C&amp;8&amp;F&amp;R&amp;8&amp;A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dimension ref="A2:H154"/>
  <sheetViews>
    <sheetView workbookViewId="0"/>
  </sheetViews>
  <sheetFormatPr baseColWidth="10" defaultRowHeight="12.75"/>
  <cols>
    <col min="1" max="1" width="4.42578125" style="396" bestFit="1" customWidth="1"/>
    <col min="2" max="2" width="28.42578125" style="396" bestFit="1" customWidth="1"/>
    <col min="3" max="3" width="22.5703125" style="396" customWidth="1"/>
    <col min="4" max="4" width="23" style="396" customWidth="1"/>
    <col min="5" max="5" width="17.42578125" style="396" customWidth="1"/>
    <col min="6" max="6" width="11.42578125" style="396" customWidth="1"/>
    <col min="7" max="7" width="16.85546875" style="396" customWidth="1"/>
    <col min="8" max="8" width="16.5703125" style="396" customWidth="1"/>
    <col min="9" max="251" width="11.42578125" style="396"/>
    <col min="252" max="252" width="32.85546875" style="396" customWidth="1"/>
    <col min="253" max="253" width="23.5703125" style="396" customWidth="1"/>
    <col min="254" max="255" width="21" style="396" customWidth="1"/>
    <col min="256" max="256" width="25.140625" style="396" customWidth="1"/>
    <col min="257" max="257" width="22.140625" style="396" customWidth="1"/>
    <col min="258" max="258" width="4.7109375" style="396" customWidth="1"/>
    <col min="259" max="259" width="22" style="396" customWidth="1"/>
    <col min="260" max="260" width="23.7109375" style="396" customWidth="1"/>
    <col min="261" max="261" width="16.5703125" style="396" customWidth="1"/>
    <col min="262" max="262" width="7" style="396" customWidth="1"/>
    <col min="263" max="263" width="5.5703125" style="396" customWidth="1"/>
    <col min="264" max="264" width="16.5703125" style="396" customWidth="1"/>
    <col min="265" max="507" width="11.42578125" style="396"/>
    <col min="508" max="508" width="32.85546875" style="396" customWidth="1"/>
    <col min="509" max="509" width="23.5703125" style="396" customWidth="1"/>
    <col min="510" max="511" width="21" style="396" customWidth="1"/>
    <col min="512" max="512" width="25.140625" style="396" customWidth="1"/>
    <col min="513" max="513" width="22.140625" style="396" customWidth="1"/>
    <col min="514" max="514" width="4.7109375" style="396" customWidth="1"/>
    <col min="515" max="515" width="22" style="396" customWidth="1"/>
    <col min="516" max="516" width="23.7109375" style="396" customWidth="1"/>
    <col min="517" max="517" width="16.5703125" style="396" customWidth="1"/>
    <col min="518" max="518" width="7" style="396" customWidth="1"/>
    <col min="519" max="519" width="5.5703125" style="396" customWidth="1"/>
    <col min="520" max="520" width="16.5703125" style="396" customWidth="1"/>
    <col min="521" max="763" width="11.42578125" style="396"/>
    <col min="764" max="764" width="32.85546875" style="396" customWidth="1"/>
    <col min="765" max="765" width="23.5703125" style="396" customWidth="1"/>
    <col min="766" max="767" width="21" style="396" customWidth="1"/>
    <col min="768" max="768" width="25.140625" style="396" customWidth="1"/>
    <col min="769" max="769" width="22.140625" style="396" customWidth="1"/>
    <col min="770" max="770" width="4.7109375" style="396" customWidth="1"/>
    <col min="771" max="771" width="22" style="396" customWidth="1"/>
    <col min="772" max="772" width="23.7109375" style="396" customWidth="1"/>
    <col min="773" max="773" width="16.5703125" style="396" customWidth="1"/>
    <col min="774" max="774" width="7" style="396" customWidth="1"/>
    <col min="775" max="775" width="5.5703125" style="396" customWidth="1"/>
    <col min="776" max="776" width="16.5703125" style="396" customWidth="1"/>
    <col min="777" max="1019" width="11.42578125" style="396"/>
    <col min="1020" max="1020" width="32.85546875" style="396" customWidth="1"/>
    <col min="1021" max="1021" width="23.5703125" style="396" customWidth="1"/>
    <col min="1022" max="1023" width="21" style="396" customWidth="1"/>
    <col min="1024" max="1024" width="25.140625" style="396" customWidth="1"/>
    <col min="1025" max="1025" width="22.140625" style="396" customWidth="1"/>
    <col min="1026" max="1026" width="4.7109375" style="396" customWidth="1"/>
    <col min="1027" max="1027" width="22" style="396" customWidth="1"/>
    <col min="1028" max="1028" width="23.7109375" style="396" customWidth="1"/>
    <col min="1029" max="1029" width="16.5703125" style="396" customWidth="1"/>
    <col min="1030" max="1030" width="7" style="396" customWidth="1"/>
    <col min="1031" max="1031" width="5.5703125" style="396" customWidth="1"/>
    <col min="1032" max="1032" width="16.5703125" style="396" customWidth="1"/>
    <col min="1033" max="1275" width="11.42578125" style="396"/>
    <col min="1276" max="1276" width="32.85546875" style="396" customWidth="1"/>
    <col min="1277" max="1277" width="23.5703125" style="396" customWidth="1"/>
    <col min="1278" max="1279" width="21" style="396" customWidth="1"/>
    <col min="1280" max="1280" width="25.140625" style="396" customWidth="1"/>
    <col min="1281" max="1281" width="22.140625" style="396" customWidth="1"/>
    <col min="1282" max="1282" width="4.7109375" style="396" customWidth="1"/>
    <col min="1283" max="1283" width="22" style="396" customWidth="1"/>
    <col min="1284" max="1284" width="23.7109375" style="396" customWidth="1"/>
    <col min="1285" max="1285" width="16.5703125" style="396" customWidth="1"/>
    <col min="1286" max="1286" width="7" style="396" customWidth="1"/>
    <col min="1287" max="1287" width="5.5703125" style="396" customWidth="1"/>
    <col min="1288" max="1288" width="16.5703125" style="396" customWidth="1"/>
    <col min="1289" max="1531" width="11.42578125" style="396"/>
    <col min="1532" max="1532" width="32.85546875" style="396" customWidth="1"/>
    <col min="1533" max="1533" width="23.5703125" style="396" customWidth="1"/>
    <col min="1534" max="1535" width="21" style="396" customWidth="1"/>
    <col min="1536" max="1536" width="25.140625" style="396" customWidth="1"/>
    <col min="1537" max="1537" width="22.140625" style="396" customWidth="1"/>
    <col min="1538" max="1538" width="4.7109375" style="396" customWidth="1"/>
    <col min="1539" max="1539" width="22" style="396" customWidth="1"/>
    <col min="1540" max="1540" width="23.7109375" style="396" customWidth="1"/>
    <col min="1541" max="1541" width="16.5703125" style="396" customWidth="1"/>
    <col min="1542" max="1542" width="7" style="396" customWidth="1"/>
    <col min="1543" max="1543" width="5.5703125" style="396" customWidth="1"/>
    <col min="1544" max="1544" width="16.5703125" style="396" customWidth="1"/>
    <col min="1545" max="1787" width="11.42578125" style="396"/>
    <col min="1788" max="1788" width="32.85546875" style="396" customWidth="1"/>
    <col min="1789" max="1789" width="23.5703125" style="396" customWidth="1"/>
    <col min="1790" max="1791" width="21" style="396" customWidth="1"/>
    <col min="1792" max="1792" width="25.140625" style="396" customWidth="1"/>
    <col min="1793" max="1793" width="22.140625" style="396" customWidth="1"/>
    <col min="1794" max="1794" width="4.7109375" style="396" customWidth="1"/>
    <col min="1795" max="1795" width="22" style="396" customWidth="1"/>
    <col min="1796" max="1796" width="23.7109375" style="396" customWidth="1"/>
    <col min="1797" max="1797" width="16.5703125" style="396" customWidth="1"/>
    <col min="1798" max="1798" width="7" style="396" customWidth="1"/>
    <col min="1799" max="1799" width="5.5703125" style="396" customWidth="1"/>
    <col min="1800" max="1800" width="16.5703125" style="396" customWidth="1"/>
    <col min="1801" max="2043" width="11.42578125" style="396"/>
    <col min="2044" max="2044" width="32.85546875" style="396" customWidth="1"/>
    <col min="2045" max="2045" width="23.5703125" style="396" customWidth="1"/>
    <col min="2046" max="2047" width="21" style="396" customWidth="1"/>
    <col min="2048" max="2048" width="25.140625" style="396" customWidth="1"/>
    <col min="2049" max="2049" width="22.140625" style="396" customWidth="1"/>
    <col min="2050" max="2050" width="4.7109375" style="396" customWidth="1"/>
    <col min="2051" max="2051" width="22" style="396" customWidth="1"/>
    <col min="2052" max="2052" width="23.7109375" style="396" customWidth="1"/>
    <col min="2053" max="2053" width="16.5703125" style="396" customWidth="1"/>
    <col min="2054" max="2054" width="7" style="396" customWidth="1"/>
    <col min="2055" max="2055" width="5.5703125" style="396" customWidth="1"/>
    <col min="2056" max="2056" width="16.5703125" style="396" customWidth="1"/>
    <col min="2057" max="2299" width="11.42578125" style="396"/>
    <col min="2300" max="2300" width="32.85546875" style="396" customWidth="1"/>
    <col min="2301" max="2301" width="23.5703125" style="396" customWidth="1"/>
    <col min="2302" max="2303" width="21" style="396" customWidth="1"/>
    <col min="2304" max="2304" width="25.140625" style="396" customWidth="1"/>
    <col min="2305" max="2305" width="22.140625" style="396" customWidth="1"/>
    <col min="2306" max="2306" width="4.7109375" style="396" customWidth="1"/>
    <col min="2307" max="2307" width="22" style="396" customWidth="1"/>
    <col min="2308" max="2308" width="23.7109375" style="396" customWidth="1"/>
    <col min="2309" max="2309" width="16.5703125" style="396" customWidth="1"/>
    <col min="2310" max="2310" width="7" style="396" customWidth="1"/>
    <col min="2311" max="2311" width="5.5703125" style="396" customWidth="1"/>
    <col min="2312" max="2312" width="16.5703125" style="396" customWidth="1"/>
    <col min="2313" max="2555" width="11.42578125" style="396"/>
    <col min="2556" max="2556" width="32.85546875" style="396" customWidth="1"/>
    <col min="2557" max="2557" width="23.5703125" style="396" customWidth="1"/>
    <col min="2558" max="2559" width="21" style="396" customWidth="1"/>
    <col min="2560" max="2560" width="25.140625" style="396" customWidth="1"/>
    <col min="2561" max="2561" width="22.140625" style="396" customWidth="1"/>
    <col min="2562" max="2562" width="4.7109375" style="396" customWidth="1"/>
    <col min="2563" max="2563" width="22" style="396" customWidth="1"/>
    <col min="2564" max="2564" width="23.7109375" style="396" customWidth="1"/>
    <col min="2565" max="2565" width="16.5703125" style="396" customWidth="1"/>
    <col min="2566" max="2566" width="7" style="396" customWidth="1"/>
    <col min="2567" max="2567" width="5.5703125" style="396" customWidth="1"/>
    <col min="2568" max="2568" width="16.5703125" style="396" customWidth="1"/>
    <col min="2569" max="2811" width="11.42578125" style="396"/>
    <col min="2812" max="2812" width="32.85546875" style="396" customWidth="1"/>
    <col min="2813" max="2813" width="23.5703125" style="396" customWidth="1"/>
    <col min="2814" max="2815" width="21" style="396" customWidth="1"/>
    <col min="2816" max="2816" width="25.140625" style="396" customWidth="1"/>
    <col min="2817" max="2817" width="22.140625" style="396" customWidth="1"/>
    <col min="2818" max="2818" width="4.7109375" style="396" customWidth="1"/>
    <col min="2819" max="2819" width="22" style="396" customWidth="1"/>
    <col min="2820" max="2820" width="23.7109375" style="396" customWidth="1"/>
    <col min="2821" max="2821" width="16.5703125" style="396" customWidth="1"/>
    <col min="2822" max="2822" width="7" style="396" customWidth="1"/>
    <col min="2823" max="2823" width="5.5703125" style="396" customWidth="1"/>
    <col min="2824" max="2824" width="16.5703125" style="396" customWidth="1"/>
    <col min="2825" max="3067" width="11.42578125" style="396"/>
    <col min="3068" max="3068" width="32.85546875" style="396" customWidth="1"/>
    <col min="3069" max="3069" width="23.5703125" style="396" customWidth="1"/>
    <col min="3070" max="3071" width="21" style="396" customWidth="1"/>
    <col min="3072" max="3072" width="25.140625" style="396" customWidth="1"/>
    <col min="3073" max="3073" width="22.140625" style="396" customWidth="1"/>
    <col min="3074" max="3074" width="4.7109375" style="396" customWidth="1"/>
    <col min="3075" max="3075" width="22" style="396" customWidth="1"/>
    <col min="3076" max="3076" width="23.7109375" style="396" customWidth="1"/>
    <col min="3077" max="3077" width="16.5703125" style="396" customWidth="1"/>
    <col min="3078" max="3078" width="7" style="396" customWidth="1"/>
    <col min="3079" max="3079" width="5.5703125" style="396" customWidth="1"/>
    <col min="3080" max="3080" width="16.5703125" style="396" customWidth="1"/>
    <col min="3081" max="3323" width="11.42578125" style="396"/>
    <col min="3324" max="3324" width="32.85546875" style="396" customWidth="1"/>
    <col min="3325" max="3325" width="23.5703125" style="396" customWidth="1"/>
    <col min="3326" max="3327" width="21" style="396" customWidth="1"/>
    <col min="3328" max="3328" width="25.140625" style="396" customWidth="1"/>
    <col min="3329" max="3329" width="22.140625" style="396" customWidth="1"/>
    <col min="3330" max="3330" width="4.7109375" style="396" customWidth="1"/>
    <col min="3331" max="3331" width="22" style="396" customWidth="1"/>
    <col min="3332" max="3332" width="23.7109375" style="396" customWidth="1"/>
    <col min="3333" max="3333" width="16.5703125" style="396" customWidth="1"/>
    <col min="3334" max="3334" width="7" style="396" customWidth="1"/>
    <col min="3335" max="3335" width="5.5703125" style="396" customWidth="1"/>
    <col min="3336" max="3336" width="16.5703125" style="396" customWidth="1"/>
    <col min="3337" max="3579" width="11.42578125" style="396"/>
    <col min="3580" max="3580" width="32.85546875" style="396" customWidth="1"/>
    <col min="3581" max="3581" width="23.5703125" style="396" customWidth="1"/>
    <col min="3582" max="3583" width="21" style="396" customWidth="1"/>
    <col min="3584" max="3584" width="25.140625" style="396" customWidth="1"/>
    <col min="3585" max="3585" width="22.140625" style="396" customWidth="1"/>
    <col min="3586" max="3586" width="4.7109375" style="396" customWidth="1"/>
    <col min="3587" max="3587" width="22" style="396" customWidth="1"/>
    <col min="3588" max="3588" width="23.7109375" style="396" customWidth="1"/>
    <col min="3589" max="3589" width="16.5703125" style="396" customWidth="1"/>
    <col min="3590" max="3590" width="7" style="396" customWidth="1"/>
    <col min="3591" max="3591" width="5.5703125" style="396" customWidth="1"/>
    <col min="3592" max="3592" width="16.5703125" style="396" customWidth="1"/>
    <col min="3593" max="3835" width="11.42578125" style="396"/>
    <col min="3836" max="3836" width="32.85546875" style="396" customWidth="1"/>
    <col min="3837" max="3837" width="23.5703125" style="396" customWidth="1"/>
    <col min="3838" max="3839" width="21" style="396" customWidth="1"/>
    <col min="3840" max="3840" width="25.140625" style="396" customWidth="1"/>
    <col min="3841" max="3841" width="22.140625" style="396" customWidth="1"/>
    <col min="3842" max="3842" width="4.7109375" style="396" customWidth="1"/>
    <col min="3843" max="3843" width="22" style="396" customWidth="1"/>
    <col min="3844" max="3844" width="23.7109375" style="396" customWidth="1"/>
    <col min="3845" max="3845" width="16.5703125" style="396" customWidth="1"/>
    <col min="3846" max="3846" width="7" style="396" customWidth="1"/>
    <col min="3847" max="3847" width="5.5703125" style="396" customWidth="1"/>
    <col min="3848" max="3848" width="16.5703125" style="396" customWidth="1"/>
    <col min="3849" max="4091" width="11.42578125" style="396"/>
    <col min="4092" max="4092" width="32.85546875" style="396" customWidth="1"/>
    <col min="4093" max="4093" width="23.5703125" style="396" customWidth="1"/>
    <col min="4094" max="4095" width="21" style="396" customWidth="1"/>
    <col min="4096" max="4096" width="25.140625" style="396" customWidth="1"/>
    <col min="4097" max="4097" width="22.140625" style="396" customWidth="1"/>
    <col min="4098" max="4098" width="4.7109375" style="396" customWidth="1"/>
    <col min="4099" max="4099" width="22" style="396" customWidth="1"/>
    <col min="4100" max="4100" width="23.7109375" style="396" customWidth="1"/>
    <col min="4101" max="4101" width="16.5703125" style="396" customWidth="1"/>
    <col min="4102" max="4102" width="7" style="396" customWidth="1"/>
    <col min="4103" max="4103" width="5.5703125" style="396" customWidth="1"/>
    <col min="4104" max="4104" width="16.5703125" style="396" customWidth="1"/>
    <col min="4105" max="4347" width="11.42578125" style="396"/>
    <col min="4348" max="4348" width="32.85546875" style="396" customWidth="1"/>
    <col min="4349" max="4349" width="23.5703125" style="396" customWidth="1"/>
    <col min="4350" max="4351" width="21" style="396" customWidth="1"/>
    <col min="4352" max="4352" width="25.140625" style="396" customWidth="1"/>
    <col min="4353" max="4353" width="22.140625" style="396" customWidth="1"/>
    <col min="4354" max="4354" width="4.7109375" style="396" customWidth="1"/>
    <col min="4355" max="4355" width="22" style="396" customWidth="1"/>
    <col min="4356" max="4356" width="23.7109375" style="396" customWidth="1"/>
    <col min="4357" max="4357" width="16.5703125" style="396" customWidth="1"/>
    <col min="4358" max="4358" width="7" style="396" customWidth="1"/>
    <col min="4359" max="4359" width="5.5703125" style="396" customWidth="1"/>
    <col min="4360" max="4360" width="16.5703125" style="396" customWidth="1"/>
    <col min="4361" max="4603" width="11.42578125" style="396"/>
    <col min="4604" max="4604" width="32.85546875" style="396" customWidth="1"/>
    <col min="4605" max="4605" width="23.5703125" style="396" customWidth="1"/>
    <col min="4606" max="4607" width="21" style="396" customWidth="1"/>
    <col min="4608" max="4608" width="25.140625" style="396" customWidth="1"/>
    <col min="4609" max="4609" width="22.140625" style="396" customWidth="1"/>
    <col min="4610" max="4610" width="4.7109375" style="396" customWidth="1"/>
    <col min="4611" max="4611" width="22" style="396" customWidth="1"/>
    <col min="4612" max="4612" width="23.7109375" style="396" customWidth="1"/>
    <col min="4613" max="4613" width="16.5703125" style="396" customWidth="1"/>
    <col min="4614" max="4614" width="7" style="396" customWidth="1"/>
    <col min="4615" max="4615" width="5.5703125" style="396" customWidth="1"/>
    <col min="4616" max="4616" width="16.5703125" style="396" customWidth="1"/>
    <col min="4617" max="4859" width="11.42578125" style="396"/>
    <col min="4860" max="4860" width="32.85546875" style="396" customWidth="1"/>
    <col min="4861" max="4861" width="23.5703125" style="396" customWidth="1"/>
    <col min="4862" max="4863" width="21" style="396" customWidth="1"/>
    <col min="4864" max="4864" width="25.140625" style="396" customWidth="1"/>
    <col min="4865" max="4865" width="22.140625" style="396" customWidth="1"/>
    <col min="4866" max="4866" width="4.7109375" style="396" customWidth="1"/>
    <col min="4867" max="4867" width="22" style="396" customWidth="1"/>
    <col min="4868" max="4868" width="23.7109375" style="396" customWidth="1"/>
    <col min="4869" max="4869" width="16.5703125" style="396" customWidth="1"/>
    <col min="4870" max="4870" width="7" style="396" customWidth="1"/>
    <col min="4871" max="4871" width="5.5703125" style="396" customWidth="1"/>
    <col min="4872" max="4872" width="16.5703125" style="396" customWidth="1"/>
    <col min="4873" max="5115" width="11.42578125" style="396"/>
    <col min="5116" max="5116" width="32.85546875" style="396" customWidth="1"/>
    <col min="5117" max="5117" width="23.5703125" style="396" customWidth="1"/>
    <col min="5118" max="5119" width="21" style="396" customWidth="1"/>
    <col min="5120" max="5120" width="25.140625" style="396" customWidth="1"/>
    <col min="5121" max="5121" width="22.140625" style="396" customWidth="1"/>
    <col min="5122" max="5122" width="4.7109375" style="396" customWidth="1"/>
    <col min="5123" max="5123" width="22" style="396" customWidth="1"/>
    <col min="5124" max="5124" width="23.7109375" style="396" customWidth="1"/>
    <col min="5125" max="5125" width="16.5703125" style="396" customWidth="1"/>
    <col min="5126" max="5126" width="7" style="396" customWidth="1"/>
    <col min="5127" max="5127" width="5.5703125" style="396" customWidth="1"/>
    <col min="5128" max="5128" width="16.5703125" style="396" customWidth="1"/>
    <col min="5129" max="5371" width="11.42578125" style="396"/>
    <col min="5372" max="5372" width="32.85546875" style="396" customWidth="1"/>
    <col min="5373" max="5373" width="23.5703125" style="396" customWidth="1"/>
    <col min="5374" max="5375" width="21" style="396" customWidth="1"/>
    <col min="5376" max="5376" width="25.140625" style="396" customWidth="1"/>
    <col min="5377" max="5377" width="22.140625" style="396" customWidth="1"/>
    <col min="5378" max="5378" width="4.7109375" style="396" customWidth="1"/>
    <col min="5379" max="5379" width="22" style="396" customWidth="1"/>
    <col min="5380" max="5380" width="23.7109375" style="396" customWidth="1"/>
    <col min="5381" max="5381" width="16.5703125" style="396" customWidth="1"/>
    <col min="5382" max="5382" width="7" style="396" customWidth="1"/>
    <col min="5383" max="5383" width="5.5703125" style="396" customWidth="1"/>
    <col min="5384" max="5384" width="16.5703125" style="396" customWidth="1"/>
    <col min="5385" max="5627" width="11.42578125" style="396"/>
    <col min="5628" max="5628" width="32.85546875" style="396" customWidth="1"/>
    <col min="5629" max="5629" width="23.5703125" style="396" customWidth="1"/>
    <col min="5630" max="5631" width="21" style="396" customWidth="1"/>
    <col min="5632" max="5632" width="25.140625" style="396" customWidth="1"/>
    <col min="5633" max="5633" width="22.140625" style="396" customWidth="1"/>
    <col min="5634" max="5634" width="4.7109375" style="396" customWidth="1"/>
    <col min="5635" max="5635" width="22" style="396" customWidth="1"/>
    <col min="5636" max="5636" width="23.7109375" style="396" customWidth="1"/>
    <col min="5637" max="5637" width="16.5703125" style="396" customWidth="1"/>
    <col min="5638" max="5638" width="7" style="396" customWidth="1"/>
    <col min="5639" max="5639" width="5.5703125" style="396" customWidth="1"/>
    <col min="5640" max="5640" width="16.5703125" style="396" customWidth="1"/>
    <col min="5641" max="5883" width="11.42578125" style="396"/>
    <col min="5884" max="5884" width="32.85546875" style="396" customWidth="1"/>
    <col min="5885" max="5885" width="23.5703125" style="396" customWidth="1"/>
    <col min="5886" max="5887" width="21" style="396" customWidth="1"/>
    <col min="5888" max="5888" width="25.140625" style="396" customWidth="1"/>
    <col min="5889" max="5889" width="22.140625" style="396" customWidth="1"/>
    <col min="5890" max="5890" width="4.7109375" style="396" customWidth="1"/>
    <col min="5891" max="5891" width="22" style="396" customWidth="1"/>
    <col min="5892" max="5892" width="23.7109375" style="396" customWidth="1"/>
    <col min="5893" max="5893" width="16.5703125" style="396" customWidth="1"/>
    <col min="5894" max="5894" width="7" style="396" customWidth="1"/>
    <col min="5895" max="5895" width="5.5703125" style="396" customWidth="1"/>
    <col min="5896" max="5896" width="16.5703125" style="396" customWidth="1"/>
    <col min="5897" max="6139" width="11.42578125" style="396"/>
    <col min="6140" max="6140" width="32.85546875" style="396" customWidth="1"/>
    <col min="6141" max="6141" width="23.5703125" style="396" customWidth="1"/>
    <col min="6142" max="6143" width="21" style="396" customWidth="1"/>
    <col min="6144" max="6144" width="25.140625" style="396" customWidth="1"/>
    <col min="6145" max="6145" width="22.140625" style="396" customWidth="1"/>
    <col min="6146" max="6146" width="4.7109375" style="396" customWidth="1"/>
    <col min="6147" max="6147" width="22" style="396" customWidth="1"/>
    <col min="6148" max="6148" width="23.7109375" style="396" customWidth="1"/>
    <col min="6149" max="6149" width="16.5703125" style="396" customWidth="1"/>
    <col min="6150" max="6150" width="7" style="396" customWidth="1"/>
    <col min="6151" max="6151" width="5.5703125" style="396" customWidth="1"/>
    <col min="6152" max="6152" width="16.5703125" style="396" customWidth="1"/>
    <col min="6153" max="6395" width="11.42578125" style="396"/>
    <col min="6396" max="6396" width="32.85546875" style="396" customWidth="1"/>
    <col min="6397" max="6397" width="23.5703125" style="396" customWidth="1"/>
    <col min="6398" max="6399" width="21" style="396" customWidth="1"/>
    <col min="6400" max="6400" width="25.140625" style="396" customWidth="1"/>
    <col min="6401" max="6401" width="22.140625" style="396" customWidth="1"/>
    <col min="6402" max="6402" width="4.7109375" style="396" customWidth="1"/>
    <col min="6403" max="6403" width="22" style="396" customWidth="1"/>
    <col min="6404" max="6404" width="23.7109375" style="396" customWidth="1"/>
    <col min="6405" max="6405" width="16.5703125" style="396" customWidth="1"/>
    <col min="6406" max="6406" width="7" style="396" customWidth="1"/>
    <col min="6407" max="6407" width="5.5703125" style="396" customWidth="1"/>
    <col min="6408" max="6408" width="16.5703125" style="396" customWidth="1"/>
    <col min="6409" max="6651" width="11.42578125" style="396"/>
    <col min="6652" max="6652" width="32.85546875" style="396" customWidth="1"/>
    <col min="6653" max="6653" width="23.5703125" style="396" customWidth="1"/>
    <col min="6654" max="6655" width="21" style="396" customWidth="1"/>
    <col min="6656" max="6656" width="25.140625" style="396" customWidth="1"/>
    <col min="6657" max="6657" width="22.140625" style="396" customWidth="1"/>
    <col min="6658" max="6658" width="4.7109375" style="396" customWidth="1"/>
    <col min="6659" max="6659" width="22" style="396" customWidth="1"/>
    <col min="6660" max="6660" width="23.7109375" style="396" customWidth="1"/>
    <col min="6661" max="6661" width="16.5703125" style="396" customWidth="1"/>
    <col min="6662" max="6662" width="7" style="396" customWidth="1"/>
    <col min="6663" max="6663" width="5.5703125" style="396" customWidth="1"/>
    <col min="6664" max="6664" width="16.5703125" style="396" customWidth="1"/>
    <col min="6665" max="6907" width="11.42578125" style="396"/>
    <col min="6908" max="6908" width="32.85546875" style="396" customWidth="1"/>
    <col min="6909" max="6909" width="23.5703125" style="396" customWidth="1"/>
    <col min="6910" max="6911" width="21" style="396" customWidth="1"/>
    <col min="6912" max="6912" width="25.140625" style="396" customWidth="1"/>
    <col min="6913" max="6913" width="22.140625" style="396" customWidth="1"/>
    <col min="6914" max="6914" width="4.7109375" style="396" customWidth="1"/>
    <col min="6915" max="6915" width="22" style="396" customWidth="1"/>
    <col min="6916" max="6916" width="23.7109375" style="396" customWidth="1"/>
    <col min="6917" max="6917" width="16.5703125" style="396" customWidth="1"/>
    <col min="6918" max="6918" width="7" style="396" customWidth="1"/>
    <col min="6919" max="6919" width="5.5703125" style="396" customWidth="1"/>
    <col min="6920" max="6920" width="16.5703125" style="396" customWidth="1"/>
    <col min="6921" max="7163" width="11.42578125" style="396"/>
    <col min="7164" max="7164" width="32.85546875" style="396" customWidth="1"/>
    <col min="7165" max="7165" width="23.5703125" style="396" customWidth="1"/>
    <col min="7166" max="7167" width="21" style="396" customWidth="1"/>
    <col min="7168" max="7168" width="25.140625" style="396" customWidth="1"/>
    <col min="7169" max="7169" width="22.140625" style="396" customWidth="1"/>
    <col min="7170" max="7170" width="4.7109375" style="396" customWidth="1"/>
    <col min="7171" max="7171" width="22" style="396" customWidth="1"/>
    <col min="7172" max="7172" width="23.7109375" style="396" customWidth="1"/>
    <col min="7173" max="7173" width="16.5703125" style="396" customWidth="1"/>
    <col min="7174" max="7174" width="7" style="396" customWidth="1"/>
    <col min="7175" max="7175" width="5.5703125" style="396" customWidth="1"/>
    <col min="7176" max="7176" width="16.5703125" style="396" customWidth="1"/>
    <col min="7177" max="7419" width="11.42578125" style="396"/>
    <col min="7420" max="7420" width="32.85546875" style="396" customWidth="1"/>
    <col min="7421" max="7421" width="23.5703125" style="396" customWidth="1"/>
    <col min="7422" max="7423" width="21" style="396" customWidth="1"/>
    <col min="7424" max="7424" width="25.140625" style="396" customWidth="1"/>
    <col min="7425" max="7425" width="22.140625" style="396" customWidth="1"/>
    <col min="7426" max="7426" width="4.7109375" style="396" customWidth="1"/>
    <col min="7427" max="7427" width="22" style="396" customWidth="1"/>
    <col min="7428" max="7428" width="23.7109375" style="396" customWidth="1"/>
    <col min="7429" max="7429" width="16.5703125" style="396" customWidth="1"/>
    <col min="7430" max="7430" width="7" style="396" customWidth="1"/>
    <col min="7431" max="7431" width="5.5703125" style="396" customWidth="1"/>
    <col min="7432" max="7432" width="16.5703125" style="396" customWidth="1"/>
    <col min="7433" max="7675" width="11.42578125" style="396"/>
    <col min="7676" max="7676" width="32.85546875" style="396" customWidth="1"/>
    <col min="7677" max="7677" width="23.5703125" style="396" customWidth="1"/>
    <col min="7678" max="7679" width="21" style="396" customWidth="1"/>
    <col min="7680" max="7680" width="25.140625" style="396" customWidth="1"/>
    <col min="7681" max="7681" width="22.140625" style="396" customWidth="1"/>
    <col min="7682" max="7682" width="4.7109375" style="396" customWidth="1"/>
    <col min="7683" max="7683" width="22" style="396" customWidth="1"/>
    <col min="7684" max="7684" width="23.7109375" style="396" customWidth="1"/>
    <col min="7685" max="7685" width="16.5703125" style="396" customWidth="1"/>
    <col min="7686" max="7686" width="7" style="396" customWidth="1"/>
    <col min="7687" max="7687" width="5.5703125" style="396" customWidth="1"/>
    <col min="7688" max="7688" width="16.5703125" style="396" customWidth="1"/>
    <col min="7689" max="7931" width="11.42578125" style="396"/>
    <col min="7932" max="7932" width="32.85546875" style="396" customWidth="1"/>
    <col min="7933" max="7933" width="23.5703125" style="396" customWidth="1"/>
    <col min="7934" max="7935" width="21" style="396" customWidth="1"/>
    <col min="7936" max="7936" width="25.140625" style="396" customWidth="1"/>
    <col min="7937" max="7937" width="22.140625" style="396" customWidth="1"/>
    <col min="7938" max="7938" width="4.7109375" style="396" customWidth="1"/>
    <col min="7939" max="7939" width="22" style="396" customWidth="1"/>
    <col min="7940" max="7940" width="23.7109375" style="396" customWidth="1"/>
    <col min="7941" max="7941" width="16.5703125" style="396" customWidth="1"/>
    <col min="7942" max="7942" width="7" style="396" customWidth="1"/>
    <col min="7943" max="7943" width="5.5703125" style="396" customWidth="1"/>
    <col min="7944" max="7944" width="16.5703125" style="396" customWidth="1"/>
    <col min="7945" max="8187" width="11.42578125" style="396"/>
    <col min="8188" max="8188" width="32.85546875" style="396" customWidth="1"/>
    <col min="8189" max="8189" width="23.5703125" style="396" customWidth="1"/>
    <col min="8190" max="8191" width="21" style="396" customWidth="1"/>
    <col min="8192" max="8192" width="25.140625" style="396" customWidth="1"/>
    <col min="8193" max="8193" width="22.140625" style="396" customWidth="1"/>
    <col min="8194" max="8194" width="4.7109375" style="396" customWidth="1"/>
    <col min="8195" max="8195" width="22" style="396" customWidth="1"/>
    <col min="8196" max="8196" width="23.7109375" style="396" customWidth="1"/>
    <col min="8197" max="8197" width="16.5703125" style="396" customWidth="1"/>
    <col min="8198" max="8198" width="7" style="396" customWidth="1"/>
    <col min="8199" max="8199" width="5.5703125" style="396" customWidth="1"/>
    <col min="8200" max="8200" width="16.5703125" style="396" customWidth="1"/>
    <col min="8201" max="8443" width="11.42578125" style="396"/>
    <col min="8444" max="8444" width="32.85546875" style="396" customWidth="1"/>
    <col min="8445" max="8445" width="23.5703125" style="396" customWidth="1"/>
    <col min="8446" max="8447" width="21" style="396" customWidth="1"/>
    <col min="8448" max="8448" width="25.140625" style="396" customWidth="1"/>
    <col min="8449" max="8449" width="22.140625" style="396" customWidth="1"/>
    <col min="8450" max="8450" width="4.7109375" style="396" customWidth="1"/>
    <col min="8451" max="8451" width="22" style="396" customWidth="1"/>
    <col min="8452" max="8452" width="23.7109375" style="396" customWidth="1"/>
    <col min="8453" max="8453" width="16.5703125" style="396" customWidth="1"/>
    <col min="8454" max="8454" width="7" style="396" customWidth="1"/>
    <col min="8455" max="8455" width="5.5703125" style="396" customWidth="1"/>
    <col min="8456" max="8456" width="16.5703125" style="396" customWidth="1"/>
    <col min="8457" max="8699" width="11.42578125" style="396"/>
    <col min="8700" max="8700" width="32.85546875" style="396" customWidth="1"/>
    <col min="8701" max="8701" width="23.5703125" style="396" customWidth="1"/>
    <col min="8702" max="8703" width="21" style="396" customWidth="1"/>
    <col min="8704" max="8704" width="25.140625" style="396" customWidth="1"/>
    <col min="8705" max="8705" width="22.140625" style="396" customWidth="1"/>
    <col min="8706" max="8706" width="4.7109375" style="396" customWidth="1"/>
    <col min="8707" max="8707" width="22" style="396" customWidth="1"/>
    <col min="8708" max="8708" width="23.7109375" style="396" customWidth="1"/>
    <col min="8709" max="8709" width="16.5703125" style="396" customWidth="1"/>
    <col min="8710" max="8710" width="7" style="396" customWidth="1"/>
    <col min="8711" max="8711" width="5.5703125" style="396" customWidth="1"/>
    <col min="8712" max="8712" width="16.5703125" style="396" customWidth="1"/>
    <col min="8713" max="8955" width="11.42578125" style="396"/>
    <col min="8956" max="8956" width="32.85546875" style="396" customWidth="1"/>
    <col min="8957" max="8957" width="23.5703125" style="396" customWidth="1"/>
    <col min="8958" max="8959" width="21" style="396" customWidth="1"/>
    <col min="8960" max="8960" width="25.140625" style="396" customWidth="1"/>
    <col min="8961" max="8961" width="22.140625" style="396" customWidth="1"/>
    <col min="8962" max="8962" width="4.7109375" style="396" customWidth="1"/>
    <col min="8963" max="8963" width="22" style="396" customWidth="1"/>
    <col min="8964" max="8964" width="23.7109375" style="396" customWidth="1"/>
    <col min="8965" max="8965" width="16.5703125" style="396" customWidth="1"/>
    <col min="8966" max="8966" width="7" style="396" customWidth="1"/>
    <col min="8967" max="8967" width="5.5703125" style="396" customWidth="1"/>
    <col min="8968" max="8968" width="16.5703125" style="396" customWidth="1"/>
    <col min="8969" max="9211" width="11.42578125" style="396"/>
    <col min="9212" max="9212" width="32.85546875" style="396" customWidth="1"/>
    <col min="9213" max="9213" width="23.5703125" style="396" customWidth="1"/>
    <col min="9214" max="9215" width="21" style="396" customWidth="1"/>
    <col min="9216" max="9216" width="25.140625" style="396" customWidth="1"/>
    <col min="9217" max="9217" width="22.140625" style="396" customWidth="1"/>
    <col min="9218" max="9218" width="4.7109375" style="396" customWidth="1"/>
    <col min="9219" max="9219" width="22" style="396" customWidth="1"/>
    <col min="9220" max="9220" width="23.7109375" style="396" customWidth="1"/>
    <col min="9221" max="9221" width="16.5703125" style="396" customWidth="1"/>
    <col min="9222" max="9222" width="7" style="396" customWidth="1"/>
    <col min="9223" max="9223" width="5.5703125" style="396" customWidth="1"/>
    <col min="9224" max="9224" width="16.5703125" style="396" customWidth="1"/>
    <col min="9225" max="9467" width="11.42578125" style="396"/>
    <col min="9468" max="9468" width="32.85546875" style="396" customWidth="1"/>
    <col min="9469" max="9469" width="23.5703125" style="396" customWidth="1"/>
    <col min="9470" max="9471" width="21" style="396" customWidth="1"/>
    <col min="9472" max="9472" width="25.140625" style="396" customWidth="1"/>
    <col min="9473" max="9473" width="22.140625" style="396" customWidth="1"/>
    <col min="9474" max="9474" width="4.7109375" style="396" customWidth="1"/>
    <col min="9475" max="9475" width="22" style="396" customWidth="1"/>
    <col min="9476" max="9476" width="23.7109375" style="396" customWidth="1"/>
    <col min="9477" max="9477" width="16.5703125" style="396" customWidth="1"/>
    <col min="9478" max="9478" width="7" style="396" customWidth="1"/>
    <col min="9479" max="9479" width="5.5703125" style="396" customWidth="1"/>
    <col min="9480" max="9480" width="16.5703125" style="396" customWidth="1"/>
    <col min="9481" max="9723" width="11.42578125" style="396"/>
    <col min="9724" max="9724" width="32.85546875" style="396" customWidth="1"/>
    <col min="9725" max="9725" width="23.5703125" style="396" customWidth="1"/>
    <col min="9726" max="9727" width="21" style="396" customWidth="1"/>
    <col min="9728" max="9728" width="25.140625" style="396" customWidth="1"/>
    <col min="9729" max="9729" width="22.140625" style="396" customWidth="1"/>
    <col min="9730" max="9730" width="4.7109375" style="396" customWidth="1"/>
    <col min="9731" max="9731" width="22" style="396" customWidth="1"/>
    <col min="9732" max="9732" width="23.7109375" style="396" customWidth="1"/>
    <col min="9733" max="9733" width="16.5703125" style="396" customWidth="1"/>
    <col min="9734" max="9734" width="7" style="396" customWidth="1"/>
    <col min="9735" max="9735" width="5.5703125" style="396" customWidth="1"/>
    <col min="9736" max="9736" width="16.5703125" style="396" customWidth="1"/>
    <col min="9737" max="9979" width="11.42578125" style="396"/>
    <col min="9980" max="9980" width="32.85546875" style="396" customWidth="1"/>
    <col min="9981" max="9981" width="23.5703125" style="396" customWidth="1"/>
    <col min="9982" max="9983" width="21" style="396" customWidth="1"/>
    <col min="9984" max="9984" width="25.140625" style="396" customWidth="1"/>
    <col min="9985" max="9985" width="22.140625" style="396" customWidth="1"/>
    <col min="9986" max="9986" width="4.7109375" style="396" customWidth="1"/>
    <col min="9987" max="9987" width="22" style="396" customWidth="1"/>
    <col min="9988" max="9988" width="23.7109375" style="396" customWidth="1"/>
    <col min="9989" max="9989" width="16.5703125" style="396" customWidth="1"/>
    <col min="9990" max="9990" width="7" style="396" customWidth="1"/>
    <col min="9991" max="9991" width="5.5703125" style="396" customWidth="1"/>
    <col min="9992" max="9992" width="16.5703125" style="396" customWidth="1"/>
    <col min="9993" max="10235" width="11.42578125" style="396"/>
    <col min="10236" max="10236" width="32.85546875" style="396" customWidth="1"/>
    <col min="10237" max="10237" width="23.5703125" style="396" customWidth="1"/>
    <col min="10238" max="10239" width="21" style="396" customWidth="1"/>
    <col min="10240" max="10240" width="25.140625" style="396" customWidth="1"/>
    <col min="10241" max="10241" width="22.140625" style="396" customWidth="1"/>
    <col min="10242" max="10242" width="4.7109375" style="396" customWidth="1"/>
    <col min="10243" max="10243" width="22" style="396" customWidth="1"/>
    <col min="10244" max="10244" width="23.7109375" style="396" customWidth="1"/>
    <col min="10245" max="10245" width="16.5703125" style="396" customWidth="1"/>
    <col min="10246" max="10246" width="7" style="396" customWidth="1"/>
    <col min="10247" max="10247" width="5.5703125" style="396" customWidth="1"/>
    <col min="10248" max="10248" width="16.5703125" style="396" customWidth="1"/>
    <col min="10249" max="10491" width="11.42578125" style="396"/>
    <col min="10492" max="10492" width="32.85546875" style="396" customWidth="1"/>
    <col min="10493" max="10493" width="23.5703125" style="396" customWidth="1"/>
    <col min="10494" max="10495" width="21" style="396" customWidth="1"/>
    <col min="10496" max="10496" width="25.140625" style="396" customWidth="1"/>
    <col min="10497" max="10497" width="22.140625" style="396" customWidth="1"/>
    <col min="10498" max="10498" width="4.7109375" style="396" customWidth="1"/>
    <col min="10499" max="10499" width="22" style="396" customWidth="1"/>
    <col min="10500" max="10500" width="23.7109375" style="396" customWidth="1"/>
    <col min="10501" max="10501" width="16.5703125" style="396" customWidth="1"/>
    <col min="10502" max="10502" width="7" style="396" customWidth="1"/>
    <col min="10503" max="10503" width="5.5703125" style="396" customWidth="1"/>
    <col min="10504" max="10504" width="16.5703125" style="396" customWidth="1"/>
    <col min="10505" max="10747" width="11.42578125" style="396"/>
    <col min="10748" max="10748" width="32.85546875" style="396" customWidth="1"/>
    <col min="10749" max="10749" width="23.5703125" style="396" customWidth="1"/>
    <col min="10750" max="10751" width="21" style="396" customWidth="1"/>
    <col min="10752" max="10752" width="25.140625" style="396" customWidth="1"/>
    <col min="10753" max="10753" width="22.140625" style="396" customWidth="1"/>
    <col min="10754" max="10754" width="4.7109375" style="396" customWidth="1"/>
    <col min="10755" max="10755" width="22" style="396" customWidth="1"/>
    <col min="10756" max="10756" width="23.7109375" style="396" customWidth="1"/>
    <col min="10757" max="10757" width="16.5703125" style="396" customWidth="1"/>
    <col min="10758" max="10758" width="7" style="396" customWidth="1"/>
    <col min="10759" max="10759" width="5.5703125" style="396" customWidth="1"/>
    <col min="10760" max="10760" width="16.5703125" style="396" customWidth="1"/>
    <col min="10761" max="11003" width="11.42578125" style="396"/>
    <col min="11004" max="11004" width="32.85546875" style="396" customWidth="1"/>
    <col min="11005" max="11005" width="23.5703125" style="396" customWidth="1"/>
    <col min="11006" max="11007" width="21" style="396" customWidth="1"/>
    <col min="11008" max="11008" width="25.140625" style="396" customWidth="1"/>
    <col min="11009" max="11009" width="22.140625" style="396" customWidth="1"/>
    <col min="11010" max="11010" width="4.7109375" style="396" customWidth="1"/>
    <col min="11011" max="11011" width="22" style="396" customWidth="1"/>
    <col min="11012" max="11012" width="23.7109375" style="396" customWidth="1"/>
    <col min="11013" max="11013" width="16.5703125" style="396" customWidth="1"/>
    <col min="11014" max="11014" width="7" style="396" customWidth="1"/>
    <col min="11015" max="11015" width="5.5703125" style="396" customWidth="1"/>
    <col min="11016" max="11016" width="16.5703125" style="396" customWidth="1"/>
    <col min="11017" max="11259" width="11.42578125" style="396"/>
    <col min="11260" max="11260" width="32.85546875" style="396" customWidth="1"/>
    <col min="11261" max="11261" width="23.5703125" style="396" customWidth="1"/>
    <col min="11262" max="11263" width="21" style="396" customWidth="1"/>
    <col min="11264" max="11264" width="25.140625" style="396" customWidth="1"/>
    <col min="11265" max="11265" width="22.140625" style="396" customWidth="1"/>
    <col min="11266" max="11266" width="4.7109375" style="396" customWidth="1"/>
    <col min="11267" max="11267" width="22" style="396" customWidth="1"/>
    <col min="11268" max="11268" width="23.7109375" style="396" customWidth="1"/>
    <col min="11269" max="11269" width="16.5703125" style="396" customWidth="1"/>
    <col min="11270" max="11270" width="7" style="396" customWidth="1"/>
    <col min="11271" max="11271" width="5.5703125" style="396" customWidth="1"/>
    <col min="11272" max="11272" width="16.5703125" style="396" customWidth="1"/>
    <col min="11273" max="11515" width="11.42578125" style="396"/>
    <col min="11516" max="11516" width="32.85546875" style="396" customWidth="1"/>
    <col min="11517" max="11517" width="23.5703125" style="396" customWidth="1"/>
    <col min="11518" max="11519" width="21" style="396" customWidth="1"/>
    <col min="11520" max="11520" width="25.140625" style="396" customWidth="1"/>
    <col min="11521" max="11521" width="22.140625" style="396" customWidth="1"/>
    <col min="11522" max="11522" width="4.7109375" style="396" customWidth="1"/>
    <col min="11523" max="11523" width="22" style="396" customWidth="1"/>
    <col min="11524" max="11524" width="23.7109375" style="396" customWidth="1"/>
    <col min="11525" max="11525" width="16.5703125" style="396" customWidth="1"/>
    <col min="11526" max="11526" width="7" style="396" customWidth="1"/>
    <col min="11527" max="11527" width="5.5703125" style="396" customWidth="1"/>
    <col min="11528" max="11528" width="16.5703125" style="396" customWidth="1"/>
    <col min="11529" max="11771" width="11.42578125" style="396"/>
    <col min="11772" max="11772" width="32.85546875" style="396" customWidth="1"/>
    <col min="11773" max="11773" width="23.5703125" style="396" customWidth="1"/>
    <col min="11774" max="11775" width="21" style="396" customWidth="1"/>
    <col min="11776" max="11776" width="25.140625" style="396" customWidth="1"/>
    <col min="11777" max="11777" width="22.140625" style="396" customWidth="1"/>
    <col min="11778" max="11778" width="4.7109375" style="396" customWidth="1"/>
    <col min="11779" max="11779" width="22" style="396" customWidth="1"/>
    <col min="11780" max="11780" width="23.7109375" style="396" customWidth="1"/>
    <col min="11781" max="11781" width="16.5703125" style="396" customWidth="1"/>
    <col min="11782" max="11782" width="7" style="396" customWidth="1"/>
    <col min="11783" max="11783" width="5.5703125" style="396" customWidth="1"/>
    <col min="11784" max="11784" width="16.5703125" style="396" customWidth="1"/>
    <col min="11785" max="12027" width="11.42578125" style="396"/>
    <col min="12028" max="12028" width="32.85546875" style="396" customWidth="1"/>
    <col min="12029" max="12029" width="23.5703125" style="396" customWidth="1"/>
    <col min="12030" max="12031" width="21" style="396" customWidth="1"/>
    <col min="12032" max="12032" width="25.140625" style="396" customWidth="1"/>
    <col min="12033" max="12033" width="22.140625" style="396" customWidth="1"/>
    <col min="12034" max="12034" width="4.7109375" style="396" customWidth="1"/>
    <col min="12035" max="12035" width="22" style="396" customWidth="1"/>
    <col min="12036" max="12036" width="23.7109375" style="396" customWidth="1"/>
    <col min="12037" max="12037" width="16.5703125" style="396" customWidth="1"/>
    <col min="12038" max="12038" width="7" style="396" customWidth="1"/>
    <col min="12039" max="12039" width="5.5703125" style="396" customWidth="1"/>
    <col min="12040" max="12040" width="16.5703125" style="396" customWidth="1"/>
    <col min="12041" max="12283" width="11.42578125" style="396"/>
    <col min="12284" max="12284" width="32.85546875" style="396" customWidth="1"/>
    <col min="12285" max="12285" width="23.5703125" style="396" customWidth="1"/>
    <col min="12286" max="12287" width="21" style="396" customWidth="1"/>
    <col min="12288" max="12288" width="25.140625" style="396" customWidth="1"/>
    <col min="12289" max="12289" width="22.140625" style="396" customWidth="1"/>
    <col min="12290" max="12290" width="4.7109375" style="396" customWidth="1"/>
    <col min="12291" max="12291" width="22" style="396" customWidth="1"/>
    <col min="12292" max="12292" width="23.7109375" style="396" customWidth="1"/>
    <col min="12293" max="12293" width="16.5703125" style="396" customWidth="1"/>
    <col min="12294" max="12294" width="7" style="396" customWidth="1"/>
    <col min="12295" max="12295" width="5.5703125" style="396" customWidth="1"/>
    <col min="12296" max="12296" width="16.5703125" style="396" customWidth="1"/>
    <col min="12297" max="12539" width="11.42578125" style="396"/>
    <col min="12540" max="12540" width="32.85546875" style="396" customWidth="1"/>
    <col min="12541" max="12541" width="23.5703125" style="396" customWidth="1"/>
    <col min="12542" max="12543" width="21" style="396" customWidth="1"/>
    <col min="12544" max="12544" width="25.140625" style="396" customWidth="1"/>
    <col min="12545" max="12545" width="22.140625" style="396" customWidth="1"/>
    <col min="12546" max="12546" width="4.7109375" style="396" customWidth="1"/>
    <col min="12547" max="12547" width="22" style="396" customWidth="1"/>
    <col min="12548" max="12548" width="23.7109375" style="396" customWidth="1"/>
    <col min="12549" max="12549" width="16.5703125" style="396" customWidth="1"/>
    <col min="12550" max="12550" width="7" style="396" customWidth="1"/>
    <col min="12551" max="12551" width="5.5703125" style="396" customWidth="1"/>
    <col min="12552" max="12552" width="16.5703125" style="396" customWidth="1"/>
    <col min="12553" max="12795" width="11.42578125" style="396"/>
    <col min="12796" max="12796" width="32.85546875" style="396" customWidth="1"/>
    <col min="12797" max="12797" width="23.5703125" style="396" customWidth="1"/>
    <col min="12798" max="12799" width="21" style="396" customWidth="1"/>
    <col min="12800" max="12800" width="25.140625" style="396" customWidth="1"/>
    <col min="12801" max="12801" width="22.140625" style="396" customWidth="1"/>
    <col min="12802" max="12802" width="4.7109375" style="396" customWidth="1"/>
    <col min="12803" max="12803" width="22" style="396" customWidth="1"/>
    <col min="12804" max="12804" width="23.7109375" style="396" customWidth="1"/>
    <col min="12805" max="12805" width="16.5703125" style="396" customWidth="1"/>
    <col min="12806" max="12806" width="7" style="396" customWidth="1"/>
    <col min="12807" max="12807" width="5.5703125" style="396" customWidth="1"/>
    <col min="12808" max="12808" width="16.5703125" style="396" customWidth="1"/>
    <col min="12809" max="13051" width="11.42578125" style="396"/>
    <col min="13052" max="13052" width="32.85546875" style="396" customWidth="1"/>
    <col min="13053" max="13053" width="23.5703125" style="396" customWidth="1"/>
    <col min="13054" max="13055" width="21" style="396" customWidth="1"/>
    <col min="13056" max="13056" width="25.140625" style="396" customWidth="1"/>
    <col min="13057" max="13057" width="22.140625" style="396" customWidth="1"/>
    <col min="13058" max="13058" width="4.7109375" style="396" customWidth="1"/>
    <col min="13059" max="13059" width="22" style="396" customWidth="1"/>
    <col min="13060" max="13060" width="23.7109375" style="396" customWidth="1"/>
    <col min="13061" max="13061" width="16.5703125" style="396" customWidth="1"/>
    <col min="13062" max="13062" width="7" style="396" customWidth="1"/>
    <col min="13063" max="13063" width="5.5703125" style="396" customWidth="1"/>
    <col min="13064" max="13064" width="16.5703125" style="396" customWidth="1"/>
    <col min="13065" max="13307" width="11.42578125" style="396"/>
    <col min="13308" max="13308" width="32.85546875" style="396" customWidth="1"/>
    <col min="13309" max="13309" width="23.5703125" style="396" customWidth="1"/>
    <col min="13310" max="13311" width="21" style="396" customWidth="1"/>
    <col min="13312" max="13312" width="25.140625" style="396" customWidth="1"/>
    <col min="13313" max="13313" width="22.140625" style="396" customWidth="1"/>
    <col min="13314" max="13314" width="4.7109375" style="396" customWidth="1"/>
    <col min="13315" max="13315" width="22" style="396" customWidth="1"/>
    <col min="13316" max="13316" width="23.7109375" style="396" customWidth="1"/>
    <col min="13317" max="13317" width="16.5703125" style="396" customWidth="1"/>
    <col min="13318" max="13318" width="7" style="396" customWidth="1"/>
    <col min="13319" max="13319" width="5.5703125" style="396" customWidth="1"/>
    <col min="13320" max="13320" width="16.5703125" style="396" customWidth="1"/>
    <col min="13321" max="13563" width="11.42578125" style="396"/>
    <col min="13564" max="13564" width="32.85546875" style="396" customWidth="1"/>
    <col min="13565" max="13565" width="23.5703125" style="396" customWidth="1"/>
    <col min="13566" max="13567" width="21" style="396" customWidth="1"/>
    <col min="13568" max="13568" width="25.140625" style="396" customWidth="1"/>
    <col min="13569" max="13569" width="22.140625" style="396" customWidth="1"/>
    <col min="13570" max="13570" width="4.7109375" style="396" customWidth="1"/>
    <col min="13571" max="13571" width="22" style="396" customWidth="1"/>
    <col min="13572" max="13572" width="23.7109375" style="396" customWidth="1"/>
    <col min="13573" max="13573" width="16.5703125" style="396" customWidth="1"/>
    <col min="13574" max="13574" width="7" style="396" customWidth="1"/>
    <col min="13575" max="13575" width="5.5703125" style="396" customWidth="1"/>
    <col min="13576" max="13576" width="16.5703125" style="396" customWidth="1"/>
    <col min="13577" max="13819" width="11.42578125" style="396"/>
    <col min="13820" max="13820" width="32.85546875" style="396" customWidth="1"/>
    <col min="13821" max="13821" width="23.5703125" style="396" customWidth="1"/>
    <col min="13822" max="13823" width="21" style="396" customWidth="1"/>
    <col min="13824" max="13824" width="25.140625" style="396" customWidth="1"/>
    <col min="13825" max="13825" width="22.140625" style="396" customWidth="1"/>
    <col min="13826" max="13826" width="4.7109375" style="396" customWidth="1"/>
    <col min="13827" max="13827" width="22" style="396" customWidth="1"/>
    <col min="13828" max="13828" width="23.7109375" style="396" customWidth="1"/>
    <col min="13829" max="13829" width="16.5703125" style="396" customWidth="1"/>
    <col min="13830" max="13830" width="7" style="396" customWidth="1"/>
    <col min="13831" max="13831" width="5.5703125" style="396" customWidth="1"/>
    <col min="13832" max="13832" width="16.5703125" style="396" customWidth="1"/>
    <col min="13833" max="14075" width="11.42578125" style="396"/>
    <col min="14076" max="14076" width="32.85546875" style="396" customWidth="1"/>
    <col min="14077" max="14077" width="23.5703125" style="396" customWidth="1"/>
    <col min="14078" max="14079" width="21" style="396" customWidth="1"/>
    <col min="14080" max="14080" width="25.140625" style="396" customWidth="1"/>
    <col min="14081" max="14081" width="22.140625" style="396" customWidth="1"/>
    <col min="14082" max="14082" width="4.7109375" style="396" customWidth="1"/>
    <col min="14083" max="14083" width="22" style="396" customWidth="1"/>
    <col min="14084" max="14084" width="23.7109375" style="396" customWidth="1"/>
    <col min="14085" max="14085" width="16.5703125" style="396" customWidth="1"/>
    <col min="14086" max="14086" width="7" style="396" customWidth="1"/>
    <col min="14087" max="14087" width="5.5703125" style="396" customWidth="1"/>
    <col min="14088" max="14088" width="16.5703125" style="396" customWidth="1"/>
    <col min="14089" max="14331" width="11.42578125" style="396"/>
    <col min="14332" max="14332" width="32.85546875" style="396" customWidth="1"/>
    <col min="14333" max="14333" width="23.5703125" style="396" customWidth="1"/>
    <col min="14334" max="14335" width="21" style="396" customWidth="1"/>
    <col min="14336" max="14336" width="25.140625" style="396" customWidth="1"/>
    <col min="14337" max="14337" width="22.140625" style="396" customWidth="1"/>
    <col min="14338" max="14338" width="4.7109375" style="396" customWidth="1"/>
    <col min="14339" max="14339" width="22" style="396" customWidth="1"/>
    <col min="14340" max="14340" width="23.7109375" style="396" customWidth="1"/>
    <col min="14341" max="14341" width="16.5703125" style="396" customWidth="1"/>
    <col min="14342" max="14342" width="7" style="396" customWidth="1"/>
    <col min="14343" max="14343" width="5.5703125" style="396" customWidth="1"/>
    <col min="14344" max="14344" width="16.5703125" style="396" customWidth="1"/>
    <col min="14345" max="14587" width="11.42578125" style="396"/>
    <col min="14588" max="14588" width="32.85546875" style="396" customWidth="1"/>
    <col min="14589" max="14589" width="23.5703125" style="396" customWidth="1"/>
    <col min="14590" max="14591" width="21" style="396" customWidth="1"/>
    <col min="14592" max="14592" width="25.140625" style="396" customWidth="1"/>
    <col min="14593" max="14593" width="22.140625" style="396" customWidth="1"/>
    <col min="14594" max="14594" width="4.7109375" style="396" customWidth="1"/>
    <col min="14595" max="14595" width="22" style="396" customWidth="1"/>
    <col min="14596" max="14596" width="23.7109375" style="396" customWidth="1"/>
    <col min="14597" max="14597" width="16.5703125" style="396" customWidth="1"/>
    <col min="14598" max="14598" width="7" style="396" customWidth="1"/>
    <col min="14599" max="14599" width="5.5703125" style="396" customWidth="1"/>
    <col min="14600" max="14600" width="16.5703125" style="396" customWidth="1"/>
    <col min="14601" max="14843" width="11.42578125" style="396"/>
    <col min="14844" max="14844" width="32.85546875" style="396" customWidth="1"/>
    <col min="14845" max="14845" width="23.5703125" style="396" customWidth="1"/>
    <col min="14846" max="14847" width="21" style="396" customWidth="1"/>
    <col min="14848" max="14848" width="25.140625" style="396" customWidth="1"/>
    <col min="14849" max="14849" width="22.140625" style="396" customWidth="1"/>
    <col min="14850" max="14850" width="4.7109375" style="396" customWidth="1"/>
    <col min="14851" max="14851" width="22" style="396" customWidth="1"/>
    <col min="14852" max="14852" width="23.7109375" style="396" customWidth="1"/>
    <col min="14853" max="14853" width="16.5703125" style="396" customWidth="1"/>
    <col min="14854" max="14854" width="7" style="396" customWidth="1"/>
    <col min="14855" max="14855" width="5.5703125" style="396" customWidth="1"/>
    <col min="14856" max="14856" width="16.5703125" style="396" customWidth="1"/>
    <col min="14857" max="15099" width="11.42578125" style="396"/>
    <col min="15100" max="15100" width="32.85546875" style="396" customWidth="1"/>
    <col min="15101" max="15101" width="23.5703125" style="396" customWidth="1"/>
    <col min="15102" max="15103" width="21" style="396" customWidth="1"/>
    <col min="15104" max="15104" width="25.140625" style="396" customWidth="1"/>
    <col min="15105" max="15105" width="22.140625" style="396" customWidth="1"/>
    <col min="15106" max="15106" width="4.7109375" style="396" customWidth="1"/>
    <col min="15107" max="15107" width="22" style="396" customWidth="1"/>
    <col min="15108" max="15108" width="23.7109375" style="396" customWidth="1"/>
    <col min="15109" max="15109" width="16.5703125" style="396" customWidth="1"/>
    <col min="15110" max="15110" width="7" style="396" customWidth="1"/>
    <col min="15111" max="15111" width="5.5703125" style="396" customWidth="1"/>
    <col min="15112" max="15112" width="16.5703125" style="396" customWidth="1"/>
    <col min="15113" max="15355" width="11.42578125" style="396"/>
    <col min="15356" max="15356" width="32.85546875" style="396" customWidth="1"/>
    <col min="15357" max="15357" width="23.5703125" style="396" customWidth="1"/>
    <col min="15358" max="15359" width="21" style="396" customWidth="1"/>
    <col min="15360" max="15360" width="25.140625" style="396" customWidth="1"/>
    <col min="15361" max="15361" width="22.140625" style="396" customWidth="1"/>
    <col min="15362" max="15362" width="4.7109375" style="396" customWidth="1"/>
    <col min="15363" max="15363" width="22" style="396" customWidth="1"/>
    <col min="15364" max="15364" width="23.7109375" style="396" customWidth="1"/>
    <col min="15365" max="15365" width="16.5703125" style="396" customWidth="1"/>
    <col min="15366" max="15366" width="7" style="396" customWidth="1"/>
    <col min="15367" max="15367" width="5.5703125" style="396" customWidth="1"/>
    <col min="15368" max="15368" width="16.5703125" style="396" customWidth="1"/>
    <col min="15369" max="15611" width="11.42578125" style="396"/>
    <col min="15612" max="15612" width="32.85546875" style="396" customWidth="1"/>
    <col min="15613" max="15613" width="23.5703125" style="396" customWidth="1"/>
    <col min="15614" max="15615" width="21" style="396" customWidth="1"/>
    <col min="15616" max="15616" width="25.140625" style="396" customWidth="1"/>
    <col min="15617" max="15617" width="22.140625" style="396" customWidth="1"/>
    <col min="15618" max="15618" width="4.7109375" style="396" customWidth="1"/>
    <col min="15619" max="15619" width="22" style="396" customWidth="1"/>
    <col min="15620" max="15620" width="23.7109375" style="396" customWidth="1"/>
    <col min="15621" max="15621" width="16.5703125" style="396" customWidth="1"/>
    <col min="15622" max="15622" width="7" style="396" customWidth="1"/>
    <col min="15623" max="15623" width="5.5703125" style="396" customWidth="1"/>
    <col min="15624" max="15624" width="16.5703125" style="396" customWidth="1"/>
    <col min="15625" max="15867" width="11.42578125" style="396"/>
    <col min="15868" max="15868" width="32.85546875" style="396" customWidth="1"/>
    <col min="15869" max="15869" width="23.5703125" style="396" customWidth="1"/>
    <col min="15870" max="15871" width="21" style="396" customWidth="1"/>
    <col min="15872" max="15872" width="25.140625" style="396" customWidth="1"/>
    <col min="15873" max="15873" width="22.140625" style="396" customWidth="1"/>
    <col min="15874" max="15874" width="4.7109375" style="396" customWidth="1"/>
    <col min="15875" max="15875" width="22" style="396" customWidth="1"/>
    <col min="15876" max="15876" width="23.7109375" style="396" customWidth="1"/>
    <col min="15877" max="15877" width="16.5703125" style="396" customWidth="1"/>
    <col min="15878" max="15878" width="7" style="396" customWidth="1"/>
    <col min="15879" max="15879" width="5.5703125" style="396" customWidth="1"/>
    <col min="15880" max="15880" width="16.5703125" style="396" customWidth="1"/>
    <col min="15881" max="16123" width="11.42578125" style="396"/>
    <col min="16124" max="16124" width="32.85546875" style="396" customWidth="1"/>
    <col min="16125" max="16125" width="23.5703125" style="396" customWidth="1"/>
    <col min="16126" max="16127" width="21" style="396" customWidth="1"/>
    <col min="16128" max="16128" width="25.140625" style="396" customWidth="1"/>
    <col min="16129" max="16129" width="22.140625" style="396" customWidth="1"/>
    <col min="16130" max="16130" width="4.7109375" style="396" customWidth="1"/>
    <col min="16131" max="16131" width="22" style="396" customWidth="1"/>
    <col min="16132" max="16132" width="23.7109375" style="396" customWidth="1"/>
    <col min="16133" max="16133" width="16.5703125" style="396" customWidth="1"/>
    <col min="16134" max="16134" width="7" style="396" customWidth="1"/>
    <col min="16135" max="16135" width="5.5703125" style="396" customWidth="1"/>
    <col min="16136" max="16136" width="16.5703125" style="396" customWidth="1"/>
    <col min="16137" max="16384" width="11.42578125" style="396"/>
  </cols>
  <sheetData>
    <row r="2" spans="1:8" ht="64.5" customHeight="1">
      <c r="A2" s="465" t="s">
        <v>7</v>
      </c>
      <c r="B2" s="465" t="s">
        <v>31</v>
      </c>
      <c r="C2" s="466" t="s">
        <v>272</v>
      </c>
      <c r="D2" s="466" t="s">
        <v>273</v>
      </c>
      <c r="E2" s="466" t="s">
        <v>274</v>
      </c>
      <c r="F2" s="467" t="s">
        <v>275</v>
      </c>
      <c r="G2" s="466" t="s">
        <v>276</v>
      </c>
    </row>
    <row r="3" spans="1:8" ht="24">
      <c r="A3" s="468">
        <v>1</v>
      </c>
      <c r="B3" s="469" t="str">
        <f>+Conformación!B5</f>
        <v>CONSTRUCTODO INGENIEROS CONTRATISTAS LTDA</v>
      </c>
      <c r="C3" s="469"/>
      <c r="D3" s="470">
        <f>+'Exp. oferente ADICIONAL'!K26</f>
        <v>0</v>
      </c>
      <c r="E3" s="471"/>
      <c r="F3" s="472">
        <v>20</v>
      </c>
      <c r="G3" s="473">
        <f>+C3+D3+E3+F3</f>
        <v>20</v>
      </c>
    </row>
    <row r="4" spans="1:8">
      <c r="A4" s="468">
        <v>2</v>
      </c>
      <c r="B4" s="469">
        <f>+Conformación!B6</f>
        <v>0</v>
      </c>
      <c r="C4" s="469"/>
      <c r="D4" s="470">
        <f>+'Exp. oferente ADICIONAL'!K45</f>
        <v>0</v>
      </c>
      <c r="E4" s="471"/>
      <c r="F4" s="472">
        <v>20</v>
      </c>
      <c r="G4" s="473">
        <f t="shared" ref="G4:G7" si="0">+C4+D4+E4+F4</f>
        <v>20</v>
      </c>
    </row>
    <row r="5" spans="1:8">
      <c r="A5" s="468">
        <v>3</v>
      </c>
      <c r="B5" s="469">
        <f>+Conformación!B7</f>
        <v>0</v>
      </c>
      <c r="C5" s="469"/>
      <c r="D5" s="470">
        <f>+'Exp. oferente ADICIONAL'!K64</f>
        <v>0</v>
      </c>
      <c r="E5" s="471"/>
      <c r="F5" s="472">
        <v>20</v>
      </c>
      <c r="G5" s="473">
        <f t="shared" si="0"/>
        <v>20</v>
      </c>
    </row>
    <row r="6" spans="1:8">
      <c r="A6" s="468">
        <v>4</v>
      </c>
      <c r="B6" s="469">
        <f>+Conformación!B8</f>
        <v>0</v>
      </c>
      <c r="C6" s="469"/>
      <c r="D6" s="470">
        <f>+'Exp. oferente ADICIONAL'!K78</f>
        <v>0</v>
      </c>
      <c r="E6" s="471"/>
      <c r="F6" s="472">
        <v>20</v>
      </c>
      <c r="G6" s="473">
        <f t="shared" si="0"/>
        <v>20</v>
      </c>
    </row>
    <row r="7" spans="1:8">
      <c r="A7" s="468">
        <v>5</v>
      </c>
      <c r="B7" s="469">
        <f>+Conformación!B9</f>
        <v>0</v>
      </c>
      <c r="C7" s="469"/>
      <c r="D7" s="470">
        <f>+'Exp. oferente ADICIONAL'!K91</f>
        <v>0</v>
      </c>
      <c r="E7" s="471"/>
      <c r="F7" s="472">
        <v>20</v>
      </c>
      <c r="G7" s="473">
        <f t="shared" si="0"/>
        <v>20</v>
      </c>
    </row>
    <row r="10" spans="1:8" ht="54">
      <c r="A10" s="465" t="s">
        <v>7</v>
      </c>
      <c r="B10" s="465" t="s">
        <v>31</v>
      </c>
      <c r="C10" s="466" t="s">
        <v>272</v>
      </c>
      <c r="D10" s="466" t="s">
        <v>273</v>
      </c>
      <c r="E10" s="466" t="s">
        <v>274</v>
      </c>
      <c r="F10" s="467" t="s">
        <v>275</v>
      </c>
      <c r="G10" s="466" t="s">
        <v>276</v>
      </c>
      <c r="H10" s="467" t="s">
        <v>277</v>
      </c>
    </row>
    <row r="11" spans="1:8">
      <c r="A11" s="468"/>
      <c r="B11" s="469"/>
      <c r="C11" s="469"/>
      <c r="D11" s="474"/>
      <c r="E11" s="469"/>
      <c r="F11" s="475"/>
      <c r="G11" s="469"/>
      <c r="H11" s="476"/>
    </row>
    <row r="12" spans="1:8">
      <c r="A12" s="468"/>
      <c r="B12" s="469"/>
      <c r="C12" s="469"/>
      <c r="D12" s="474"/>
      <c r="E12" s="469"/>
      <c r="F12" s="477"/>
      <c r="G12" s="469"/>
      <c r="H12" s="476"/>
    </row>
    <row r="13" spans="1:8">
      <c r="A13" s="468"/>
      <c r="B13" s="469"/>
      <c r="C13" s="469"/>
      <c r="D13" s="474"/>
      <c r="E13" s="469"/>
      <c r="F13" s="477"/>
      <c r="G13" s="469"/>
      <c r="H13" s="478"/>
    </row>
    <row r="14" spans="1:8">
      <c r="A14" s="468"/>
      <c r="B14" s="469"/>
      <c r="C14" s="469"/>
      <c r="D14" s="474"/>
      <c r="E14" s="469"/>
      <c r="F14" s="475"/>
      <c r="G14" s="469"/>
      <c r="H14" s="476"/>
    </row>
    <row r="15" spans="1:8">
      <c r="A15" s="468"/>
      <c r="B15" s="469"/>
      <c r="C15" s="469"/>
      <c r="D15" s="474"/>
      <c r="E15" s="469"/>
      <c r="F15" s="477"/>
      <c r="G15" s="469"/>
      <c r="H15" s="478"/>
    </row>
    <row r="26" ht="15" customHeight="1"/>
    <row r="28" ht="13.5" customHeight="1"/>
    <row r="51" ht="13.5" customHeight="1"/>
    <row r="74" ht="13.5" customHeight="1"/>
    <row r="97" ht="13.5" customHeight="1"/>
    <row r="154" ht="52.5" customHeight="1"/>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594B8-1E13-4F01-A63E-587F9B7817A9}">
  <ds:schemaRefs>
    <ds:schemaRef ds:uri="http://purl.org/dc/dcmitype/"/>
    <ds:schemaRef ds:uri="f4d05912-b1f4-4631-ab3d-1c98aa4d2b28"/>
    <ds:schemaRef ds:uri="http://schemas.openxmlformats.org/package/2006/metadata/core-properties"/>
    <ds:schemaRef ds:uri="http://purl.org/dc/terms/"/>
    <ds:schemaRef ds:uri="http://schemas.microsoft.com/office/2006/documentManagement/types"/>
    <ds:schemaRef ds:uri="http://www.w3.org/XML/1998/namespace"/>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3.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4.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K-Kr Constructor</vt:lpstr>
      <vt:lpstr>Conformación</vt:lpstr>
      <vt:lpstr>FORMATO 06 Saldo contrato (SCE)</vt:lpstr>
      <vt:lpstr>Exp. oferente</vt:lpstr>
      <vt:lpstr>Exp. oferente ADICIONAL</vt:lpstr>
      <vt:lpstr>Formato 3</vt:lpstr>
      <vt:lpstr>Formato 3A</vt:lpstr>
      <vt:lpstr>Información general</vt:lpstr>
      <vt:lpstr>Resumen Evaluación</vt:lpstr>
      <vt:lpstr>Exp. profesionales</vt:lpstr>
      <vt:lpstr>Exp. profesionales (2)</vt:lpstr>
      <vt:lpstr>Exp. profesionales ADICIONAL</vt:lpstr>
      <vt:lpstr>Exp. profesinal años</vt:lpstr>
      <vt:lpstr>Formato 7A</vt:lpstr>
      <vt:lpstr>Formato 11</vt:lpstr>
      <vt:lpstr>Resumen Puntaje</vt:lpstr>
      <vt:lpstr>Conformación!Área_de_impresión</vt:lpstr>
      <vt:lpstr>'Exp. oferente'!Área_de_impresión</vt:lpstr>
      <vt:lpstr>'Exp. oferente ADICIONAL'!Área_de_impresión</vt:lpstr>
      <vt:lpstr>'Exp. profesionales'!Área_de_impresión</vt:lpstr>
      <vt:lpstr>'Exp. profesionales ADICIONAL'!Área_de_impresión</vt:lpstr>
      <vt:lpstr>'FORMATO 06 Saldo contrato (SCE)'!Área_de_impresión</vt:lpstr>
      <vt:lpstr>'Formato 7A'!Área_de_impresión</vt:lpstr>
      <vt:lpstr>'K-Kr Constructor'!Área_de_impresión</vt:lpstr>
      <vt:lpstr>'Resumen Evaluación'!Área_de_impresión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DELL</cp:lastModifiedBy>
  <cp:lastPrinted>2020-02-21T18:18:22Z</cp:lastPrinted>
  <dcterms:created xsi:type="dcterms:W3CDTF">2007-06-12T13:40:37Z</dcterms:created>
  <dcterms:modified xsi:type="dcterms:W3CDTF">2020-10-02T01:33:56Z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