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hidePivotFieldList="1" defaultThemeVersion="166925"/>
  <mc:AlternateContent xmlns:mc="http://schemas.openxmlformats.org/markup-compatibility/2006">
    <mc:Choice Requires="x15">
      <x15ac:absPath xmlns:x15ac="http://schemas.microsoft.com/office/spreadsheetml/2010/11/ac" url="C:\Users\SENA\Documents\GESTION CONTRACTUAL\CONCEPTOS TECNICOS\TIC- SENNOVA - DAVIDSON\"/>
    </mc:Choice>
  </mc:AlternateContent>
  <xr:revisionPtr revIDLastSave="0" documentId="8_{05A7E6A1-D994-472D-941A-B6E3D6369229}" xr6:coauthVersionLast="47" xr6:coauthVersionMax="47" xr10:uidLastSave="{00000000-0000-0000-0000-000000000000}"/>
  <bookViews>
    <workbookView xWindow="-120" yWindow="-120" windowWidth="20730" windowHeight="11040" tabRatio="599" xr2:uid="{00000000-000D-0000-FFFF-FFFF00000000}"/>
  </bookViews>
  <sheets>
    <sheet name="Cotizacion Equipos " sheetId="8" r:id="rId1"/>
    <sheet name="Hoja1"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9" l="1"/>
  <c r="AD28" i="8"/>
  <c r="AE28" i="8"/>
  <c r="AB6" i="8"/>
  <c r="AC6" i="8" s="1"/>
  <c r="AB7" i="8"/>
  <c r="AC7" i="8" s="1"/>
  <c r="AB8" i="8"/>
  <c r="AC8" i="8" s="1"/>
  <c r="AB9" i="8"/>
  <c r="AC9" i="8" s="1"/>
  <c r="AB10" i="8"/>
  <c r="AC10" i="8" s="1"/>
  <c r="AB11" i="8"/>
  <c r="AC11" i="8" s="1"/>
  <c r="AB12" i="8"/>
  <c r="AC12" i="8" s="1"/>
  <c r="AB13" i="8"/>
  <c r="AC13" i="8" s="1"/>
  <c r="AB14" i="8"/>
  <c r="AC14" i="8" s="1"/>
  <c r="AB15" i="8"/>
  <c r="AC15" i="8" s="1"/>
  <c r="AB16" i="8"/>
  <c r="AC16" i="8" s="1"/>
  <c r="AB17" i="8"/>
  <c r="AC17" i="8" s="1"/>
  <c r="AB18" i="8"/>
  <c r="AC18" i="8" s="1"/>
  <c r="AB19" i="8"/>
  <c r="AC19" i="8" s="1"/>
  <c r="AB20" i="8"/>
  <c r="AC20" i="8" s="1"/>
  <c r="AB23" i="8"/>
  <c r="AC23" i="8" s="1"/>
  <c r="AB24" i="8"/>
  <c r="AC24" i="8" s="1"/>
  <c r="AB25" i="8"/>
  <c r="AC25" i="8"/>
  <c r="AB26" i="8"/>
  <c r="AC26" i="8" s="1"/>
  <c r="AB27" i="8"/>
  <c r="AC27" i="8" s="1"/>
  <c r="X7" i="8"/>
  <c r="Y7" i="8" s="1"/>
  <c r="X8" i="8"/>
  <c r="Y8" i="8" s="1"/>
  <c r="X9" i="8"/>
  <c r="Y9" i="8" s="1"/>
  <c r="X10" i="8"/>
  <c r="Y10" i="8" s="1"/>
  <c r="X11" i="8"/>
  <c r="Y11" i="8" s="1"/>
  <c r="X12" i="8"/>
  <c r="Y12" i="8" s="1"/>
  <c r="X13" i="8"/>
  <c r="Y13" i="8" s="1"/>
  <c r="X14" i="8"/>
  <c r="Y14" i="8" s="1"/>
  <c r="X15" i="8"/>
  <c r="Y15" i="8" s="1"/>
  <c r="X16" i="8"/>
  <c r="Y16" i="8" s="1"/>
  <c r="X17" i="8"/>
  <c r="Y17" i="8" s="1"/>
  <c r="X18" i="8"/>
  <c r="Y18" i="8" s="1"/>
  <c r="X19" i="8"/>
  <c r="Y19" i="8" s="1"/>
  <c r="X20" i="8"/>
  <c r="Y20" i="8" s="1"/>
  <c r="X23" i="8"/>
  <c r="Y23" i="8" s="1"/>
  <c r="X24" i="8"/>
  <c r="Y24" i="8" s="1"/>
  <c r="X25" i="8"/>
  <c r="Y25" i="8" s="1"/>
  <c r="X26" i="8"/>
  <c r="Y26" i="8" s="1"/>
  <c r="X27" i="8"/>
  <c r="Y27" i="8" s="1"/>
  <c r="X6" i="8"/>
  <c r="Y6" i="8" s="1"/>
  <c r="T27" i="8"/>
  <c r="U27" i="8" s="1"/>
  <c r="T26" i="8"/>
  <c r="U26" i="8" s="1"/>
  <c r="T25" i="8"/>
  <c r="U25" i="8" s="1"/>
  <c r="T24" i="8"/>
  <c r="U24" i="8" s="1"/>
  <c r="T23" i="8"/>
  <c r="U23" i="8" s="1"/>
  <c r="T20" i="8"/>
  <c r="U20" i="8" s="1"/>
  <c r="T19" i="8"/>
  <c r="U19" i="8" s="1"/>
  <c r="T18" i="8"/>
  <c r="U18" i="8" s="1"/>
  <c r="T17" i="8"/>
  <c r="U17" i="8" s="1"/>
  <c r="T16" i="8"/>
  <c r="U16" i="8" s="1"/>
  <c r="T15" i="8"/>
  <c r="U15" i="8" s="1"/>
  <c r="T14" i="8"/>
  <c r="U14" i="8" s="1"/>
  <c r="T13" i="8"/>
  <c r="U13" i="8" s="1"/>
  <c r="T12" i="8"/>
  <c r="U12" i="8" s="1"/>
  <c r="T11" i="8"/>
  <c r="U11" i="8" s="1"/>
  <c r="T10" i="8"/>
  <c r="U10" i="8" s="1"/>
  <c r="T9" i="8"/>
  <c r="U9" i="8" s="1"/>
  <c r="T8" i="8"/>
  <c r="U8" i="8" s="1"/>
  <c r="T7" i="8"/>
  <c r="U7" i="8" s="1"/>
  <c r="T6" i="8"/>
  <c r="U6" i="8" s="1"/>
  <c r="P7" i="8"/>
  <c r="Q7" i="8" s="1"/>
  <c r="P8" i="8"/>
  <c r="Q8" i="8" s="1"/>
  <c r="P9" i="8"/>
  <c r="Q9" i="8" s="1"/>
  <c r="P10" i="8"/>
  <c r="Q10" i="8" s="1"/>
  <c r="P11" i="8"/>
  <c r="Q11" i="8" s="1"/>
  <c r="P12" i="8"/>
  <c r="Q12" i="8" s="1"/>
  <c r="P13" i="8"/>
  <c r="Q13" i="8" s="1"/>
  <c r="P14" i="8"/>
  <c r="Q14" i="8" s="1"/>
  <c r="P15" i="8"/>
  <c r="Q15" i="8" s="1"/>
  <c r="P16" i="8"/>
  <c r="Q16" i="8" s="1"/>
  <c r="P17" i="8"/>
  <c r="Q17" i="8" s="1"/>
  <c r="P18" i="8"/>
  <c r="Q18" i="8" s="1"/>
  <c r="P19" i="8"/>
  <c r="Q19" i="8" s="1"/>
  <c r="P20" i="8"/>
  <c r="Q20" i="8" s="1"/>
  <c r="P23" i="8"/>
  <c r="Q23" i="8" s="1"/>
  <c r="P24" i="8"/>
  <c r="Q24" i="8" s="1"/>
  <c r="P25" i="8"/>
  <c r="Q25" i="8" s="1"/>
  <c r="P26" i="8"/>
  <c r="Q26" i="8" s="1"/>
  <c r="P27" i="8"/>
  <c r="Q27" i="8" s="1"/>
  <c r="P6" i="8"/>
  <c r="Q6" i="8" s="1"/>
  <c r="L25" i="8"/>
  <c r="M25" i="8" s="1"/>
  <c r="L6" i="8"/>
  <c r="M6" i="8" s="1"/>
  <c r="L7" i="8"/>
  <c r="M7" i="8" s="1"/>
  <c r="L9" i="8"/>
  <c r="M9" i="8" s="1"/>
  <c r="L10" i="8"/>
  <c r="M10" i="8" s="1"/>
  <c r="L11" i="8"/>
  <c r="M11" i="8" s="1"/>
  <c r="L12" i="8"/>
  <c r="M12" i="8" s="1"/>
  <c r="L13" i="8"/>
  <c r="M13" i="8" s="1"/>
  <c r="L14" i="8"/>
  <c r="M14" i="8" s="1"/>
  <c r="L15" i="8"/>
  <c r="M15" i="8" s="1"/>
  <c r="L16" i="8"/>
  <c r="M16" i="8" s="1"/>
  <c r="L17" i="8"/>
  <c r="M17" i="8" s="1"/>
  <c r="L18" i="8"/>
  <c r="M18" i="8" s="1"/>
  <c r="L19" i="8"/>
  <c r="M19" i="8" s="1"/>
  <c r="L20" i="8"/>
  <c r="M20" i="8" s="1"/>
  <c r="L23" i="8"/>
  <c r="M23" i="8" s="1"/>
  <c r="L24" i="8"/>
  <c r="M24" i="8" s="1"/>
  <c r="L26" i="8"/>
  <c r="M26" i="8" s="1"/>
  <c r="L27" i="8"/>
  <c r="M27" i="8" s="1"/>
  <c r="H7" i="8"/>
  <c r="I7" i="8" s="1"/>
  <c r="H8" i="8"/>
  <c r="I8" i="8" s="1"/>
  <c r="H9" i="8"/>
  <c r="I9" i="8" s="1"/>
  <c r="H10" i="8"/>
  <c r="I10" i="8" s="1"/>
  <c r="H11" i="8"/>
  <c r="I11" i="8" s="1"/>
  <c r="H12" i="8"/>
  <c r="I12" i="8" s="1"/>
  <c r="H13" i="8"/>
  <c r="I13" i="8" s="1"/>
  <c r="H14" i="8"/>
  <c r="I14" i="8" s="1"/>
  <c r="H15" i="8"/>
  <c r="I15" i="8" s="1"/>
  <c r="H16" i="8"/>
  <c r="I16" i="8" s="1"/>
  <c r="H17" i="8"/>
  <c r="I17" i="8" s="1"/>
  <c r="H18" i="8"/>
  <c r="I18" i="8" s="1"/>
  <c r="H19" i="8"/>
  <c r="I19" i="8" s="1"/>
  <c r="H20" i="8"/>
  <c r="I20" i="8" s="1"/>
  <c r="H23" i="8"/>
  <c r="I23" i="8" s="1"/>
  <c r="H24" i="8"/>
  <c r="I24" i="8" s="1"/>
  <c r="H25" i="8"/>
  <c r="I25" i="8" s="1"/>
  <c r="H26" i="8"/>
  <c r="I26" i="8" s="1"/>
  <c r="H27" i="8"/>
  <c r="I27" i="8" s="1"/>
  <c r="H6" i="8"/>
  <c r="I6" i="8" s="1"/>
  <c r="AC29" i="8" l="1"/>
  <c r="AD18" i="8"/>
  <c r="AE18" i="8" s="1"/>
  <c r="AD13" i="8"/>
  <c r="AE13" i="8" s="1"/>
  <c r="AD19" i="8"/>
  <c r="AE19" i="8" s="1"/>
  <c r="AD11" i="8"/>
  <c r="AE11" i="8" s="1"/>
  <c r="AD17" i="8"/>
  <c r="AE17" i="8" s="1"/>
  <c r="AD9" i="8"/>
  <c r="AD10" i="8"/>
  <c r="AE10" i="8" s="1"/>
  <c r="AD16" i="8"/>
  <c r="AE16" i="8" s="1"/>
  <c r="AD15" i="8"/>
  <c r="AE15" i="8" s="1"/>
  <c r="AD7" i="8"/>
  <c r="AD14" i="8"/>
  <c r="AE14" i="8" s="1"/>
  <c r="AD20" i="8"/>
  <c r="AE20" i="8" s="1"/>
  <c r="AD6" i="8"/>
  <c r="AD12" i="8"/>
  <c r="AE12" i="8" s="1"/>
  <c r="AD23" i="8"/>
  <c r="AE23" i="8" s="1"/>
  <c r="AE9" i="8"/>
  <c r="AD25" i="8"/>
  <c r="AE25" i="8" s="1"/>
  <c r="AD27" i="8"/>
  <c r="AD24" i="8"/>
  <c r="AE24" i="8" s="1"/>
  <c r="AD26" i="8"/>
  <c r="AE26" i="8" s="1"/>
  <c r="Q29" i="8"/>
  <c r="AE27" i="8"/>
  <c r="AE7" i="8"/>
  <c r="I29" i="8"/>
  <c r="L8" i="8"/>
  <c r="M8" i="8" s="1"/>
  <c r="M29" i="8" s="1"/>
  <c r="AE6" i="8" l="1"/>
  <c r="AE21" i="8" s="1"/>
  <c r="AE29" i="8" s="1"/>
  <c r="AD8" i="8"/>
  <c r="AE8" i="8" s="1"/>
  <c r="U29" i="8"/>
  <c r="Y29" i="8"/>
  <c r="AD21" i="8" l="1"/>
</calcChain>
</file>

<file path=xl/sharedStrings.xml><?xml version="1.0" encoding="utf-8"?>
<sst xmlns="http://schemas.openxmlformats.org/spreadsheetml/2006/main" count="88" uniqueCount="44">
  <si>
    <t>ITEMS</t>
  </si>
  <si>
    <t xml:space="preserve">DESCRIPCIÓN </t>
  </si>
  <si>
    <t>UNIDAD</t>
  </si>
  <si>
    <t xml:space="preserve">CANT. </t>
  </si>
  <si>
    <t>VALOR UNITARIO</t>
  </si>
  <si>
    <t>% IVA</t>
  </si>
  <si>
    <t>VALOR IVA</t>
  </si>
  <si>
    <t>VALOR UNITARIO IVA INCLUIDO</t>
  </si>
  <si>
    <t>VALOR TOTAL</t>
  </si>
  <si>
    <t>ADQUISICION DE EQUIPOS, MOBILIARIOS Y ENSERES</t>
  </si>
  <si>
    <t>Impresora Multifuncional Ecotank  WiFi Hg-Of - Negro                                                                                                                                                                                                                                                      **** Incluye 4 Toner Genericos de cada color                                                                                                                                                                                                                                                        impresora multifuncional inalámbrica EcoTank te,  impresión sin cartuchos, con nuevo diseño de tanques frontales, botellas de tinta con llenado automático y codificadas para llenado fácil de cada color. Imprime cientos de proyectos sin interrupciones, con los juegos de botellas de tinta original, ahorrando hasta 90% en tinta con las botellas de reemplazo de bajo costo.  impresión rápida y automática en doble cara, y pantalla LCD a color de 2.4”.</t>
  </si>
  <si>
    <t>Impresora 3d  X2 Doble Eje Z 230x260x260mm Con Autonivelacion                                                                                                                                                                                                                                                   ***  Incluye 4 Toner 30x Genérico Impresor                                                                                                                                                                                                         
***** TARJETA ULTRASILENT.****
***** NIVELACION AUTOMATICA, NO USA BLTOUCH NI SENSOR INDUCTIVO ****
***** DOBLE EJE Z QUE AUMENTA LA PRECISION DE LA EXTRUSION *****
***** EXTRUSOR BMG DOBLE ENGRANAJE*****
***** CAMA CALIENTE VIDRIO CON EXCELENTE ADHERENCIA PARA ABS, PETG Y PLA*****
***** PUERTO USB, TARJETA SD Y MEMORIA USB *****
***** PANTALLA TACTIL A COLOR *****</t>
  </si>
  <si>
    <t>Sistema Pos Con Pantalla Táctil Y Ssd + Software Contable  INCLUYE :                                                                                                                                                                                                               **SOFTWARE CONTABLE ESENTIC POS POR 12 MESES. Inventario
Caja
facturación (no incluye el trámite ante la DIAN) Incluye el módulo
Documentos ilimitados.
Software para un solo punto  Carcasa en Aluminio
- Procesador Core i3-3217u de 3ra Generación 1.8 ghz
- Mayor Resolución: 1366 * 768
- Wifi
- Pantalla Táctil de 15,6 pulgadas Led lo que lo hace mas amigable con los Sistemas POS
- Altavoz Interno
- Incluye: Mouse Inalámbrico, Pad Muse y Teclado Todo en Uno
- Disco Solido: Ssd M sata 256gb
- Memoria Ram: X1 Ddr3 1333 Mhz 4gb Bus:12800
- Procesador Core I3
- Tarjeta De Red: 10/100/1000 Mbps
-Puertos Usb 2.0 X 4
-Puertos Usb 3.0 X 2
-Puerto Com: 1
-Puerto Vga: 1
-Audio: X 2 Micrófono Y Audífono
-Sistema Operativo: Compatible Con Windows 7, 8, 10, 11, Linux</t>
  </si>
  <si>
    <t xml:space="preserve">Impresora Pos 80mm Usb Ethernet  Color Negro Ca 100v 240v 50                                                                                                                                                                                                                                         Tipo de impresora: Simple función                                                                                                                                                                                                                                                                                                   Tipo de impresión: Monocromática                                                                                                                                                                                                                                                                                                            Tecnología de impresión: Térmica                                                                                                                                                                                                                                                                                                           Funciones de la impresora: Impresión                                                                                                                                               </t>
  </si>
  <si>
    <t xml:space="preserve">Altavoces Bluetooth de 6.5 pulgadas en pared en techo, sistema de altavoces de montaje empotrado de 2 vías de 600 W con receptor amplificador. Voltaje de entrada: 240 Voltios Tipo de montaje: Montaje empotrado, montaje en techo, pie en el suelo Material: Acrilonitrilo butadieno estireno (ABS) Nombre del modelo: Altavoces de techo de 6,5 pulgadas con amplificador Bluetooth de pared Tipo de altavoz: Sonido envolvente Características especiales: Emparejamiento estéreo, Bluetooth, Audio de varias habitaciones, USB, Auxiliar, Audio para Múltiples Salas Usos Recomendados Para Producto: Para cine en casa, para el baño, para la oficina, para la cocina, para la sala de estar, para el dormitorio, para el garaje Dispositivos compatibles: Cine en casa, Telefono inteligente, Televisión, Ordenador portatil, Proyector Diámetro del subwoofer: 6,5 Pulgadas Tipo de controlador: Control Remoto Configuración del canal de sonido envolvente: 2.0 Color: Blanco Componentes incluidos: 1 receptor amplificador de pared, 1 adaptador de corriente, 4 altavoces de techo de 6.5 pulgadas, 4 cables de altavoces Dimensiones del producto: 7,5"prof. x 7,5"an. x 3,15"al. pulgadas Rango de edad (descripción): Adulto Peso del artículo: 9,66 Libras Impedancia: 8 Ohmio Es impermeable: Falso Tipo de : Limitado Rango máximo: 20 Metro Número de artículos: 4 Método de control: Control remoto, Voz, Aplicación, Táctil Tecnología de comunicación inalámbrica: Bluetooth Tamaño del altavoz: 6,5 Pulgadas Fuente de alimentación: Cable eléctrico Diámetro del woofer: 6,5 Pulgadas </t>
  </si>
  <si>
    <t>Router Wifi Doble Banda Ac750.Especificaciones principales
•Alimentación : Eléctrica
•Características : Velocidad 433mbps banda 5GHz - 300mbps banda 2.4GHz. 4 antenas externas. Creación de red de invitados. Configuración multimodo como router, punto de acceso y extensor de Rango. Compatible con IPV6 (la última versión 6 del protocolo de Internet). 4 puertos LAN 10/100Mbps
•Color : Blanco</t>
  </si>
  <si>
    <t>Camara Wifi Con Movimiento Resolucion 2K                                                                     Especificaciones principales
•Alcance : 5 m
•Conexión : Wifi
•Cuenta con Wifi : Si
•Cuenta con disco duro : No
•Cuenta con infrarrojo : Si</t>
  </si>
  <si>
    <t>Televisor Smart 55” QLED Q60D Smart TV Sí
Control remoto incluido Sí
Entradas VGA Sin entradas
Entrada Internet Sí
Sintonizador digital Sí
Peso del producto 15 kg
3D No</t>
  </si>
  <si>
    <t xml:space="preserve">Gafas de realidad virtual 4K. Especificaciones:
• Pantalla: 2000 x 2040 por ojo         
• Cámaras de seguimiento: 4            
• Sensor: 6 ejes con sistema de detección de movimiento                       
• Conector USB tipo C                  
• Entrada: micrófono integrado         
• Salida: conector para auriculares estéreo                             
• Requisitos de alimentación: 12 V 0.6 A  
• Dimensiones: 212 x 158 x 278 mm          
• Capacidad de la batería: 520 mAh Incluye:
• Juego digital
• Gafas VR
• Cable USB
• Audífonos
• Controles
</t>
  </si>
  <si>
    <t>Computadores de escritorio con pantalla Retina 4,5K de 24 pulgadas  con sistema operativo IOS                                                                                                                                                                                                                                                                                                        Hasta cuatro puertos Thunderbolt 4
Wi-Fi 6E
Bluetooth 5.3                                                                                                                                                                                                                                                                                                                                         Cámara 12MP Center Stage
Sistema de tres micrófonos con calidad de estudio
Sistema de sonido de seis bocinas con Audio Espacial</t>
  </si>
  <si>
    <t>Camara Profesional                                                                                                                                                                                                                                                                                                                                                                                        Dimensiones: 5 x 3,8 x 2,9" / 126,9 x 95,6 x 73,7 mm. Calidad de grabación: 4K Ultra HD; Características: Cuenta con wifi,Pantalla integrada,Características de la pantalla: OLED; Cámara posterior	: 24.2 MP, Características de la cámara: Lente intercambiable,Pantalla táctil,Wifi, Color: negro, Velocidad del obturador:  1/8000 a 30 segundos 1/8000 a 1/4 de segundo en modo película, Condición del producto	Nuevo
Zoom óptico	x1
Zoom digital	x1
Fuente de energía	Batería
Distancia focal	35 mm
Memoria expandible	512GB
Formato de imagen	JPEG
Sensibilidad ISO	Auto 100-16000 (51200max)
Sensor de imagen	CMOS
Velocidad de procesamiento (GHz)	60ghz
Velocidad de imagen	60Hz
Tipo de cámara	Cámaras profesionales</t>
  </si>
  <si>
    <t>Trípode portátil y liviano de aleación de aluminio
Compatible con DSLR, DV, Videocámaras, etc.
Cabezal de acción fluida de 3 ejes con placa de liberación rápida Capacidad de carga: 3,3 kg máx.
Con mango para un manejo fluido.
Patas telescópicas con 3 secciones.
Altura regulable de 64 cm a 167,5 cm.
Pies de goma antideslizantes para un uso más estable.</t>
  </si>
  <si>
    <t>Micrófono de pistola                                                                                                                                                                                                                                                                                                                                                Diseño liviano y compacto: tan solo 99,3 mm de longitud y 77,3 g de peso, Zapata de interfaz múltiple compatible con interfaces digitales para un sonido nítido, Patrón de captación: superdireccional / unidireccional / omnidireccional (seleccionable), Paraviento incluido y Completo control manual para captar un sonido óptimo</t>
  </si>
  <si>
    <t>Kit de luces                                                                                                                                                                                                                                                                                                                                Especificaciones luces 1:
Fotometría 5600K 200 fc / 2160 Lux a 3,3' / 1 m**Medición estandarizada proporcionada por el fabricante 5600K 1727 fc / 18,600 Lux a 3,3' / 1 m (con reflector)
Temperatura de color 5600K +/- 200K
Precisión de color CRI estándar: 96
TLCI: 97
Atenuación Sí, atenuador incorporado 0 a 100% a 5600K
Montaje de accesorio frontal: Bowens S
Tipo de control remoto inalámbrico: Bluetooth
Compatible con aplicaciones móviles: Sí
Canales inalámbricos: 32
Grupos inalámbricos: 16
Frecuencia inalámbrica: 2,4 GHz
Alcance inalámbrico: 30 m
Fuente de alimentación Alimentación de AC (cable incluido)
Entrada de AC: 100 a 240 V CA, 50/60 Hz
Montaje del dispositivo Receptor de 1 x 0,6" / 16 mm 5/8"
Pantalla: LCD
Certificaciones IC, FCC *según el fabricante
Dimensiones: 23,6 x 21,5 x 14 cm
Peso: 1,43kg
Especificaciones de lEspecificaciones luces 1:
Tamaño: 95 cm / 37 "
Speedring: Montura Bowens
Peso: 1110g
Especificaciones para sostener las luces :
Trípode hecho de aleación de aluminio.
Diseñado para trabajo pesado.
Soporta todo equipo de fotografía.
Altura ajustable: 96,92 cm – 2.4 mts.
Paquete contiene:
1x Cabezal 
1x Reflector bayoneta
1x Conector corriente
1x Caja de luz octagonal de 37 "/ 95cm
2 x Difusores (1 interno, 1 exterior)
1x Trípode de luz</t>
  </si>
  <si>
    <t>Disco Duro                                                                                                                                      Interfaz: USB 3.2 Gen 2x2
Velocidad:
1.050 MB/s en lectura
1.000 MB/s en escritura
Capacidad: 1 TB
Dimensiones: 69,54 x 32,58 x 13,5 mm
Peso: 28,7 g
Material de la carcasa: Metal + plástico
Temperatura de servicio: 0 °C~40 °C
Temperatura de almacenamiento: -20 °C~85 °C
Compatible:
1000R 1TB
Windows 10, 11.
macOS (v.10.15.x o superior)
Linux (v. 4.4.x o superior)
Chrome OS
Android</t>
  </si>
  <si>
    <t>Unidad</t>
  </si>
  <si>
    <t>Vitrina de vidrio templado, medidas: 80 metros de largo x 0,3 metros de ancho x 1,8 metros de alto, con estantes ajustables y cerradura de seguridad.</t>
  </si>
  <si>
    <t>Locker metálico 12 puestos pintado color blanco                                                                                                                                                                                                                                                              Especificaciones es un mueble de almacenamiento que consta de compartimentos con puertas, fabricado en lámina metálica de alta resistencia y terminado en pintura electrostática medidas 180 cm alto x 100 cm ancho x 32 cm largo</t>
  </si>
  <si>
    <t>Silla Ejecutiva Bilbao Blanca
Espalda: En malla color gris, marco en polipropileno color blanco. Curva lumbar.
Asiento tapizado en paño color gris
Brazos fijos
Mecanismo basculante graduación en altura mediante palanca que activa el cilindro neumático.
Base: Cromada</t>
  </si>
  <si>
    <t>Escritorio Tipo C Sencillo Blanco Su estructura es metálica en forma de “C” con un acabado en color blanco, que le da un aspecto moderno y robusto. Alto: 73 centimetros.
Ancho: 120 centimetros.
Fondo: 60 centimetros.</t>
  </si>
  <si>
    <t>Mesa de juntas 10 puestos. Medidas: 300×130 cm. Superficie de 25mm con formica color liso blanco , bases entamboradas de espesor 37mm en tablero de 6mm y amarres en tablero 25mm color madera (arena o chantilli).Contiene grommet de 6 módulos con tapa y caja para cableado.</t>
  </si>
  <si>
    <t>CÓDIGO UNSPSC</t>
  </si>
  <si>
    <t>ESTUDIO DE MERCADO</t>
  </si>
  <si>
    <t>COTIZACION 1</t>
  </si>
  <si>
    <t>COTIZACION 2</t>
  </si>
  <si>
    <t>COTIZACION 3</t>
  </si>
  <si>
    <t xml:space="preserve">VALOR UNITATIO CON IVA </t>
  </si>
  <si>
    <t xml:space="preserve">VALOR TOTAL CON IVA </t>
  </si>
  <si>
    <t xml:space="preserve">PROMEDIO </t>
  </si>
  <si>
    <t>VALOR TOTAL PROMEDIO</t>
  </si>
  <si>
    <t>MOBILIARIOS</t>
  </si>
  <si>
    <t xml:space="preserve">COTIZACION - 4 </t>
  </si>
  <si>
    <t>COTIZACION 5</t>
  </si>
  <si>
    <t>COTIZACION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</si>
</sst>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1" formatCode="_-* #,##0_-;\-* #,##0_-;_-* &quot;-&quot;_-;_-@_-"/>
    <numFmt numFmtId="44" formatCode="_-&quot;$&quot;\ * #,##0.00_-;\-&quot;$&quot;\ * #,##0.00_-;_-&quot;$&quot;\ * &quot;-&quot;??_-;_-@_-"/>
    <numFmt numFmtId="164" formatCode="_-&quot;$&quot;* #,##0_-;\-&quot;$&quot;* #,##0_-;_-&quot;$&quot;* &quot;-&quot;_-;_-@_-"/>
    <numFmt numFmtId="165" formatCode="_-&quot;$&quot;\ * #,##0_-;\-&quot;$&quot;\ * #,##0_-;_-&quot;$&quot;\ * &quot;-&quot;??_-;_-@_-"/>
  </numFmts>
  <fonts count="1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1"/>
      <color theme="1"/>
      <name val="Calibri"/>
      <family val="2"/>
      <scheme val="minor"/>
    </font>
    <font>
      <b/>
      <sz val="11"/>
      <name val="Calibri"/>
      <family val="2"/>
      <scheme val="minor"/>
    </font>
    <font>
      <sz val="11"/>
      <color theme="1"/>
      <name val="Calibri"/>
      <family val="2"/>
    </font>
    <font>
      <b/>
      <sz val="14"/>
      <color theme="1"/>
      <name val="Calibri"/>
      <family val="2"/>
      <scheme val="minor"/>
    </font>
    <font>
      <sz val="10"/>
      <name val="Arial"/>
      <family val="2"/>
    </font>
    <font>
      <sz val="10"/>
      <name val="Calibri"/>
      <family val="2"/>
      <scheme val="minor"/>
    </font>
    <font>
      <sz val="11"/>
      <name val="Calibri"/>
      <family val="2"/>
      <scheme val="minor"/>
    </font>
    <font>
      <b/>
      <sz val="11"/>
      <color rgb="FFFF0000"/>
      <name val="Calibri"/>
      <family val="2"/>
      <scheme val="minor"/>
    </font>
    <font>
      <b/>
      <sz val="14"/>
      <name val="Calibri"/>
      <family val="2"/>
      <scheme val="minor"/>
    </font>
    <font>
      <b/>
      <sz val="12"/>
      <color rgb="FFFF0000"/>
      <name val="Calibri"/>
      <family val="2"/>
      <scheme val="minor"/>
    </font>
    <font>
      <b/>
      <sz val="11"/>
      <color theme="1"/>
      <name val="Calibri"/>
      <family val="2"/>
      <scheme val="minor"/>
    </font>
    <font>
      <sz val="12"/>
      <color rgb="FFFF0000"/>
      <name val="Calibri"/>
      <family val="2"/>
      <scheme val="minor"/>
    </font>
    <font>
      <sz val="14"/>
      <color rgb="FF001D35"/>
      <name val="Arial"/>
      <family val="2"/>
    </font>
  </fonts>
  <fills count="9">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5"/>
        <bgColor indexed="64"/>
      </patternFill>
    </fill>
  </fills>
  <borders count="1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8">
    <xf numFmtId="0" fontId="0" fillId="0" borderId="0"/>
    <xf numFmtId="41" fontId="3" fillId="0" borderId="0" applyFont="0" applyFill="0" applyBorder="0" applyAlignment="0" applyProtection="0"/>
    <xf numFmtId="9" fontId="3" fillId="0" borderId="0" applyFont="0" applyFill="0" applyBorder="0" applyAlignment="0" applyProtection="0"/>
    <xf numFmtId="0" fontId="5" fillId="0" borderId="0"/>
    <xf numFmtId="41" fontId="5" fillId="0" borderId="0" applyFont="0" applyFill="0" applyBorder="0" applyAlignment="0" applyProtection="0"/>
    <xf numFmtId="164" fontId="5" fillId="0" borderId="0" applyFont="0" applyFill="0" applyBorder="0" applyAlignment="0" applyProtection="0"/>
    <xf numFmtId="0" fontId="9" fillId="0" borderId="0"/>
    <xf numFmtId="44" fontId="3" fillId="0" borderId="0" applyFont="0" applyFill="0" applyBorder="0" applyAlignment="0" applyProtection="0"/>
  </cellStyleXfs>
  <cellXfs count="136">
    <xf numFmtId="0" fontId="0" fillId="0" borderId="0" xfId="0"/>
    <xf numFmtId="0" fontId="6" fillId="2" borderId="2" xfId="3" applyFont="1" applyFill="1" applyBorder="1" applyAlignment="1">
      <alignment horizontal="center" vertical="center" wrapText="1"/>
    </xf>
    <xf numFmtId="0" fontId="6" fillId="3" borderId="2" xfId="3" applyFont="1" applyFill="1" applyBorder="1" applyAlignment="1">
      <alignment horizontal="center" vertical="center" wrapText="1"/>
    </xf>
    <xf numFmtId="0" fontId="12" fillId="4" borderId="2" xfId="3" applyFont="1" applyFill="1" applyBorder="1" applyAlignment="1">
      <alignment horizontal="center" vertical="center" wrapText="1"/>
    </xf>
    <xf numFmtId="165" fontId="14" fillId="4" borderId="2" xfId="0" applyNumberFormat="1" applyFont="1" applyFill="1" applyBorder="1"/>
    <xf numFmtId="0" fontId="6" fillId="5" borderId="2" xfId="3" applyFont="1" applyFill="1" applyBorder="1" applyAlignment="1">
      <alignment horizontal="center" vertical="center" wrapText="1"/>
    </xf>
    <xf numFmtId="0" fontId="0" fillId="5" borderId="0" xfId="0" applyFill="1"/>
    <xf numFmtId="165" fontId="7" fillId="5" borderId="2" xfId="7" applyNumberFormat="1" applyFont="1" applyFill="1" applyBorder="1" applyAlignment="1">
      <alignment horizontal="left" vertical="center"/>
    </xf>
    <xf numFmtId="9" fontId="7" fillId="5" borderId="2" xfId="2" applyFont="1" applyFill="1" applyBorder="1" applyAlignment="1">
      <alignment vertical="center"/>
    </xf>
    <xf numFmtId="41" fontId="7" fillId="5" borderId="2" xfId="1" applyFont="1" applyFill="1" applyBorder="1" applyAlignment="1">
      <alignment vertical="center"/>
    </xf>
    <xf numFmtId="0" fontId="0" fillId="4" borderId="0" xfId="0" applyFill="1"/>
    <xf numFmtId="165" fontId="0" fillId="4" borderId="2" xfId="0" applyNumberFormat="1" applyFill="1" applyBorder="1" applyAlignment="1">
      <alignment horizontal="center" vertical="center"/>
    </xf>
    <xf numFmtId="0" fontId="6" fillId="0" borderId="2" xfId="3" applyFont="1" applyBorder="1" applyAlignment="1">
      <alignment horizontal="center" vertical="center" wrapText="1"/>
    </xf>
    <xf numFmtId="0" fontId="5" fillId="0" borderId="1" xfId="0" applyFont="1" applyBorder="1" applyAlignment="1">
      <alignment horizontal="center" vertical="center" wrapText="1"/>
    </xf>
    <xf numFmtId="0" fontId="10" fillId="0" borderId="2" xfId="6" applyFont="1" applyBorder="1" applyAlignment="1">
      <alignment horizontal="center" vertical="center"/>
    </xf>
    <xf numFmtId="0" fontId="11" fillId="0" borderId="2" xfId="6" applyFont="1" applyBorder="1" applyAlignment="1" applyProtection="1">
      <alignment vertical="center" wrapText="1"/>
      <protection locked="0"/>
    </xf>
    <xf numFmtId="0" fontId="5" fillId="0" borderId="2" xfId="0" applyFont="1" applyBorder="1" applyAlignment="1">
      <alignment horizontal="center" vertical="center" wrapText="1"/>
    </xf>
    <xf numFmtId="6" fontId="0" fillId="0" borderId="0" xfId="0" applyNumberFormat="1"/>
    <xf numFmtId="0" fontId="1" fillId="0" borderId="3" xfId="0" applyFont="1" applyBorder="1" applyAlignment="1">
      <alignment vertical="center" wrapText="1"/>
    </xf>
    <xf numFmtId="0" fontId="5" fillId="0" borderId="3" xfId="0" applyFont="1" applyBorder="1" applyAlignment="1">
      <alignment vertical="center" wrapText="1"/>
    </xf>
    <xf numFmtId="0" fontId="2" fillId="0" borderId="2" xfId="0" applyFont="1" applyBorder="1" applyAlignment="1">
      <alignment horizontal="center" vertical="center" wrapText="1"/>
    </xf>
    <xf numFmtId="165" fontId="7" fillId="3" borderId="2" xfId="7" applyNumberFormat="1" applyFont="1" applyFill="1" applyBorder="1" applyAlignment="1">
      <alignment horizontal="left" vertical="center"/>
    </xf>
    <xf numFmtId="9" fontId="7" fillId="3" borderId="2" xfId="2" applyFont="1" applyFill="1" applyBorder="1" applyAlignment="1">
      <alignment vertical="center"/>
    </xf>
    <xf numFmtId="41" fontId="7" fillId="3" borderId="2" xfId="1" applyFont="1" applyFill="1" applyBorder="1" applyAlignment="1">
      <alignment vertical="center"/>
    </xf>
    <xf numFmtId="0" fontId="0" fillId="3" borderId="0" xfId="0" applyFill="1"/>
    <xf numFmtId="41" fontId="8" fillId="3" borderId="2" xfId="3" applyNumberFormat="1" applyFont="1" applyFill="1" applyBorder="1" applyAlignment="1">
      <alignment vertical="center"/>
    </xf>
    <xf numFmtId="41" fontId="8" fillId="5" borderId="2" xfId="3" applyNumberFormat="1" applyFont="1" applyFill="1" applyBorder="1" applyAlignment="1">
      <alignment vertical="center"/>
    </xf>
    <xf numFmtId="165" fontId="7" fillId="2" borderId="2" xfId="7" applyNumberFormat="1" applyFont="1" applyFill="1" applyBorder="1" applyAlignment="1">
      <alignment horizontal="left" vertical="center"/>
    </xf>
    <xf numFmtId="9" fontId="7" fillId="2" borderId="2" xfId="2" applyFont="1" applyFill="1" applyBorder="1" applyAlignment="1">
      <alignment vertical="center"/>
    </xf>
    <xf numFmtId="165" fontId="7" fillId="2" borderId="2" xfId="7" applyNumberFormat="1" applyFont="1" applyFill="1" applyBorder="1" applyAlignment="1">
      <alignment horizontal="center" vertical="center"/>
    </xf>
    <xf numFmtId="165" fontId="7" fillId="2" borderId="10" xfId="7" applyNumberFormat="1" applyFont="1" applyFill="1" applyBorder="1" applyAlignment="1">
      <alignment horizontal="left" vertical="center"/>
    </xf>
    <xf numFmtId="0" fontId="0" fillId="2" borderId="0" xfId="0" applyFill="1"/>
    <xf numFmtId="41" fontId="8" fillId="2" borderId="2" xfId="3" applyNumberFormat="1" applyFont="1" applyFill="1" applyBorder="1" applyAlignment="1">
      <alignment vertical="center"/>
    </xf>
    <xf numFmtId="0" fontId="6" fillId="6" borderId="2" xfId="3" applyFont="1" applyFill="1" applyBorder="1" applyAlignment="1">
      <alignment horizontal="center" vertical="center" wrapText="1"/>
    </xf>
    <xf numFmtId="165" fontId="7" fillId="6" borderId="2" xfId="7" applyNumberFormat="1" applyFont="1" applyFill="1" applyBorder="1" applyAlignment="1">
      <alignment horizontal="left" vertical="center"/>
    </xf>
    <xf numFmtId="9" fontId="7" fillId="6" borderId="2" xfId="2" applyFont="1" applyFill="1" applyBorder="1" applyAlignment="1">
      <alignment vertical="center"/>
    </xf>
    <xf numFmtId="165" fontId="7" fillId="6" borderId="2" xfId="7" applyNumberFormat="1" applyFont="1" applyFill="1" applyBorder="1" applyAlignment="1">
      <alignment horizontal="center" vertical="center"/>
    </xf>
    <xf numFmtId="0" fontId="0" fillId="6" borderId="0" xfId="0" applyFill="1"/>
    <xf numFmtId="41" fontId="8" fillId="6" borderId="2" xfId="3" applyNumberFormat="1" applyFont="1" applyFill="1" applyBorder="1" applyAlignment="1">
      <alignment vertical="center"/>
    </xf>
    <xf numFmtId="0" fontId="6" fillId="7" borderId="2" xfId="3" applyFont="1" applyFill="1" applyBorder="1" applyAlignment="1">
      <alignment horizontal="center" vertical="center" wrapText="1"/>
    </xf>
    <xf numFmtId="44" fontId="0" fillId="7" borderId="2" xfId="7" applyFont="1" applyFill="1" applyBorder="1" applyAlignment="1">
      <alignment horizontal="center" vertical="center"/>
    </xf>
    <xf numFmtId="9" fontId="7" fillId="7" borderId="2" xfId="2" applyFont="1" applyFill="1" applyBorder="1" applyAlignment="1">
      <alignment vertical="center"/>
    </xf>
    <xf numFmtId="165" fontId="7" fillId="7" borderId="2" xfId="7" applyNumberFormat="1" applyFont="1" applyFill="1" applyBorder="1" applyAlignment="1">
      <alignment horizontal="left" vertical="center"/>
    </xf>
    <xf numFmtId="165" fontId="7" fillId="7" borderId="2" xfId="7" applyNumberFormat="1" applyFont="1" applyFill="1" applyBorder="1" applyAlignment="1">
      <alignment horizontal="center" vertical="center"/>
    </xf>
    <xf numFmtId="0" fontId="0" fillId="7" borderId="0" xfId="0" applyFill="1"/>
    <xf numFmtId="41" fontId="8" fillId="7" borderId="10" xfId="3" applyNumberFormat="1" applyFont="1" applyFill="1" applyBorder="1" applyAlignment="1">
      <alignment vertical="center"/>
    </xf>
    <xf numFmtId="0" fontId="6" fillId="8" borderId="2" xfId="3" applyFont="1" applyFill="1" applyBorder="1" applyAlignment="1">
      <alignment horizontal="center" vertical="center" wrapText="1"/>
    </xf>
    <xf numFmtId="44" fontId="0" fillId="8" borderId="2" xfId="7" applyFont="1" applyFill="1" applyBorder="1" applyAlignment="1">
      <alignment horizontal="center" vertical="center"/>
    </xf>
    <xf numFmtId="9" fontId="7" fillId="8" borderId="2" xfId="2" applyFont="1" applyFill="1" applyBorder="1" applyAlignment="1">
      <alignment vertical="center"/>
    </xf>
    <xf numFmtId="165" fontId="7" fillId="8" borderId="2" xfId="7" applyNumberFormat="1" applyFont="1" applyFill="1" applyBorder="1" applyAlignment="1">
      <alignment horizontal="left" vertical="center"/>
    </xf>
    <xf numFmtId="165" fontId="7" fillId="8" borderId="2" xfId="7" applyNumberFormat="1" applyFont="1" applyFill="1" applyBorder="1" applyAlignment="1">
      <alignment horizontal="center" vertical="center"/>
    </xf>
    <xf numFmtId="0" fontId="0" fillId="8" borderId="0" xfId="0" applyFill="1"/>
    <xf numFmtId="0" fontId="5" fillId="0" borderId="12" xfId="0" applyFont="1" applyBorder="1" applyAlignment="1">
      <alignment horizontal="center" vertical="center" wrapText="1"/>
    </xf>
    <xf numFmtId="0" fontId="10" fillId="0" borderId="13" xfId="6" applyFont="1" applyBorder="1" applyAlignment="1">
      <alignment horizontal="center" vertical="center"/>
    </xf>
    <xf numFmtId="0" fontId="5" fillId="0" borderId="13" xfId="0" applyFont="1" applyBorder="1" applyAlignment="1">
      <alignment vertical="center" wrapText="1"/>
    </xf>
    <xf numFmtId="0" fontId="2" fillId="0" borderId="13" xfId="0" applyFont="1" applyBorder="1" applyAlignment="1">
      <alignment horizontal="center" vertical="center" wrapText="1"/>
    </xf>
    <xf numFmtId="165" fontId="7" fillId="3" borderId="13" xfId="7" applyNumberFormat="1" applyFont="1" applyFill="1" applyBorder="1" applyAlignment="1">
      <alignment horizontal="left" vertical="center"/>
    </xf>
    <xf numFmtId="9" fontId="7" fillId="3" borderId="13" xfId="2" applyFont="1" applyFill="1" applyBorder="1" applyAlignment="1">
      <alignment vertical="center"/>
    </xf>
    <xf numFmtId="41" fontId="7" fillId="3" borderId="13" xfId="1" applyFont="1" applyFill="1" applyBorder="1" applyAlignment="1">
      <alignment vertical="center"/>
    </xf>
    <xf numFmtId="165" fontId="7" fillId="5" borderId="13" xfId="7" applyNumberFormat="1" applyFont="1" applyFill="1" applyBorder="1" applyAlignment="1">
      <alignment horizontal="left" vertical="center"/>
    </xf>
    <xf numFmtId="9" fontId="7" fillId="5" borderId="13" xfId="2" applyFont="1" applyFill="1" applyBorder="1" applyAlignment="1">
      <alignment vertical="center"/>
    </xf>
    <xf numFmtId="41" fontId="7" fillId="5" borderId="13" xfId="1" applyFont="1" applyFill="1" applyBorder="1" applyAlignment="1">
      <alignment vertical="center"/>
    </xf>
    <xf numFmtId="165" fontId="7" fillId="2" borderId="13" xfId="7" applyNumberFormat="1" applyFont="1" applyFill="1" applyBorder="1" applyAlignment="1">
      <alignment horizontal="left" vertical="center"/>
    </xf>
    <xf numFmtId="9" fontId="7" fillId="2" borderId="13" xfId="2" applyFont="1" applyFill="1" applyBorder="1" applyAlignment="1">
      <alignment vertical="center"/>
    </xf>
    <xf numFmtId="165" fontId="7" fillId="6" borderId="13" xfId="7" applyNumberFormat="1" applyFont="1" applyFill="1" applyBorder="1" applyAlignment="1">
      <alignment horizontal="left" vertical="center"/>
    </xf>
    <xf numFmtId="9" fontId="7" fillId="6" borderId="13" xfId="2" applyFont="1" applyFill="1" applyBorder="1" applyAlignment="1">
      <alignment vertical="center"/>
    </xf>
    <xf numFmtId="165" fontId="7" fillId="6" borderId="13" xfId="7" applyNumberFormat="1" applyFont="1" applyFill="1" applyBorder="1" applyAlignment="1">
      <alignment horizontal="center" vertical="center"/>
    </xf>
    <xf numFmtId="44" fontId="0" fillId="7" borderId="13" xfId="7" applyFont="1" applyFill="1" applyBorder="1" applyAlignment="1">
      <alignment horizontal="center" vertical="center"/>
    </xf>
    <xf numFmtId="9" fontId="7" fillId="7" borderId="13" xfId="2" applyFont="1" applyFill="1" applyBorder="1" applyAlignment="1">
      <alignment vertical="center"/>
    </xf>
    <xf numFmtId="165" fontId="7" fillId="7" borderId="13" xfId="7" applyNumberFormat="1" applyFont="1" applyFill="1" applyBorder="1" applyAlignment="1">
      <alignment horizontal="left" vertical="center"/>
    </xf>
    <xf numFmtId="165" fontId="7" fillId="7" borderId="13" xfId="7" applyNumberFormat="1" applyFont="1" applyFill="1" applyBorder="1" applyAlignment="1">
      <alignment horizontal="center" vertical="center"/>
    </xf>
    <xf numFmtId="44" fontId="0" fillId="8" borderId="13" xfId="7" applyFont="1" applyFill="1" applyBorder="1" applyAlignment="1">
      <alignment horizontal="center" vertical="center"/>
    </xf>
    <xf numFmtId="9" fontId="7" fillId="8" borderId="13" xfId="2" applyFont="1" applyFill="1" applyBorder="1" applyAlignment="1">
      <alignment vertical="center"/>
    </xf>
    <xf numFmtId="165" fontId="7" fillId="8" borderId="13" xfId="7" applyNumberFormat="1" applyFont="1" applyFill="1" applyBorder="1" applyAlignment="1">
      <alignment horizontal="left" vertical="center"/>
    </xf>
    <xf numFmtId="165" fontId="7" fillId="8" borderId="13" xfId="7" applyNumberFormat="1" applyFont="1" applyFill="1" applyBorder="1" applyAlignment="1">
      <alignment horizontal="center" vertical="center"/>
    </xf>
    <xf numFmtId="0" fontId="5" fillId="0" borderId="0" xfId="0" applyFont="1" applyAlignment="1">
      <alignment horizontal="center" vertical="center" wrapText="1"/>
    </xf>
    <xf numFmtId="0" fontId="10" fillId="0" borderId="0" xfId="6" applyFont="1" applyAlignment="1">
      <alignment horizontal="center" vertical="center"/>
    </xf>
    <xf numFmtId="0" fontId="5" fillId="0" borderId="0" xfId="0" applyFont="1" applyAlignment="1">
      <alignment vertical="center" wrapText="1"/>
    </xf>
    <xf numFmtId="0" fontId="2" fillId="0" borderId="0" xfId="0" applyFont="1" applyAlignment="1">
      <alignment horizontal="center" vertical="center" wrapText="1"/>
    </xf>
    <xf numFmtId="165" fontId="7" fillId="3" borderId="0" xfId="7" applyNumberFormat="1" applyFont="1" applyFill="1" applyBorder="1" applyAlignment="1">
      <alignment horizontal="left" vertical="center"/>
    </xf>
    <xf numFmtId="9" fontId="7" fillId="3" borderId="3" xfId="2" applyFont="1" applyFill="1" applyBorder="1" applyAlignment="1">
      <alignment vertical="center"/>
    </xf>
    <xf numFmtId="41" fontId="7" fillId="3" borderId="4" xfId="1" applyFont="1" applyFill="1" applyBorder="1" applyAlignment="1">
      <alignment vertical="center"/>
    </xf>
    <xf numFmtId="165" fontId="7" fillId="5" borderId="0" xfId="7" applyNumberFormat="1" applyFont="1" applyFill="1" applyBorder="1" applyAlignment="1">
      <alignment horizontal="left" vertical="center"/>
    </xf>
    <xf numFmtId="9" fontId="7" fillId="5" borderId="3" xfId="2" applyFont="1" applyFill="1" applyBorder="1" applyAlignment="1">
      <alignment vertical="center"/>
    </xf>
    <xf numFmtId="41" fontId="7" fillId="5" borderId="4" xfId="1" applyFont="1" applyFill="1" applyBorder="1" applyAlignment="1">
      <alignment vertical="center"/>
    </xf>
    <xf numFmtId="165" fontId="7" fillId="2" borderId="0" xfId="7" applyNumberFormat="1" applyFont="1" applyFill="1" applyBorder="1" applyAlignment="1">
      <alignment horizontal="left" vertical="center"/>
    </xf>
    <xf numFmtId="9" fontId="7" fillId="2" borderId="3" xfId="2" applyFont="1" applyFill="1" applyBorder="1" applyAlignment="1">
      <alignment vertical="center"/>
    </xf>
    <xf numFmtId="165" fontId="7" fillId="2" borderId="4" xfId="7" applyNumberFormat="1" applyFont="1" applyFill="1" applyBorder="1" applyAlignment="1">
      <alignment horizontal="left" vertical="center"/>
    </xf>
    <xf numFmtId="165" fontId="7" fillId="6" borderId="0" xfId="7" applyNumberFormat="1" applyFont="1" applyFill="1" applyBorder="1" applyAlignment="1">
      <alignment horizontal="left" vertical="center"/>
    </xf>
    <xf numFmtId="9" fontId="7" fillId="6" borderId="3" xfId="2" applyFont="1" applyFill="1" applyBorder="1" applyAlignment="1">
      <alignment vertical="center"/>
    </xf>
    <xf numFmtId="165" fontId="7" fillId="6" borderId="4" xfId="7" applyNumberFormat="1" applyFont="1" applyFill="1" applyBorder="1" applyAlignment="1">
      <alignment horizontal="left" vertical="center"/>
    </xf>
    <xf numFmtId="44" fontId="0" fillId="7" borderId="0" xfId="7" applyFont="1" applyFill="1" applyBorder="1" applyAlignment="1">
      <alignment horizontal="center" vertical="center"/>
    </xf>
    <xf numFmtId="9" fontId="7" fillId="7" borderId="8" xfId="2" applyFont="1" applyFill="1" applyBorder="1" applyAlignment="1">
      <alignment vertical="center"/>
    </xf>
    <xf numFmtId="165" fontId="7" fillId="7" borderId="11" xfId="7" applyNumberFormat="1" applyFont="1" applyFill="1" applyBorder="1" applyAlignment="1">
      <alignment horizontal="left" vertical="center"/>
    </xf>
    <xf numFmtId="165" fontId="7" fillId="7" borderId="10" xfId="7" applyNumberFormat="1" applyFont="1" applyFill="1" applyBorder="1" applyAlignment="1">
      <alignment horizontal="center" vertical="center"/>
    </xf>
    <xf numFmtId="44" fontId="0" fillId="8" borderId="0" xfId="7" applyFont="1" applyFill="1" applyBorder="1" applyAlignment="1">
      <alignment horizontal="center" vertical="center"/>
    </xf>
    <xf numFmtId="41" fontId="8" fillId="8" borderId="2" xfId="3" applyNumberFormat="1" applyFont="1" applyFill="1" applyBorder="1" applyAlignment="1">
      <alignment vertical="center"/>
    </xf>
    <xf numFmtId="0" fontId="14" fillId="4" borderId="2" xfId="0" applyFont="1" applyFill="1" applyBorder="1" applyAlignment="1">
      <alignment horizontal="center" vertical="center"/>
    </xf>
    <xf numFmtId="165" fontId="16" fillId="4" borderId="2" xfId="0" applyNumberFormat="1" applyFont="1" applyFill="1" applyBorder="1" applyAlignment="1">
      <alignment horizontal="center" vertical="center"/>
    </xf>
    <xf numFmtId="165" fontId="16" fillId="4" borderId="13" xfId="0" applyNumberFormat="1" applyFont="1" applyFill="1" applyBorder="1" applyAlignment="1">
      <alignment horizontal="center" vertical="center"/>
    </xf>
    <xf numFmtId="165" fontId="16" fillId="4" borderId="4" xfId="0" applyNumberFormat="1" applyFont="1" applyFill="1" applyBorder="1" applyAlignment="1">
      <alignment horizontal="center" vertical="center"/>
    </xf>
    <xf numFmtId="3" fontId="17" fillId="0" borderId="0" xfId="0" applyNumberFormat="1" applyFont="1"/>
    <xf numFmtId="0" fontId="13" fillId="2" borderId="2" xfId="0" applyFont="1" applyFill="1" applyBorder="1" applyAlignment="1">
      <alignment horizontal="center"/>
    </xf>
    <xf numFmtId="0" fontId="8" fillId="2" borderId="3" xfId="3" applyFont="1" applyFill="1" applyBorder="1" applyAlignment="1">
      <alignment horizontal="center" vertical="center" wrapText="1"/>
    </xf>
    <xf numFmtId="0" fontId="8" fillId="2" borderId="4" xfId="3" applyFont="1" applyFill="1" applyBorder="1" applyAlignment="1">
      <alignment horizontal="center" vertical="center" wrapText="1"/>
    </xf>
    <xf numFmtId="0" fontId="4" fillId="0" borderId="2" xfId="0" applyFont="1" applyBorder="1" applyAlignment="1">
      <alignment horizontal="center" vertical="center"/>
    </xf>
    <xf numFmtId="0" fontId="14" fillId="4" borderId="9" xfId="0" applyFont="1" applyFill="1" applyBorder="1" applyAlignment="1">
      <alignment horizontal="center" vertical="center"/>
    </xf>
    <xf numFmtId="0" fontId="14" fillId="4" borderId="0" xfId="0" applyFont="1" applyFill="1" applyAlignment="1">
      <alignment horizontal="center" vertical="center"/>
    </xf>
    <xf numFmtId="0" fontId="14" fillId="4" borderId="8" xfId="0" applyFont="1" applyFill="1" applyBorder="1" applyAlignment="1">
      <alignment horizontal="center" vertical="center"/>
    </xf>
    <xf numFmtId="0" fontId="14" fillId="4" borderId="6" xfId="0" applyFont="1" applyFill="1" applyBorder="1" applyAlignment="1">
      <alignment horizontal="center" vertical="center"/>
    </xf>
    <xf numFmtId="0" fontId="13" fillId="5" borderId="2" xfId="0" applyFont="1" applyFill="1" applyBorder="1" applyAlignment="1">
      <alignment horizontal="center"/>
    </xf>
    <xf numFmtId="0" fontId="8" fillId="5" borderId="3" xfId="3" applyFont="1" applyFill="1" applyBorder="1" applyAlignment="1">
      <alignment horizontal="center" vertical="center" wrapText="1"/>
    </xf>
    <xf numFmtId="0" fontId="8" fillId="5" borderId="4" xfId="3" applyFont="1" applyFill="1" applyBorder="1" applyAlignment="1">
      <alignment horizontal="center" vertical="center" wrapText="1"/>
    </xf>
    <xf numFmtId="0" fontId="8" fillId="3" borderId="3" xfId="3" applyFont="1" applyFill="1" applyBorder="1" applyAlignment="1">
      <alignment horizontal="center" vertical="center" wrapText="1"/>
    </xf>
    <xf numFmtId="0" fontId="8" fillId="3" borderId="4" xfId="3" applyFont="1" applyFill="1" applyBorder="1" applyAlignment="1">
      <alignment horizontal="center" vertical="center" wrapText="1"/>
    </xf>
    <xf numFmtId="0" fontId="8" fillId="0" borderId="2" xfId="0" applyFont="1" applyBorder="1" applyAlignment="1">
      <alignment horizontal="center"/>
    </xf>
    <xf numFmtId="0" fontId="13" fillId="3" borderId="7" xfId="0" applyFont="1" applyFill="1" applyBorder="1" applyAlignment="1">
      <alignment horizontal="center"/>
    </xf>
    <xf numFmtId="0" fontId="13" fillId="3" borderId="5" xfId="0" applyFont="1" applyFill="1" applyBorder="1" applyAlignment="1">
      <alignment horizontal="center"/>
    </xf>
    <xf numFmtId="0" fontId="13" fillId="3" borderId="8" xfId="0" applyFont="1" applyFill="1" applyBorder="1" applyAlignment="1">
      <alignment horizontal="center"/>
    </xf>
    <xf numFmtId="0" fontId="13" fillId="3" borderId="6" xfId="0" applyFont="1" applyFill="1" applyBorder="1" applyAlignment="1">
      <alignment horizontal="center"/>
    </xf>
    <xf numFmtId="0" fontId="13" fillId="6" borderId="2" xfId="0" applyFont="1" applyFill="1" applyBorder="1" applyAlignment="1">
      <alignment horizontal="center"/>
    </xf>
    <xf numFmtId="0" fontId="8" fillId="6" borderId="3" xfId="3" applyFont="1" applyFill="1" applyBorder="1" applyAlignment="1">
      <alignment horizontal="center" vertical="center" wrapText="1"/>
    </xf>
    <xf numFmtId="0" fontId="8" fillId="6" borderId="4" xfId="3" applyFont="1" applyFill="1" applyBorder="1" applyAlignment="1">
      <alignment horizontal="center" vertical="center" wrapText="1"/>
    </xf>
    <xf numFmtId="0" fontId="13" fillId="7" borderId="2" xfId="0" applyFont="1" applyFill="1" applyBorder="1" applyAlignment="1">
      <alignment horizontal="center"/>
    </xf>
    <xf numFmtId="0" fontId="8" fillId="7" borderId="8" xfId="3" applyFont="1" applyFill="1" applyBorder="1" applyAlignment="1">
      <alignment horizontal="center" vertical="center" wrapText="1"/>
    </xf>
    <xf numFmtId="0" fontId="8" fillId="7" borderId="11" xfId="3" applyFont="1" applyFill="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15" fillId="0" borderId="4" xfId="0" applyFont="1" applyBorder="1" applyAlignment="1">
      <alignment horizontal="center" vertical="center" wrapText="1"/>
    </xf>
    <xf numFmtId="0" fontId="13" fillId="8" borderId="14" xfId="0" applyFont="1" applyFill="1" applyBorder="1" applyAlignment="1">
      <alignment horizontal="center"/>
    </xf>
    <xf numFmtId="0" fontId="13" fillId="8" borderId="15" xfId="0" applyFont="1" applyFill="1" applyBorder="1" applyAlignment="1">
      <alignment horizontal="center"/>
    </xf>
    <xf numFmtId="0" fontId="13" fillId="8" borderId="16" xfId="0" applyFont="1" applyFill="1" applyBorder="1" applyAlignment="1">
      <alignment horizontal="center"/>
    </xf>
    <xf numFmtId="0" fontId="13" fillId="8" borderId="8" xfId="0" applyFont="1" applyFill="1" applyBorder="1" applyAlignment="1">
      <alignment horizontal="center"/>
    </xf>
    <xf numFmtId="0" fontId="13" fillId="8" borderId="6" xfId="0" applyFont="1" applyFill="1" applyBorder="1" applyAlignment="1">
      <alignment horizontal="center"/>
    </xf>
    <xf numFmtId="0" fontId="13" fillId="8" borderId="11" xfId="0" applyFont="1" applyFill="1" applyBorder="1" applyAlignment="1">
      <alignment horizontal="center"/>
    </xf>
    <xf numFmtId="0" fontId="8" fillId="8" borderId="2" xfId="3" applyFont="1" applyFill="1" applyBorder="1" applyAlignment="1">
      <alignment horizontal="center" vertical="center" wrapText="1"/>
    </xf>
  </cellXfs>
  <cellStyles count="8">
    <cellStyle name="Millares [0]" xfId="1" builtinId="6"/>
    <cellStyle name="Millares [0] 2" xfId="4" xr:uid="{00000000-0005-0000-0000-000001000000}"/>
    <cellStyle name="Moneda" xfId="7" builtinId="4"/>
    <cellStyle name="Moneda [0] 2" xfId="5" xr:uid="{00000000-0005-0000-0000-000002000000}"/>
    <cellStyle name="Normal" xfId="0" builtinId="0"/>
    <cellStyle name="Normal 2" xfId="6" xr:uid="{00000000-0005-0000-0000-000004000000}"/>
    <cellStyle name="Normal 5" xfId="3" xr:uid="{00000000-0005-0000-0000-000005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9"/>
  <sheetViews>
    <sheetView tabSelected="1" topLeftCell="A24" zoomScale="84" zoomScaleNormal="84" workbookViewId="0">
      <selection activeCell="B27" sqref="B27"/>
    </sheetView>
  </sheetViews>
  <sheetFormatPr baseColWidth="10" defaultColWidth="10.625" defaultRowHeight="15.75" x14ac:dyDescent="0.25"/>
  <cols>
    <col min="3" max="3" width="82.875" customWidth="1"/>
    <col min="6" max="6" width="13.875" style="24" customWidth="1"/>
    <col min="7" max="8" width="10.625" style="24"/>
    <col min="9" max="9" width="14.875" style="24" bestFit="1" customWidth="1"/>
    <col min="10" max="10" width="13.75" style="6" customWidth="1"/>
    <col min="11" max="12" width="10.625" style="6"/>
    <col min="13" max="13" width="18.875" style="6" customWidth="1"/>
    <col min="14" max="14" width="12.875" style="31" customWidth="1"/>
    <col min="15" max="15" width="15.125" style="31" customWidth="1"/>
    <col min="16" max="16" width="11.875" style="31" customWidth="1"/>
    <col min="17" max="17" width="16.875" style="31" customWidth="1"/>
    <col min="18" max="18" width="12.875" style="37" customWidth="1"/>
    <col min="19" max="19" width="15.125" style="37" customWidth="1"/>
    <col min="20" max="20" width="11.875" style="37" customWidth="1"/>
    <col min="21" max="21" width="16.875" style="37" customWidth="1"/>
    <col min="22" max="22" width="15.625" style="44" customWidth="1"/>
    <col min="23" max="23" width="15.125" style="44" customWidth="1"/>
    <col min="24" max="24" width="11.875" style="44" customWidth="1"/>
    <col min="25" max="25" width="16.875" style="44" customWidth="1"/>
    <col min="26" max="26" width="15.625" style="51" customWidth="1"/>
    <col min="27" max="27" width="15.125" style="51" customWidth="1"/>
    <col min="28" max="28" width="11.875" style="51" customWidth="1"/>
    <col min="29" max="29" width="16.875" style="51" customWidth="1"/>
    <col min="30" max="30" width="25.75" style="10" customWidth="1"/>
    <col min="31" max="31" width="20.5" style="10" customWidth="1"/>
    <col min="33" max="33" width="17.875" customWidth="1"/>
  </cols>
  <sheetData>
    <row r="1" spans="1:33" ht="18.95" customHeight="1" x14ac:dyDescent="0.25">
      <c r="A1" s="115" t="s">
        <v>32</v>
      </c>
      <c r="B1" s="115"/>
      <c r="C1" s="115"/>
      <c r="D1" s="115"/>
      <c r="E1" s="115"/>
      <c r="F1" s="116" t="s">
        <v>33</v>
      </c>
      <c r="G1" s="117"/>
      <c r="H1" s="117"/>
      <c r="I1" s="117"/>
      <c r="J1" s="110" t="s">
        <v>34</v>
      </c>
      <c r="K1" s="110"/>
      <c r="L1" s="110"/>
      <c r="M1" s="110"/>
      <c r="N1" s="102" t="s">
        <v>35</v>
      </c>
      <c r="O1" s="102"/>
      <c r="P1" s="102"/>
      <c r="Q1" s="102"/>
      <c r="R1" s="120" t="s">
        <v>41</v>
      </c>
      <c r="S1" s="120"/>
      <c r="T1" s="120"/>
      <c r="U1" s="120"/>
      <c r="V1" s="123" t="s">
        <v>42</v>
      </c>
      <c r="W1" s="123"/>
      <c r="X1" s="123"/>
      <c r="Y1" s="123"/>
      <c r="Z1" s="129" t="s">
        <v>43</v>
      </c>
      <c r="AA1" s="130"/>
      <c r="AB1" s="130"/>
      <c r="AC1" s="131"/>
      <c r="AD1" s="106" t="s">
        <v>38</v>
      </c>
      <c r="AE1" s="107"/>
    </row>
    <row r="2" spans="1:33" ht="9" customHeight="1" x14ac:dyDescent="0.25">
      <c r="A2" s="115"/>
      <c r="B2" s="115"/>
      <c r="C2" s="115"/>
      <c r="D2" s="115"/>
      <c r="E2" s="115"/>
      <c r="F2" s="118"/>
      <c r="G2" s="119"/>
      <c r="H2" s="119"/>
      <c r="I2" s="119"/>
      <c r="J2" s="110"/>
      <c r="K2" s="110"/>
      <c r="L2" s="110"/>
      <c r="M2" s="110"/>
      <c r="N2" s="102"/>
      <c r="O2" s="102"/>
      <c r="P2" s="102"/>
      <c r="Q2" s="102"/>
      <c r="R2" s="120"/>
      <c r="S2" s="120"/>
      <c r="T2" s="120"/>
      <c r="U2" s="120"/>
      <c r="V2" s="123"/>
      <c r="W2" s="123"/>
      <c r="X2" s="123"/>
      <c r="Y2" s="123"/>
      <c r="Z2" s="132"/>
      <c r="AA2" s="133"/>
      <c r="AB2" s="133"/>
      <c r="AC2" s="134"/>
      <c r="AD2" s="108"/>
      <c r="AE2" s="109"/>
    </row>
    <row r="3" spans="1:33" ht="30" x14ac:dyDescent="0.25">
      <c r="A3" s="12" t="s">
        <v>0</v>
      </c>
      <c r="B3" s="12" t="s">
        <v>31</v>
      </c>
      <c r="C3" s="12" t="s">
        <v>1</v>
      </c>
      <c r="D3" s="12" t="s">
        <v>2</v>
      </c>
      <c r="E3" s="12" t="s">
        <v>3</v>
      </c>
      <c r="F3" s="2" t="s">
        <v>4</v>
      </c>
      <c r="G3" s="2" t="s">
        <v>5</v>
      </c>
      <c r="H3" s="2" t="s">
        <v>6</v>
      </c>
      <c r="I3" s="2" t="s">
        <v>7</v>
      </c>
      <c r="J3" s="5" t="s">
        <v>4</v>
      </c>
      <c r="K3" s="5" t="s">
        <v>5</v>
      </c>
      <c r="L3" s="5" t="s">
        <v>6</v>
      </c>
      <c r="M3" s="5" t="s">
        <v>7</v>
      </c>
      <c r="N3" s="1" t="s">
        <v>4</v>
      </c>
      <c r="O3" s="1" t="s">
        <v>5</v>
      </c>
      <c r="P3" s="1" t="s">
        <v>6</v>
      </c>
      <c r="Q3" s="1" t="s">
        <v>7</v>
      </c>
      <c r="R3" s="33" t="s">
        <v>4</v>
      </c>
      <c r="S3" s="33" t="s">
        <v>5</v>
      </c>
      <c r="T3" s="33" t="s">
        <v>6</v>
      </c>
      <c r="U3" s="33" t="s">
        <v>7</v>
      </c>
      <c r="V3" s="39" t="s">
        <v>4</v>
      </c>
      <c r="W3" s="39" t="s">
        <v>5</v>
      </c>
      <c r="X3" s="39" t="s">
        <v>6</v>
      </c>
      <c r="Y3" s="39" t="s">
        <v>7</v>
      </c>
      <c r="Z3" s="46" t="s">
        <v>4</v>
      </c>
      <c r="AA3" s="46" t="s">
        <v>5</v>
      </c>
      <c r="AB3" s="46" t="s">
        <v>6</v>
      </c>
      <c r="AC3" s="46" t="s">
        <v>7</v>
      </c>
      <c r="AD3" s="3" t="s">
        <v>36</v>
      </c>
      <c r="AE3" s="3" t="s">
        <v>37</v>
      </c>
    </row>
    <row r="4" spans="1:33" ht="18" customHeight="1" x14ac:dyDescent="0.25">
      <c r="A4" s="105" t="s">
        <v>9</v>
      </c>
      <c r="B4" s="105"/>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5"/>
      <c r="AD4" s="105"/>
      <c r="AE4" s="105"/>
    </row>
    <row r="5" spans="1:33" ht="9.6" customHeight="1" x14ac:dyDescent="0.25">
      <c r="A5" s="105"/>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row>
    <row r="6" spans="1:33" ht="111.6" customHeight="1" x14ac:dyDescent="0.25">
      <c r="A6" s="13">
        <v>1</v>
      </c>
      <c r="B6" s="14">
        <v>43212100</v>
      </c>
      <c r="C6" s="15" t="s">
        <v>10</v>
      </c>
      <c r="D6" s="16" t="s">
        <v>25</v>
      </c>
      <c r="E6" s="14">
        <v>1</v>
      </c>
      <c r="F6" s="21">
        <v>1470000</v>
      </c>
      <c r="G6" s="22">
        <v>0.19</v>
      </c>
      <c r="H6" s="23">
        <f>F6*G6</f>
        <v>279300</v>
      </c>
      <c r="I6" s="23">
        <f>(F6+H6)*E6</f>
        <v>1749300</v>
      </c>
      <c r="J6" s="7">
        <v>1438500</v>
      </c>
      <c r="K6" s="8">
        <v>0.19</v>
      </c>
      <c r="L6" s="9">
        <f>J6*K6</f>
        <v>273315</v>
      </c>
      <c r="M6" s="9">
        <f>(J6+L6)*E6</f>
        <v>1711815</v>
      </c>
      <c r="N6" s="27">
        <v>1512000</v>
      </c>
      <c r="O6" s="28">
        <v>0.19</v>
      </c>
      <c r="P6" s="27">
        <f>N6*O6</f>
        <v>287280</v>
      </c>
      <c r="Q6" s="29">
        <f>(N6+P6)*E6</f>
        <v>1799280</v>
      </c>
      <c r="R6" s="34">
        <v>3402000</v>
      </c>
      <c r="S6" s="35">
        <v>0.19</v>
      </c>
      <c r="T6" s="34">
        <f>R6*S6</f>
        <v>646380</v>
      </c>
      <c r="U6" s="36">
        <f>(R6+T6)*E6</f>
        <v>4048380</v>
      </c>
      <c r="V6" s="40">
        <v>3402000</v>
      </c>
      <c r="W6" s="41">
        <v>0.19</v>
      </c>
      <c r="X6" s="42">
        <f>V6*W6</f>
        <v>646380</v>
      </c>
      <c r="Y6" s="43">
        <f>(V6+X6)*E6</f>
        <v>4048380</v>
      </c>
      <c r="Z6" s="47">
        <v>3080000</v>
      </c>
      <c r="AA6" s="48">
        <v>0.19</v>
      </c>
      <c r="AB6" s="49">
        <f>Z6*AA6</f>
        <v>585200</v>
      </c>
      <c r="AC6" s="50">
        <f>(Z6+AB6)*E6</f>
        <v>3665200</v>
      </c>
      <c r="AD6" s="11">
        <f t="shared" ref="AD6:AD20" si="0">AVERAGE(F6+H6,J6+L6,N6+P6,R6+T6,V6+X6,Z6+AB6)</f>
        <v>2837059.1666666665</v>
      </c>
      <c r="AE6" s="11">
        <f t="shared" ref="AE6:AE20" si="1">AD6*E6</f>
        <v>2837059.1666666665</v>
      </c>
      <c r="AG6" s="17"/>
    </row>
    <row r="7" spans="1:33" ht="135" x14ac:dyDescent="0.25">
      <c r="A7" s="13">
        <v>2</v>
      </c>
      <c r="B7" s="14">
        <v>43212100</v>
      </c>
      <c r="C7" s="15" t="s">
        <v>11</v>
      </c>
      <c r="D7" s="16" t="s">
        <v>25</v>
      </c>
      <c r="E7" s="14">
        <v>1</v>
      </c>
      <c r="F7" s="21">
        <v>3850000</v>
      </c>
      <c r="G7" s="22">
        <v>0.19</v>
      </c>
      <c r="H7" s="23">
        <f t="shared" ref="H7:H27" si="2">F7*G7</f>
        <v>731500</v>
      </c>
      <c r="I7" s="23">
        <f t="shared" ref="I7:I27" si="3">(F7+H7)*E7</f>
        <v>4581500</v>
      </c>
      <c r="J7" s="7">
        <v>3767500</v>
      </c>
      <c r="K7" s="8">
        <v>0.19</v>
      </c>
      <c r="L7" s="9">
        <f t="shared" ref="L7:L27" si="4">J7*K7</f>
        <v>715825</v>
      </c>
      <c r="M7" s="9">
        <f>(J7+L7)*E7</f>
        <v>4483325</v>
      </c>
      <c r="N7" s="27">
        <v>3960000</v>
      </c>
      <c r="O7" s="28">
        <v>0.19</v>
      </c>
      <c r="P7" s="27">
        <f t="shared" ref="P7:P27" si="5">N7*O7</f>
        <v>752400</v>
      </c>
      <c r="Q7" s="30">
        <f t="shared" ref="Q7:Q27" si="6">(N7+P7)*E7</f>
        <v>4712400</v>
      </c>
      <c r="R7" s="34">
        <v>3777840</v>
      </c>
      <c r="S7" s="35">
        <v>0.19</v>
      </c>
      <c r="T7" s="34">
        <f t="shared" ref="T7:T27" si="7">R7*S7</f>
        <v>717789.6</v>
      </c>
      <c r="U7" s="36">
        <f t="shared" ref="U7:U27" si="8">(R7+T7)*E7</f>
        <v>4495629.5999999996</v>
      </c>
      <c r="V7" s="40">
        <v>3777840.0000000005</v>
      </c>
      <c r="W7" s="41">
        <v>0.19</v>
      </c>
      <c r="X7" s="42">
        <f t="shared" ref="X7:X27" si="9">V7*W7</f>
        <v>717789.60000000009</v>
      </c>
      <c r="Y7" s="43">
        <f t="shared" ref="Y7:Y27" si="10">(V7+X7)*E7</f>
        <v>4495629.6000000006</v>
      </c>
      <c r="Z7" s="47">
        <v>3645000.0000000005</v>
      </c>
      <c r="AA7" s="48">
        <v>0.19</v>
      </c>
      <c r="AB7" s="49">
        <f t="shared" ref="AB7:AB20" si="11">Z7*AA7</f>
        <v>692550.00000000012</v>
      </c>
      <c r="AC7" s="50">
        <f t="shared" ref="AC7:AC19" si="12">(Z7+AB7)*E7</f>
        <v>4337550.0000000009</v>
      </c>
      <c r="AD7" s="11">
        <f t="shared" si="0"/>
        <v>4517672.3666666672</v>
      </c>
      <c r="AE7" s="11">
        <f t="shared" si="1"/>
        <v>4517672.3666666672</v>
      </c>
      <c r="AG7" s="17"/>
    </row>
    <row r="8" spans="1:33" ht="330" x14ac:dyDescent="0.25">
      <c r="A8" s="13">
        <v>3</v>
      </c>
      <c r="B8" s="14">
        <v>43231602</v>
      </c>
      <c r="C8" s="15" t="s">
        <v>12</v>
      </c>
      <c r="D8" s="16" t="s">
        <v>25</v>
      </c>
      <c r="E8" s="14">
        <v>1</v>
      </c>
      <c r="F8" s="21">
        <v>5600000</v>
      </c>
      <c r="G8" s="22">
        <v>0.19</v>
      </c>
      <c r="H8" s="23">
        <f t="shared" si="2"/>
        <v>1064000</v>
      </c>
      <c r="I8" s="23">
        <f t="shared" si="3"/>
        <v>6664000</v>
      </c>
      <c r="J8" s="7">
        <v>5480000</v>
      </c>
      <c r="K8" s="8">
        <v>0.19</v>
      </c>
      <c r="L8" s="9">
        <f t="shared" si="4"/>
        <v>1041200</v>
      </c>
      <c r="M8" s="9">
        <f>(J8+L8)*E8</f>
        <v>6521200</v>
      </c>
      <c r="N8" s="27">
        <v>5760000</v>
      </c>
      <c r="O8" s="28">
        <v>0.19</v>
      </c>
      <c r="P8" s="27">
        <f t="shared" si="5"/>
        <v>1094400</v>
      </c>
      <c r="Q8" s="27">
        <f t="shared" si="6"/>
        <v>6854400</v>
      </c>
      <c r="R8" s="34">
        <v>6318000</v>
      </c>
      <c r="S8" s="35">
        <v>0.19</v>
      </c>
      <c r="T8" s="34">
        <f t="shared" si="7"/>
        <v>1200420</v>
      </c>
      <c r="U8" s="36">
        <f t="shared" si="8"/>
        <v>7518420</v>
      </c>
      <c r="V8" s="40">
        <v>4860000</v>
      </c>
      <c r="W8" s="41">
        <v>0.19</v>
      </c>
      <c r="X8" s="42">
        <f t="shared" si="9"/>
        <v>923400</v>
      </c>
      <c r="Y8" s="43">
        <f t="shared" si="10"/>
        <v>5783400</v>
      </c>
      <c r="Z8" s="47">
        <v>4428517.4000000004</v>
      </c>
      <c r="AA8" s="48">
        <v>0.19</v>
      </c>
      <c r="AB8" s="49">
        <f t="shared" si="11"/>
        <v>841418.3060000001</v>
      </c>
      <c r="AC8" s="50">
        <f t="shared" si="12"/>
        <v>5269935.7060000002</v>
      </c>
      <c r="AD8" s="11">
        <f t="shared" si="0"/>
        <v>6435225.9510000004</v>
      </c>
      <c r="AE8" s="11">
        <f t="shared" si="1"/>
        <v>6435225.9510000004</v>
      </c>
      <c r="AG8" s="17"/>
    </row>
    <row r="9" spans="1:33" ht="75" x14ac:dyDescent="0.25">
      <c r="A9" s="13">
        <v>4</v>
      </c>
      <c r="B9" s="14">
        <v>45101511</v>
      </c>
      <c r="C9" s="15" t="s">
        <v>13</v>
      </c>
      <c r="D9" s="16" t="s">
        <v>25</v>
      </c>
      <c r="E9" s="14">
        <v>1</v>
      </c>
      <c r="F9" s="21">
        <v>609000</v>
      </c>
      <c r="G9" s="22">
        <v>0.19</v>
      </c>
      <c r="H9" s="23">
        <f t="shared" si="2"/>
        <v>115710</v>
      </c>
      <c r="I9" s="23">
        <f t="shared" si="3"/>
        <v>724710</v>
      </c>
      <c r="J9" s="7">
        <v>595950</v>
      </c>
      <c r="K9" s="8">
        <v>0.19</v>
      </c>
      <c r="L9" s="9">
        <f t="shared" si="4"/>
        <v>113230.5</v>
      </c>
      <c r="M9" s="9">
        <f t="shared" ref="M9:M17" si="13">(J9+L9)*E9</f>
        <v>709180.5</v>
      </c>
      <c r="N9" s="27">
        <v>626400</v>
      </c>
      <c r="O9" s="28">
        <v>0.19</v>
      </c>
      <c r="P9" s="27">
        <f t="shared" si="5"/>
        <v>119016</v>
      </c>
      <c r="Q9" s="27">
        <f t="shared" si="6"/>
        <v>745416</v>
      </c>
      <c r="R9" s="34">
        <v>500000</v>
      </c>
      <c r="S9" s="35">
        <v>0.19</v>
      </c>
      <c r="T9" s="34">
        <f t="shared" si="7"/>
        <v>95000</v>
      </c>
      <c r="U9" s="36">
        <f t="shared" si="8"/>
        <v>595000</v>
      </c>
      <c r="V9" s="40">
        <v>434279.88</v>
      </c>
      <c r="W9" s="41">
        <v>0.19</v>
      </c>
      <c r="X9" s="42">
        <f t="shared" si="9"/>
        <v>82513.177200000006</v>
      </c>
      <c r="Y9" s="43">
        <f t="shared" si="10"/>
        <v>516793.05720000004</v>
      </c>
      <c r="Z9" s="47">
        <v>413100</v>
      </c>
      <c r="AA9" s="48">
        <v>0.19</v>
      </c>
      <c r="AB9" s="49">
        <f t="shared" si="11"/>
        <v>78489</v>
      </c>
      <c r="AC9" s="50">
        <f t="shared" si="12"/>
        <v>491589</v>
      </c>
      <c r="AD9" s="11">
        <f t="shared" si="0"/>
        <v>630448.09286666673</v>
      </c>
      <c r="AE9" s="11">
        <f t="shared" si="1"/>
        <v>630448.09286666673</v>
      </c>
    </row>
    <row r="10" spans="1:33" ht="240" x14ac:dyDescent="0.25">
      <c r="A10" s="13">
        <v>5</v>
      </c>
      <c r="B10" s="14">
        <v>45111704</v>
      </c>
      <c r="C10" s="15" t="s">
        <v>14</v>
      </c>
      <c r="D10" s="16" t="s">
        <v>25</v>
      </c>
      <c r="E10" s="14">
        <v>1</v>
      </c>
      <c r="F10" s="21">
        <v>1547000</v>
      </c>
      <c r="G10" s="22">
        <v>0.19</v>
      </c>
      <c r="H10" s="23">
        <f t="shared" si="2"/>
        <v>293930</v>
      </c>
      <c r="I10" s="23">
        <f t="shared" si="3"/>
        <v>1840930</v>
      </c>
      <c r="J10" s="7">
        <v>1513850</v>
      </c>
      <c r="K10" s="8">
        <v>0.19</v>
      </c>
      <c r="L10" s="9">
        <f t="shared" si="4"/>
        <v>287631.5</v>
      </c>
      <c r="M10" s="9">
        <f t="shared" si="13"/>
        <v>1801481.5</v>
      </c>
      <c r="N10" s="27">
        <v>1591200</v>
      </c>
      <c r="O10" s="28">
        <v>0.19</v>
      </c>
      <c r="P10" s="27">
        <f t="shared" si="5"/>
        <v>302328</v>
      </c>
      <c r="Q10" s="27">
        <f t="shared" si="6"/>
        <v>1893528</v>
      </c>
      <c r="R10" s="34">
        <v>3200000</v>
      </c>
      <c r="S10" s="35">
        <v>0.19</v>
      </c>
      <c r="T10" s="34">
        <f t="shared" si="7"/>
        <v>608000</v>
      </c>
      <c r="U10" s="36">
        <f t="shared" si="8"/>
        <v>3808000</v>
      </c>
      <c r="V10" s="40">
        <v>3005100</v>
      </c>
      <c r="W10" s="41">
        <v>0.19</v>
      </c>
      <c r="X10" s="42">
        <f t="shared" si="9"/>
        <v>570969</v>
      </c>
      <c r="Y10" s="43">
        <f t="shared" si="10"/>
        <v>3576069</v>
      </c>
      <c r="Z10" s="47">
        <v>2916000</v>
      </c>
      <c r="AA10" s="48">
        <v>0.19</v>
      </c>
      <c r="AB10" s="49">
        <f t="shared" si="11"/>
        <v>554040</v>
      </c>
      <c r="AC10" s="50">
        <f t="shared" si="12"/>
        <v>3470040</v>
      </c>
      <c r="AD10" s="11">
        <f t="shared" si="0"/>
        <v>2731674.75</v>
      </c>
      <c r="AE10" s="11">
        <f t="shared" si="1"/>
        <v>2731674.75</v>
      </c>
    </row>
    <row r="11" spans="1:33" ht="135" x14ac:dyDescent="0.25">
      <c r="A11" s="13">
        <v>6</v>
      </c>
      <c r="B11" s="14">
        <v>43222609</v>
      </c>
      <c r="C11" s="18" t="s">
        <v>15</v>
      </c>
      <c r="D11" s="16" t="s">
        <v>25</v>
      </c>
      <c r="E11" s="14">
        <v>2</v>
      </c>
      <c r="F11" s="21">
        <v>210000</v>
      </c>
      <c r="G11" s="22">
        <v>0.19</v>
      </c>
      <c r="H11" s="23">
        <f t="shared" si="2"/>
        <v>39900</v>
      </c>
      <c r="I11" s="23">
        <f t="shared" si="3"/>
        <v>499800</v>
      </c>
      <c r="J11" s="7">
        <v>205500</v>
      </c>
      <c r="K11" s="8">
        <v>0.19</v>
      </c>
      <c r="L11" s="9">
        <f t="shared" si="4"/>
        <v>39045</v>
      </c>
      <c r="M11" s="9">
        <f t="shared" si="13"/>
        <v>489090</v>
      </c>
      <c r="N11" s="27">
        <v>216000</v>
      </c>
      <c r="O11" s="28">
        <v>0.19</v>
      </c>
      <c r="P11" s="27">
        <f t="shared" si="5"/>
        <v>41040</v>
      </c>
      <c r="Q11" s="27">
        <f t="shared" si="6"/>
        <v>514080</v>
      </c>
      <c r="R11" s="34">
        <v>180000</v>
      </c>
      <c r="S11" s="35">
        <v>0.19</v>
      </c>
      <c r="T11" s="34">
        <f t="shared" si="7"/>
        <v>34200</v>
      </c>
      <c r="U11" s="36">
        <f t="shared" si="8"/>
        <v>428400</v>
      </c>
      <c r="V11" s="40">
        <v>123930.00000000001</v>
      </c>
      <c r="W11" s="41">
        <v>0.19</v>
      </c>
      <c r="X11" s="42">
        <f t="shared" si="9"/>
        <v>23546.700000000004</v>
      </c>
      <c r="Y11" s="43">
        <f t="shared" si="10"/>
        <v>294953.40000000002</v>
      </c>
      <c r="Z11" s="47">
        <v>122161.31</v>
      </c>
      <c r="AA11" s="48">
        <v>0.19</v>
      </c>
      <c r="AB11" s="49">
        <f t="shared" si="11"/>
        <v>23210.6489</v>
      </c>
      <c r="AC11" s="50">
        <f t="shared" si="12"/>
        <v>290743.9178</v>
      </c>
      <c r="AD11" s="11">
        <f t="shared" si="0"/>
        <v>209755.60981666666</v>
      </c>
      <c r="AE11" s="11">
        <f t="shared" si="1"/>
        <v>419511.21963333333</v>
      </c>
    </row>
    <row r="12" spans="1:33" ht="180" x14ac:dyDescent="0.25">
      <c r="A12" s="13">
        <v>7</v>
      </c>
      <c r="B12" s="14">
        <v>45121500</v>
      </c>
      <c r="C12" s="19" t="s">
        <v>16</v>
      </c>
      <c r="D12" s="16" t="s">
        <v>25</v>
      </c>
      <c r="E12" s="14">
        <v>3</v>
      </c>
      <c r="F12" s="21">
        <v>126000</v>
      </c>
      <c r="G12" s="22">
        <v>0.19</v>
      </c>
      <c r="H12" s="23">
        <f t="shared" si="2"/>
        <v>23940</v>
      </c>
      <c r="I12" s="23">
        <f>(F12+H12)*E12</f>
        <v>449820</v>
      </c>
      <c r="J12" s="7">
        <v>123300</v>
      </c>
      <c r="K12" s="8">
        <v>0.19</v>
      </c>
      <c r="L12" s="9">
        <f t="shared" si="4"/>
        <v>23427</v>
      </c>
      <c r="M12" s="9">
        <f t="shared" si="13"/>
        <v>440181</v>
      </c>
      <c r="N12" s="27">
        <v>129600</v>
      </c>
      <c r="O12" s="28">
        <v>0.19</v>
      </c>
      <c r="P12" s="27">
        <f t="shared" si="5"/>
        <v>24624</v>
      </c>
      <c r="Q12" s="27">
        <f t="shared" si="6"/>
        <v>462672</v>
      </c>
      <c r="R12" s="34">
        <v>200000</v>
      </c>
      <c r="S12" s="35">
        <v>0.19</v>
      </c>
      <c r="T12" s="34">
        <f t="shared" si="7"/>
        <v>38000</v>
      </c>
      <c r="U12" s="36">
        <f t="shared" si="8"/>
        <v>714000</v>
      </c>
      <c r="V12" s="40">
        <v>141750</v>
      </c>
      <c r="W12" s="41">
        <v>0.19</v>
      </c>
      <c r="X12" s="42">
        <f t="shared" si="9"/>
        <v>26932.5</v>
      </c>
      <c r="Y12" s="43">
        <f t="shared" si="10"/>
        <v>506047.5</v>
      </c>
      <c r="Z12" s="47">
        <v>139239.81</v>
      </c>
      <c r="AA12" s="48">
        <v>0.19</v>
      </c>
      <c r="AB12" s="49">
        <f t="shared" si="11"/>
        <v>26455.563900000001</v>
      </c>
      <c r="AC12" s="50">
        <f t="shared" si="12"/>
        <v>497086.12170000002</v>
      </c>
      <c r="AD12" s="11">
        <f t="shared" si="0"/>
        <v>170544.81231666668</v>
      </c>
      <c r="AE12" s="11">
        <f t="shared" si="1"/>
        <v>511634.43695</v>
      </c>
    </row>
    <row r="13" spans="1:33" ht="105" x14ac:dyDescent="0.25">
      <c r="A13" s="13">
        <v>8</v>
      </c>
      <c r="B13" s="14">
        <v>45111616</v>
      </c>
      <c r="C13" s="19" t="s">
        <v>17</v>
      </c>
      <c r="D13" s="16" t="s">
        <v>25</v>
      </c>
      <c r="E13" s="14">
        <v>1</v>
      </c>
      <c r="F13" s="21">
        <v>3360000</v>
      </c>
      <c r="G13" s="22">
        <v>0.19</v>
      </c>
      <c r="H13" s="23">
        <f t="shared" si="2"/>
        <v>638400</v>
      </c>
      <c r="I13" s="23">
        <f t="shared" si="3"/>
        <v>3998400</v>
      </c>
      <c r="J13" s="7">
        <v>3288000</v>
      </c>
      <c r="K13" s="8">
        <v>0.19</v>
      </c>
      <c r="L13" s="9">
        <f t="shared" si="4"/>
        <v>624720</v>
      </c>
      <c r="M13" s="9">
        <f t="shared" si="13"/>
        <v>3912720</v>
      </c>
      <c r="N13" s="27">
        <v>3456000</v>
      </c>
      <c r="O13" s="28">
        <v>0.19</v>
      </c>
      <c r="P13" s="27">
        <f t="shared" si="5"/>
        <v>656640</v>
      </c>
      <c r="Q13" s="27">
        <f t="shared" si="6"/>
        <v>4112640</v>
      </c>
      <c r="R13" s="34">
        <v>4050000</v>
      </c>
      <c r="S13" s="35">
        <v>0.19</v>
      </c>
      <c r="T13" s="34">
        <f t="shared" si="7"/>
        <v>769500</v>
      </c>
      <c r="U13" s="36">
        <f t="shared" si="8"/>
        <v>4819500</v>
      </c>
      <c r="V13" s="40">
        <v>3928500.0000000005</v>
      </c>
      <c r="W13" s="41">
        <v>0.19</v>
      </c>
      <c r="X13" s="42">
        <f t="shared" si="9"/>
        <v>746415.00000000012</v>
      </c>
      <c r="Y13" s="43">
        <f t="shared" si="10"/>
        <v>4674915.0000000009</v>
      </c>
      <c r="Z13" s="47">
        <v>3566000</v>
      </c>
      <c r="AA13" s="48">
        <v>0.19</v>
      </c>
      <c r="AB13" s="49">
        <f t="shared" si="11"/>
        <v>677540</v>
      </c>
      <c r="AC13" s="50">
        <f t="shared" si="12"/>
        <v>4243540</v>
      </c>
      <c r="AD13" s="11">
        <f t="shared" si="0"/>
        <v>4293619.166666667</v>
      </c>
      <c r="AE13" s="11">
        <f t="shared" si="1"/>
        <v>4293619.166666667</v>
      </c>
    </row>
    <row r="14" spans="1:33" ht="270" x14ac:dyDescent="0.25">
      <c r="A14" s="13">
        <v>9</v>
      </c>
      <c r="B14" s="14">
        <v>52161559</v>
      </c>
      <c r="C14" s="19" t="s">
        <v>18</v>
      </c>
      <c r="D14" s="16" t="s">
        <v>25</v>
      </c>
      <c r="E14" s="14">
        <v>1</v>
      </c>
      <c r="F14" s="21">
        <v>5600000</v>
      </c>
      <c r="G14" s="22">
        <v>0.19</v>
      </c>
      <c r="H14" s="23">
        <f t="shared" si="2"/>
        <v>1064000</v>
      </c>
      <c r="I14" s="23">
        <f t="shared" si="3"/>
        <v>6664000</v>
      </c>
      <c r="J14" s="7">
        <v>5480000</v>
      </c>
      <c r="K14" s="8">
        <v>0.19</v>
      </c>
      <c r="L14" s="9">
        <f t="shared" si="4"/>
        <v>1041200</v>
      </c>
      <c r="M14" s="9">
        <f t="shared" si="13"/>
        <v>6521200</v>
      </c>
      <c r="N14" s="27">
        <v>5760000</v>
      </c>
      <c r="O14" s="28">
        <v>0.19</v>
      </c>
      <c r="P14" s="27">
        <f t="shared" si="5"/>
        <v>1094400</v>
      </c>
      <c r="Q14" s="27">
        <f t="shared" si="6"/>
        <v>6854400</v>
      </c>
      <c r="R14" s="34">
        <v>4850000</v>
      </c>
      <c r="S14" s="35">
        <v>0.19</v>
      </c>
      <c r="T14" s="34">
        <f t="shared" si="7"/>
        <v>921500</v>
      </c>
      <c r="U14" s="36">
        <f t="shared" si="8"/>
        <v>5771500</v>
      </c>
      <c r="V14" s="40">
        <v>4500000</v>
      </c>
      <c r="W14" s="41">
        <v>0.19</v>
      </c>
      <c r="X14" s="42">
        <f t="shared" si="9"/>
        <v>855000</v>
      </c>
      <c r="Y14" s="43">
        <f t="shared" si="10"/>
        <v>5355000</v>
      </c>
      <c r="Z14" s="47">
        <v>5050000</v>
      </c>
      <c r="AA14" s="48">
        <v>0.19</v>
      </c>
      <c r="AB14" s="49">
        <f t="shared" si="11"/>
        <v>959500</v>
      </c>
      <c r="AC14" s="50">
        <f t="shared" si="12"/>
        <v>6009500</v>
      </c>
      <c r="AD14" s="11">
        <f t="shared" si="0"/>
        <v>6195933.333333333</v>
      </c>
      <c r="AE14" s="11">
        <f t="shared" si="1"/>
        <v>6195933.333333333</v>
      </c>
    </row>
    <row r="15" spans="1:33" ht="105" x14ac:dyDescent="0.25">
      <c r="A15" s="13">
        <v>10</v>
      </c>
      <c r="B15" s="14">
        <v>43211500</v>
      </c>
      <c r="C15" s="19" t="s">
        <v>19</v>
      </c>
      <c r="D15" s="16" t="s">
        <v>25</v>
      </c>
      <c r="E15" s="14">
        <v>10</v>
      </c>
      <c r="F15" s="21">
        <v>14560000</v>
      </c>
      <c r="G15" s="22">
        <v>0.19</v>
      </c>
      <c r="H15" s="23">
        <f t="shared" si="2"/>
        <v>2766400</v>
      </c>
      <c r="I15" s="23">
        <f t="shared" si="3"/>
        <v>173264000</v>
      </c>
      <c r="J15" s="7">
        <v>14248000</v>
      </c>
      <c r="K15" s="8">
        <v>0.19</v>
      </c>
      <c r="L15" s="9">
        <f t="shared" si="4"/>
        <v>2707120</v>
      </c>
      <c r="M15" s="9">
        <f t="shared" si="13"/>
        <v>169551200</v>
      </c>
      <c r="N15" s="27">
        <v>14976000</v>
      </c>
      <c r="O15" s="28">
        <v>0.19</v>
      </c>
      <c r="P15" s="27">
        <f t="shared" si="5"/>
        <v>2845440</v>
      </c>
      <c r="Q15" s="27">
        <f t="shared" si="6"/>
        <v>178214400</v>
      </c>
      <c r="R15" s="34">
        <v>11000000</v>
      </c>
      <c r="S15" s="35">
        <v>0.19</v>
      </c>
      <c r="T15" s="34">
        <f t="shared" si="7"/>
        <v>2090000</v>
      </c>
      <c r="U15" s="36">
        <f t="shared" si="8"/>
        <v>130900000</v>
      </c>
      <c r="V15" s="40">
        <v>8300000</v>
      </c>
      <c r="W15" s="41">
        <v>0.19</v>
      </c>
      <c r="X15" s="42">
        <f t="shared" si="9"/>
        <v>1577000</v>
      </c>
      <c r="Y15" s="43">
        <f t="shared" si="10"/>
        <v>98770000</v>
      </c>
      <c r="Z15" s="47">
        <v>11300000</v>
      </c>
      <c r="AA15" s="48">
        <v>0.19</v>
      </c>
      <c r="AB15" s="49">
        <f t="shared" si="11"/>
        <v>2147000</v>
      </c>
      <c r="AC15" s="50">
        <f t="shared" si="12"/>
        <v>134470000</v>
      </c>
      <c r="AD15" s="11">
        <f t="shared" si="0"/>
        <v>14752826.666666666</v>
      </c>
      <c r="AE15" s="11">
        <f t="shared" si="1"/>
        <v>147528266.66666666</v>
      </c>
    </row>
    <row r="16" spans="1:33" ht="255" x14ac:dyDescent="0.25">
      <c r="A16" s="13">
        <v>11</v>
      </c>
      <c r="B16" s="14">
        <v>45121522</v>
      </c>
      <c r="C16" s="19" t="s">
        <v>20</v>
      </c>
      <c r="D16" s="16" t="s">
        <v>25</v>
      </c>
      <c r="E16" s="14">
        <v>1</v>
      </c>
      <c r="F16" s="21">
        <v>13300000</v>
      </c>
      <c r="G16" s="22">
        <v>0.19</v>
      </c>
      <c r="H16" s="23">
        <f t="shared" si="2"/>
        <v>2527000</v>
      </c>
      <c r="I16" s="23">
        <f t="shared" si="3"/>
        <v>15827000</v>
      </c>
      <c r="J16" s="7">
        <v>13015000</v>
      </c>
      <c r="K16" s="8">
        <v>0.19</v>
      </c>
      <c r="L16" s="9">
        <f t="shared" si="4"/>
        <v>2472850</v>
      </c>
      <c r="M16" s="9">
        <f t="shared" si="13"/>
        <v>15487850</v>
      </c>
      <c r="N16" s="27">
        <v>13680000</v>
      </c>
      <c r="O16" s="28">
        <v>0.19</v>
      </c>
      <c r="P16" s="27">
        <f t="shared" si="5"/>
        <v>2599200</v>
      </c>
      <c r="Q16" s="27">
        <f t="shared" si="6"/>
        <v>16279200</v>
      </c>
      <c r="R16" s="34">
        <v>7050000</v>
      </c>
      <c r="S16" s="35">
        <v>0.19</v>
      </c>
      <c r="T16" s="34">
        <f t="shared" si="7"/>
        <v>1339500</v>
      </c>
      <c r="U16" s="36">
        <f t="shared" si="8"/>
        <v>8389500</v>
      </c>
      <c r="V16" s="40">
        <v>6885000</v>
      </c>
      <c r="W16" s="41">
        <v>0.19</v>
      </c>
      <c r="X16" s="42">
        <f t="shared" si="9"/>
        <v>1308150</v>
      </c>
      <c r="Y16" s="43">
        <f t="shared" si="10"/>
        <v>8193150</v>
      </c>
      <c r="Z16" s="47">
        <v>8204300</v>
      </c>
      <c r="AA16" s="48">
        <v>0.19</v>
      </c>
      <c r="AB16" s="49">
        <f t="shared" si="11"/>
        <v>1558817</v>
      </c>
      <c r="AC16" s="50">
        <f t="shared" si="12"/>
        <v>9763117</v>
      </c>
      <c r="AD16" s="11">
        <f t="shared" si="0"/>
        <v>12323302.833333334</v>
      </c>
      <c r="AE16" s="11">
        <f t="shared" si="1"/>
        <v>12323302.833333334</v>
      </c>
    </row>
    <row r="17" spans="1:33" ht="105" x14ac:dyDescent="0.25">
      <c r="A17" s="13">
        <v>12</v>
      </c>
      <c r="B17" s="14">
        <v>45121602</v>
      </c>
      <c r="C17" s="19" t="s">
        <v>21</v>
      </c>
      <c r="D17" s="16" t="s">
        <v>25</v>
      </c>
      <c r="E17" s="14">
        <v>1</v>
      </c>
      <c r="F17" s="21">
        <v>224000</v>
      </c>
      <c r="G17" s="22">
        <v>0.19</v>
      </c>
      <c r="H17" s="23">
        <f t="shared" si="2"/>
        <v>42560</v>
      </c>
      <c r="I17" s="23">
        <f t="shared" si="3"/>
        <v>266560</v>
      </c>
      <c r="J17" s="7">
        <v>219200</v>
      </c>
      <c r="K17" s="8">
        <v>0.19</v>
      </c>
      <c r="L17" s="9">
        <f t="shared" si="4"/>
        <v>41648</v>
      </c>
      <c r="M17" s="9">
        <f t="shared" si="13"/>
        <v>260848</v>
      </c>
      <c r="N17" s="27">
        <v>230400</v>
      </c>
      <c r="O17" s="28">
        <v>0.19</v>
      </c>
      <c r="P17" s="27">
        <f t="shared" si="5"/>
        <v>43776</v>
      </c>
      <c r="Q17" s="27">
        <f t="shared" si="6"/>
        <v>274176</v>
      </c>
      <c r="R17" s="34">
        <v>226289</v>
      </c>
      <c r="S17" s="35">
        <v>0.19</v>
      </c>
      <c r="T17" s="34">
        <f t="shared" si="7"/>
        <v>42994.91</v>
      </c>
      <c r="U17" s="36">
        <f t="shared" si="8"/>
        <v>269283.91000000003</v>
      </c>
      <c r="V17" s="40">
        <v>174069</v>
      </c>
      <c r="W17" s="41">
        <v>0.19</v>
      </c>
      <c r="X17" s="42">
        <f t="shared" si="9"/>
        <v>33073.11</v>
      </c>
      <c r="Y17" s="43">
        <f t="shared" si="10"/>
        <v>207142.11</v>
      </c>
      <c r="Z17" s="47">
        <v>221500</v>
      </c>
      <c r="AA17" s="48">
        <v>0.19</v>
      </c>
      <c r="AB17" s="49">
        <f t="shared" si="11"/>
        <v>42085</v>
      </c>
      <c r="AC17" s="50">
        <f t="shared" si="12"/>
        <v>263585</v>
      </c>
      <c r="AD17" s="11">
        <f t="shared" si="0"/>
        <v>256932.50333333333</v>
      </c>
      <c r="AE17" s="11">
        <f t="shared" si="1"/>
        <v>256932.50333333333</v>
      </c>
    </row>
    <row r="18" spans="1:33" ht="75" x14ac:dyDescent="0.25">
      <c r="A18" s="13">
        <v>13</v>
      </c>
      <c r="B18" s="14">
        <v>43211719</v>
      </c>
      <c r="C18" s="19" t="s">
        <v>22</v>
      </c>
      <c r="D18" s="20" t="s">
        <v>25</v>
      </c>
      <c r="E18" s="14">
        <v>1</v>
      </c>
      <c r="F18" s="21">
        <v>2450000</v>
      </c>
      <c r="G18" s="22">
        <v>0.19</v>
      </c>
      <c r="H18" s="23">
        <f t="shared" si="2"/>
        <v>465500</v>
      </c>
      <c r="I18" s="23">
        <f t="shared" si="3"/>
        <v>2915500</v>
      </c>
      <c r="J18" s="7">
        <v>2397500</v>
      </c>
      <c r="K18" s="8">
        <v>0.19</v>
      </c>
      <c r="L18" s="9">
        <f t="shared" si="4"/>
        <v>455525</v>
      </c>
      <c r="M18" s="9">
        <f>(J18+L18)*E18</f>
        <v>2853025</v>
      </c>
      <c r="N18" s="27">
        <v>2520000</v>
      </c>
      <c r="O18" s="28">
        <v>0.19</v>
      </c>
      <c r="P18" s="27">
        <f t="shared" si="5"/>
        <v>478800</v>
      </c>
      <c r="Q18" s="27">
        <f t="shared" si="6"/>
        <v>2998800</v>
      </c>
      <c r="R18" s="34">
        <v>1950000</v>
      </c>
      <c r="S18" s="35">
        <v>0.19</v>
      </c>
      <c r="T18" s="34">
        <f t="shared" si="7"/>
        <v>370500</v>
      </c>
      <c r="U18" s="36">
        <f t="shared" si="8"/>
        <v>2320500</v>
      </c>
      <c r="V18" s="40">
        <v>1409130.0000000002</v>
      </c>
      <c r="W18" s="41">
        <v>0.19</v>
      </c>
      <c r="X18" s="42">
        <f t="shared" si="9"/>
        <v>267734.70000000007</v>
      </c>
      <c r="Y18" s="43">
        <f t="shared" si="10"/>
        <v>1676864.7000000002</v>
      </c>
      <c r="Z18" s="47">
        <v>1820000</v>
      </c>
      <c r="AA18" s="48">
        <v>0.19</v>
      </c>
      <c r="AB18" s="49">
        <f t="shared" si="11"/>
        <v>345800</v>
      </c>
      <c r="AC18" s="50">
        <f t="shared" si="12"/>
        <v>2165800</v>
      </c>
      <c r="AD18" s="11">
        <f t="shared" si="0"/>
        <v>2488414.9499999997</v>
      </c>
      <c r="AE18" s="11">
        <f t="shared" si="1"/>
        <v>2488414.9499999997</v>
      </c>
    </row>
    <row r="19" spans="1:33" ht="409.5" x14ac:dyDescent="0.25">
      <c r="A19" s="13">
        <v>14</v>
      </c>
      <c r="B19" s="14">
        <v>39111821</v>
      </c>
      <c r="C19" s="19" t="s">
        <v>23</v>
      </c>
      <c r="D19" s="20" t="s">
        <v>25</v>
      </c>
      <c r="E19" s="14">
        <v>1</v>
      </c>
      <c r="F19" s="21">
        <v>1400000</v>
      </c>
      <c r="G19" s="22">
        <v>0.19</v>
      </c>
      <c r="H19" s="23">
        <f t="shared" si="2"/>
        <v>266000</v>
      </c>
      <c r="I19" s="23">
        <f t="shared" si="3"/>
        <v>1666000</v>
      </c>
      <c r="J19" s="7">
        <v>1370000</v>
      </c>
      <c r="K19" s="8">
        <v>0.19</v>
      </c>
      <c r="L19" s="9">
        <f t="shared" si="4"/>
        <v>260300</v>
      </c>
      <c r="M19" s="9">
        <f>(J19+L19)*E19</f>
        <v>1630300</v>
      </c>
      <c r="N19" s="27">
        <v>1440000</v>
      </c>
      <c r="O19" s="28">
        <v>0.19</v>
      </c>
      <c r="P19" s="27">
        <f t="shared" si="5"/>
        <v>273600</v>
      </c>
      <c r="Q19" s="27">
        <f t="shared" si="6"/>
        <v>1713600</v>
      </c>
      <c r="R19" s="34">
        <v>1600000</v>
      </c>
      <c r="S19" s="35">
        <v>0.19</v>
      </c>
      <c r="T19" s="34">
        <f t="shared" si="7"/>
        <v>304000</v>
      </c>
      <c r="U19" s="36">
        <f t="shared" si="8"/>
        <v>1904000</v>
      </c>
      <c r="V19" s="40">
        <v>1146960</v>
      </c>
      <c r="W19" s="41">
        <v>0.19</v>
      </c>
      <c r="X19" s="42">
        <f t="shared" si="9"/>
        <v>217922.4</v>
      </c>
      <c r="Y19" s="43">
        <f t="shared" si="10"/>
        <v>1364882.4</v>
      </c>
      <c r="Z19" s="47">
        <v>1235590</v>
      </c>
      <c r="AA19" s="48">
        <v>0.19</v>
      </c>
      <c r="AB19" s="49">
        <f t="shared" si="11"/>
        <v>234762.1</v>
      </c>
      <c r="AC19" s="50">
        <f t="shared" si="12"/>
        <v>1470352.1</v>
      </c>
      <c r="AD19" s="11">
        <f t="shared" si="0"/>
        <v>1624855.75</v>
      </c>
      <c r="AE19" s="11">
        <f t="shared" si="1"/>
        <v>1624855.75</v>
      </c>
    </row>
    <row r="20" spans="1:33" ht="270" x14ac:dyDescent="0.25">
      <c r="A20" s="13">
        <v>15</v>
      </c>
      <c r="B20" s="14">
        <v>43202000</v>
      </c>
      <c r="C20" s="19" t="s">
        <v>24</v>
      </c>
      <c r="D20" s="20" t="s">
        <v>25</v>
      </c>
      <c r="E20" s="14">
        <v>2</v>
      </c>
      <c r="F20" s="21">
        <v>812000</v>
      </c>
      <c r="G20" s="22">
        <v>0.19</v>
      </c>
      <c r="H20" s="23">
        <f t="shared" si="2"/>
        <v>154280</v>
      </c>
      <c r="I20" s="23">
        <f t="shared" si="3"/>
        <v>1932560</v>
      </c>
      <c r="J20" s="7">
        <v>794600</v>
      </c>
      <c r="K20" s="8">
        <v>0.19</v>
      </c>
      <c r="L20" s="9">
        <f t="shared" si="4"/>
        <v>150974</v>
      </c>
      <c r="M20" s="9">
        <f>(J20+L20)*E20</f>
        <v>1891148</v>
      </c>
      <c r="N20" s="27">
        <v>835200</v>
      </c>
      <c r="O20" s="28">
        <v>0.19</v>
      </c>
      <c r="P20" s="27">
        <f t="shared" si="5"/>
        <v>158688</v>
      </c>
      <c r="Q20" s="27">
        <f>(N20+P20)*E20</f>
        <v>1987776</v>
      </c>
      <c r="R20" s="34">
        <v>450000</v>
      </c>
      <c r="S20" s="35">
        <v>0.19</v>
      </c>
      <c r="T20" s="34">
        <f t="shared" si="7"/>
        <v>85500</v>
      </c>
      <c r="U20" s="36">
        <f t="shared" si="8"/>
        <v>1071000</v>
      </c>
      <c r="V20" s="40">
        <v>318465</v>
      </c>
      <c r="W20" s="41">
        <v>0.19</v>
      </c>
      <c r="X20" s="42">
        <f t="shared" si="9"/>
        <v>60508.35</v>
      </c>
      <c r="Y20" s="43">
        <f t="shared" si="10"/>
        <v>757946.7</v>
      </c>
      <c r="Z20" s="47">
        <v>421000</v>
      </c>
      <c r="AA20" s="48">
        <v>0.19</v>
      </c>
      <c r="AB20" s="49">
        <f t="shared" si="11"/>
        <v>79990</v>
      </c>
      <c r="AC20" s="50">
        <f>(Z20+AB20)*E20</f>
        <v>1001980</v>
      </c>
      <c r="AD20" s="11">
        <f t="shared" si="0"/>
        <v>720200.8916666666</v>
      </c>
      <c r="AE20" s="11">
        <f t="shared" si="1"/>
        <v>1440401.7833333332</v>
      </c>
    </row>
    <row r="21" spans="1:33" x14ac:dyDescent="0.25">
      <c r="A21" s="52"/>
      <c r="B21" s="53"/>
      <c r="C21" s="54"/>
      <c r="D21" s="55"/>
      <c r="E21" s="53"/>
      <c r="F21" s="56"/>
      <c r="G21" s="57"/>
      <c r="H21" s="58"/>
      <c r="I21" s="58"/>
      <c r="J21" s="59"/>
      <c r="K21" s="60"/>
      <c r="L21" s="61"/>
      <c r="M21" s="61"/>
      <c r="N21" s="62"/>
      <c r="O21" s="63"/>
      <c r="P21" s="62"/>
      <c r="Q21" s="62"/>
      <c r="R21" s="64"/>
      <c r="S21" s="65"/>
      <c r="T21" s="64"/>
      <c r="U21" s="66"/>
      <c r="V21" s="67"/>
      <c r="W21" s="68"/>
      <c r="X21" s="69"/>
      <c r="Y21" s="70"/>
      <c r="Z21" s="71"/>
      <c r="AA21" s="72"/>
      <c r="AB21" s="73"/>
      <c r="AC21" s="74"/>
      <c r="AD21" s="99">
        <f>SUM(AD6:AD20)</f>
        <v>60188466.844333336</v>
      </c>
      <c r="AE21" s="100">
        <f>SUM(AE6:AE20)</f>
        <v>194234952.97044998</v>
      </c>
    </row>
    <row r="22" spans="1:33" x14ac:dyDescent="0.25">
      <c r="A22" s="126" t="s">
        <v>40</v>
      </c>
      <c r="B22" s="127"/>
      <c r="C22" s="127"/>
      <c r="D22" s="127"/>
      <c r="E22" s="127"/>
      <c r="F22" s="127"/>
      <c r="G22" s="127"/>
      <c r="H22" s="127"/>
      <c r="I22" s="127"/>
      <c r="J22" s="127"/>
      <c r="K22" s="127"/>
      <c r="L22" s="127"/>
      <c r="M22" s="127"/>
      <c r="N22" s="127"/>
      <c r="O22" s="127"/>
      <c r="P22" s="127"/>
      <c r="Q22" s="127"/>
      <c r="R22" s="127"/>
      <c r="S22" s="127"/>
      <c r="T22" s="127"/>
      <c r="U22" s="127"/>
      <c r="V22" s="127"/>
      <c r="W22" s="127"/>
      <c r="X22" s="127"/>
      <c r="Y22" s="127"/>
      <c r="Z22" s="127"/>
      <c r="AA22" s="127"/>
      <c r="AB22" s="127"/>
      <c r="AC22" s="127"/>
      <c r="AD22" s="127"/>
      <c r="AE22" s="128"/>
    </row>
    <row r="23" spans="1:33" ht="30" x14ac:dyDescent="0.25">
      <c r="A23" s="13">
        <v>16</v>
      </c>
      <c r="B23" s="14">
        <v>56101705</v>
      </c>
      <c r="C23" s="19" t="s">
        <v>26</v>
      </c>
      <c r="D23" s="20" t="s">
        <v>25</v>
      </c>
      <c r="E23" s="14">
        <v>1</v>
      </c>
      <c r="F23" s="21">
        <v>1260000</v>
      </c>
      <c r="G23" s="22">
        <v>0.19</v>
      </c>
      <c r="H23" s="23">
        <f t="shared" si="2"/>
        <v>239400</v>
      </c>
      <c r="I23" s="23">
        <f t="shared" si="3"/>
        <v>1499400</v>
      </c>
      <c r="J23" s="7">
        <v>1233000</v>
      </c>
      <c r="K23" s="8">
        <v>0.19</v>
      </c>
      <c r="L23" s="9">
        <f t="shared" si="4"/>
        <v>234270</v>
      </c>
      <c r="M23" s="9">
        <f>(J23+L23)*E23</f>
        <v>1467270</v>
      </c>
      <c r="N23" s="27">
        <v>1296000</v>
      </c>
      <c r="O23" s="28">
        <v>0.19</v>
      </c>
      <c r="P23" s="27">
        <f t="shared" si="5"/>
        <v>246240</v>
      </c>
      <c r="Q23" s="27">
        <f t="shared" si="6"/>
        <v>1542240</v>
      </c>
      <c r="R23" s="34">
        <v>1350000</v>
      </c>
      <c r="S23" s="35">
        <v>0.19</v>
      </c>
      <c r="T23" s="34">
        <f t="shared" si="7"/>
        <v>256500</v>
      </c>
      <c r="U23" s="36">
        <f t="shared" si="8"/>
        <v>1606500</v>
      </c>
      <c r="V23" s="40">
        <v>1217405.7000000002</v>
      </c>
      <c r="W23" s="41">
        <v>0.19</v>
      </c>
      <c r="X23" s="42">
        <f t="shared" si="9"/>
        <v>231307.08300000004</v>
      </c>
      <c r="Y23" s="43">
        <f t="shared" si="10"/>
        <v>1448712.7830000003</v>
      </c>
      <c r="Z23" s="47"/>
      <c r="AA23" s="48">
        <v>0.19</v>
      </c>
      <c r="AB23" s="49">
        <f t="shared" ref="AB23:AB27" si="14">Z23*AA23</f>
        <v>0</v>
      </c>
      <c r="AC23" s="50">
        <f>(Z23+AB23)*E23</f>
        <v>0</v>
      </c>
      <c r="AD23" s="11">
        <f>AVERAGE(F23+H23,J23+L23,N23+P23,R23+T23,V23+X23)</f>
        <v>1512824.5566</v>
      </c>
      <c r="AE23" s="11">
        <f>AD23*E23</f>
        <v>1512824.5566</v>
      </c>
    </row>
    <row r="24" spans="1:33" ht="60" x14ac:dyDescent="0.25">
      <c r="A24" s="13">
        <v>17</v>
      </c>
      <c r="B24" s="14">
        <v>46182404</v>
      </c>
      <c r="C24" s="19" t="s">
        <v>27</v>
      </c>
      <c r="D24" s="20" t="s">
        <v>25</v>
      </c>
      <c r="E24" s="14">
        <v>2</v>
      </c>
      <c r="F24" s="21">
        <v>1260000</v>
      </c>
      <c r="G24" s="22">
        <v>0.19</v>
      </c>
      <c r="H24" s="23">
        <f t="shared" si="2"/>
        <v>239400</v>
      </c>
      <c r="I24" s="23">
        <f t="shared" si="3"/>
        <v>2998800</v>
      </c>
      <c r="J24" s="7">
        <v>1233000</v>
      </c>
      <c r="K24" s="8">
        <v>0.19</v>
      </c>
      <c r="L24" s="9">
        <f>J25*K24</f>
        <v>67678</v>
      </c>
      <c r="M24" s="9">
        <f>(J25+L24)*E24</f>
        <v>847756</v>
      </c>
      <c r="N24" s="27">
        <v>1296000</v>
      </c>
      <c r="O24" s="28">
        <v>0.19</v>
      </c>
      <c r="P24" s="27">
        <f t="shared" si="5"/>
        <v>246240</v>
      </c>
      <c r="Q24" s="27">
        <f t="shared" si="6"/>
        <v>3084480</v>
      </c>
      <c r="R24" s="34">
        <v>1250000</v>
      </c>
      <c r="S24" s="35">
        <v>0.19</v>
      </c>
      <c r="T24" s="34">
        <f t="shared" si="7"/>
        <v>237500</v>
      </c>
      <c r="U24" s="36">
        <f t="shared" si="8"/>
        <v>2975000</v>
      </c>
      <c r="V24" s="40">
        <v>1172425.8600000001</v>
      </c>
      <c r="W24" s="41">
        <v>0.19</v>
      </c>
      <c r="X24" s="42">
        <f t="shared" si="9"/>
        <v>222760.91340000002</v>
      </c>
      <c r="Y24" s="43">
        <f t="shared" si="10"/>
        <v>2790373.5468000001</v>
      </c>
      <c r="Z24" s="47"/>
      <c r="AA24" s="48">
        <v>0.19</v>
      </c>
      <c r="AB24" s="49">
        <f t="shared" si="14"/>
        <v>0</v>
      </c>
      <c r="AC24" s="50">
        <f t="shared" ref="AC24:AC27" si="15">(Z24+AB24)*E24</f>
        <v>0</v>
      </c>
      <c r="AD24" s="11">
        <f>AVERAGE(F24+H24,J24+L24,N24+P24,R24+T24,V24+X24)</f>
        <v>1445000.95468</v>
      </c>
      <c r="AE24" s="11">
        <f>AD24*E24</f>
        <v>2890001.9093599999</v>
      </c>
    </row>
    <row r="25" spans="1:33" ht="105" x14ac:dyDescent="0.25">
      <c r="A25" s="13">
        <v>18</v>
      </c>
      <c r="B25" s="14">
        <v>56112104</v>
      </c>
      <c r="C25" s="19" t="s">
        <v>28</v>
      </c>
      <c r="D25" s="20" t="s">
        <v>25</v>
      </c>
      <c r="E25" s="14">
        <v>31</v>
      </c>
      <c r="F25" s="21">
        <v>364000</v>
      </c>
      <c r="G25" s="22">
        <v>0.19</v>
      </c>
      <c r="H25" s="23">
        <f t="shared" si="2"/>
        <v>69160</v>
      </c>
      <c r="I25" s="23">
        <f t="shared" si="3"/>
        <v>13427960</v>
      </c>
      <c r="J25" s="7">
        <v>356200</v>
      </c>
      <c r="K25" s="8">
        <v>0.19</v>
      </c>
      <c r="L25" s="9">
        <f>J26*K25</f>
        <v>153577</v>
      </c>
      <c r="M25" s="9">
        <f>(J26+L25)*E25</f>
        <v>29818187</v>
      </c>
      <c r="N25" s="27">
        <v>374400</v>
      </c>
      <c r="O25" s="28">
        <v>0.19</v>
      </c>
      <c r="P25" s="27">
        <f t="shared" si="5"/>
        <v>71136</v>
      </c>
      <c r="Q25" s="27">
        <f t="shared" si="6"/>
        <v>13811616</v>
      </c>
      <c r="R25" s="34">
        <v>500000</v>
      </c>
      <c r="S25" s="35">
        <v>0.19</v>
      </c>
      <c r="T25" s="34">
        <f t="shared" si="7"/>
        <v>95000</v>
      </c>
      <c r="U25" s="36">
        <f t="shared" si="8"/>
        <v>18445000</v>
      </c>
      <c r="V25" s="40">
        <v>277622.09999999998</v>
      </c>
      <c r="W25" s="41">
        <v>0.19</v>
      </c>
      <c r="X25" s="42">
        <f t="shared" si="9"/>
        <v>52748.198999999993</v>
      </c>
      <c r="Y25" s="43">
        <f t="shared" si="10"/>
        <v>10241479.268999999</v>
      </c>
      <c r="Z25" s="47"/>
      <c r="AA25" s="48">
        <v>0.19</v>
      </c>
      <c r="AB25" s="49">
        <f t="shared" si="14"/>
        <v>0</v>
      </c>
      <c r="AC25" s="50">
        <f t="shared" si="15"/>
        <v>0</v>
      </c>
      <c r="AD25" s="11">
        <f>AVERAGE(F25+H25,J25+L25,N25+P25,R25+T25,V25+X25)</f>
        <v>462768.65980000002</v>
      </c>
      <c r="AE25" s="11">
        <f>AD25*E25</f>
        <v>14345828.4538</v>
      </c>
      <c r="AG25" s="17"/>
    </row>
    <row r="26" spans="1:33" ht="90" x14ac:dyDescent="0.25">
      <c r="A26" s="13">
        <v>19</v>
      </c>
      <c r="B26" s="14">
        <v>56101703</v>
      </c>
      <c r="C26" s="19" t="s">
        <v>29</v>
      </c>
      <c r="D26" s="20" t="s">
        <v>25</v>
      </c>
      <c r="E26" s="14">
        <v>14</v>
      </c>
      <c r="F26" s="21">
        <v>826000</v>
      </c>
      <c r="G26" s="22">
        <v>0.19</v>
      </c>
      <c r="H26" s="23">
        <f t="shared" si="2"/>
        <v>156940</v>
      </c>
      <c r="I26" s="23">
        <f t="shared" si="3"/>
        <v>13761160</v>
      </c>
      <c r="J26" s="7">
        <v>808300</v>
      </c>
      <c r="K26" s="8">
        <v>0.19</v>
      </c>
      <c r="L26" s="9">
        <f t="shared" si="4"/>
        <v>153577</v>
      </c>
      <c r="M26" s="9">
        <f>(J26+L26)*E26</f>
        <v>13466278</v>
      </c>
      <c r="N26" s="27">
        <v>849600</v>
      </c>
      <c r="O26" s="28">
        <v>0.19</v>
      </c>
      <c r="P26" s="27">
        <f t="shared" si="5"/>
        <v>161424</v>
      </c>
      <c r="Q26" s="27">
        <f t="shared" si="6"/>
        <v>14154336</v>
      </c>
      <c r="R26" s="34">
        <v>600000</v>
      </c>
      <c r="S26" s="35">
        <v>0.19</v>
      </c>
      <c r="T26" s="34">
        <f t="shared" si="7"/>
        <v>114000</v>
      </c>
      <c r="U26" s="36">
        <f t="shared" si="8"/>
        <v>9996000</v>
      </c>
      <c r="V26" s="40">
        <v>600000</v>
      </c>
      <c r="W26" s="41">
        <v>0.19</v>
      </c>
      <c r="X26" s="42">
        <f t="shared" si="9"/>
        <v>114000</v>
      </c>
      <c r="Y26" s="43">
        <f t="shared" si="10"/>
        <v>9996000</v>
      </c>
      <c r="Z26" s="47"/>
      <c r="AA26" s="48">
        <v>0.19</v>
      </c>
      <c r="AB26" s="49">
        <f t="shared" si="14"/>
        <v>0</v>
      </c>
      <c r="AC26" s="50">
        <f t="shared" si="15"/>
        <v>0</v>
      </c>
      <c r="AD26" s="11">
        <f>AVERAGE(F26+H26,J26+L26,N26+P26,R26+T26,V26+X26)</f>
        <v>876768.2</v>
      </c>
      <c r="AE26" s="11">
        <f>AD26*E26</f>
        <v>12274754.799999999</v>
      </c>
      <c r="AG26" s="17"/>
    </row>
    <row r="27" spans="1:33" ht="45" x14ac:dyDescent="0.25">
      <c r="A27" s="13">
        <v>20</v>
      </c>
      <c r="B27" s="14">
        <v>56101500</v>
      </c>
      <c r="C27" s="19" t="s">
        <v>30</v>
      </c>
      <c r="D27" s="20" t="s">
        <v>25</v>
      </c>
      <c r="E27" s="14">
        <v>1</v>
      </c>
      <c r="F27" s="21">
        <v>5320000</v>
      </c>
      <c r="G27" s="22">
        <v>0.19</v>
      </c>
      <c r="H27" s="23">
        <f t="shared" si="2"/>
        <v>1010800</v>
      </c>
      <c r="I27" s="23">
        <f t="shared" si="3"/>
        <v>6330800</v>
      </c>
      <c r="J27" s="7">
        <v>5206000</v>
      </c>
      <c r="K27" s="8">
        <v>0.19</v>
      </c>
      <c r="L27" s="9">
        <f t="shared" si="4"/>
        <v>989140</v>
      </c>
      <c r="M27" s="9">
        <f>(J27+L27)*E27</f>
        <v>6195140</v>
      </c>
      <c r="N27" s="27">
        <v>5472000</v>
      </c>
      <c r="O27" s="28">
        <v>0.19</v>
      </c>
      <c r="P27" s="27">
        <f t="shared" si="5"/>
        <v>1039680</v>
      </c>
      <c r="Q27" s="27">
        <f t="shared" si="6"/>
        <v>6511680</v>
      </c>
      <c r="R27" s="34">
        <v>5000000</v>
      </c>
      <c r="S27" s="35">
        <v>0.19</v>
      </c>
      <c r="T27" s="34">
        <f t="shared" si="7"/>
        <v>950000</v>
      </c>
      <c r="U27" s="36">
        <f t="shared" si="8"/>
        <v>5950000</v>
      </c>
      <c r="V27" s="40">
        <v>4030344</v>
      </c>
      <c r="W27" s="41">
        <v>0.19</v>
      </c>
      <c r="X27" s="42">
        <f t="shared" si="9"/>
        <v>765765.36</v>
      </c>
      <c r="Y27" s="43">
        <f t="shared" si="10"/>
        <v>4796109.3600000003</v>
      </c>
      <c r="Z27" s="47"/>
      <c r="AA27" s="48">
        <v>0.19</v>
      </c>
      <c r="AB27" s="49">
        <f t="shared" si="14"/>
        <v>0</v>
      </c>
      <c r="AC27" s="50">
        <f t="shared" si="15"/>
        <v>0</v>
      </c>
      <c r="AD27" s="11">
        <f>AVERAGE(F27+H27,J27+L27,N27+P27,R27+T27,V27+X27)</f>
        <v>5956745.8719999995</v>
      </c>
      <c r="AE27" s="11">
        <f>AD27*E27</f>
        <v>5956745.8719999995</v>
      </c>
      <c r="AG27" s="17"/>
    </row>
    <row r="28" spans="1:33" x14ac:dyDescent="0.25">
      <c r="A28" s="75"/>
      <c r="B28" s="76"/>
      <c r="C28" s="77"/>
      <c r="D28" s="78"/>
      <c r="E28" s="76"/>
      <c r="F28" s="79"/>
      <c r="G28" s="80"/>
      <c r="H28" s="81"/>
      <c r="I28" s="23"/>
      <c r="J28" s="82"/>
      <c r="K28" s="83"/>
      <c r="L28" s="84"/>
      <c r="M28" s="9"/>
      <c r="N28" s="85"/>
      <c r="O28" s="86"/>
      <c r="P28" s="87"/>
      <c r="Q28" s="27"/>
      <c r="R28" s="88"/>
      <c r="S28" s="89"/>
      <c r="T28" s="90"/>
      <c r="U28" s="36"/>
      <c r="V28" s="91"/>
      <c r="W28" s="92"/>
      <c r="X28" s="93"/>
      <c r="Y28" s="94"/>
      <c r="Z28" s="95"/>
      <c r="AA28" s="48"/>
      <c r="AB28" s="49"/>
      <c r="AC28" s="50"/>
      <c r="AD28" s="98">
        <f>SUM(AD23:AD27)</f>
        <v>10254108.243079999</v>
      </c>
      <c r="AE28" s="98">
        <f>SUM(AE23:AE27)</f>
        <v>36980155.591760002</v>
      </c>
      <c r="AG28" s="17"/>
    </row>
    <row r="29" spans="1:33" ht="18.600000000000001" customHeight="1" x14ac:dyDescent="0.25">
      <c r="G29" s="113" t="s">
        <v>8</v>
      </c>
      <c r="H29" s="114"/>
      <c r="I29" s="25">
        <f>SUM(I4:I27)</f>
        <v>261062200</v>
      </c>
      <c r="K29" s="111" t="s">
        <v>8</v>
      </c>
      <c r="L29" s="112"/>
      <c r="M29" s="26">
        <f>SUM(M6:M27)</f>
        <v>270059195</v>
      </c>
      <c r="O29" s="103" t="s">
        <v>8</v>
      </c>
      <c r="P29" s="104"/>
      <c r="Q29" s="32">
        <f>SUM(Q6:Q27)</f>
        <v>268521120</v>
      </c>
      <c r="S29" s="121" t="s">
        <v>8</v>
      </c>
      <c r="T29" s="122"/>
      <c r="U29" s="38">
        <f>SUM(U6:U27)</f>
        <v>216025613.50999999</v>
      </c>
      <c r="W29" s="124" t="s">
        <v>8</v>
      </c>
      <c r="X29" s="125"/>
      <c r="Y29" s="45">
        <f>SUM(Y6:Y27)</f>
        <v>169493848.426</v>
      </c>
      <c r="AA29" s="135" t="s">
        <v>8</v>
      </c>
      <c r="AB29" s="135"/>
      <c r="AC29" s="96">
        <f>SUM(AC6:AC27)</f>
        <v>177410018.84549999</v>
      </c>
      <c r="AD29" s="97" t="s">
        <v>39</v>
      </c>
      <c r="AE29" s="4">
        <f>AE21+AE28</f>
        <v>231215108.56220999</v>
      </c>
    </row>
  </sheetData>
  <mergeCells count="16">
    <mergeCell ref="N1:Q2"/>
    <mergeCell ref="O29:P29"/>
    <mergeCell ref="A4:AE5"/>
    <mergeCell ref="AD1:AE2"/>
    <mergeCell ref="J1:M2"/>
    <mergeCell ref="K29:L29"/>
    <mergeCell ref="G29:H29"/>
    <mergeCell ref="A1:E2"/>
    <mergeCell ref="F1:I2"/>
    <mergeCell ref="R1:U2"/>
    <mergeCell ref="S29:T29"/>
    <mergeCell ref="V1:Y2"/>
    <mergeCell ref="W29:X29"/>
    <mergeCell ref="A22:AE22"/>
    <mergeCell ref="Z1:AC2"/>
    <mergeCell ref="AA29:AB2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6212E-B045-4A94-9231-16EFF6ED2E7F}">
  <dimension ref="F8:H10"/>
  <sheetViews>
    <sheetView workbookViewId="0">
      <selection activeCell="G11" sqref="G11"/>
    </sheetView>
  </sheetViews>
  <sheetFormatPr baseColWidth="10" defaultRowHeight="15.75" x14ac:dyDescent="0.25"/>
  <cols>
    <col min="6" max="6" width="19" customWidth="1"/>
  </cols>
  <sheetData>
    <row r="8" spans="6:8" ht="18" x14ac:dyDescent="0.25">
      <c r="F8" s="101">
        <v>1423500</v>
      </c>
      <c r="H8">
        <v>231388473</v>
      </c>
    </row>
    <row r="10" spans="6:8" x14ac:dyDescent="0.25">
      <c r="G10">
        <f>H8/F8</f>
        <v>162.54897997892519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 Equipos </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SENA</cp:lastModifiedBy>
  <cp:lastPrinted>2025-04-04T15:20:15Z</cp:lastPrinted>
  <dcterms:created xsi:type="dcterms:W3CDTF">2025-03-11T21:10:58Z</dcterms:created>
  <dcterms:modified xsi:type="dcterms:W3CDTF">2025-08-28T01:33:51Z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2025-04-05T04:18:02Z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75c82a87-6b1a-472d-9d8c-8b86ab2dabc7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