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8526"/>
  <workbookPr/>
  <mc:AlternateContent xmlns:mc="http://schemas.openxmlformats.org/markup-compatibility/2006">
    <mc:Choice Requires="x15">
      <x15ac:absPath xmlns:x15ac="http://schemas.microsoft.com/office/spreadsheetml/2010/11/ac" url="https://icbfgob-my.sharepoint.com/personal/miguel_andrade_icbf_gov_co/Documents/ICBF 2025/CONTRATACIÓN/01. FUMIGACIÓN/DOCUMENTOS PRECONTRACTUALES FUMIGACIÓN/"/>
    </mc:Choice>
  </mc:AlternateContent>
  <xr:revisionPtr revIDLastSave="303" documentId="13_ncr:1_{FCBDDC4B-A8FF-4E49-9C48-3EA4C6663A49}" xr6:coauthVersionLast="47" xr6:coauthVersionMax="47" xr10:uidLastSave="{CB99D3D5-1C15-49E3-9DC1-3FDDD12AE8AE}"/>
  <bookViews>
    <workbookView xWindow="-120" yWindow="-120" windowWidth="29040" windowHeight="15720" tabRatio="925" xr2:uid="{00000000-000D-0000-FFFF-FFFF00000000}"/>
  </bookViews>
  <sheets>
    <sheet name="RESUMEN" sheetId="26" r:id="rId1"/>
    <sheet name="Borrador" sheetId="11" state="hidden" r:id="rId2"/>
  </sheets>
  <definedNames>
    <definedName name="_xlnm._FilterDatabase" localSheetId="0" hidden="1">RESUMEN!$A$21:$M$50</definedName>
    <definedName name="_xlnm.Print_Area" localSheetId="0">RESUMEN!$A$1:$J$58</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H50" i="26" l="1"/>
  <c r="I50" i="26"/>
  <c r="G50" i="26"/>
  <c r="I22" i="26"/>
  <c r="I23" i="26"/>
  <c r="I24" i="26"/>
  <c r="I25" i="26"/>
  <c r="I26" i="26"/>
  <c r="I27" i="26"/>
  <c r="I28" i="26"/>
  <c r="I29" i="26"/>
  <c r="I30" i="26"/>
  <c r="I31" i="26"/>
  <c r="I32" i="26"/>
  <c r="I33" i="26"/>
  <c r="I34" i="26"/>
  <c r="I35" i="26"/>
  <c r="I36" i="26"/>
  <c r="I37" i="26"/>
  <c r="I38" i="26"/>
  <c r="I39" i="26"/>
  <c r="I40" i="26"/>
  <c r="I41" i="26"/>
  <c r="I42" i="26"/>
  <c r="I43" i="26"/>
  <c r="I44" i="26"/>
  <c r="I45" i="26"/>
  <c r="I46" i="26"/>
  <c r="I47" i="26"/>
  <c r="I48" i="26"/>
  <c r="I49" i="26"/>
  <c r="I21" i="26"/>
  <c r="H22" i="26"/>
  <c r="H23" i="26"/>
  <c r="H24" i="26"/>
  <c r="H25" i="26"/>
  <c r="H26" i="26"/>
  <c r="H27" i="26"/>
  <c r="H28" i="26"/>
  <c r="H29" i="26"/>
  <c r="H30" i="26"/>
  <c r="H31" i="26"/>
  <c r="H32" i="26"/>
  <c r="H33" i="26"/>
  <c r="H34" i="26"/>
  <c r="H35" i="26"/>
  <c r="H36" i="26"/>
  <c r="H37" i="26"/>
  <c r="H38" i="26"/>
  <c r="H39" i="26"/>
  <c r="H40" i="26"/>
  <c r="H41" i="26"/>
  <c r="H42" i="26"/>
  <c r="H43" i="26"/>
  <c r="H44" i="26"/>
  <c r="H45" i="26"/>
  <c r="H46" i="26"/>
  <c r="H47" i="26"/>
  <c r="H48" i="26"/>
  <c r="H49" i="26"/>
  <c r="H21" i="26"/>
  <c r="F21" i="11" l="1"/>
  <c r="F22" i="11"/>
  <c r="F23" i="11"/>
  <c r="F24" i="11"/>
  <c r="F25" i="11"/>
  <c r="F26" i="11"/>
  <c r="F27" i="11"/>
  <c r="F28" i="11"/>
  <c r="F20" i="11"/>
  <c r="D29" i="11"/>
  <c r="Q15" i="11"/>
  <c r="N15" i="11"/>
  <c r="D15" i="11"/>
  <c r="AE14" i="11"/>
  <c r="AA14" i="11"/>
  <c r="AB14" i="11" s="1"/>
  <c r="AC14" i="11" s="1"/>
  <c r="W14" i="11"/>
  <c r="X14" i="11" s="1"/>
  <c r="Y14" i="11" s="1"/>
  <c r="S14" i="11"/>
  <c r="K14" i="11"/>
  <c r="AE13" i="11"/>
  <c r="AA13" i="11"/>
  <c r="AB13" i="11" s="1"/>
  <c r="AC13" i="11" s="1"/>
  <c r="W13" i="11"/>
  <c r="X13" i="11" s="1"/>
  <c r="Y13" i="11" s="1"/>
  <c r="S13" i="11"/>
  <c r="K13" i="11"/>
  <c r="AE12" i="11"/>
  <c r="AA12" i="11"/>
  <c r="AB12" i="11" s="1"/>
  <c r="AC12" i="11" s="1"/>
  <c r="W12" i="11"/>
  <c r="X12" i="11" s="1"/>
  <c r="Y12" i="11" s="1"/>
  <c r="S12" i="11"/>
  <c r="K12" i="11"/>
  <c r="AE11" i="11"/>
  <c r="AA11" i="11"/>
  <c r="AB11" i="11" s="1"/>
  <c r="AC11" i="11" s="1"/>
  <c r="W11" i="11"/>
  <c r="X11" i="11" s="1"/>
  <c r="Y11" i="11" s="1"/>
  <c r="S11" i="11"/>
  <c r="T11" i="11" s="1"/>
  <c r="U11" i="11" s="1"/>
  <c r="K11" i="11"/>
  <c r="AE10" i="11"/>
  <c r="AA10" i="11"/>
  <c r="AB10" i="11" s="1"/>
  <c r="AC10" i="11" s="1"/>
  <c r="W10" i="11"/>
  <c r="X10" i="11" s="1"/>
  <c r="Y10" i="11" s="1"/>
  <c r="S10" i="11"/>
  <c r="K10" i="11"/>
  <c r="AE9" i="11"/>
  <c r="AA9" i="11"/>
  <c r="AB9" i="11" s="1"/>
  <c r="AC9" i="11" s="1"/>
  <c r="W9" i="11"/>
  <c r="X9" i="11" s="1"/>
  <c r="Y9" i="11" s="1"/>
  <c r="S9" i="11"/>
  <c r="K9" i="11"/>
  <c r="AE8" i="11"/>
  <c r="AA8" i="11"/>
  <c r="AB8" i="11" s="1"/>
  <c r="AC8" i="11" s="1"/>
  <c r="W8" i="11"/>
  <c r="X8" i="11" s="1"/>
  <c r="Y8" i="11" s="1"/>
  <c r="S8" i="11"/>
  <c r="K8" i="11"/>
  <c r="AE7" i="11"/>
  <c r="AA7" i="11"/>
  <c r="AB7" i="11" s="1"/>
  <c r="AC7" i="11" s="1"/>
  <c r="W7" i="11"/>
  <c r="X7" i="11" s="1"/>
  <c r="Y7" i="11" s="1"/>
  <c r="S7" i="11"/>
  <c r="T7" i="11" s="1"/>
  <c r="U7" i="11" s="1"/>
  <c r="K7" i="11"/>
  <c r="AE6" i="11"/>
  <c r="AA6" i="11"/>
  <c r="AB6" i="11" s="1"/>
  <c r="W6" i="11"/>
  <c r="S6" i="11"/>
  <c r="K6" i="11"/>
  <c r="K15" i="11" l="1"/>
  <c r="AG10" i="11"/>
  <c r="AF13" i="11"/>
  <c r="AG6" i="11"/>
  <c r="AG7" i="11"/>
  <c r="AF9" i="11"/>
  <c r="AG11" i="11"/>
  <c r="AG12" i="11"/>
  <c r="W15" i="11"/>
  <c r="AG8" i="11"/>
  <c r="AG14" i="11"/>
  <c r="F29" i="11"/>
  <c r="X6" i="11"/>
  <c r="Y6" i="11" s="1"/>
  <c r="Y15" i="11" s="1"/>
  <c r="AE15" i="11"/>
  <c r="AF7" i="11"/>
  <c r="T9" i="11"/>
  <c r="U9" i="11" s="1"/>
  <c r="AG9" i="11"/>
  <c r="AF11" i="11"/>
  <c r="T13" i="11"/>
  <c r="U13" i="11" s="1"/>
  <c r="AB15" i="11"/>
  <c r="AC6" i="11"/>
  <c r="AC15" i="11" s="1"/>
  <c r="AF6" i="11"/>
  <c r="AF8" i="11"/>
  <c r="AF10" i="11"/>
  <c r="AF12" i="11"/>
  <c r="AG13" i="11"/>
  <c r="AF14" i="11"/>
  <c r="S15" i="11"/>
  <c r="AA15" i="11"/>
  <c r="T6" i="11"/>
  <c r="T8" i="11"/>
  <c r="U8" i="11" s="1"/>
  <c r="T10" i="11"/>
  <c r="U10" i="11" s="1"/>
  <c r="T12" i="11"/>
  <c r="U12" i="11" s="1"/>
  <c r="T14" i="11"/>
  <c r="U14" i="11" s="1"/>
  <c r="AG15" i="11" l="1"/>
  <c r="X15" i="11"/>
  <c r="AF15" i="11"/>
  <c r="T15" i="11"/>
  <c r="U6" i="11"/>
  <c r="U15" i="11" s="1"/>
</calcChain>
</file>

<file path=xl/sharedStrings.xml><?xml version="1.0" encoding="utf-8"?>
<sst xmlns="http://schemas.openxmlformats.org/spreadsheetml/2006/main" count="177" uniqueCount="128">
  <si>
    <t xml:space="preserve">República de Colombia
Instituto Colombiano de Bienestar Familiar
Cecilia de la Fuente de Lleras 
Grupo Administrativo - ICBF REGIONAL VALLE
</t>
  </si>
  <si>
    <t>Objeto</t>
  </si>
  <si>
    <t>PRESTAR EL SERVICIO DE FUMIGACIÓN, CONTROL DE ROEDORES, INSECTOS RASTREROS Y VOLADORES CON LAS TECNICAS DE DESINSECTACION, DESRATIZACION, DESINFECCION AMBIENTAL A TODO COSTO, PARA LAS SEDES ADMINSITRATIVAS, INMUEBLES Y BOGEDAS DEL ICBF REGIONAL VALLE DEL CAUCA.</t>
  </si>
  <si>
    <t xml:space="preserve">EMPRESA: </t>
  </si>
  <si>
    <t>NIT:</t>
  </si>
  <si>
    <t>FECHA:</t>
  </si>
  <si>
    <t>CONTACTO:</t>
  </si>
  <si>
    <t>CARGO:</t>
  </si>
  <si>
    <t>TEL. CELULAR:</t>
  </si>
  <si>
    <t>E-MAIL:</t>
  </si>
  <si>
    <t>DIRECCIÓN:</t>
  </si>
  <si>
    <t>TELEFONO FIJO:</t>
  </si>
  <si>
    <t>Instrucciones para el diligenciamiento del formato de cotización</t>
  </si>
  <si>
    <t>• Por favor diligenciar solo las celdas en AMARILLO.
• Revisar todos los requerimientos que se exponen en el documento "Ficha de Condiciones Técnicas Escenciales para la Prestación del Servicio y/o Entrega del Bien" (FCT) y Anexos; y formular su cotización en concordancia con este, garantizando que los bienes y/o servicios ofrecidos cumplan en su totalidad con las especificaciones técnicas descritas en la FCT.
• El precio de la propuesta económica deber ser expresado en PESOS COLOMBIANOS.
• Los precios deberán aproximarse por exceso o por defecto al entero más cercano así: (i) si es igual o superior a 50 centavos, se aproxima al entero siguiente; (ii) si es inferior a 50 centavos se baja al entero anterior.
• No modificar, agregar o quitar ningún ítem o sub-ítem.</t>
  </si>
  <si>
    <r>
      <t xml:space="preserve">(1) </t>
    </r>
    <r>
      <rPr>
        <sz val="12"/>
        <color theme="1"/>
        <rFont val="Arial"/>
        <family val="2"/>
      </rPr>
      <t xml:space="preserve">Tener en cuenta para la propuesta económica que el plazo de ejecución </t>
    </r>
    <r>
      <rPr>
        <i/>
        <u/>
        <sz val="12"/>
        <color theme="1"/>
        <rFont val="Arial"/>
        <family val="2"/>
      </rPr>
      <t xml:space="preserve">es estimado </t>
    </r>
    <r>
      <rPr>
        <sz val="12"/>
        <color theme="1"/>
        <rFont val="Arial"/>
        <family val="2"/>
      </rPr>
      <t>y podrá ser inferior o superior. Los precios se deberán mantener.</t>
    </r>
    <r>
      <rPr>
        <b/>
        <sz val="12"/>
        <color rgb="FFFF0000"/>
        <rFont val="Arial"/>
        <family val="2"/>
      </rPr>
      <t xml:space="preserve">
(2)</t>
    </r>
    <r>
      <rPr>
        <sz val="12"/>
        <rFont val="Arial"/>
        <family val="2"/>
      </rPr>
      <t xml:space="preserve"> Asignar precio sin incluir el IVA en las celdas de la columna "Precio unitario antes de IVA" y asignar la tarifa de IVA que corresponda en la casilla "Tarifa IVA%".</t>
    </r>
    <r>
      <rPr>
        <b/>
        <sz val="12"/>
        <color rgb="FFFF0000"/>
        <rFont val="Arial"/>
        <family val="2"/>
      </rPr>
      <t xml:space="preserve">
(3) </t>
    </r>
    <r>
      <rPr>
        <sz val="12"/>
        <rFont val="Arial"/>
        <family val="2"/>
      </rPr>
      <t xml:space="preserve">El costo del mantenimiento deberá  incluir todos los costos directos e indirectos asociados a las actividades de mantenimiento preventivo y/o correctivo, conforme a lo establecido en el documento de "Ficha de Condiciones Técnicas" (FCT).
</t>
    </r>
  </si>
  <si>
    <t>Tiempo de Ejecución 2025</t>
  </si>
  <si>
    <r>
      <t>Tarifa IVA</t>
    </r>
    <r>
      <rPr>
        <b/>
        <sz val="12"/>
        <color rgb="FFFF0000"/>
        <rFont val="Arial"/>
        <family val="2"/>
      </rPr>
      <t xml:space="preserve"> 
(nota 2)</t>
    </r>
  </si>
  <si>
    <r>
      <t xml:space="preserve">Plazo </t>
    </r>
    <r>
      <rPr>
        <b/>
        <i/>
        <u/>
        <sz val="12"/>
        <rFont val="Arial"/>
        <family val="2"/>
      </rPr>
      <t>estimado</t>
    </r>
    <r>
      <rPr>
        <b/>
        <sz val="12"/>
        <rFont val="Arial"/>
        <family val="2"/>
      </rPr>
      <t xml:space="preserve"> de ejecución entrega del servicio (en días calendario) </t>
    </r>
    <r>
      <rPr>
        <b/>
        <sz val="12"/>
        <color rgb="FFFF0000"/>
        <rFont val="Arial"/>
        <family val="2"/>
      </rPr>
      <t>(nota 1)</t>
    </r>
  </si>
  <si>
    <t>90 días</t>
  </si>
  <si>
    <t>CIUDAD</t>
  </si>
  <si>
    <t>SEDE</t>
  </si>
  <si>
    <t>UBICACIÓN</t>
  </si>
  <si>
    <t>ÁREA APROXIMADA (M2)</t>
  </si>
  <si>
    <t xml:space="preserve">No. de Ciclos </t>
  </si>
  <si>
    <r>
      <t>VALOR UNITARIO (UN (1) CICLO)  (</t>
    </r>
    <r>
      <rPr>
        <b/>
        <sz val="12"/>
        <color rgb="FFFF0000"/>
        <rFont val="Arial Narrow"/>
        <family val="2"/>
      </rPr>
      <t>SIN IVA</t>
    </r>
    <r>
      <rPr>
        <b/>
        <sz val="12"/>
        <color rgb="FF000000"/>
        <rFont val="Arial Narrow"/>
        <family val="2"/>
      </rPr>
      <t>)</t>
    </r>
  </si>
  <si>
    <r>
      <t>VALOR TOTAL CUATRO (4) CICLOS (</t>
    </r>
    <r>
      <rPr>
        <b/>
        <sz val="12"/>
        <color rgb="FFFF0000"/>
        <rFont val="Arial Narrow"/>
        <family val="2"/>
      </rPr>
      <t>SIN IVA</t>
    </r>
    <r>
      <rPr>
        <b/>
        <sz val="12"/>
        <color rgb="FF000000"/>
        <rFont val="Arial Narrow"/>
        <family val="2"/>
      </rPr>
      <t>)</t>
    </r>
  </si>
  <si>
    <t xml:space="preserve">VALOR TOTAL (CON IVA) </t>
  </si>
  <si>
    <t xml:space="preserve">Santiago de Cali  </t>
  </si>
  <si>
    <t>Sede Regional</t>
  </si>
  <si>
    <t>Avenida 2 Norte N° 33AN-45</t>
  </si>
  <si>
    <t>Centro Zonal Sur</t>
  </si>
  <si>
    <t>Carrera 42 N° 5C-48</t>
  </si>
  <si>
    <t>Centro Zonal Ladera</t>
  </si>
  <si>
    <t>Carrera 43 N° 5ª-17</t>
  </si>
  <si>
    <t>Centro Zonal Centro</t>
  </si>
  <si>
    <t>Avenida 1 Norte N°7N-41</t>
  </si>
  <si>
    <t>Centro Zonal Suroriental</t>
  </si>
  <si>
    <t>Calle 73 N° 8ª-35</t>
  </si>
  <si>
    <t>Casa de la Niñez y la Juventud - Centro Zonal Suroriental</t>
  </si>
  <si>
    <t>Centro Zonal Nororiental</t>
  </si>
  <si>
    <t>Carrera 3Norte N°39N-23</t>
  </si>
  <si>
    <t>Centro Zonal Restaurar</t>
  </si>
  <si>
    <t>Calle 11 N° 5-64 –Edificio Bancolombia Piso 8</t>
  </si>
  <si>
    <t>Oficina Actos Urgentes - Srpa Restaurar</t>
  </si>
  <si>
    <t>CRA. 52 CLL. 2 - Cali20 - Estación de policía El Lido</t>
  </si>
  <si>
    <t>Bodega Alfonso López</t>
  </si>
  <si>
    <t>Calle 70 N° 7E BIS – 03</t>
  </si>
  <si>
    <t xml:space="preserve">Cartago  </t>
  </si>
  <si>
    <t>Centro Zonal Cartago</t>
  </si>
  <si>
    <t>Carrera 6 N° 9-49</t>
  </si>
  <si>
    <t>Srpa Cartago</t>
  </si>
  <si>
    <t>Calle 13 # 1N-48 - Piso 3 Barrio El Prado</t>
  </si>
  <si>
    <t xml:space="preserve">Sevilla  </t>
  </si>
  <si>
    <t>Centro Zonal Sevilla</t>
  </si>
  <si>
    <t>Calle 49 N°48-42</t>
  </si>
  <si>
    <t xml:space="preserve">Roldanillo  </t>
  </si>
  <si>
    <t>Centro Zonal Roldanillo</t>
  </si>
  <si>
    <t>Calle 6 N° 9-103</t>
  </si>
  <si>
    <t xml:space="preserve">Jamundí  </t>
  </si>
  <si>
    <t xml:space="preserve">CASA ATRAPASUEÑOS </t>
  </si>
  <si>
    <t>CARRERA 50 sur 10 A 05 barrio las margaritas bonanza</t>
  </si>
  <si>
    <t>Centro Zonal Jamundí</t>
  </si>
  <si>
    <t>CARRERA 14  ENTRE CALLES 16 Y 17</t>
  </si>
  <si>
    <t xml:space="preserve">Yumbo  </t>
  </si>
  <si>
    <t>Centro Zonal Yumbo</t>
  </si>
  <si>
    <t>Carrera 4B N° 1B-07</t>
  </si>
  <si>
    <t xml:space="preserve">Acopi Yumbo  </t>
  </si>
  <si>
    <t xml:space="preserve">Bodega de Arroyohondo N° 1 </t>
  </si>
  <si>
    <t>Calle 11 N°28ª - 346</t>
  </si>
  <si>
    <t>Bodega de Arroyohondo N° 17</t>
  </si>
  <si>
    <t xml:space="preserve">Palmira  </t>
  </si>
  <si>
    <t>Centro Zonal Palmira</t>
  </si>
  <si>
    <t>Carrera 31 N°23-52</t>
  </si>
  <si>
    <t>Cespa Palmira</t>
  </si>
  <si>
    <t>Calle 30 # 9-59 Barrio Fátima</t>
  </si>
  <si>
    <t xml:space="preserve">Buga  </t>
  </si>
  <si>
    <t>Centro Zonal Buga</t>
  </si>
  <si>
    <t>Carrera 8 – Carretera Central Norte</t>
  </si>
  <si>
    <t>Srpa Buga</t>
  </si>
  <si>
    <t>Carrera 12 # 6-08</t>
  </si>
  <si>
    <t>Casa de la Niñez y la Juventud - Centro Zonal Buga</t>
  </si>
  <si>
    <t xml:space="preserve">Tuluá  </t>
  </si>
  <si>
    <t>Centro Zonal Tuluá</t>
  </si>
  <si>
    <t>Calle 25 N° 26-62</t>
  </si>
  <si>
    <t>Srpa Tuluá</t>
  </si>
  <si>
    <t>Carrera 25 No. 20-24 barrio Tomas Uribe</t>
  </si>
  <si>
    <t xml:space="preserve">Buenaventura  </t>
  </si>
  <si>
    <t>Centro Zonal Buenaventura</t>
  </si>
  <si>
    <t>CL 6 55C 68 Los Laureles (inmueble alquilado)</t>
  </si>
  <si>
    <t>SANTIAGO DE CALI</t>
  </si>
  <si>
    <t xml:space="preserve">CENTRO DE FORMACIÓN JUVENIL VALLE DE LILI  </t>
  </si>
  <si>
    <t>CARRERA 108 # 48-91</t>
  </si>
  <si>
    <t xml:space="preserve">CENTRO DE FORMACIÓN JUVENIL BUEN PASTOR </t>
  </si>
  <si>
    <t>CALLE 31A # 27B-34 VILLANUEVA</t>
  </si>
  <si>
    <t xml:space="preserve">TOTAL  </t>
  </si>
  <si>
    <t>La presente propuesta económica:</t>
  </si>
  <si>
    <t xml:space="preserve">• Incluye todos los costos y gastos directos e indirectos en que debe incurrir el contratista durante la ejecución del contrato de acuerdo con las especificaciones de la Ficha de Condiciones Técnicas, las obligaciones tributarias de acuerdo con las normas aplicables para el tipo de servicio y contrato correspondiente, y los costos de las pólizas.
• Incluye todos los impuestos, tasas y contribuciones establecidos por las diferentes autoridades nacionales, departamentales o municipales y dentro de estos mismos niveles territoriales, los impuestos, tasas y contribuciones establecidos por las diferentes autoridades ambientales, que afecten el contrato y las actividades que de él se deriven.
• De acuerdo a lo estipulado en la ficha de condiciones técnicas se debe realizar revisión y verificación para realizar diagnostico y levantamiento de inventario del sistema de alarmas de evacuación y de detección de incendios. </t>
  </si>
  <si>
    <t>Nota informativa:
Inscripción en el Registro Único de Proponentes: 
Las personas naturales y jurídicas, nacionales o extranjeras, con domicilio en Colombia, interesadas en participar en procesos de contratación convocados por las entidades estatales, deben estar inscritas en el RUP, salvo las excepciones previstas de forma taxativa en la ley (Artículo 2.2.1.1.1.5.1 del Decreto 1082 de 2015). Se aclara que esta inscripción no se requiere para remitir cotización durante el estudio de sector.</t>
  </si>
  <si>
    <t>LOS DATOS PROPORCIONADOS SERÁN TRATADOS DE ACUERDO A LA POLÍTICA DE TRATAMIENTO DE DATOS PERSONALES DEL ICBF Y A LA LEY 1581 DE 2012</t>
  </si>
  <si>
    <t>IVA</t>
  </si>
  <si>
    <t>Tipo de examén</t>
  </si>
  <si>
    <t>Cantidades aproximadas</t>
  </si>
  <si>
    <t>PRECIO UNITARIO IVA INCLUIDO</t>
  </si>
  <si>
    <t>PRECIO TOTAL IVA INCLUIDO</t>
  </si>
  <si>
    <t>SOCIEDAD ENTORNO &amp; COMPAÑÍA LTDA</t>
  </si>
  <si>
    <t>CAJA DE COMPENSACION FAMILIAR CAFAM</t>
  </si>
  <si>
    <t>UNIDAD MEDICA TOLCOROMA</t>
  </si>
  <si>
    <t>PROMEDIO MEDICION</t>
  </si>
  <si>
    <t>MEDIA GEOMETRICA</t>
  </si>
  <si>
    <t>PROMEDIO DE LAS 3 MAS BAJAS</t>
  </si>
  <si>
    <t>DESVIACIÓN</t>
  </si>
  <si>
    <t>Precio unitario sin IVA</t>
  </si>
  <si>
    <r>
      <t xml:space="preserve">Precio unitario </t>
    </r>
    <r>
      <rPr>
        <b/>
        <u/>
        <sz val="9"/>
        <color theme="1"/>
        <rFont val="Arial"/>
        <family val="2"/>
      </rPr>
      <t xml:space="preserve"> </t>
    </r>
    <r>
      <rPr>
        <b/>
        <sz val="9"/>
        <color theme="1"/>
        <rFont val="Arial"/>
        <family val="2"/>
      </rPr>
      <t>IVA incluido</t>
    </r>
  </si>
  <si>
    <t>Precio total IVA inlcuido</t>
  </si>
  <si>
    <t>PRECIO UNITARIO SIN IVA</t>
  </si>
  <si>
    <t>MIN</t>
  </si>
  <si>
    <t>MAX</t>
  </si>
  <si>
    <t>Exámenes médico ocupacionales ingreso con énfasis osteomuscular y/o psicosocial</t>
  </si>
  <si>
    <t>Exámenes médico ocupacionales periódico con énfasis osteomuscular y/o psicosocial</t>
  </si>
  <si>
    <t>Exámenes médico ocupacionales de egreso</t>
  </si>
  <si>
    <t>Exámenes post incapacidad</t>
  </si>
  <si>
    <t>Exámenes psicosensométricos</t>
  </si>
  <si>
    <t>Optometría</t>
  </si>
  <si>
    <t xml:space="preserve">Espirometría </t>
  </si>
  <si>
    <t>Prueba de alcoholemia</t>
  </si>
  <si>
    <t>Prueba de laboratorio de perfil lipídico</t>
  </si>
  <si>
    <t>TOTAL</t>
  </si>
  <si>
    <t>FORMATO PROPUESTA ECONOMICA VALORES UNITARIOS - FUMIGACIÓN</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</si>
</sst>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2">
    <numFmt numFmtId="42" formatCode="_-&quot;$&quot;\ * #,##0_-;\-&quot;$&quot;\ * #,##0_-;_-&quot;$&quot;\ * &quot;-&quot;_-;_-@_-"/>
    <numFmt numFmtId="41" formatCode="_-* #,##0_-;\-* #,##0_-;_-* &quot;-&quot;_-;_-@_-"/>
    <numFmt numFmtId="44" formatCode="_-&quot;$&quot;\ * #,##0.00_-;\-&quot;$&quot;\ * #,##0.00_-;_-&quot;$&quot;\ * &quot;-&quot;??_-;_-@_-"/>
    <numFmt numFmtId="43" formatCode="_-* #,##0.00_-;\-* #,##0.00_-;_-* &quot;-&quot;??_-;_-@_-"/>
    <numFmt numFmtId="164" formatCode="_-&quot;$&quot;* #,##0.00_-;\-&quot;$&quot;* #,##0.00_-;_-&quot;$&quot;* &quot;-&quot;??_-;_-@_-"/>
    <numFmt numFmtId="165" formatCode="_(&quot;$&quot;\ * #,##0.00_);_(&quot;$&quot;\ * \(#,##0.00\);_(&quot;$&quot;\ * &quot;-&quot;??_);_(@_)"/>
    <numFmt numFmtId="166" formatCode="0\ &quot;Meses&quot;"/>
    <numFmt numFmtId="167" formatCode="&quot;$&quot;\ #,##0"/>
    <numFmt numFmtId="168" formatCode="&quot;$&quot;#,##0"/>
    <numFmt numFmtId="169" formatCode="_ * #,##0.00_ ;_ * \-#,##0.00_ ;_ * &quot;-&quot;??_ ;_ @_ "/>
    <numFmt numFmtId="170" formatCode="_ &quot;$&quot;\ * #,##0.00_ ;_ &quot;$&quot;\ * \-#,##0.00_ ;_ &quot;$&quot;\ * &quot;-&quot;??_ ;_ @_ "/>
    <numFmt numFmtId="171" formatCode="_-* #,##0_-;\-* #,##0_-;_-* &quot;-&quot;??_-;_-@_-"/>
  </numFmts>
  <fonts count="35">
    <font>
      <sz val="11"/>
      <color theme="1"/>
      <name val="Calibri"/>
      <family val="2"/>
      <scheme val="minor"/>
    </font>
    <font>
      <sz val="11"/>
      <color theme="1"/>
      <name val="Calibri"/>
      <family val="2"/>
      <scheme val="minor"/>
    </font>
    <font>
      <sz val="11"/>
      <color theme="1"/>
      <name val="Arial"/>
      <family val="2"/>
    </font>
    <font>
      <sz val="10"/>
      <color theme="1"/>
      <name val="Arial"/>
      <family val="2"/>
    </font>
    <font>
      <sz val="10"/>
      <name val="Arial"/>
      <family val="2"/>
    </font>
    <font>
      <b/>
      <sz val="11"/>
      <color theme="1"/>
      <name val="Calibri"/>
      <family val="2"/>
      <scheme val="minor"/>
    </font>
    <font>
      <u/>
      <sz val="11"/>
      <color theme="10"/>
      <name val="Calibri"/>
      <family val="2"/>
      <scheme val="minor"/>
    </font>
    <font>
      <sz val="10"/>
      <color theme="1"/>
      <name val="Calibri"/>
      <family val="2"/>
      <scheme val="minor"/>
    </font>
    <font>
      <b/>
      <sz val="9"/>
      <color theme="1"/>
      <name val="Arial"/>
      <family val="2"/>
    </font>
    <font>
      <u/>
      <sz val="11"/>
      <color theme="10"/>
      <name val="Calibri"/>
      <family val="2"/>
    </font>
    <font>
      <sz val="8"/>
      <color theme="1"/>
      <name val="Arial"/>
      <family val="2"/>
    </font>
    <font>
      <b/>
      <sz val="8"/>
      <color theme="1"/>
      <name val="Arial"/>
      <family val="2"/>
    </font>
    <font>
      <b/>
      <u/>
      <sz val="9"/>
      <color theme="1"/>
      <name val="Arial"/>
      <family val="2"/>
    </font>
    <font>
      <sz val="8"/>
      <color rgb="FF000000"/>
      <name val="Arial"/>
      <family val="2"/>
    </font>
    <font>
      <sz val="8"/>
      <color theme="1"/>
      <name val="Calibri"/>
      <family val="2"/>
      <scheme val="minor"/>
    </font>
    <font>
      <b/>
      <sz val="8"/>
      <color rgb="FF000000"/>
      <name val="Arial"/>
      <family val="2"/>
    </font>
    <font>
      <b/>
      <sz val="8"/>
      <color theme="1"/>
      <name val="Calibri"/>
      <family val="2"/>
      <scheme val="minor"/>
    </font>
    <font>
      <b/>
      <sz val="10"/>
      <color theme="1"/>
      <name val="Calibri"/>
      <family val="2"/>
      <scheme val="minor"/>
    </font>
    <font>
      <sz val="10"/>
      <color theme="1"/>
      <name val="Zurich BT"/>
      <family val="2"/>
    </font>
    <font>
      <sz val="10"/>
      <color rgb="FF000000"/>
      <name val="Arial"/>
      <family val="2"/>
    </font>
    <font>
      <sz val="10"/>
      <name val="Zurich BT"/>
    </font>
    <font>
      <sz val="12"/>
      <color theme="1"/>
      <name val="Arial Narrow"/>
      <family val="2"/>
    </font>
    <font>
      <sz val="11"/>
      <color rgb="FF000000"/>
      <name val="Calibri"/>
      <family val="2"/>
    </font>
    <font>
      <b/>
      <sz val="12"/>
      <color rgb="FF000000"/>
      <name val="Arial Narrow"/>
      <family val="2"/>
    </font>
    <font>
      <b/>
      <sz val="12"/>
      <color rgb="FFFF0000"/>
      <name val="Arial Narrow"/>
      <family val="2"/>
    </font>
    <font>
      <b/>
      <sz val="12"/>
      <color theme="1"/>
      <name val="Arial"/>
      <family val="2"/>
    </font>
    <font>
      <sz val="12"/>
      <color theme="1"/>
      <name val="Arial"/>
      <family val="2"/>
    </font>
    <font>
      <sz val="12"/>
      <color rgb="FF000000"/>
      <name val="Arial"/>
      <family val="2"/>
    </font>
    <font>
      <u/>
      <sz val="12"/>
      <color theme="10"/>
      <name val="Calibri"/>
      <family val="2"/>
      <scheme val="minor"/>
    </font>
    <font>
      <sz val="12"/>
      <name val="Arial"/>
      <family val="2"/>
    </font>
    <font>
      <b/>
      <sz val="12"/>
      <color rgb="FFFF0000"/>
      <name val="Arial"/>
      <family val="2"/>
    </font>
    <font>
      <i/>
      <u/>
      <sz val="12"/>
      <color theme="1"/>
      <name val="Arial"/>
      <family val="2"/>
    </font>
    <font>
      <b/>
      <sz val="12"/>
      <name val="Arial"/>
      <family val="2"/>
    </font>
    <font>
      <b/>
      <i/>
      <u/>
      <sz val="12"/>
      <name val="Arial"/>
      <family val="2"/>
    </font>
    <font>
      <sz val="12"/>
      <color theme="1"/>
      <name val="Calibri"/>
      <family val="2"/>
      <scheme val="minor"/>
    </font>
  </fonts>
  <fills count="8">
    <fill>
      <patternFill patternType="none"/>
    </fill>
    <fill>
      <patternFill patternType="gray125"/>
    </fill>
    <fill>
      <patternFill patternType="solid">
        <fgColor theme="0" tint="-0.14999847407452621"/>
        <bgColor indexed="64"/>
      </patternFill>
    </fill>
    <fill>
      <patternFill patternType="solid">
        <fgColor rgb="FFFFFFCC"/>
        <bgColor indexed="64"/>
      </patternFill>
    </fill>
    <fill>
      <patternFill patternType="solid">
        <fgColor theme="4" tint="0.79998168889431442"/>
        <bgColor indexed="64"/>
      </patternFill>
    </fill>
    <fill>
      <patternFill patternType="solid">
        <fgColor theme="0" tint="-4.9989318521683403E-2"/>
        <bgColor indexed="64"/>
      </patternFill>
    </fill>
    <fill>
      <patternFill patternType="solid">
        <fgColor rgb="FFFFFF00"/>
        <bgColor indexed="64"/>
      </patternFill>
    </fill>
    <fill>
      <patternFill patternType="solid">
        <fgColor theme="2"/>
        <bgColor indexed="64"/>
      </patternFill>
    </fill>
  </fills>
  <borders count="21">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style="thin">
        <color indexed="64"/>
      </left>
      <right style="thin">
        <color indexed="64"/>
      </right>
      <top/>
      <bottom/>
      <diagonal/>
    </border>
    <border>
      <left/>
      <right/>
      <top/>
      <bottom style="thin">
        <color indexed="64"/>
      </bottom>
      <diagonal/>
    </border>
    <border>
      <left/>
      <right style="thin">
        <color indexed="64"/>
      </right>
      <top/>
      <bottom style="thin">
        <color indexed="64"/>
      </bottom>
      <diagonal/>
    </border>
    <border>
      <left/>
      <right style="thin">
        <color indexed="64"/>
      </right>
      <top/>
      <bottom/>
      <diagonal/>
    </border>
    <border>
      <left/>
      <right/>
      <top style="thin">
        <color indexed="64"/>
      </top>
      <bottom/>
      <diagonal/>
    </border>
    <border>
      <left/>
      <right style="thin">
        <color indexed="64"/>
      </right>
      <top style="thin">
        <color indexed="64"/>
      </top>
      <bottom/>
      <diagonal/>
    </border>
    <border>
      <left style="thin">
        <color indexed="64"/>
      </left>
      <right/>
      <top style="thin">
        <color indexed="64"/>
      </top>
      <bottom style="thin">
        <color theme="0" tint="-0.499984740745262"/>
      </bottom>
      <diagonal/>
    </border>
    <border>
      <left/>
      <right style="thin">
        <color indexed="64"/>
      </right>
      <top style="thin">
        <color indexed="64"/>
      </top>
      <bottom style="thin">
        <color theme="0" tint="-0.499984740745262"/>
      </bottom>
      <diagonal/>
    </border>
    <border>
      <left style="thin">
        <color theme="0" tint="-0.499984740745262"/>
      </left>
      <right style="thin">
        <color theme="0" tint="-0.499984740745262"/>
      </right>
      <top style="thin">
        <color indexed="64"/>
      </top>
      <bottom/>
      <diagonal/>
    </border>
    <border>
      <left style="thin">
        <color theme="0" tint="-0.499984740745262"/>
      </left>
      <right style="thin">
        <color theme="0" tint="-0.499984740745262"/>
      </right>
      <top/>
      <bottom style="thin">
        <color indexed="64"/>
      </bottom>
      <diagonal/>
    </border>
    <border>
      <left style="thin">
        <color indexed="64"/>
      </left>
      <right style="thin">
        <color theme="0" tint="-0.499984740745262"/>
      </right>
      <top style="thin">
        <color indexed="64"/>
      </top>
      <bottom/>
      <diagonal/>
    </border>
    <border>
      <left style="thin">
        <color indexed="64"/>
      </left>
      <right style="thin">
        <color theme="0" tint="-0.499984740745262"/>
      </right>
      <top/>
      <bottom style="thin">
        <color indexed="64"/>
      </bottom>
      <diagonal/>
    </border>
    <border>
      <left style="thin">
        <color indexed="64"/>
      </left>
      <right/>
      <top/>
      <bottom/>
      <diagonal/>
    </border>
    <border>
      <left style="thin">
        <color indexed="64"/>
      </left>
      <right/>
      <top/>
      <bottom style="thin">
        <color indexed="64"/>
      </bottom>
      <diagonal/>
    </border>
    <border>
      <left style="thin">
        <color indexed="64"/>
      </left>
      <right style="thin">
        <color indexed="64"/>
      </right>
      <top style="thin">
        <color indexed="64"/>
      </top>
      <bottom/>
      <diagonal/>
    </border>
  </borders>
  <cellStyleXfs count="25">
    <xf numFmtId="0" fontId="0" fillId="0" borderId="0"/>
    <xf numFmtId="9" fontId="1" fillId="0" borderId="0" applyFont="0" applyFill="0" applyBorder="0" applyAlignment="0" applyProtection="0"/>
    <xf numFmtId="0" fontId="2" fillId="0" borderId="0"/>
    <xf numFmtId="0" fontId="6" fillId="0" borderId="0" applyNumberFormat="0" applyFill="0" applyBorder="0" applyAlignment="0" applyProtection="0"/>
    <xf numFmtId="0" fontId="9" fillId="0" borderId="0" applyNumberFormat="0" applyFill="0" applyBorder="0" applyAlignment="0" applyProtection="0">
      <alignment vertical="top"/>
      <protection locked="0"/>
    </xf>
    <xf numFmtId="165" fontId="1" fillId="0" borderId="0" applyFont="0" applyFill="0" applyBorder="0" applyAlignment="0" applyProtection="0"/>
    <xf numFmtId="0" fontId="18" fillId="0" borderId="0"/>
    <xf numFmtId="164" fontId="1" fillId="0" borderId="0" applyFont="0" applyFill="0" applyBorder="0" applyAlignment="0" applyProtection="0"/>
    <xf numFmtId="0" fontId="4" fillId="0" borderId="0"/>
    <xf numFmtId="0" fontId="2" fillId="0" borderId="0"/>
    <xf numFmtId="0" fontId="20" fillId="0" borderId="0"/>
    <xf numFmtId="9" fontId="20" fillId="0" borderId="0" applyFont="0" applyFill="0" applyBorder="0" applyAlignment="0" applyProtection="0"/>
    <xf numFmtId="43" fontId="2" fillId="0" borderId="0" applyFont="0" applyFill="0" applyBorder="0" applyAlignment="0" applyProtection="0"/>
    <xf numFmtId="169" fontId="20" fillId="0" borderId="0" applyFont="0" applyFill="0" applyBorder="0" applyAlignment="0" applyProtection="0"/>
    <xf numFmtId="170" fontId="20" fillId="0" borderId="0" applyFont="0" applyFill="0" applyBorder="0" applyAlignment="0" applyProtection="0"/>
    <xf numFmtId="170" fontId="20" fillId="0" borderId="0" applyFont="0" applyFill="0" applyBorder="0" applyAlignment="0" applyProtection="0"/>
    <xf numFmtId="0" fontId="4" fillId="0" borderId="0"/>
    <xf numFmtId="0" fontId="2" fillId="0" borderId="0"/>
    <xf numFmtId="0" fontId="20" fillId="0" borderId="0"/>
    <xf numFmtId="9" fontId="2" fillId="0" borderId="0" applyFont="0" applyFill="0" applyBorder="0" applyAlignment="0" applyProtection="0"/>
    <xf numFmtId="41" fontId="1" fillId="0" borderId="0" applyFont="0" applyFill="0" applyBorder="0" applyAlignment="0" applyProtection="0"/>
    <xf numFmtId="42" fontId="1" fillId="0" borderId="0" applyFont="0" applyFill="0" applyBorder="0" applyAlignment="0" applyProtection="0"/>
    <xf numFmtId="44" fontId="1" fillId="0" borderId="0" applyFont="0" applyFill="0" applyBorder="0" applyAlignment="0" applyProtection="0"/>
    <xf numFmtId="0" fontId="22" fillId="0" borderId="0"/>
    <xf numFmtId="43" fontId="1" fillId="0" borderId="0" applyFont="0" applyFill="0" applyBorder="0" applyAlignment="0" applyProtection="0"/>
  </cellStyleXfs>
  <cellXfs count="101">
    <xf numFmtId="0" fontId="0" fillId="0" borderId="0" xfId="0"/>
    <xf numFmtId="167" fontId="10" fillId="3" borderId="3" xfId="2" applyNumberFormat="1" applyFont="1" applyFill="1" applyBorder="1" applyAlignment="1" applyProtection="1">
      <alignment vertical="center"/>
      <protection locked="0" hidden="1"/>
    </xf>
    <xf numFmtId="167" fontId="10" fillId="0" borderId="1" xfId="2" applyNumberFormat="1" applyFont="1" applyBorder="1" applyAlignment="1">
      <alignment vertical="center"/>
    </xf>
    <xf numFmtId="167" fontId="11" fillId="5" borderId="1" xfId="2" applyNumberFormat="1" applyFont="1" applyFill="1" applyBorder="1" applyAlignment="1">
      <alignment vertical="center"/>
    </xf>
    <xf numFmtId="0" fontId="10" fillId="5" borderId="1" xfId="0" applyFont="1" applyFill="1" applyBorder="1" applyAlignment="1">
      <alignment horizontal="center" vertical="center" wrapText="1"/>
    </xf>
    <xf numFmtId="167" fontId="10" fillId="3" borderId="3" xfId="2" applyNumberFormat="1" applyFont="1" applyFill="1" applyBorder="1" applyAlignment="1" applyProtection="1">
      <alignment horizontal="center" vertical="center"/>
      <protection locked="0" hidden="1"/>
    </xf>
    <xf numFmtId="167" fontId="10" fillId="0" borderId="1" xfId="2" applyNumberFormat="1" applyFont="1" applyBorder="1" applyAlignment="1">
      <alignment horizontal="center" vertical="center"/>
    </xf>
    <xf numFmtId="167" fontId="11" fillId="5" borderId="1" xfId="2" applyNumberFormat="1" applyFont="1" applyFill="1" applyBorder="1" applyAlignment="1">
      <alignment horizontal="center" vertical="center"/>
    </xf>
    <xf numFmtId="0" fontId="5" fillId="0" borderId="0" xfId="0" applyFont="1"/>
    <xf numFmtId="0" fontId="10" fillId="5" borderId="3" xfId="0" applyFont="1" applyFill="1" applyBorder="1" applyAlignment="1">
      <alignment horizontal="center" vertical="center" wrapText="1"/>
    </xf>
    <xf numFmtId="0" fontId="11" fillId="2" borderId="1" xfId="0" applyFont="1" applyFill="1" applyBorder="1" applyAlignment="1">
      <alignment horizontal="center" vertical="center" wrapText="1"/>
    </xf>
    <xf numFmtId="0" fontId="0" fillId="0" borderId="0" xfId="0" applyAlignment="1">
      <alignment vertical="center"/>
    </xf>
    <xf numFmtId="0" fontId="5" fillId="2" borderId="1" xfId="0" applyFont="1" applyFill="1" applyBorder="1" applyAlignment="1">
      <alignment horizontal="center"/>
    </xf>
    <xf numFmtId="9" fontId="0" fillId="0" borderId="1" xfId="0" applyNumberFormat="1" applyBorder="1" applyAlignment="1">
      <alignment horizontal="center"/>
    </xf>
    <xf numFmtId="168" fontId="13" fillId="0" borderId="1" xfId="0" applyNumberFormat="1" applyFont="1" applyBorder="1" applyAlignment="1">
      <alignment horizontal="right" vertical="center" wrapText="1"/>
    </xf>
    <xf numFmtId="0" fontId="14" fillId="0" borderId="0" xfId="0" applyFont="1"/>
    <xf numFmtId="168" fontId="15" fillId="0" borderId="1" xfId="0" applyNumberFormat="1" applyFont="1" applyBorder="1" applyAlignment="1">
      <alignment horizontal="right" vertical="center" wrapText="1"/>
    </xf>
    <xf numFmtId="0" fontId="16" fillId="0" borderId="0" xfId="0" applyFont="1"/>
    <xf numFmtId="0" fontId="7" fillId="0" borderId="0" xfId="0" applyFont="1" applyAlignment="1">
      <alignment vertical="center"/>
    </xf>
    <xf numFmtId="0" fontId="7" fillId="0" borderId="0" xfId="0" applyFont="1"/>
    <xf numFmtId="167" fontId="11" fillId="2" borderId="4" xfId="0" applyNumberFormat="1" applyFont="1" applyFill="1" applyBorder="1" applyAlignment="1">
      <alignment horizontal="center" vertical="center" wrapText="1"/>
    </xf>
    <xf numFmtId="0" fontId="5" fillId="2" borderId="0" xfId="0" applyFont="1" applyFill="1" applyAlignment="1">
      <alignment horizontal="center"/>
    </xf>
    <xf numFmtId="9" fontId="0" fillId="0" borderId="0" xfId="0" applyNumberFormat="1" applyAlignment="1">
      <alignment horizontal="center"/>
    </xf>
    <xf numFmtId="0" fontId="8" fillId="2" borderId="18" xfId="2" applyFont="1" applyFill="1" applyBorder="1" applyAlignment="1">
      <alignment horizontal="center" vertical="center" wrapText="1"/>
    </xf>
    <xf numFmtId="0" fontId="8" fillId="2" borderId="19" xfId="2" applyFont="1" applyFill="1" applyBorder="1" applyAlignment="1">
      <alignment horizontal="center" vertical="center" wrapText="1"/>
    </xf>
    <xf numFmtId="0" fontId="11" fillId="2" borderId="4" xfId="0" applyFont="1" applyFill="1" applyBorder="1" applyAlignment="1">
      <alignment horizontal="center" vertical="center" wrapText="1"/>
    </xf>
    <xf numFmtId="167" fontId="10" fillId="5" borderId="3" xfId="0" applyNumberFormat="1" applyFont="1" applyFill="1" applyBorder="1" applyAlignment="1">
      <alignment horizontal="center" vertical="center" wrapText="1"/>
    </xf>
    <xf numFmtId="0" fontId="3" fillId="0" borderId="0" xfId="0" applyFont="1"/>
    <xf numFmtId="0" fontId="3" fillId="0" borderId="0" xfId="0" applyFont="1" applyAlignment="1">
      <alignment vertical="center"/>
    </xf>
    <xf numFmtId="0" fontId="11" fillId="0" borderId="0" xfId="0" applyFont="1" applyAlignment="1">
      <alignment vertical="center" wrapText="1"/>
    </xf>
    <xf numFmtId="0" fontId="19" fillId="0" borderId="0" xfId="0" applyFont="1" applyAlignment="1">
      <alignment horizontal="center" vertical="center"/>
    </xf>
    <xf numFmtId="0" fontId="7" fillId="0" borderId="0" xfId="0" applyFont="1" applyAlignment="1">
      <alignment horizontal="left" vertical="center"/>
    </xf>
    <xf numFmtId="0" fontId="23" fillId="7" borderId="1" xfId="0" applyFont="1" applyFill="1" applyBorder="1" applyAlignment="1">
      <alignment horizontal="center" vertical="center" wrapText="1"/>
    </xf>
    <xf numFmtId="167" fontId="23" fillId="7" borderId="1" xfId="22" applyNumberFormat="1" applyFont="1" applyFill="1" applyBorder="1" applyAlignment="1">
      <alignment horizontal="center" vertical="center" wrapText="1"/>
    </xf>
    <xf numFmtId="0" fontId="26" fillId="0" borderId="0" xfId="0" applyFont="1"/>
    <xf numFmtId="0" fontId="25" fillId="0" borderId="1" xfId="0" applyFont="1" applyBorder="1" applyAlignment="1">
      <alignment horizontal="center" vertical="center" wrapText="1"/>
    </xf>
    <xf numFmtId="0" fontId="26" fillId="0" borderId="1" xfId="0" applyFont="1" applyBorder="1" applyAlignment="1">
      <alignment vertical="center"/>
    </xf>
    <xf numFmtId="0" fontId="26" fillId="0" borderId="1" xfId="0" applyFont="1" applyBorder="1" applyAlignment="1">
      <alignment horizontal="left" vertical="center" wrapText="1"/>
    </xf>
    <xf numFmtId="0" fontId="27" fillId="0" borderId="1" xfId="0" applyFont="1" applyBorder="1" applyAlignment="1">
      <alignment vertical="center" wrapText="1"/>
    </xf>
    <xf numFmtId="0" fontId="26" fillId="6" borderId="1" xfId="0" applyFont="1" applyFill="1" applyBorder="1"/>
    <xf numFmtId="0" fontId="26" fillId="0" borderId="1" xfId="0" applyFont="1" applyBorder="1" applyAlignment="1">
      <alignment horizontal="left" vertical="center"/>
    </xf>
    <xf numFmtId="0" fontId="26" fillId="0" borderId="0" xfId="0" applyFont="1" applyProtection="1">
      <protection locked="0" hidden="1"/>
    </xf>
    <xf numFmtId="166" fontId="32" fillId="0" borderId="0" xfId="0" applyNumberFormat="1" applyFont="1" applyAlignment="1">
      <alignment horizontal="center" vertical="center" wrapText="1"/>
    </xf>
    <xf numFmtId="166" fontId="32" fillId="0" borderId="1" xfId="0" applyNumberFormat="1" applyFont="1" applyBorder="1" applyAlignment="1">
      <alignment horizontal="center" vertical="center" wrapText="1"/>
    </xf>
    <xf numFmtId="0" fontId="32" fillId="0" borderId="0" xfId="0" applyFont="1" applyAlignment="1">
      <alignment horizontal="center" vertical="center"/>
    </xf>
    <xf numFmtId="0" fontId="34" fillId="0" borderId="0" xfId="0" applyFont="1"/>
    <xf numFmtId="0" fontId="21" fillId="0" borderId="1" xfId="2" applyFont="1" applyBorder="1" applyAlignment="1">
      <alignment vertical="center" wrapText="1"/>
    </xf>
    <xf numFmtId="171" fontId="21" fillId="0" borderId="1" xfId="24" applyNumberFormat="1" applyFont="1" applyFill="1" applyBorder="1" applyAlignment="1">
      <alignment horizontal="center" vertical="center" wrapText="1"/>
    </xf>
    <xf numFmtId="0" fontId="21" fillId="0" borderId="1" xfId="2" applyFont="1" applyBorder="1" applyAlignment="1">
      <alignment horizontal="center" vertical="center" wrapText="1"/>
    </xf>
    <xf numFmtId="0" fontId="32" fillId="0" borderId="0" xfId="0" applyFont="1" applyAlignment="1">
      <alignment horizontal="center" vertical="center" wrapText="1"/>
    </xf>
    <xf numFmtId="9" fontId="29" fillId="0" borderId="0" xfId="1" applyFont="1" applyFill="1" applyBorder="1" applyAlignment="1" applyProtection="1">
      <alignment horizontal="center" vertical="center"/>
      <protection locked="0" hidden="1"/>
    </xf>
    <xf numFmtId="0" fontId="32" fillId="0" borderId="20" xfId="0" applyFont="1" applyBorder="1" applyAlignment="1">
      <alignment horizontal="center" vertical="center" wrapText="1"/>
    </xf>
    <xf numFmtId="0" fontId="34" fillId="0" borderId="0" xfId="0" applyFont="1" applyAlignment="1">
      <alignment wrapText="1"/>
    </xf>
    <xf numFmtId="44" fontId="26" fillId="6" borderId="1" xfId="22" applyFont="1" applyFill="1" applyBorder="1" applyAlignment="1">
      <alignment vertical="center" wrapText="1"/>
    </xf>
    <xf numFmtId="44" fontId="26" fillId="0" borderId="1" xfId="22" applyFont="1" applyFill="1" applyBorder="1" applyAlignment="1">
      <alignment horizontal="center" vertical="center" wrapText="1"/>
    </xf>
    <xf numFmtId="168" fontId="25" fillId="2" borderId="1" xfId="0" applyNumberFormat="1" applyFont="1" applyFill="1" applyBorder="1" applyAlignment="1">
      <alignment vertical="center"/>
    </xf>
    <xf numFmtId="0" fontId="25" fillId="0" borderId="4" xfId="0" applyFont="1" applyBorder="1" applyAlignment="1">
      <alignment horizontal="center" vertical="center" wrapText="1"/>
    </xf>
    <xf numFmtId="0" fontId="25" fillId="0" borderId="5" xfId="0" applyFont="1" applyBorder="1" applyAlignment="1">
      <alignment horizontal="center" vertical="center" wrapText="1"/>
    </xf>
    <xf numFmtId="0" fontId="26" fillId="6" borderId="4" xfId="0" applyFont="1" applyFill="1" applyBorder="1" applyAlignment="1" applyProtection="1">
      <alignment horizontal="center" vertical="center"/>
      <protection locked="0" hidden="1"/>
    </xf>
    <xf numFmtId="0" fontId="26" fillId="6" borderId="3" xfId="0" applyFont="1" applyFill="1" applyBorder="1" applyAlignment="1" applyProtection="1">
      <alignment horizontal="center" vertical="center"/>
      <protection locked="0" hidden="1"/>
    </xf>
    <xf numFmtId="0" fontId="28" fillId="6" borderId="1" xfId="3" applyNumberFormat="1" applyFont="1" applyFill="1" applyBorder="1" applyAlignment="1" applyProtection="1">
      <alignment horizontal="center" vertical="center"/>
      <protection locked="0" hidden="1"/>
    </xf>
    <xf numFmtId="0" fontId="25" fillId="2" borderId="1" xfId="0" applyFont="1" applyFill="1" applyBorder="1" applyAlignment="1">
      <alignment horizontal="center" vertical="center" wrapText="1"/>
    </xf>
    <xf numFmtId="0" fontId="26" fillId="0" borderId="4" xfId="0" applyFont="1" applyBorder="1" applyAlignment="1">
      <alignment horizontal="justify" vertical="center" wrapText="1"/>
    </xf>
    <xf numFmtId="0" fontId="26" fillId="0" borderId="5" xfId="0" applyFont="1" applyBorder="1" applyAlignment="1">
      <alignment horizontal="justify" vertical="center" wrapText="1"/>
    </xf>
    <xf numFmtId="0" fontId="25" fillId="2" borderId="1" xfId="0" applyFont="1" applyFill="1" applyBorder="1" applyAlignment="1">
      <alignment horizontal="center" vertical="center"/>
    </xf>
    <xf numFmtId="0" fontId="29" fillId="0" borderId="1" xfId="0" applyFont="1" applyBorder="1" applyAlignment="1">
      <alignment horizontal="left" vertical="center" wrapText="1"/>
    </xf>
    <xf numFmtId="0" fontId="30" fillId="0" borderId="1" xfId="0" applyFont="1" applyBorder="1" applyAlignment="1">
      <alignment horizontal="left" vertical="center" wrapText="1"/>
    </xf>
    <xf numFmtId="0" fontId="26" fillId="6" borderId="4" xfId="0" applyFont="1" applyFill="1" applyBorder="1" applyAlignment="1">
      <alignment horizontal="center"/>
    </xf>
    <xf numFmtId="0" fontId="26" fillId="6" borderId="3" xfId="0" applyFont="1" applyFill="1" applyBorder="1" applyAlignment="1">
      <alignment horizontal="center"/>
    </xf>
    <xf numFmtId="0" fontId="26" fillId="0" borderId="1" xfId="0" applyFont="1" applyBorder="1" applyAlignment="1">
      <alignment horizontal="center" vertical="center" wrapText="1"/>
    </xf>
    <xf numFmtId="0" fontId="25" fillId="0" borderId="1" xfId="0" applyFont="1" applyBorder="1" applyAlignment="1">
      <alignment horizontal="left" vertical="center"/>
    </xf>
    <xf numFmtId="0" fontId="26" fillId="0" borderId="1" xfId="0" applyFont="1" applyBorder="1" applyAlignment="1">
      <alignment horizontal="left" vertical="center" wrapText="1"/>
    </xf>
    <xf numFmtId="0" fontId="32" fillId="2" borderId="1" xfId="0" applyFont="1" applyFill="1" applyBorder="1" applyAlignment="1">
      <alignment horizontal="center" vertical="center" wrapText="1"/>
    </xf>
    <xf numFmtId="0" fontId="32" fillId="0" borderId="20" xfId="0" applyFont="1" applyBorder="1" applyAlignment="1">
      <alignment horizontal="center" vertical="center"/>
    </xf>
    <xf numFmtId="9" fontId="29" fillId="2" borderId="20" xfId="1" applyFont="1" applyFill="1" applyBorder="1" applyAlignment="1" applyProtection="1">
      <alignment horizontal="center" vertical="center"/>
      <protection locked="0" hidden="1"/>
    </xf>
    <xf numFmtId="0" fontId="10" fillId="5" borderId="4" xfId="0" applyFont="1" applyFill="1" applyBorder="1" applyAlignment="1">
      <alignment horizontal="center" vertical="center" wrapText="1"/>
    </xf>
    <xf numFmtId="0" fontId="10" fillId="5" borderId="5" xfId="0" applyFont="1" applyFill="1" applyBorder="1" applyAlignment="1">
      <alignment horizontal="center" vertical="center" wrapText="1"/>
    </xf>
    <xf numFmtId="0" fontId="10" fillId="5" borderId="3" xfId="0" applyFont="1" applyFill="1" applyBorder="1" applyAlignment="1">
      <alignment horizontal="center" vertical="center" wrapText="1"/>
    </xf>
    <xf numFmtId="0" fontId="11" fillId="2" borderId="1" xfId="0" applyFont="1" applyFill="1" applyBorder="1" applyAlignment="1">
      <alignment horizontal="center" vertical="center" wrapText="1"/>
    </xf>
    <xf numFmtId="167" fontId="11" fillId="2" borderId="4" xfId="0" applyNumberFormat="1" applyFont="1" applyFill="1" applyBorder="1" applyAlignment="1">
      <alignment horizontal="center" vertical="center" wrapText="1"/>
    </xf>
    <xf numFmtId="167" fontId="11" fillId="2" borderId="3" xfId="0" applyNumberFormat="1" applyFont="1" applyFill="1" applyBorder="1" applyAlignment="1">
      <alignment horizontal="center" vertical="center" wrapText="1"/>
    </xf>
    <xf numFmtId="0" fontId="8" fillId="2" borderId="10" xfId="2" applyFont="1" applyFill="1" applyBorder="1" applyAlignment="1">
      <alignment horizontal="center" vertical="center" wrapText="1"/>
    </xf>
    <xf numFmtId="0" fontId="8" fillId="2" borderId="11" xfId="2" applyFont="1" applyFill="1" applyBorder="1" applyAlignment="1">
      <alignment horizontal="center" vertical="center" wrapText="1"/>
    </xf>
    <xf numFmtId="0" fontId="8" fillId="2" borderId="0" xfId="2" applyFont="1" applyFill="1" applyAlignment="1">
      <alignment horizontal="center" vertical="center" wrapText="1"/>
    </xf>
    <xf numFmtId="0" fontId="8" fillId="2" borderId="9" xfId="2" applyFont="1" applyFill="1" applyBorder="1" applyAlignment="1">
      <alignment horizontal="center" vertical="center" wrapText="1"/>
    </xf>
    <xf numFmtId="0" fontId="8" fillId="2" borderId="7" xfId="2" applyFont="1" applyFill="1" applyBorder="1" applyAlignment="1">
      <alignment horizontal="center" vertical="center" wrapText="1"/>
    </xf>
    <xf numFmtId="0" fontId="8" fillId="2" borderId="8" xfId="2" applyFont="1" applyFill="1" applyBorder="1" applyAlignment="1">
      <alignment horizontal="center" vertical="center" wrapText="1"/>
    </xf>
    <xf numFmtId="0" fontId="8" fillId="2" borderId="6" xfId="2" applyFont="1" applyFill="1" applyBorder="1" applyAlignment="1">
      <alignment horizontal="center" vertical="center" wrapText="1"/>
    </xf>
    <xf numFmtId="0" fontId="8" fillId="2" borderId="2" xfId="2" applyFont="1" applyFill="1" applyBorder="1" applyAlignment="1">
      <alignment horizontal="center" vertical="center" wrapText="1"/>
    </xf>
    <xf numFmtId="0" fontId="8" fillId="2" borderId="1" xfId="2" applyFont="1" applyFill="1" applyBorder="1" applyAlignment="1">
      <alignment horizontal="center" vertical="center" wrapText="1"/>
    </xf>
    <xf numFmtId="0" fontId="11" fillId="2" borderId="12" xfId="0" applyFont="1" applyFill="1" applyBorder="1" applyAlignment="1">
      <alignment horizontal="left" vertical="center" wrapText="1"/>
    </xf>
    <xf numFmtId="0" fontId="11" fillId="2" borderId="13" xfId="0" applyFont="1" applyFill="1" applyBorder="1" applyAlignment="1">
      <alignment horizontal="left" vertical="center" wrapText="1"/>
    </xf>
    <xf numFmtId="0" fontId="17" fillId="4" borderId="1" xfId="0" applyFont="1" applyFill="1" applyBorder="1" applyAlignment="1">
      <alignment horizontal="center" vertical="center" wrapText="1"/>
    </xf>
    <xf numFmtId="0" fontId="17" fillId="4" borderId="1" xfId="0" applyFont="1" applyFill="1" applyBorder="1" applyAlignment="1">
      <alignment horizontal="center" vertical="center"/>
    </xf>
    <xf numFmtId="0" fontId="8" fillId="2" borderId="16" xfId="2" applyFont="1" applyFill="1" applyBorder="1" applyAlignment="1">
      <alignment horizontal="center" vertical="center" wrapText="1"/>
    </xf>
    <xf numFmtId="0" fontId="8" fillId="2" borderId="17" xfId="2" applyFont="1" applyFill="1" applyBorder="1" applyAlignment="1">
      <alignment horizontal="center" vertical="center" wrapText="1"/>
    </xf>
    <xf numFmtId="0" fontId="8" fillId="2" borderId="14" xfId="2" applyFont="1" applyFill="1" applyBorder="1" applyAlignment="1">
      <alignment horizontal="center" vertical="center" wrapText="1"/>
    </xf>
    <xf numFmtId="0" fontId="8" fillId="2" borderId="15" xfId="2" applyFont="1" applyFill="1" applyBorder="1" applyAlignment="1">
      <alignment horizontal="center" vertical="center" wrapText="1"/>
    </xf>
    <xf numFmtId="0" fontId="8" fillId="0" borderId="4" xfId="0" applyFont="1" applyBorder="1" applyAlignment="1">
      <alignment horizontal="center" vertical="center"/>
    </xf>
    <xf numFmtId="0" fontId="8" fillId="0" borderId="5" xfId="0" applyFont="1" applyBorder="1" applyAlignment="1">
      <alignment horizontal="center" vertical="center"/>
    </xf>
    <xf numFmtId="0" fontId="8" fillId="0" borderId="3" xfId="0" applyFont="1" applyBorder="1" applyAlignment="1">
      <alignment horizontal="center" vertical="center"/>
    </xf>
  </cellXfs>
  <cellStyles count="25">
    <cellStyle name="Hipervínculo" xfId="3" builtinId="8"/>
    <cellStyle name="Hipervínculo 2" xfId="4" xr:uid="{00000000-0005-0000-0000-000001000000}"/>
    <cellStyle name="Millares" xfId="24" builtinId="3"/>
    <cellStyle name="Millares [0] 2" xfId="20" xr:uid="{00000000-0005-0000-0000-000002000000}"/>
    <cellStyle name="Millares 2" xfId="12" xr:uid="{00000000-0005-0000-0000-000003000000}"/>
    <cellStyle name="Millares 5" xfId="13" xr:uid="{00000000-0005-0000-0000-000004000000}"/>
    <cellStyle name="Moneda" xfId="22" builtinId="4"/>
    <cellStyle name="Moneda [0] 2" xfId="21" xr:uid="{00000000-0005-0000-0000-000005000000}"/>
    <cellStyle name="Moneda 2" xfId="7" xr:uid="{00000000-0005-0000-0000-000006000000}"/>
    <cellStyle name="Moneda 3" xfId="5" xr:uid="{00000000-0005-0000-0000-000007000000}"/>
    <cellStyle name="Moneda 4" xfId="14" xr:uid="{00000000-0005-0000-0000-000008000000}"/>
    <cellStyle name="Moneda 5" xfId="15" xr:uid="{00000000-0005-0000-0000-000009000000}"/>
    <cellStyle name="Normal" xfId="0" builtinId="0"/>
    <cellStyle name="Normal 2" xfId="9" xr:uid="{00000000-0005-0000-0000-00000B000000}"/>
    <cellStyle name="Normal 2 2" xfId="6" xr:uid="{00000000-0005-0000-0000-00000C000000}"/>
    <cellStyle name="Normal 2 2 2" xfId="16" xr:uid="{00000000-0005-0000-0000-00000D000000}"/>
    <cellStyle name="Normal 2 3" xfId="17" xr:uid="{00000000-0005-0000-0000-00000E000000}"/>
    <cellStyle name="Normal 2 4" xfId="23" xr:uid="{D209CC52-B829-497D-8F13-C1E4242AEE03}"/>
    <cellStyle name="Normal 28" xfId="2" xr:uid="{00000000-0005-0000-0000-00000F000000}"/>
    <cellStyle name="Normal 3" xfId="8" xr:uid="{00000000-0005-0000-0000-000010000000}"/>
    <cellStyle name="Normal 3 2" xfId="18" xr:uid="{00000000-0005-0000-0000-000011000000}"/>
    <cellStyle name="Normal 4" xfId="10" xr:uid="{00000000-0005-0000-0000-000012000000}"/>
    <cellStyle name="Porcentaje" xfId="1" builtinId="5"/>
    <cellStyle name="Porcentual 2" xfId="19" xr:uid="{00000000-0005-0000-0000-000014000000}"/>
    <cellStyle name="Porcentual 5" xfId="11" xr:uid="{00000000-0005-0000-0000-000015000000}"/>
  </cellStyles>
  <dxfs count="0"/>
  <tableStyles count="0" defaultTableStyle="TableStyleMedium2" defaultPivotStyle="PivotStyleLight16"/>
  <colors>
    <mruColors>
      <color rgb="FFFFB3B3"/>
      <color rgb="FFED97A9"/>
      <color rgb="FFEF5357"/>
      <color rgb="FFFAA9A0"/>
      <color rgb="FFFF5D5D"/>
      <color rgb="FFFFFF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2.xml"/><Relationship Id="rId3" Type="http://schemas.openxmlformats.org/officeDocument/2006/relationships/theme" Target="theme/theme1.xml"/><Relationship Id="rId7" Type="http://schemas.openxmlformats.org/officeDocument/2006/relationships/customXml" Target="../customXml/item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 Id="rId9" Type="http://schemas.openxmlformats.org/officeDocument/2006/relationships/customXml" Target="../customXml/item3.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editAs="oneCell">
    <xdr:from>
      <xdr:col>1</xdr:col>
      <xdr:colOff>240847</xdr:colOff>
      <xdr:row>1</xdr:row>
      <xdr:rowOff>95250</xdr:rowOff>
    </xdr:from>
    <xdr:to>
      <xdr:col>1</xdr:col>
      <xdr:colOff>740228</xdr:colOff>
      <xdr:row>1</xdr:row>
      <xdr:rowOff>667024</xdr:rowOff>
    </xdr:to>
    <xdr:pic>
      <xdr:nvPicPr>
        <xdr:cNvPr id="2" name="45 Imagen" descr="LOGO-ICBF">
          <a:extLst>
            <a:ext uri="{FF2B5EF4-FFF2-40B4-BE49-F238E27FC236}">
              <a16:creationId xmlns:a16="http://schemas.microsoft.com/office/drawing/2014/main" id="{647A6007-9136-4E2C-ABCF-15D7E9B281B3}"/>
            </a:ext>
          </a:extLst>
        </xdr:cNvPr>
        <xdr:cNvPicPr>
          <a:picLocks noChangeAspect="1" noChangeArrowheads="1"/>
        </xdr:cNvPicPr>
      </xdr:nvPicPr>
      <xdr:blipFill>
        <a:blip xmlns:r="http://schemas.openxmlformats.org/officeDocument/2006/relationships" r:embed="rId1" cstate="print"/>
        <a:srcRect/>
        <a:stretch>
          <a:fillRect/>
        </a:stretch>
      </xdr:blipFill>
      <xdr:spPr bwMode="auto">
        <a:xfrm>
          <a:off x="336097" y="161925"/>
          <a:ext cx="499381" cy="571774"/>
        </a:xfrm>
        <a:prstGeom prst="rect">
          <a:avLst/>
        </a:prstGeom>
        <a:noFill/>
        <a:ln w="9525">
          <a:noFill/>
          <a:miter lim="800000"/>
          <a:headEnd/>
          <a:tailEnd/>
        </a:ln>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tabColor theme="9"/>
  </sheetPr>
  <dimension ref="B1:N135"/>
  <sheetViews>
    <sheetView showGridLines="0" tabSelected="1" view="pageBreakPreview" zoomScaleNormal="110" zoomScaleSheetLayoutView="100" workbookViewId="0">
      <selection activeCell="F9" sqref="F9:G9"/>
    </sheetView>
  </sheetViews>
  <sheetFormatPr baseColWidth="10" defaultColWidth="11.42578125" defaultRowHeight="0" customHeight="1" zeroHeight="1"/>
  <cols>
    <col min="1" max="1" width="1.42578125" style="27" customWidth="1"/>
    <col min="2" max="2" width="16.140625" style="27" customWidth="1"/>
    <col min="3" max="3" width="23.140625" style="27" customWidth="1"/>
    <col min="4" max="4" width="22.28515625" style="27" customWidth="1"/>
    <col min="5" max="5" width="22" style="27" customWidth="1"/>
    <col min="6" max="6" width="21" style="27" customWidth="1"/>
    <col min="7" max="7" width="19.42578125" style="27" customWidth="1"/>
    <col min="8" max="9" width="18.42578125" style="27" customWidth="1"/>
    <col min="10" max="10" width="1.28515625" style="27" customWidth="1"/>
    <col min="11" max="12" width="11.42578125" style="27" customWidth="1"/>
    <col min="13" max="16384" width="11.42578125" style="27"/>
  </cols>
  <sheetData>
    <row r="1" spans="2:12" ht="5.25" customHeight="1"/>
    <row r="2" spans="2:12" s="28" customFormat="1" ht="90.75" customHeight="1">
      <c r="B2" s="56" t="s">
        <v>0</v>
      </c>
      <c r="C2" s="57"/>
      <c r="D2" s="57"/>
      <c r="E2" s="57"/>
      <c r="F2" s="57"/>
      <c r="G2" s="57"/>
      <c r="H2" s="57"/>
      <c r="I2" s="57"/>
      <c r="L2" s="29"/>
    </row>
    <row r="3" spans="2:12" ht="15" hidden="1">
      <c r="B3" s="34"/>
      <c r="C3" s="34"/>
      <c r="D3" s="34"/>
      <c r="E3" s="34"/>
      <c r="F3" s="34"/>
      <c r="G3" s="34"/>
      <c r="H3" s="34"/>
      <c r="I3" s="34"/>
      <c r="L3" s="29"/>
    </row>
    <row r="4" spans="2:12" ht="23.25" customHeight="1">
      <c r="B4" s="61" t="s">
        <v>127</v>
      </c>
      <c r="C4" s="61"/>
      <c r="D4" s="61"/>
      <c r="E4" s="61"/>
      <c r="F4" s="61"/>
      <c r="G4" s="61"/>
      <c r="H4" s="61"/>
      <c r="I4" s="61"/>
      <c r="L4" s="29"/>
    </row>
    <row r="5" spans="2:12" ht="63.75" customHeight="1">
      <c r="B5" s="35" t="s">
        <v>1</v>
      </c>
      <c r="C5" s="62" t="s">
        <v>2</v>
      </c>
      <c r="D5" s="63"/>
      <c r="E5" s="63"/>
      <c r="F5" s="63"/>
      <c r="G5" s="63"/>
      <c r="H5" s="63"/>
      <c r="I5" s="63"/>
      <c r="L5" s="29"/>
    </row>
    <row r="6" spans="2:12" ht="15" hidden="1">
      <c r="B6" s="34"/>
      <c r="C6" s="34"/>
      <c r="D6" s="34"/>
      <c r="E6" s="34"/>
      <c r="F6" s="34"/>
      <c r="G6" s="34"/>
      <c r="H6" s="34"/>
      <c r="I6" s="34"/>
    </row>
    <row r="7" spans="2:12" ht="26.25" customHeight="1">
      <c r="B7" s="36" t="s">
        <v>3</v>
      </c>
      <c r="C7" s="58"/>
      <c r="D7" s="59"/>
      <c r="E7" s="37" t="s">
        <v>4</v>
      </c>
      <c r="F7" s="67"/>
      <c r="G7" s="68"/>
      <c r="H7" s="38" t="s">
        <v>5</v>
      </c>
      <c r="I7" s="39"/>
    </row>
    <row r="8" spans="2:12" ht="24" customHeight="1">
      <c r="B8" s="36" t="s">
        <v>6</v>
      </c>
      <c r="C8" s="58"/>
      <c r="D8" s="59"/>
      <c r="E8" s="40" t="s">
        <v>7</v>
      </c>
      <c r="F8" s="67"/>
      <c r="G8" s="68"/>
      <c r="H8" s="38" t="s">
        <v>8</v>
      </c>
      <c r="I8" s="39"/>
    </row>
    <row r="9" spans="2:12" ht="28.5" customHeight="1">
      <c r="B9" s="36" t="s">
        <v>9</v>
      </c>
      <c r="C9" s="60"/>
      <c r="D9" s="60"/>
      <c r="E9" s="40" t="s">
        <v>10</v>
      </c>
      <c r="F9" s="67"/>
      <c r="G9" s="68"/>
      <c r="H9" s="38" t="s">
        <v>11</v>
      </c>
      <c r="I9" s="39"/>
    </row>
    <row r="10" spans="2:12" ht="15" hidden="1">
      <c r="B10" s="34"/>
      <c r="C10" s="34"/>
      <c r="D10" s="34"/>
      <c r="E10" s="34"/>
      <c r="F10" s="34"/>
      <c r="G10" s="41"/>
      <c r="H10" s="41"/>
      <c r="I10" s="41"/>
    </row>
    <row r="11" spans="2:12" ht="15.75" hidden="1">
      <c r="B11" s="64" t="s">
        <v>12</v>
      </c>
      <c r="C11" s="64"/>
      <c r="D11" s="64"/>
      <c r="E11" s="64"/>
      <c r="F11" s="64"/>
      <c r="G11" s="64"/>
      <c r="H11" s="64"/>
      <c r="I11" s="64"/>
    </row>
    <row r="12" spans="2:12" ht="141" customHeight="1">
      <c r="B12" s="65" t="s">
        <v>13</v>
      </c>
      <c r="C12" s="65"/>
      <c r="D12" s="65"/>
      <c r="E12" s="65"/>
      <c r="F12" s="65"/>
      <c r="G12" s="65"/>
      <c r="H12" s="65"/>
      <c r="I12" s="65"/>
    </row>
    <row r="13" spans="2:12" ht="118.5" customHeight="1">
      <c r="B13" s="66" t="s">
        <v>14</v>
      </c>
      <c r="C13" s="66"/>
      <c r="D13" s="66"/>
      <c r="E13" s="66"/>
      <c r="F13" s="66"/>
      <c r="G13" s="66"/>
      <c r="H13" s="66"/>
      <c r="I13" s="66"/>
    </row>
    <row r="14" spans="2:12" ht="15" hidden="1">
      <c r="B14" s="34"/>
      <c r="C14" s="34"/>
      <c r="D14" s="34"/>
      <c r="E14" s="34"/>
      <c r="F14" s="34"/>
      <c r="G14" s="34"/>
      <c r="H14" s="34"/>
      <c r="I14" s="34"/>
    </row>
    <row r="15" spans="2:12" ht="31.5" hidden="1">
      <c r="B15" s="73" t="s">
        <v>15</v>
      </c>
      <c r="C15" s="73"/>
      <c r="D15" s="73"/>
      <c r="E15" s="42"/>
      <c r="F15" s="51" t="s">
        <v>16</v>
      </c>
      <c r="G15" s="74">
        <v>0.19</v>
      </c>
      <c r="H15" s="74"/>
      <c r="I15" s="74"/>
    </row>
    <row r="16" spans="2:12" ht="15.75">
      <c r="B16" s="44"/>
      <c r="C16" s="44"/>
      <c r="D16" s="44"/>
      <c r="E16" s="42"/>
      <c r="F16" s="49"/>
      <c r="G16" s="50"/>
      <c r="H16" s="50"/>
      <c r="I16" s="50"/>
    </row>
    <row r="17" spans="2:14" ht="30" customHeight="1">
      <c r="B17" s="72" t="s">
        <v>17</v>
      </c>
      <c r="C17" s="72"/>
      <c r="D17" s="43" t="s">
        <v>18</v>
      </c>
      <c r="E17" s="42"/>
      <c r="F17" s="44"/>
      <c r="G17" s="45"/>
      <c r="H17" s="45"/>
      <c r="I17" s="45"/>
    </row>
    <row r="18" spans="2:14" ht="15.75" hidden="1" thickBot="1">
      <c r="B18" s="34"/>
      <c r="C18" s="34"/>
      <c r="D18" s="34"/>
      <c r="E18" s="34"/>
      <c r="F18" s="34"/>
      <c r="G18" s="34"/>
      <c r="H18" s="34"/>
      <c r="I18" s="34"/>
      <c r="N18" s="30"/>
    </row>
    <row r="19" spans="2:14" ht="15">
      <c r="B19" s="34"/>
      <c r="C19" s="34"/>
      <c r="D19" s="34"/>
      <c r="E19" s="34"/>
      <c r="F19" s="34"/>
      <c r="G19" s="34"/>
      <c r="H19" s="34"/>
      <c r="I19" s="34"/>
      <c r="N19" s="30"/>
    </row>
    <row r="20" spans="2:14" s="19" customFormat="1" ht="59.25" customHeight="1">
      <c r="B20" s="32" t="s">
        <v>19</v>
      </c>
      <c r="C20" s="32" t="s">
        <v>20</v>
      </c>
      <c r="D20" s="32" t="s">
        <v>21</v>
      </c>
      <c r="E20" s="32" t="s">
        <v>22</v>
      </c>
      <c r="F20" s="32" t="s">
        <v>23</v>
      </c>
      <c r="G20" s="33" t="s">
        <v>24</v>
      </c>
      <c r="H20" s="33" t="s">
        <v>25</v>
      </c>
      <c r="I20" s="33" t="s">
        <v>26</v>
      </c>
      <c r="N20" s="30"/>
    </row>
    <row r="21" spans="2:14" s="19" customFormat="1" ht="33" customHeight="1">
      <c r="B21" s="46" t="s">
        <v>27</v>
      </c>
      <c r="C21" s="46" t="s">
        <v>28</v>
      </c>
      <c r="D21" s="46" t="s">
        <v>29</v>
      </c>
      <c r="E21" s="47">
        <v>4797</v>
      </c>
      <c r="F21" s="48">
        <v>4</v>
      </c>
      <c r="G21" s="53">
        <v>0</v>
      </c>
      <c r="H21" s="54">
        <f>+F21*G21</f>
        <v>0</v>
      </c>
      <c r="I21" s="54">
        <f>+H21*1.19</f>
        <v>0</v>
      </c>
      <c r="N21" s="30"/>
    </row>
    <row r="22" spans="2:14" s="19" customFormat="1" ht="33" customHeight="1">
      <c r="B22" s="46" t="s">
        <v>27</v>
      </c>
      <c r="C22" s="46" t="s">
        <v>30</v>
      </c>
      <c r="D22" s="46" t="s">
        <v>31</v>
      </c>
      <c r="E22" s="47">
        <v>7000</v>
      </c>
      <c r="F22" s="48">
        <v>4</v>
      </c>
      <c r="G22" s="53">
        <v>0</v>
      </c>
      <c r="H22" s="54">
        <f t="shared" ref="H22:H49" si="0">+F22*G22</f>
        <v>0</v>
      </c>
      <c r="I22" s="54">
        <f t="shared" ref="I22:I49" si="1">+H22*1.19</f>
        <v>0</v>
      </c>
      <c r="N22" s="30"/>
    </row>
    <row r="23" spans="2:14" s="19" customFormat="1" ht="33" customHeight="1">
      <c r="B23" s="46" t="s">
        <v>27</v>
      </c>
      <c r="C23" s="46" t="s">
        <v>32</v>
      </c>
      <c r="D23" s="46" t="s">
        <v>33</v>
      </c>
      <c r="E23" s="47">
        <v>1200</v>
      </c>
      <c r="F23" s="48">
        <v>4</v>
      </c>
      <c r="G23" s="53">
        <v>0</v>
      </c>
      <c r="H23" s="54">
        <f t="shared" si="0"/>
        <v>0</v>
      </c>
      <c r="I23" s="54">
        <f t="shared" si="1"/>
        <v>0</v>
      </c>
      <c r="N23" s="30"/>
    </row>
    <row r="24" spans="2:14" s="19" customFormat="1" ht="33" customHeight="1">
      <c r="B24" s="46" t="s">
        <v>27</v>
      </c>
      <c r="C24" s="46" t="s">
        <v>34</v>
      </c>
      <c r="D24" s="46" t="s">
        <v>35</v>
      </c>
      <c r="E24" s="47">
        <v>9600</v>
      </c>
      <c r="F24" s="48">
        <v>4</v>
      </c>
      <c r="G24" s="53">
        <v>0</v>
      </c>
      <c r="H24" s="54">
        <f t="shared" si="0"/>
        <v>0</v>
      </c>
      <c r="I24" s="54">
        <f t="shared" si="1"/>
        <v>0</v>
      </c>
      <c r="N24" s="30"/>
    </row>
    <row r="25" spans="2:14" s="19" customFormat="1" ht="33" customHeight="1">
      <c r="B25" s="46" t="s">
        <v>27</v>
      </c>
      <c r="C25" s="46" t="s">
        <v>36</v>
      </c>
      <c r="D25" s="46" t="s">
        <v>37</v>
      </c>
      <c r="E25" s="47">
        <v>1200</v>
      </c>
      <c r="F25" s="48">
        <v>4</v>
      </c>
      <c r="G25" s="53">
        <v>0</v>
      </c>
      <c r="H25" s="54">
        <f t="shared" si="0"/>
        <v>0</v>
      </c>
      <c r="I25" s="54">
        <f t="shared" si="1"/>
        <v>0</v>
      </c>
      <c r="N25" s="30"/>
    </row>
    <row r="26" spans="2:14" s="19" customFormat="1" ht="33" customHeight="1">
      <c r="B26" s="46" t="s">
        <v>27</v>
      </c>
      <c r="C26" s="46" t="s">
        <v>38</v>
      </c>
      <c r="D26" s="46" t="s">
        <v>37</v>
      </c>
      <c r="E26" s="47">
        <v>800</v>
      </c>
      <c r="F26" s="48">
        <v>4</v>
      </c>
      <c r="G26" s="53">
        <v>0</v>
      </c>
      <c r="H26" s="54">
        <f t="shared" si="0"/>
        <v>0</v>
      </c>
      <c r="I26" s="54">
        <f t="shared" si="1"/>
        <v>0</v>
      </c>
      <c r="N26" s="30"/>
    </row>
    <row r="27" spans="2:14" s="19" customFormat="1" ht="33" customHeight="1">
      <c r="B27" s="46" t="s">
        <v>27</v>
      </c>
      <c r="C27" s="46" t="s">
        <v>39</v>
      </c>
      <c r="D27" s="46" t="s">
        <v>40</v>
      </c>
      <c r="E27" s="47">
        <v>3500</v>
      </c>
      <c r="F27" s="48">
        <v>4</v>
      </c>
      <c r="G27" s="53">
        <v>0</v>
      </c>
      <c r="H27" s="54">
        <f t="shared" si="0"/>
        <v>0</v>
      </c>
      <c r="I27" s="54">
        <f t="shared" si="1"/>
        <v>0</v>
      </c>
      <c r="N27" s="30"/>
    </row>
    <row r="28" spans="2:14" s="19" customFormat="1" ht="33" customHeight="1">
      <c r="B28" s="46" t="s">
        <v>27</v>
      </c>
      <c r="C28" s="46" t="s">
        <v>41</v>
      </c>
      <c r="D28" s="46" t="s">
        <v>42</v>
      </c>
      <c r="E28" s="47">
        <v>300</v>
      </c>
      <c r="F28" s="48">
        <v>4</v>
      </c>
      <c r="G28" s="53">
        <v>0</v>
      </c>
      <c r="H28" s="54">
        <f t="shared" si="0"/>
        <v>0</v>
      </c>
      <c r="I28" s="54">
        <f t="shared" si="1"/>
        <v>0</v>
      </c>
      <c r="N28" s="30"/>
    </row>
    <row r="29" spans="2:14" s="19" customFormat="1" ht="33" customHeight="1">
      <c r="B29" s="46" t="s">
        <v>27</v>
      </c>
      <c r="C29" s="46" t="s">
        <v>43</v>
      </c>
      <c r="D29" s="46" t="s">
        <v>44</v>
      </c>
      <c r="E29" s="47">
        <v>40</v>
      </c>
      <c r="F29" s="48">
        <v>4</v>
      </c>
      <c r="G29" s="53">
        <v>0</v>
      </c>
      <c r="H29" s="54">
        <f t="shared" si="0"/>
        <v>0</v>
      </c>
      <c r="I29" s="54">
        <f t="shared" si="1"/>
        <v>0</v>
      </c>
      <c r="N29" s="30"/>
    </row>
    <row r="30" spans="2:14" s="19" customFormat="1" ht="33" customHeight="1">
      <c r="B30" s="46" t="s">
        <v>27</v>
      </c>
      <c r="C30" s="46" t="s">
        <v>45</v>
      </c>
      <c r="D30" s="46" t="s">
        <v>46</v>
      </c>
      <c r="E30" s="47">
        <v>250</v>
      </c>
      <c r="F30" s="48">
        <v>4</v>
      </c>
      <c r="G30" s="53">
        <v>0</v>
      </c>
      <c r="H30" s="54">
        <f t="shared" si="0"/>
        <v>0</v>
      </c>
      <c r="I30" s="54">
        <f t="shared" si="1"/>
        <v>0</v>
      </c>
      <c r="N30" s="30"/>
    </row>
    <row r="31" spans="2:14" s="19" customFormat="1" ht="33" customHeight="1">
      <c r="B31" s="46" t="s">
        <v>47</v>
      </c>
      <c r="C31" s="46" t="s">
        <v>48</v>
      </c>
      <c r="D31" s="46" t="s">
        <v>49</v>
      </c>
      <c r="E31" s="47">
        <v>1500</v>
      </c>
      <c r="F31" s="48">
        <v>4</v>
      </c>
      <c r="G31" s="53">
        <v>0</v>
      </c>
      <c r="H31" s="54">
        <f t="shared" si="0"/>
        <v>0</v>
      </c>
      <c r="I31" s="54">
        <f t="shared" si="1"/>
        <v>0</v>
      </c>
      <c r="N31" s="30"/>
    </row>
    <row r="32" spans="2:14" s="19" customFormat="1" ht="33" customHeight="1">
      <c r="B32" s="46" t="s">
        <v>47</v>
      </c>
      <c r="C32" s="46" t="s">
        <v>50</v>
      </c>
      <c r="D32" s="46" t="s">
        <v>51</v>
      </c>
      <c r="E32" s="47">
        <v>40</v>
      </c>
      <c r="F32" s="48">
        <v>4</v>
      </c>
      <c r="G32" s="53">
        <v>0</v>
      </c>
      <c r="H32" s="54">
        <f t="shared" si="0"/>
        <v>0</v>
      </c>
      <c r="I32" s="54">
        <f t="shared" si="1"/>
        <v>0</v>
      </c>
      <c r="N32" s="30"/>
    </row>
    <row r="33" spans="2:14" s="19" customFormat="1" ht="33" customHeight="1">
      <c r="B33" s="46" t="s">
        <v>52</v>
      </c>
      <c r="C33" s="46" t="s">
        <v>53</v>
      </c>
      <c r="D33" s="46" t="s">
        <v>54</v>
      </c>
      <c r="E33" s="47">
        <v>800</v>
      </c>
      <c r="F33" s="48">
        <v>4</v>
      </c>
      <c r="G33" s="53">
        <v>0</v>
      </c>
      <c r="H33" s="54">
        <f t="shared" si="0"/>
        <v>0</v>
      </c>
      <c r="I33" s="54">
        <f t="shared" si="1"/>
        <v>0</v>
      </c>
      <c r="N33" s="30"/>
    </row>
    <row r="34" spans="2:14" s="19" customFormat="1" ht="33" customHeight="1">
      <c r="B34" s="46" t="s">
        <v>55</v>
      </c>
      <c r="C34" s="46" t="s">
        <v>56</v>
      </c>
      <c r="D34" s="46" t="s">
        <v>57</v>
      </c>
      <c r="E34" s="47">
        <v>1000</v>
      </c>
      <c r="F34" s="48">
        <v>4</v>
      </c>
      <c r="G34" s="53">
        <v>0</v>
      </c>
      <c r="H34" s="54">
        <f t="shared" si="0"/>
        <v>0</v>
      </c>
      <c r="I34" s="54">
        <f t="shared" si="1"/>
        <v>0</v>
      </c>
      <c r="N34" s="30"/>
    </row>
    <row r="35" spans="2:14" s="19" customFormat="1" ht="33" customHeight="1">
      <c r="B35" s="46" t="s">
        <v>58</v>
      </c>
      <c r="C35" s="46" t="s">
        <v>59</v>
      </c>
      <c r="D35" s="46" t="s">
        <v>60</v>
      </c>
      <c r="E35" s="47">
        <v>691</v>
      </c>
      <c r="F35" s="48">
        <v>4</v>
      </c>
      <c r="G35" s="53">
        <v>0</v>
      </c>
      <c r="H35" s="54">
        <f t="shared" si="0"/>
        <v>0</v>
      </c>
      <c r="I35" s="54">
        <f t="shared" si="1"/>
        <v>0</v>
      </c>
      <c r="N35" s="30"/>
    </row>
    <row r="36" spans="2:14" s="19" customFormat="1" ht="33" customHeight="1">
      <c r="B36" s="46" t="s">
        <v>58</v>
      </c>
      <c r="C36" s="46" t="s">
        <v>61</v>
      </c>
      <c r="D36" s="46" t="s">
        <v>62</v>
      </c>
      <c r="E36" s="47">
        <v>483</v>
      </c>
      <c r="F36" s="48">
        <v>4</v>
      </c>
      <c r="G36" s="53">
        <v>0</v>
      </c>
      <c r="H36" s="54">
        <f t="shared" si="0"/>
        <v>0</v>
      </c>
      <c r="I36" s="54">
        <f t="shared" si="1"/>
        <v>0</v>
      </c>
      <c r="N36" s="30"/>
    </row>
    <row r="37" spans="2:14" s="19" customFormat="1" ht="33" customHeight="1">
      <c r="B37" s="46" t="s">
        <v>63</v>
      </c>
      <c r="C37" s="46" t="s">
        <v>64</v>
      </c>
      <c r="D37" s="46" t="s">
        <v>65</v>
      </c>
      <c r="E37" s="47">
        <v>600</v>
      </c>
      <c r="F37" s="48">
        <v>4</v>
      </c>
      <c r="G37" s="53">
        <v>0</v>
      </c>
      <c r="H37" s="54">
        <f t="shared" si="0"/>
        <v>0</v>
      </c>
      <c r="I37" s="54">
        <f t="shared" si="1"/>
        <v>0</v>
      </c>
      <c r="N37" s="30"/>
    </row>
    <row r="38" spans="2:14" s="19" customFormat="1" ht="33" customHeight="1">
      <c r="B38" s="46" t="s">
        <v>66</v>
      </c>
      <c r="C38" s="46" t="s">
        <v>67</v>
      </c>
      <c r="D38" s="46" t="s">
        <v>68</v>
      </c>
      <c r="E38" s="47">
        <v>1000</v>
      </c>
      <c r="F38" s="48">
        <v>4</v>
      </c>
      <c r="G38" s="53">
        <v>0</v>
      </c>
      <c r="H38" s="54">
        <f t="shared" si="0"/>
        <v>0</v>
      </c>
      <c r="I38" s="54">
        <f t="shared" si="1"/>
        <v>0</v>
      </c>
      <c r="N38" s="30"/>
    </row>
    <row r="39" spans="2:14" s="19" customFormat="1" ht="33" customHeight="1">
      <c r="B39" s="46" t="s">
        <v>66</v>
      </c>
      <c r="C39" s="46" t="s">
        <v>69</v>
      </c>
      <c r="D39" s="46" t="s">
        <v>68</v>
      </c>
      <c r="E39" s="47">
        <v>1000</v>
      </c>
      <c r="F39" s="48">
        <v>4</v>
      </c>
      <c r="G39" s="53">
        <v>0</v>
      </c>
      <c r="H39" s="54">
        <f t="shared" si="0"/>
        <v>0</v>
      </c>
      <c r="I39" s="54">
        <f t="shared" si="1"/>
        <v>0</v>
      </c>
      <c r="N39" s="30"/>
    </row>
    <row r="40" spans="2:14" s="19" customFormat="1" ht="33" customHeight="1">
      <c r="B40" s="46" t="s">
        <v>70</v>
      </c>
      <c r="C40" s="46" t="s">
        <v>71</v>
      </c>
      <c r="D40" s="46" t="s">
        <v>72</v>
      </c>
      <c r="E40" s="47">
        <v>2000</v>
      </c>
      <c r="F40" s="48">
        <v>4</v>
      </c>
      <c r="G40" s="53">
        <v>0</v>
      </c>
      <c r="H40" s="54">
        <f t="shared" si="0"/>
        <v>0</v>
      </c>
      <c r="I40" s="54">
        <f t="shared" si="1"/>
        <v>0</v>
      </c>
      <c r="N40" s="30"/>
    </row>
    <row r="41" spans="2:14" s="19" customFormat="1" ht="33" customHeight="1">
      <c r="B41" s="46" t="s">
        <v>70</v>
      </c>
      <c r="C41" s="46" t="s">
        <v>73</v>
      </c>
      <c r="D41" s="46" t="s">
        <v>74</v>
      </c>
      <c r="E41" s="47">
        <v>250</v>
      </c>
      <c r="F41" s="48">
        <v>4</v>
      </c>
      <c r="G41" s="53">
        <v>0</v>
      </c>
      <c r="H41" s="54">
        <f t="shared" si="0"/>
        <v>0</v>
      </c>
      <c r="I41" s="54">
        <f t="shared" si="1"/>
        <v>0</v>
      </c>
      <c r="N41" s="30"/>
    </row>
    <row r="42" spans="2:14" s="19" customFormat="1" ht="33" customHeight="1">
      <c r="B42" s="46" t="s">
        <v>75</v>
      </c>
      <c r="C42" s="46" t="s">
        <v>76</v>
      </c>
      <c r="D42" s="46" t="s">
        <v>77</v>
      </c>
      <c r="E42" s="47">
        <v>1500</v>
      </c>
      <c r="F42" s="48">
        <v>4</v>
      </c>
      <c r="G42" s="53">
        <v>0</v>
      </c>
      <c r="H42" s="54">
        <f t="shared" si="0"/>
        <v>0</v>
      </c>
      <c r="I42" s="54">
        <f t="shared" si="1"/>
        <v>0</v>
      </c>
      <c r="N42" s="30"/>
    </row>
    <row r="43" spans="2:14" s="19" customFormat="1" ht="33" customHeight="1">
      <c r="B43" s="46" t="s">
        <v>75</v>
      </c>
      <c r="C43" s="46" t="s">
        <v>78</v>
      </c>
      <c r="D43" s="46" t="s">
        <v>79</v>
      </c>
      <c r="E43" s="47">
        <v>50</v>
      </c>
      <c r="F43" s="48">
        <v>4</v>
      </c>
      <c r="G43" s="53">
        <v>0</v>
      </c>
      <c r="H43" s="54">
        <f t="shared" si="0"/>
        <v>0</v>
      </c>
      <c r="I43" s="54">
        <f t="shared" si="1"/>
        <v>0</v>
      </c>
      <c r="N43" s="30"/>
    </row>
    <row r="44" spans="2:14" s="19" customFormat="1" ht="56.25" customHeight="1">
      <c r="B44" s="46" t="s">
        <v>75</v>
      </c>
      <c r="C44" s="46" t="s">
        <v>80</v>
      </c>
      <c r="D44" s="46" t="s">
        <v>77</v>
      </c>
      <c r="E44" s="47">
        <v>350</v>
      </c>
      <c r="F44" s="48">
        <v>4</v>
      </c>
      <c r="G44" s="53">
        <v>0</v>
      </c>
      <c r="H44" s="54">
        <f t="shared" si="0"/>
        <v>0</v>
      </c>
      <c r="I44" s="54">
        <f t="shared" si="1"/>
        <v>0</v>
      </c>
      <c r="N44" s="30"/>
    </row>
    <row r="45" spans="2:14" s="19" customFormat="1" ht="33" customHeight="1">
      <c r="B45" s="46" t="s">
        <v>81</v>
      </c>
      <c r="C45" s="46" t="s">
        <v>82</v>
      </c>
      <c r="D45" s="46" t="s">
        <v>83</v>
      </c>
      <c r="E45" s="47">
        <v>1000</v>
      </c>
      <c r="F45" s="48">
        <v>4</v>
      </c>
      <c r="G45" s="53">
        <v>0</v>
      </c>
      <c r="H45" s="54">
        <f t="shared" si="0"/>
        <v>0</v>
      </c>
      <c r="I45" s="54">
        <f t="shared" si="1"/>
        <v>0</v>
      </c>
      <c r="N45" s="30"/>
    </row>
    <row r="46" spans="2:14" s="19" customFormat="1" ht="33" customHeight="1">
      <c r="B46" s="46" t="s">
        <v>81</v>
      </c>
      <c r="C46" s="46" t="s">
        <v>84</v>
      </c>
      <c r="D46" s="46" t="s">
        <v>85</v>
      </c>
      <c r="E46" s="47">
        <v>15</v>
      </c>
      <c r="F46" s="48">
        <v>4</v>
      </c>
      <c r="G46" s="53">
        <v>0</v>
      </c>
      <c r="H46" s="54">
        <f t="shared" si="0"/>
        <v>0</v>
      </c>
      <c r="I46" s="54">
        <f t="shared" si="1"/>
        <v>0</v>
      </c>
      <c r="N46" s="30"/>
    </row>
    <row r="47" spans="2:14" s="19" customFormat="1" ht="54" customHeight="1">
      <c r="B47" s="46" t="s">
        <v>86</v>
      </c>
      <c r="C47" s="46" t="s">
        <v>87</v>
      </c>
      <c r="D47" s="46" t="s">
        <v>88</v>
      </c>
      <c r="E47" s="47">
        <v>800</v>
      </c>
      <c r="F47" s="48">
        <v>4</v>
      </c>
      <c r="G47" s="53">
        <v>0</v>
      </c>
      <c r="H47" s="54">
        <f t="shared" si="0"/>
        <v>0</v>
      </c>
      <c r="I47" s="54">
        <f t="shared" si="1"/>
        <v>0</v>
      </c>
      <c r="N47" s="30"/>
    </row>
    <row r="48" spans="2:14" s="19" customFormat="1" ht="47.25" customHeight="1">
      <c r="B48" s="46" t="s">
        <v>89</v>
      </c>
      <c r="C48" s="46" t="s">
        <v>90</v>
      </c>
      <c r="D48" s="46" t="s">
        <v>91</v>
      </c>
      <c r="E48" s="47">
        <v>18486</v>
      </c>
      <c r="F48" s="48">
        <v>4</v>
      </c>
      <c r="G48" s="53">
        <v>0</v>
      </c>
      <c r="H48" s="54">
        <f t="shared" si="0"/>
        <v>0</v>
      </c>
      <c r="I48" s="54">
        <f t="shared" si="1"/>
        <v>0</v>
      </c>
      <c r="N48" s="30"/>
    </row>
    <row r="49" spans="2:14" s="19" customFormat="1" ht="54.75" customHeight="1">
      <c r="B49" s="46" t="s">
        <v>89</v>
      </c>
      <c r="C49" s="52" t="s">
        <v>92</v>
      </c>
      <c r="D49" s="46" t="s">
        <v>93</v>
      </c>
      <c r="E49" s="47">
        <v>10835</v>
      </c>
      <c r="F49" s="48">
        <v>4</v>
      </c>
      <c r="G49" s="53">
        <v>0</v>
      </c>
      <c r="H49" s="54">
        <f t="shared" si="0"/>
        <v>0</v>
      </c>
      <c r="I49" s="54">
        <f t="shared" si="1"/>
        <v>0</v>
      </c>
      <c r="N49" s="30"/>
    </row>
    <row r="50" spans="2:14" s="31" customFormat="1" ht="20.25" customHeight="1">
      <c r="B50" s="64" t="s">
        <v>94</v>
      </c>
      <c r="C50" s="64"/>
      <c r="D50" s="64"/>
      <c r="E50" s="64"/>
      <c r="F50" s="64"/>
      <c r="G50" s="55">
        <f>SUM(G21:G49)</f>
        <v>0</v>
      </c>
      <c r="H50" s="55">
        <f t="shared" ref="H50:I50" si="2">SUM(H21:H49)</f>
        <v>0</v>
      </c>
      <c r="I50" s="55">
        <f t="shared" si="2"/>
        <v>0</v>
      </c>
    </row>
    <row r="51" spans="2:14" ht="15" hidden="1">
      <c r="B51" s="34"/>
      <c r="C51" s="34"/>
      <c r="D51" s="34"/>
      <c r="E51" s="34"/>
      <c r="F51" s="34"/>
      <c r="G51" s="34"/>
      <c r="H51" s="34"/>
      <c r="I51" s="34"/>
    </row>
    <row r="52" spans="2:14" ht="15">
      <c r="B52" s="34"/>
      <c r="C52" s="34"/>
      <c r="D52" s="34"/>
      <c r="E52" s="34"/>
      <c r="F52" s="34"/>
      <c r="G52" s="34"/>
      <c r="H52" s="34"/>
      <c r="I52" s="34"/>
    </row>
    <row r="53" spans="2:14" ht="15">
      <c r="B53" s="34"/>
      <c r="C53" s="34"/>
      <c r="D53" s="34"/>
      <c r="E53" s="34"/>
      <c r="F53" s="34"/>
      <c r="G53" s="34"/>
      <c r="H53" s="34"/>
      <c r="I53" s="34"/>
    </row>
    <row r="54" spans="2:14" ht="14.25" customHeight="1">
      <c r="B54" s="70" t="s">
        <v>95</v>
      </c>
      <c r="C54" s="70"/>
      <c r="D54" s="70"/>
      <c r="E54" s="70"/>
      <c r="F54" s="70"/>
      <c r="G54" s="70"/>
      <c r="H54" s="70"/>
      <c r="I54" s="70"/>
    </row>
    <row r="55" spans="2:14" ht="138" customHeight="1">
      <c r="B55" s="71" t="s">
        <v>96</v>
      </c>
      <c r="C55" s="71"/>
      <c r="D55" s="71"/>
      <c r="E55" s="71"/>
      <c r="F55" s="71"/>
      <c r="G55" s="71"/>
      <c r="H55" s="71"/>
      <c r="I55" s="71"/>
    </row>
    <row r="56" spans="2:14" ht="81.75" customHeight="1">
      <c r="B56" s="71" t="s">
        <v>97</v>
      </c>
      <c r="C56" s="71"/>
      <c r="D56" s="71"/>
      <c r="E56" s="71"/>
      <c r="F56" s="71"/>
      <c r="G56" s="71"/>
      <c r="H56" s="71"/>
      <c r="I56" s="71"/>
    </row>
    <row r="57" spans="2:14" ht="28.5" customHeight="1">
      <c r="B57" s="69" t="s">
        <v>98</v>
      </c>
      <c r="C57" s="69"/>
      <c r="D57" s="69"/>
      <c r="E57" s="69"/>
      <c r="F57" s="69"/>
      <c r="G57" s="69"/>
      <c r="H57" s="69"/>
      <c r="I57" s="69"/>
    </row>
    <row r="58" spans="2:14" ht="5.25" customHeight="1"/>
    <row r="59" spans="2:14" ht="14.25" customHeight="1"/>
    <row r="60" spans="2:14" ht="14.25" customHeight="1"/>
    <row r="61" spans="2:14" ht="12.75" customHeight="1"/>
    <row r="62" spans="2:14" ht="12.75" hidden="1"/>
    <row r="63" spans="2:14" ht="12.75" hidden="1"/>
    <row r="64" spans="2:14" ht="12.75" hidden="1"/>
    <row r="65" ht="12.75" hidden="1"/>
    <row r="66" ht="12.75" hidden="1"/>
    <row r="67" ht="12.75" hidden="1"/>
    <row r="68" ht="12.75" hidden="1"/>
    <row r="69" ht="12.75" hidden="1"/>
    <row r="70" ht="12.75" hidden="1"/>
    <row r="71" ht="12.75" hidden="1"/>
    <row r="72" ht="12.75" hidden="1"/>
    <row r="73" ht="12.75" hidden="1"/>
    <row r="74" ht="12.75" hidden="1"/>
    <row r="75" ht="12.75" hidden="1"/>
    <row r="76" ht="12.75" hidden="1"/>
    <row r="77" ht="12.75" hidden="1"/>
    <row r="78" ht="12.75" hidden="1"/>
    <row r="79" ht="12.75" hidden="1"/>
    <row r="80" ht="12.75" hidden="1"/>
    <row r="81" ht="12.75" hidden="1"/>
    <row r="82" ht="12.75" hidden="1"/>
    <row r="83" ht="12.75" hidden="1"/>
    <row r="84" ht="12.75" hidden="1"/>
    <row r="85" ht="12.75" hidden="1"/>
    <row r="86" ht="12.75" hidden="1"/>
    <row r="87" ht="12.75" hidden="1"/>
    <row r="88" ht="12.75" hidden="1"/>
    <row r="89" ht="12.75" hidden="1"/>
    <row r="90" ht="12.75" hidden="1"/>
    <row r="91" ht="12.75" hidden="1"/>
    <row r="92" ht="12.75" hidden="1"/>
    <row r="93" ht="12.75" hidden="1"/>
    <row r="94" ht="12.75" hidden="1"/>
    <row r="95" ht="12.75" hidden="1"/>
    <row r="96" ht="12.75" hidden="1"/>
    <row r="97" ht="12.75" hidden="1"/>
    <row r="98" ht="12.75" hidden="1"/>
    <row r="99" ht="12.75" hidden="1"/>
    <row r="100" ht="12.75" hidden="1"/>
    <row r="101" ht="12.75" hidden="1"/>
    <row r="102" ht="12.75" hidden="1"/>
    <row r="103" ht="12.75" hidden="1"/>
    <row r="104" ht="12.75" hidden="1"/>
    <row r="105" ht="12.75" hidden="1"/>
    <row r="106" ht="12.75" hidden="1"/>
    <row r="107" ht="12.75" hidden="1"/>
    <row r="108" ht="12.75" hidden="1"/>
    <row r="109" ht="12.75" customHeight="1"/>
    <row r="110" ht="12.75" customHeight="1"/>
    <row r="111" ht="12.75" customHeight="1"/>
    <row r="112" ht="12.75" customHeight="1"/>
    <row r="113" ht="12.75" customHeight="1"/>
    <row r="114" ht="12.75" customHeight="1"/>
    <row r="115" ht="12.75" customHeight="1"/>
    <row r="116" ht="12.75" customHeight="1"/>
    <row r="117" ht="12.75" customHeight="1"/>
    <row r="118" ht="12.75" customHeight="1"/>
    <row r="119" ht="12.75" customHeight="1"/>
    <row r="120" ht="12.75" customHeight="1"/>
    <row r="121" ht="12.75" customHeight="1"/>
    <row r="122" ht="12.75" customHeight="1"/>
    <row r="123" ht="12.75" customHeight="1"/>
    <row r="124" ht="12.75" customHeight="1"/>
    <row r="125" ht="12.75" customHeight="1"/>
    <row r="126" ht="12.75" customHeight="1"/>
    <row r="127" ht="12.75" customHeight="1"/>
    <row r="128" ht="12.75" customHeight="1"/>
    <row r="129" ht="12.75" customHeight="1"/>
    <row r="130" ht="12.75" customHeight="1"/>
    <row r="131" ht="12.75" customHeight="1"/>
    <row r="132" ht="12.75" customHeight="1"/>
    <row r="133" ht="12.75" customHeight="1"/>
    <row r="134" ht="12.75" customHeight="1"/>
    <row r="135" ht="12.75" customHeight="1"/>
  </sheetData>
  <mergeCells count="20">
    <mergeCell ref="B57:I57"/>
    <mergeCell ref="B54:I54"/>
    <mergeCell ref="B55:I55"/>
    <mergeCell ref="B56:I56"/>
    <mergeCell ref="B17:C17"/>
    <mergeCell ref="B11:I11"/>
    <mergeCell ref="B12:I12"/>
    <mergeCell ref="B13:I13"/>
    <mergeCell ref="B50:F50"/>
    <mergeCell ref="F7:G7"/>
    <mergeCell ref="F8:G8"/>
    <mergeCell ref="F9:G9"/>
    <mergeCell ref="B15:D15"/>
    <mergeCell ref="G15:I15"/>
    <mergeCell ref="B2:I2"/>
    <mergeCell ref="C7:D7"/>
    <mergeCell ref="C8:D8"/>
    <mergeCell ref="C9:D9"/>
    <mergeCell ref="B4:I4"/>
    <mergeCell ref="C5:I5"/>
  </mergeCells>
  <printOptions horizontalCentered="1" verticalCentered="1"/>
  <pageMargins left="0.70866141732283472" right="0.70866141732283472" top="0.74803149606299213" bottom="0.74803149606299213" header="0.31496062992125984" footer="0.31496062992125984"/>
  <pageSetup scale="48" orientation="landscape"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AG29"/>
  <sheetViews>
    <sheetView showGridLines="0" workbookViewId="0">
      <selection activeCell="L24" sqref="L24"/>
    </sheetView>
  </sheetViews>
  <sheetFormatPr baseColWidth="10" defaultColWidth="11.42578125" defaultRowHeight="15"/>
  <cols>
    <col min="3" max="3" width="18.85546875" customWidth="1"/>
    <col min="4" max="8" width="13.85546875" customWidth="1"/>
    <col min="11" max="11" width="12.42578125" customWidth="1"/>
    <col min="12" max="12" width="14" customWidth="1"/>
    <col min="13" max="14" width="15.85546875" customWidth="1"/>
    <col min="15" max="15" width="13.42578125" customWidth="1"/>
    <col min="16" max="16" width="12.42578125" customWidth="1"/>
    <col min="17" max="18" width="13.42578125" customWidth="1"/>
    <col min="19" max="19" width="16.42578125" customWidth="1"/>
    <col min="20" max="20" width="16" customWidth="1"/>
    <col min="21" max="21" width="15.140625" customWidth="1"/>
    <col min="22" max="22" width="2.85546875" customWidth="1"/>
    <col min="23" max="23" width="17.42578125" customWidth="1"/>
    <col min="24" max="24" width="15.140625" customWidth="1"/>
    <col min="25" max="25" width="14.42578125" customWidth="1"/>
    <col min="26" max="26" width="3" customWidth="1"/>
    <col min="27" max="27" width="17.140625" customWidth="1"/>
    <col min="28" max="28" width="17.28515625" customWidth="1"/>
    <col min="29" max="29" width="17" customWidth="1"/>
    <col min="30" max="30" width="2.42578125" customWidth="1"/>
    <col min="31" max="31" width="17" customWidth="1"/>
    <col min="32" max="32" width="15.140625" customWidth="1"/>
    <col min="33" max="33" width="14.42578125" customWidth="1"/>
  </cols>
  <sheetData>
    <row r="1" spans="1:33">
      <c r="D1" s="12" t="s">
        <v>99</v>
      </c>
      <c r="E1" s="21"/>
      <c r="F1" s="21"/>
      <c r="G1" s="21"/>
      <c r="H1" s="21"/>
    </row>
    <row r="2" spans="1:33">
      <c r="D2" s="13">
        <v>0</v>
      </c>
      <c r="E2" s="22"/>
      <c r="F2" s="22"/>
      <c r="G2" s="22"/>
      <c r="H2" s="22"/>
    </row>
    <row r="3" spans="1:33" s="11" customFormat="1" ht="41.25" customHeight="1">
      <c r="A3" s="81" t="s">
        <v>100</v>
      </c>
      <c r="B3" s="81"/>
      <c r="C3" s="82"/>
      <c r="D3" s="87" t="s">
        <v>101</v>
      </c>
      <c r="E3" s="89" t="s">
        <v>102</v>
      </c>
      <c r="F3" s="89" t="s">
        <v>103</v>
      </c>
      <c r="G3" s="23"/>
      <c r="H3" s="23"/>
      <c r="I3" s="98" t="s">
        <v>104</v>
      </c>
      <c r="J3" s="99"/>
      <c r="K3" s="100"/>
      <c r="L3" s="98" t="s">
        <v>105</v>
      </c>
      <c r="M3" s="99"/>
      <c r="N3" s="100"/>
      <c r="O3" s="98" t="s">
        <v>106</v>
      </c>
      <c r="P3" s="99"/>
      <c r="Q3" s="100"/>
      <c r="S3" s="92" t="s">
        <v>107</v>
      </c>
      <c r="T3" s="92"/>
      <c r="U3" s="92"/>
      <c r="V3" s="18"/>
      <c r="W3" s="92" t="s">
        <v>108</v>
      </c>
      <c r="X3" s="92"/>
      <c r="Y3" s="92"/>
      <c r="Z3" s="18"/>
      <c r="AA3" s="92" t="s">
        <v>109</v>
      </c>
      <c r="AB3" s="92"/>
      <c r="AC3" s="92"/>
      <c r="AD3" s="18"/>
      <c r="AE3" s="93" t="s">
        <v>110</v>
      </c>
      <c r="AF3" s="93"/>
      <c r="AG3" s="93"/>
    </row>
    <row r="4" spans="1:33" ht="15" customHeight="1">
      <c r="A4" s="83"/>
      <c r="B4" s="83"/>
      <c r="C4" s="84"/>
      <c r="D4" s="87"/>
      <c r="E4" s="89"/>
      <c r="F4" s="89"/>
      <c r="G4" s="23"/>
      <c r="H4" s="23"/>
      <c r="I4" s="94" t="s">
        <v>111</v>
      </c>
      <c r="J4" s="96" t="s">
        <v>112</v>
      </c>
      <c r="K4" s="96" t="s">
        <v>113</v>
      </c>
      <c r="L4" s="96" t="s">
        <v>111</v>
      </c>
      <c r="M4" s="96" t="s">
        <v>112</v>
      </c>
      <c r="N4" s="96" t="s">
        <v>113</v>
      </c>
      <c r="O4" s="96" t="s">
        <v>111</v>
      </c>
      <c r="P4" s="96" t="s">
        <v>112</v>
      </c>
      <c r="Q4" s="96" t="s">
        <v>113</v>
      </c>
      <c r="S4" s="92" t="s">
        <v>114</v>
      </c>
      <c r="T4" s="92" t="s">
        <v>102</v>
      </c>
      <c r="U4" s="92" t="s">
        <v>103</v>
      </c>
      <c r="V4" s="19"/>
      <c r="W4" s="92" t="s">
        <v>114</v>
      </c>
      <c r="X4" s="92" t="s">
        <v>102</v>
      </c>
      <c r="Y4" s="92" t="s">
        <v>103</v>
      </c>
      <c r="Z4" s="19"/>
      <c r="AA4" s="92" t="s">
        <v>114</v>
      </c>
      <c r="AB4" s="92" t="s">
        <v>102</v>
      </c>
      <c r="AC4" s="92" t="s">
        <v>103</v>
      </c>
      <c r="AD4" s="19"/>
      <c r="AE4" s="92" t="s">
        <v>114</v>
      </c>
      <c r="AF4" s="93" t="s">
        <v>115</v>
      </c>
      <c r="AG4" s="93" t="s">
        <v>116</v>
      </c>
    </row>
    <row r="5" spans="1:33" ht="15" customHeight="1">
      <c r="A5" s="85"/>
      <c r="B5" s="85"/>
      <c r="C5" s="86"/>
      <c r="D5" s="88"/>
      <c r="E5" s="89"/>
      <c r="F5" s="89"/>
      <c r="G5" s="24"/>
      <c r="H5" s="24"/>
      <c r="I5" s="95"/>
      <c r="J5" s="97"/>
      <c r="K5" s="97"/>
      <c r="L5" s="97"/>
      <c r="M5" s="97"/>
      <c r="N5" s="97"/>
      <c r="O5" s="97"/>
      <c r="P5" s="97"/>
      <c r="Q5" s="97"/>
      <c r="S5" s="92"/>
      <c r="T5" s="92"/>
      <c r="U5" s="92"/>
      <c r="V5" s="19"/>
      <c r="W5" s="92"/>
      <c r="X5" s="92"/>
      <c r="Y5" s="92"/>
      <c r="Z5" s="19"/>
      <c r="AA5" s="92"/>
      <c r="AB5" s="92"/>
      <c r="AC5" s="92"/>
      <c r="AD5" s="19"/>
      <c r="AE5" s="92"/>
      <c r="AF5" s="93"/>
      <c r="AG5" s="93"/>
    </row>
    <row r="6" spans="1:33" ht="21.75" customHeight="1">
      <c r="A6" s="75" t="s">
        <v>117</v>
      </c>
      <c r="B6" s="76"/>
      <c r="C6" s="77"/>
      <c r="D6" s="4">
        <v>50</v>
      </c>
      <c r="E6" s="26">
        <v>67097</v>
      </c>
      <c r="F6" s="26">
        <v>3354850</v>
      </c>
      <c r="G6" s="9"/>
      <c r="H6" s="9"/>
      <c r="I6" s="5">
        <v>72700</v>
      </c>
      <c r="J6" s="6">
        <v>72700</v>
      </c>
      <c r="K6" s="6">
        <f>+J6*D6</f>
        <v>3635000</v>
      </c>
      <c r="L6" s="1">
        <v>83100</v>
      </c>
      <c r="M6" s="2">
        <v>83100</v>
      </c>
      <c r="N6" s="2">
        <v>4155000</v>
      </c>
      <c r="O6" s="1">
        <v>50000</v>
      </c>
      <c r="P6" s="2">
        <v>50000</v>
      </c>
      <c r="Q6" s="2">
        <v>2500000</v>
      </c>
      <c r="S6" s="14">
        <f t="shared" ref="S6:S14" si="0">+ROUND(AVERAGE(I6,L6,O6),0)</f>
        <v>68600</v>
      </c>
      <c r="T6" s="14">
        <f>+ROUND(S6*(1+$D$2),0)</f>
        <v>68600</v>
      </c>
      <c r="U6" s="14">
        <f t="shared" ref="U6:U14" si="1">+ROUND(T6*D6,0)</f>
        <v>3430000</v>
      </c>
      <c r="V6" s="15"/>
      <c r="W6" s="14">
        <f t="shared" ref="W6:W14" si="2">+ROUND(GEOMEAN(I6,L6,O6),0)</f>
        <v>67097</v>
      </c>
      <c r="X6" s="14">
        <f>+ROUND(W6*(1+$D$2),0)</f>
        <v>67097</v>
      </c>
      <c r="Y6" s="14">
        <f>+ROUND(X6*$D6,0)</f>
        <v>3354850</v>
      </c>
      <c r="Z6" s="15"/>
      <c r="AA6" s="14">
        <f>+ROUND(AVERAGE(SMALL((J6,L6,O6),{1;2;3})),0)</f>
        <v>68600</v>
      </c>
      <c r="AB6" s="14">
        <f>+ROUND(AA6*(1+$D$2),0)</f>
        <v>68600</v>
      </c>
      <c r="AC6" s="14">
        <f>+ROUND(AB6*$D6,0)</f>
        <v>3430000</v>
      </c>
      <c r="AD6" s="15"/>
      <c r="AE6" s="14">
        <f t="shared" ref="AE6:AE14" si="3">+ROUND(STDEV(I6,L6,O6),0)</f>
        <v>16927</v>
      </c>
      <c r="AF6" s="14">
        <f>+ROUND(S6-AE6,0)</f>
        <v>51673</v>
      </c>
      <c r="AG6" s="14">
        <f>+ROUND(S6+AE6,0)</f>
        <v>85527</v>
      </c>
    </row>
    <row r="7" spans="1:33" ht="20.25" customHeight="1">
      <c r="A7" s="75" t="s">
        <v>118</v>
      </c>
      <c r="B7" s="76"/>
      <c r="C7" s="77"/>
      <c r="D7" s="4">
        <v>350</v>
      </c>
      <c r="E7" s="26">
        <v>67097</v>
      </c>
      <c r="F7" s="26">
        <v>23483950</v>
      </c>
      <c r="G7" s="9"/>
      <c r="H7" s="9"/>
      <c r="I7" s="5">
        <v>72700</v>
      </c>
      <c r="J7" s="6">
        <v>72700</v>
      </c>
      <c r="K7" s="6">
        <f t="shared" ref="K7:K14" si="4">+J7*D7</f>
        <v>25445000</v>
      </c>
      <c r="L7" s="1">
        <v>83100</v>
      </c>
      <c r="M7" s="2">
        <v>83100</v>
      </c>
      <c r="N7" s="2">
        <v>29085000</v>
      </c>
      <c r="O7" s="1">
        <v>50000</v>
      </c>
      <c r="P7" s="2">
        <v>50000</v>
      </c>
      <c r="Q7" s="2">
        <v>17500000</v>
      </c>
      <c r="S7" s="14">
        <f t="shared" si="0"/>
        <v>68600</v>
      </c>
      <c r="T7" s="14">
        <f t="shared" ref="T7:T14" si="5">+ROUND(S7*(1+$D$2),0)</f>
        <v>68600</v>
      </c>
      <c r="U7" s="14">
        <f t="shared" si="1"/>
        <v>24010000</v>
      </c>
      <c r="V7" s="15"/>
      <c r="W7" s="14">
        <f t="shared" si="2"/>
        <v>67097</v>
      </c>
      <c r="X7" s="14">
        <f t="shared" ref="X7:X14" si="6">+ROUND(W7*(1+$D$2),0)</f>
        <v>67097</v>
      </c>
      <c r="Y7" s="14">
        <f t="shared" ref="Y7:Y14" si="7">+ROUND(X7*$D7,0)</f>
        <v>23483950</v>
      </c>
      <c r="Z7" s="15"/>
      <c r="AA7" s="14">
        <f>+ROUND(AVERAGE(SMALL((J7,L7,O7),{1;2;3})),0)</f>
        <v>68600</v>
      </c>
      <c r="AB7" s="14">
        <f t="shared" ref="AB7:AB14" si="8">+ROUND(AA7*(1+$D$2),0)</f>
        <v>68600</v>
      </c>
      <c r="AC7" s="14">
        <f t="shared" ref="AC7:AC14" si="9">+ROUND(AB7*$D7,0)</f>
        <v>24010000</v>
      </c>
      <c r="AD7" s="15"/>
      <c r="AE7" s="14">
        <f t="shared" si="3"/>
        <v>16927</v>
      </c>
      <c r="AF7" s="14">
        <f t="shared" ref="AF7:AF14" si="10">+ROUND(S7-AE7,0)</f>
        <v>51673</v>
      </c>
      <c r="AG7" s="14">
        <f t="shared" ref="AG7:AG14" si="11">+ROUND(S7+AE7,0)</f>
        <v>85527</v>
      </c>
    </row>
    <row r="8" spans="1:33" ht="15" customHeight="1">
      <c r="A8" s="75" t="s">
        <v>119</v>
      </c>
      <c r="B8" s="76"/>
      <c r="C8" s="77"/>
      <c r="D8" s="4">
        <v>50</v>
      </c>
      <c r="E8" s="26">
        <v>36005</v>
      </c>
      <c r="F8" s="26">
        <v>1800250</v>
      </c>
      <c r="G8" s="9"/>
      <c r="H8" s="9"/>
      <c r="I8" s="5">
        <v>33700</v>
      </c>
      <c r="J8" s="6">
        <v>33700</v>
      </c>
      <c r="K8" s="6">
        <f t="shared" si="4"/>
        <v>1685000</v>
      </c>
      <c r="L8" s="1">
        <v>27700</v>
      </c>
      <c r="M8" s="2">
        <v>27700</v>
      </c>
      <c r="N8" s="2">
        <v>1385000</v>
      </c>
      <c r="O8" s="1">
        <v>50000</v>
      </c>
      <c r="P8" s="2">
        <v>50000</v>
      </c>
      <c r="Q8" s="2">
        <v>2500000</v>
      </c>
      <c r="S8" s="14">
        <f t="shared" si="0"/>
        <v>37133</v>
      </c>
      <c r="T8" s="14">
        <f t="shared" si="5"/>
        <v>37133</v>
      </c>
      <c r="U8" s="14">
        <f t="shared" si="1"/>
        <v>1856650</v>
      </c>
      <c r="V8" s="15"/>
      <c r="W8" s="14">
        <f t="shared" si="2"/>
        <v>36005</v>
      </c>
      <c r="X8" s="14">
        <f t="shared" si="6"/>
        <v>36005</v>
      </c>
      <c r="Y8" s="14">
        <f t="shared" si="7"/>
        <v>1800250</v>
      </c>
      <c r="Z8" s="15"/>
      <c r="AA8" s="14">
        <f>+ROUND(AVERAGE(SMALL((J8,L8,O8),{1;2;3})),0)</f>
        <v>37133</v>
      </c>
      <c r="AB8" s="14">
        <f t="shared" si="8"/>
        <v>37133</v>
      </c>
      <c r="AC8" s="14">
        <f t="shared" si="9"/>
        <v>1856650</v>
      </c>
      <c r="AD8" s="15"/>
      <c r="AE8" s="14">
        <f t="shared" si="3"/>
        <v>11540</v>
      </c>
      <c r="AF8" s="14">
        <f t="shared" si="10"/>
        <v>25593</v>
      </c>
      <c r="AG8" s="14">
        <f t="shared" si="11"/>
        <v>48673</v>
      </c>
    </row>
    <row r="9" spans="1:33" ht="15" customHeight="1">
      <c r="A9" s="75" t="s">
        <v>120</v>
      </c>
      <c r="B9" s="76"/>
      <c r="C9" s="77"/>
      <c r="D9" s="4">
        <v>10</v>
      </c>
      <c r="E9" s="26">
        <v>75270</v>
      </c>
      <c r="F9" s="26">
        <v>752700</v>
      </c>
      <c r="G9" s="9"/>
      <c r="H9" s="9"/>
      <c r="I9" s="5">
        <v>110300</v>
      </c>
      <c r="J9" s="6">
        <v>110300</v>
      </c>
      <c r="K9" s="6">
        <f t="shared" si="4"/>
        <v>1103000</v>
      </c>
      <c r="L9" s="1">
        <v>51550</v>
      </c>
      <c r="M9" s="2">
        <v>51550</v>
      </c>
      <c r="N9" s="2">
        <v>515500</v>
      </c>
      <c r="O9" s="1">
        <v>75000</v>
      </c>
      <c r="P9" s="2">
        <v>75000</v>
      </c>
      <c r="Q9" s="2">
        <v>750000</v>
      </c>
      <c r="S9" s="14">
        <f t="shared" si="0"/>
        <v>78950</v>
      </c>
      <c r="T9" s="14">
        <f t="shared" si="5"/>
        <v>78950</v>
      </c>
      <c r="U9" s="14">
        <f t="shared" si="1"/>
        <v>789500</v>
      </c>
      <c r="V9" s="15"/>
      <c r="W9" s="14">
        <f t="shared" si="2"/>
        <v>75270</v>
      </c>
      <c r="X9" s="14">
        <f t="shared" si="6"/>
        <v>75270</v>
      </c>
      <c r="Y9" s="14">
        <f t="shared" si="7"/>
        <v>752700</v>
      </c>
      <c r="Z9" s="15"/>
      <c r="AA9" s="14">
        <f>+ROUND(AVERAGE(SMALL((J9,L9,O9),{1;2;3})),0)</f>
        <v>78950</v>
      </c>
      <c r="AB9" s="14">
        <f t="shared" si="8"/>
        <v>78950</v>
      </c>
      <c r="AC9" s="14">
        <f t="shared" si="9"/>
        <v>789500</v>
      </c>
      <c r="AD9" s="15"/>
      <c r="AE9" s="14">
        <f t="shared" si="3"/>
        <v>29574</v>
      </c>
      <c r="AF9" s="14">
        <f t="shared" si="10"/>
        <v>49376</v>
      </c>
      <c r="AG9" s="14">
        <f t="shared" si="11"/>
        <v>108524</v>
      </c>
    </row>
    <row r="10" spans="1:33">
      <c r="A10" s="75" t="s">
        <v>121</v>
      </c>
      <c r="B10" s="76"/>
      <c r="C10" s="77"/>
      <c r="D10" s="4">
        <v>7</v>
      </c>
      <c r="E10" s="26">
        <v>119085</v>
      </c>
      <c r="F10" s="26">
        <v>833595</v>
      </c>
      <c r="G10" s="9"/>
      <c r="H10" s="9"/>
      <c r="I10" s="5">
        <v>156500</v>
      </c>
      <c r="J10" s="6">
        <v>156500</v>
      </c>
      <c r="K10" s="6">
        <f t="shared" si="4"/>
        <v>1095500</v>
      </c>
      <c r="L10" s="1">
        <v>119900</v>
      </c>
      <c r="M10" s="2">
        <v>119900</v>
      </c>
      <c r="N10" s="2">
        <v>839300</v>
      </c>
      <c r="O10" s="1">
        <v>90000</v>
      </c>
      <c r="P10" s="2">
        <v>90000</v>
      </c>
      <c r="Q10" s="2">
        <v>630000</v>
      </c>
      <c r="S10" s="14">
        <f t="shared" si="0"/>
        <v>122133</v>
      </c>
      <c r="T10" s="14">
        <f t="shared" si="5"/>
        <v>122133</v>
      </c>
      <c r="U10" s="14">
        <f t="shared" si="1"/>
        <v>854931</v>
      </c>
      <c r="V10" s="15"/>
      <c r="W10" s="14">
        <f t="shared" si="2"/>
        <v>119085</v>
      </c>
      <c r="X10" s="14">
        <f t="shared" si="6"/>
        <v>119085</v>
      </c>
      <c r="Y10" s="14">
        <f t="shared" si="7"/>
        <v>833595</v>
      </c>
      <c r="Z10" s="15"/>
      <c r="AA10" s="14">
        <f>+ROUND(AVERAGE(SMALL((J10,L10,O10),{1;2;3})),0)</f>
        <v>122133</v>
      </c>
      <c r="AB10" s="14">
        <f t="shared" si="8"/>
        <v>122133</v>
      </c>
      <c r="AC10" s="14">
        <f t="shared" si="9"/>
        <v>854931</v>
      </c>
      <c r="AD10" s="15"/>
      <c r="AE10" s="14">
        <f t="shared" si="3"/>
        <v>33306</v>
      </c>
      <c r="AF10" s="14">
        <f t="shared" si="10"/>
        <v>88827</v>
      </c>
      <c r="AG10" s="14">
        <f t="shared" si="11"/>
        <v>155439</v>
      </c>
    </row>
    <row r="11" spans="1:33">
      <c r="A11" s="75" t="s">
        <v>122</v>
      </c>
      <c r="B11" s="76"/>
      <c r="C11" s="77"/>
      <c r="D11" s="4">
        <v>400</v>
      </c>
      <c r="E11" s="26">
        <v>23072</v>
      </c>
      <c r="F11" s="26">
        <v>9228800</v>
      </c>
      <c r="G11" s="9"/>
      <c r="H11" s="9"/>
      <c r="I11" s="5">
        <v>23000</v>
      </c>
      <c r="J11" s="6">
        <v>23000</v>
      </c>
      <c r="K11" s="6">
        <f t="shared" si="4"/>
        <v>9200000</v>
      </c>
      <c r="L11" s="1">
        <v>17800</v>
      </c>
      <c r="M11" s="2">
        <v>17800</v>
      </c>
      <c r="N11" s="2">
        <v>7120000</v>
      </c>
      <c r="O11" s="1">
        <v>30000</v>
      </c>
      <c r="P11" s="2">
        <v>30000</v>
      </c>
      <c r="Q11" s="2">
        <v>12000000</v>
      </c>
      <c r="S11" s="14">
        <f t="shared" si="0"/>
        <v>23600</v>
      </c>
      <c r="T11" s="14">
        <f t="shared" si="5"/>
        <v>23600</v>
      </c>
      <c r="U11" s="14">
        <f t="shared" si="1"/>
        <v>9440000</v>
      </c>
      <c r="V11" s="15"/>
      <c r="W11" s="14">
        <f t="shared" si="2"/>
        <v>23072</v>
      </c>
      <c r="X11" s="14">
        <f t="shared" si="6"/>
        <v>23072</v>
      </c>
      <c r="Y11" s="14">
        <f t="shared" si="7"/>
        <v>9228800</v>
      </c>
      <c r="Z11" s="15"/>
      <c r="AA11" s="14">
        <f>+ROUND(AVERAGE(SMALL((J11,L11,O11),{1;2;3})),0)</f>
        <v>23600</v>
      </c>
      <c r="AB11" s="14">
        <f t="shared" si="8"/>
        <v>23600</v>
      </c>
      <c r="AC11" s="14">
        <f t="shared" si="9"/>
        <v>9440000</v>
      </c>
      <c r="AD11" s="15"/>
      <c r="AE11" s="14">
        <f t="shared" si="3"/>
        <v>6122</v>
      </c>
      <c r="AF11" s="14">
        <f t="shared" si="10"/>
        <v>17478</v>
      </c>
      <c r="AG11" s="14">
        <f t="shared" si="11"/>
        <v>29722</v>
      </c>
    </row>
    <row r="12" spans="1:33" ht="15" customHeight="1">
      <c r="A12" s="75" t="s">
        <v>123</v>
      </c>
      <c r="B12" s="76"/>
      <c r="C12" s="77"/>
      <c r="D12" s="4">
        <v>50</v>
      </c>
      <c r="E12" s="26">
        <v>27460</v>
      </c>
      <c r="F12" s="26">
        <v>1373000</v>
      </c>
      <c r="G12" s="9"/>
      <c r="H12" s="9"/>
      <c r="I12" s="5">
        <v>29000</v>
      </c>
      <c r="J12" s="6">
        <v>29000</v>
      </c>
      <c r="K12" s="6">
        <f t="shared" si="4"/>
        <v>1450000</v>
      </c>
      <c r="L12" s="1">
        <v>20400</v>
      </c>
      <c r="M12" s="2">
        <v>20400</v>
      </c>
      <c r="N12" s="2">
        <v>1020000</v>
      </c>
      <c r="O12" s="1">
        <v>35000</v>
      </c>
      <c r="P12" s="2">
        <v>35000</v>
      </c>
      <c r="Q12" s="2">
        <v>1750000</v>
      </c>
      <c r="S12" s="14">
        <f t="shared" si="0"/>
        <v>28133</v>
      </c>
      <c r="T12" s="14">
        <f t="shared" si="5"/>
        <v>28133</v>
      </c>
      <c r="U12" s="14">
        <f t="shared" si="1"/>
        <v>1406650</v>
      </c>
      <c r="V12" s="15"/>
      <c r="W12" s="14">
        <f t="shared" si="2"/>
        <v>27460</v>
      </c>
      <c r="X12" s="14">
        <f t="shared" si="6"/>
        <v>27460</v>
      </c>
      <c r="Y12" s="14">
        <f t="shared" si="7"/>
        <v>1373000</v>
      </c>
      <c r="Z12" s="15"/>
      <c r="AA12" s="14">
        <f>+ROUND(AVERAGE(SMALL((J12,L12,O12),{1;2;3})),0)</f>
        <v>28133</v>
      </c>
      <c r="AB12" s="14">
        <f t="shared" si="8"/>
        <v>28133</v>
      </c>
      <c r="AC12" s="14">
        <f t="shared" si="9"/>
        <v>1406650</v>
      </c>
      <c r="AD12" s="15"/>
      <c r="AE12" s="14">
        <f t="shared" si="3"/>
        <v>7338</v>
      </c>
      <c r="AF12" s="14">
        <f t="shared" si="10"/>
        <v>20795</v>
      </c>
      <c r="AG12" s="14">
        <f t="shared" si="11"/>
        <v>35471</v>
      </c>
    </row>
    <row r="13" spans="1:33" ht="15" customHeight="1">
      <c r="A13" s="75" t="s">
        <v>124</v>
      </c>
      <c r="B13" s="76"/>
      <c r="C13" s="77"/>
      <c r="D13" s="4">
        <v>10</v>
      </c>
      <c r="E13" s="26">
        <v>50623</v>
      </c>
      <c r="F13" s="26">
        <v>506230</v>
      </c>
      <c r="G13" s="9"/>
      <c r="H13" s="9"/>
      <c r="I13" s="5">
        <v>81900</v>
      </c>
      <c r="J13" s="6">
        <v>81900</v>
      </c>
      <c r="K13" s="6">
        <f t="shared" si="4"/>
        <v>819000</v>
      </c>
      <c r="L13" s="1">
        <v>35200</v>
      </c>
      <c r="M13" s="2">
        <v>35200</v>
      </c>
      <c r="N13" s="2">
        <v>352000</v>
      </c>
      <c r="O13" s="1">
        <v>45000</v>
      </c>
      <c r="P13" s="2">
        <v>45000</v>
      </c>
      <c r="Q13" s="2">
        <v>450000</v>
      </c>
      <c r="S13" s="14">
        <f t="shared" si="0"/>
        <v>54033</v>
      </c>
      <c r="T13" s="14">
        <f t="shared" si="5"/>
        <v>54033</v>
      </c>
      <c r="U13" s="14">
        <f t="shared" si="1"/>
        <v>540330</v>
      </c>
      <c r="V13" s="15"/>
      <c r="W13" s="14">
        <f t="shared" si="2"/>
        <v>50623</v>
      </c>
      <c r="X13" s="14">
        <f t="shared" si="6"/>
        <v>50623</v>
      </c>
      <c r="Y13" s="14">
        <f t="shared" si="7"/>
        <v>506230</v>
      </c>
      <c r="Z13" s="15"/>
      <c r="AA13" s="14">
        <f>+ROUND(AVERAGE(SMALL((J13,L13,O13),{1;2;3})),0)</f>
        <v>54033</v>
      </c>
      <c r="AB13" s="14">
        <f t="shared" si="8"/>
        <v>54033</v>
      </c>
      <c r="AC13" s="14">
        <f t="shared" si="9"/>
        <v>540330</v>
      </c>
      <c r="AD13" s="15"/>
      <c r="AE13" s="14">
        <f t="shared" si="3"/>
        <v>24626</v>
      </c>
      <c r="AF13" s="14">
        <f t="shared" si="10"/>
        <v>29407</v>
      </c>
      <c r="AG13" s="14">
        <f t="shared" si="11"/>
        <v>78659</v>
      </c>
    </row>
    <row r="14" spans="1:33">
      <c r="A14" s="75" t="s">
        <v>125</v>
      </c>
      <c r="B14" s="76"/>
      <c r="C14" s="77"/>
      <c r="D14" s="4">
        <v>300</v>
      </c>
      <c r="E14" s="26">
        <v>42488</v>
      </c>
      <c r="F14" s="26">
        <v>12746400</v>
      </c>
      <c r="G14" s="9"/>
      <c r="H14" s="9"/>
      <c r="I14" s="5">
        <v>37000</v>
      </c>
      <c r="J14" s="6">
        <v>37000</v>
      </c>
      <c r="K14" s="6">
        <f t="shared" si="4"/>
        <v>11100000</v>
      </c>
      <c r="L14" s="1">
        <v>34550</v>
      </c>
      <c r="M14" s="2">
        <v>34550</v>
      </c>
      <c r="N14" s="2">
        <v>10365000</v>
      </c>
      <c r="O14" s="1">
        <v>60000</v>
      </c>
      <c r="P14" s="2">
        <v>60000</v>
      </c>
      <c r="Q14" s="2">
        <v>18000000</v>
      </c>
      <c r="S14" s="14">
        <f t="shared" si="0"/>
        <v>43850</v>
      </c>
      <c r="T14" s="14">
        <f t="shared" si="5"/>
        <v>43850</v>
      </c>
      <c r="U14" s="14">
        <f t="shared" si="1"/>
        <v>13155000</v>
      </c>
      <c r="V14" s="15"/>
      <c r="W14" s="14">
        <f t="shared" si="2"/>
        <v>42488</v>
      </c>
      <c r="X14" s="14">
        <f t="shared" si="6"/>
        <v>42488</v>
      </c>
      <c r="Y14" s="14">
        <f t="shared" si="7"/>
        <v>12746400</v>
      </c>
      <c r="Z14" s="15"/>
      <c r="AA14" s="14">
        <f>+ROUND(AVERAGE(SMALL((J14,L14,O14),{1;2;3})),0)</f>
        <v>43850</v>
      </c>
      <c r="AB14" s="14">
        <f t="shared" si="8"/>
        <v>43850</v>
      </c>
      <c r="AC14" s="14">
        <f t="shared" si="9"/>
        <v>13155000</v>
      </c>
      <c r="AD14" s="15"/>
      <c r="AE14" s="14">
        <f t="shared" si="3"/>
        <v>14040</v>
      </c>
      <c r="AF14" s="14">
        <f t="shared" si="10"/>
        <v>29810</v>
      </c>
      <c r="AG14" s="14">
        <f t="shared" si="11"/>
        <v>57890</v>
      </c>
    </row>
    <row r="15" spans="1:33" s="8" customFormat="1">
      <c r="A15" s="78" t="s">
        <v>126</v>
      </c>
      <c r="B15" s="78"/>
      <c r="C15" s="78"/>
      <c r="D15" s="10">
        <f>SUM(D6:D14)</f>
        <v>1227</v>
      </c>
      <c r="E15" s="20"/>
      <c r="F15" s="20">
        <v>54079775</v>
      </c>
      <c r="G15" s="25"/>
      <c r="H15" s="25"/>
      <c r="I15" s="79"/>
      <c r="J15" s="80"/>
      <c r="K15" s="7">
        <f>SUM(K6:K14)</f>
        <v>55532500</v>
      </c>
      <c r="L15" s="79"/>
      <c r="M15" s="80"/>
      <c r="N15" s="3">
        <f>SUM(N6:N14)</f>
        <v>54836800</v>
      </c>
      <c r="O15" s="90"/>
      <c r="P15" s="91"/>
      <c r="Q15" s="3">
        <f>SUM(Q6:Q14)</f>
        <v>56080000</v>
      </c>
      <c r="S15" s="16">
        <f>SUM(S6:S14)</f>
        <v>525032</v>
      </c>
      <c r="T15" s="16">
        <f t="shared" ref="T15:U15" si="12">SUM(T6:T14)</f>
        <v>525032</v>
      </c>
      <c r="U15" s="16">
        <f t="shared" si="12"/>
        <v>55483061</v>
      </c>
      <c r="V15" s="17"/>
      <c r="W15" s="16">
        <f>SUM(W6:W14)</f>
        <v>508197</v>
      </c>
      <c r="X15" s="16">
        <f>SUM(X6:X14)</f>
        <v>508197</v>
      </c>
      <c r="Y15" s="16">
        <f>SUM(Y6:Y14)</f>
        <v>54079775</v>
      </c>
      <c r="Z15" s="17"/>
      <c r="AA15" s="16">
        <f>SUM(AA6:AA14)</f>
        <v>525032</v>
      </c>
      <c r="AB15" s="16">
        <f>SUM(AB6:AB14)</f>
        <v>525032</v>
      </c>
      <c r="AC15" s="16">
        <f>SUM(AC6:AC14)</f>
        <v>55483061</v>
      </c>
      <c r="AD15" s="17"/>
      <c r="AE15" s="16">
        <f>SUM(AE6:AE14)</f>
        <v>160400</v>
      </c>
      <c r="AF15" s="16">
        <f>SUM(AF6:AF14)</f>
        <v>364632</v>
      </c>
      <c r="AG15" s="16">
        <f>SUM(AG6:AG14)</f>
        <v>685432</v>
      </c>
    </row>
    <row r="17" spans="1:6">
      <c r="A17" s="81" t="s">
        <v>100</v>
      </c>
      <c r="B17" s="81"/>
      <c r="C17" s="82"/>
      <c r="D17" s="87" t="s">
        <v>101</v>
      </c>
      <c r="E17" s="89" t="s">
        <v>102</v>
      </c>
      <c r="F17" s="89" t="s">
        <v>103</v>
      </c>
    </row>
    <row r="18" spans="1:6">
      <c r="A18" s="83"/>
      <c r="B18" s="83"/>
      <c r="C18" s="84"/>
      <c r="D18" s="87"/>
      <c r="E18" s="89"/>
      <c r="F18" s="89"/>
    </row>
    <row r="19" spans="1:6">
      <c r="A19" s="85"/>
      <c r="B19" s="85"/>
      <c r="C19" s="86"/>
      <c r="D19" s="88"/>
      <c r="E19" s="89"/>
      <c r="F19" s="89"/>
    </row>
    <row r="20" spans="1:6">
      <c r="A20" s="75" t="s">
        <v>117</v>
      </c>
      <c r="B20" s="76"/>
      <c r="C20" s="77"/>
      <c r="D20" s="4">
        <v>50</v>
      </c>
      <c r="E20" s="9">
        <v>67097</v>
      </c>
      <c r="F20" s="9">
        <f>D20*E20</f>
        <v>3354850</v>
      </c>
    </row>
    <row r="21" spans="1:6">
      <c r="A21" s="75" t="s">
        <v>118</v>
      </c>
      <c r="B21" s="76"/>
      <c r="C21" s="77"/>
      <c r="D21" s="4">
        <v>350</v>
      </c>
      <c r="E21" s="9">
        <v>67097</v>
      </c>
      <c r="F21" s="9">
        <f t="shared" ref="F21:F28" si="13">D21*E21</f>
        <v>23483950</v>
      </c>
    </row>
    <row r="22" spans="1:6">
      <c r="A22" s="75" t="s">
        <v>119</v>
      </c>
      <c r="B22" s="76"/>
      <c r="C22" s="77"/>
      <c r="D22" s="4">
        <v>50</v>
      </c>
      <c r="E22" s="9">
        <v>36005</v>
      </c>
      <c r="F22" s="9">
        <f t="shared" si="13"/>
        <v>1800250</v>
      </c>
    </row>
    <row r="23" spans="1:6">
      <c r="A23" s="75" t="s">
        <v>120</v>
      </c>
      <c r="B23" s="76"/>
      <c r="C23" s="77"/>
      <c r="D23" s="4">
        <v>10</v>
      </c>
      <c r="E23" s="9">
        <v>75270</v>
      </c>
      <c r="F23" s="9">
        <f t="shared" si="13"/>
        <v>752700</v>
      </c>
    </row>
    <row r="24" spans="1:6">
      <c r="A24" s="75" t="s">
        <v>121</v>
      </c>
      <c r="B24" s="76"/>
      <c r="C24" s="77"/>
      <c r="D24" s="4">
        <v>7</v>
      </c>
      <c r="E24" s="9">
        <v>119085</v>
      </c>
      <c r="F24" s="9">
        <f t="shared" si="13"/>
        <v>833595</v>
      </c>
    </row>
    <row r="25" spans="1:6">
      <c r="A25" s="75" t="s">
        <v>122</v>
      </c>
      <c r="B25" s="76"/>
      <c r="C25" s="77"/>
      <c r="D25" s="4">
        <v>400</v>
      </c>
      <c r="E25" s="9">
        <v>23072</v>
      </c>
      <c r="F25" s="9">
        <f t="shared" si="13"/>
        <v>9228800</v>
      </c>
    </row>
    <row r="26" spans="1:6">
      <c r="A26" s="75" t="s">
        <v>123</v>
      </c>
      <c r="B26" s="76"/>
      <c r="C26" s="77"/>
      <c r="D26" s="4">
        <v>50</v>
      </c>
      <c r="E26" s="9">
        <v>27460</v>
      </c>
      <c r="F26" s="9">
        <f t="shared" si="13"/>
        <v>1373000</v>
      </c>
    </row>
    <row r="27" spans="1:6">
      <c r="A27" s="75" t="s">
        <v>124</v>
      </c>
      <c r="B27" s="76"/>
      <c r="C27" s="77"/>
      <c r="D27" s="4">
        <v>10</v>
      </c>
      <c r="E27" s="9">
        <v>50623</v>
      </c>
      <c r="F27" s="9">
        <f t="shared" si="13"/>
        <v>506230</v>
      </c>
    </row>
    <row r="28" spans="1:6">
      <c r="A28" s="75" t="s">
        <v>125</v>
      </c>
      <c r="B28" s="76"/>
      <c r="C28" s="77"/>
      <c r="D28" s="4">
        <v>300</v>
      </c>
      <c r="E28" s="9">
        <v>42488</v>
      </c>
      <c r="F28" s="9">
        <f t="shared" si="13"/>
        <v>12746400</v>
      </c>
    </row>
    <row r="29" spans="1:6">
      <c r="A29" s="78" t="s">
        <v>126</v>
      </c>
      <c r="B29" s="78"/>
      <c r="C29" s="78"/>
      <c r="D29" s="10">
        <f>SUM(D20:D28)</f>
        <v>1227</v>
      </c>
      <c r="E29" s="25"/>
      <c r="F29" s="25">
        <f>SUM(F20:F28)</f>
        <v>54079775</v>
      </c>
    </row>
  </sheetData>
  <mergeCells count="59">
    <mergeCell ref="AA3:AC3"/>
    <mergeCell ref="AE3:AG3"/>
    <mergeCell ref="I4:I5"/>
    <mergeCell ref="J4:J5"/>
    <mergeCell ref="K4:K5"/>
    <mergeCell ref="L4:L5"/>
    <mergeCell ref="M4:M5"/>
    <mergeCell ref="N4:N5"/>
    <mergeCell ref="O4:O5"/>
    <mergeCell ref="I3:K3"/>
    <mergeCell ref="L3:N3"/>
    <mergeCell ref="O3:Q3"/>
    <mergeCell ref="S3:U3"/>
    <mergeCell ref="P4:P5"/>
    <mergeCell ref="Q4:Q5"/>
    <mergeCell ref="S4:S5"/>
    <mergeCell ref="A7:C7"/>
    <mergeCell ref="E3:E5"/>
    <mergeCell ref="F3:F5"/>
    <mergeCell ref="U4:U5"/>
    <mergeCell ref="W4:W5"/>
    <mergeCell ref="W3:Y3"/>
    <mergeCell ref="A3:C5"/>
    <mergeCell ref="D3:D5"/>
    <mergeCell ref="T4:T5"/>
    <mergeCell ref="AC4:AC5"/>
    <mergeCell ref="AE4:AE5"/>
    <mergeCell ref="AF4:AF5"/>
    <mergeCell ref="AG4:AG5"/>
    <mergeCell ref="A6:C6"/>
    <mergeCell ref="X4:X5"/>
    <mergeCell ref="Y4:Y5"/>
    <mergeCell ref="AA4:AA5"/>
    <mergeCell ref="AB4:AB5"/>
    <mergeCell ref="O15:P15"/>
    <mergeCell ref="A8:C8"/>
    <mergeCell ref="A9:C9"/>
    <mergeCell ref="A10:C10"/>
    <mergeCell ref="A11:C11"/>
    <mergeCell ref="A12:C12"/>
    <mergeCell ref="A13:C13"/>
    <mergeCell ref="A21:C21"/>
    <mergeCell ref="A14:C14"/>
    <mergeCell ref="A15:C15"/>
    <mergeCell ref="I15:J15"/>
    <mergeCell ref="L15:M15"/>
    <mergeCell ref="A17:C19"/>
    <mergeCell ref="D17:D19"/>
    <mergeCell ref="E17:E19"/>
    <mergeCell ref="F17:F19"/>
    <mergeCell ref="A20:C20"/>
    <mergeCell ref="A28:C28"/>
    <mergeCell ref="A29:C29"/>
    <mergeCell ref="A22:C22"/>
    <mergeCell ref="A23:C23"/>
    <mergeCell ref="A24:C24"/>
    <mergeCell ref="A25:C25"/>
    <mergeCell ref="A26:C26"/>
    <mergeCell ref="A27:C27"/>
  </mergeCells>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ct:contentTypeSchema xmlns:ct="http://schemas.microsoft.com/office/2006/metadata/contentType" xmlns:ma="http://schemas.microsoft.com/office/2006/metadata/properties/metaAttributes" ct:_="" ma:_="" ma:contentTypeName="Documento" ma:contentTypeID="0x0101009F2DDD188C3B0048B47FBD1C00090F93" ma:contentTypeVersion="19" ma:contentTypeDescription="Crear nuevo documento." ma:contentTypeScope="" ma:versionID="9aaf90478de3894d8dc47a6bb50a9c96">
  <xsd:schema xmlns:xsd="http://www.w3.org/2001/XMLSchema" xmlns:xs="http://www.w3.org/2001/XMLSchema" xmlns:p="http://schemas.microsoft.com/office/2006/metadata/properties" xmlns:ns2="b1b5a5b6-0840-4c7e-a10d-280026b3afe6" xmlns:ns3="356bbcdc-10e5-4ba0-9c2f-0848e6eba7c0" targetNamespace="http://schemas.microsoft.com/office/2006/metadata/properties" ma:root="true" ma:fieldsID="5bcf8b162208a0c9071422782a5fd8de" ns2:_="" ns3:_="">
    <xsd:import namespace="b1b5a5b6-0840-4c7e-a10d-280026b3afe6"/>
    <xsd:import namespace="356bbcdc-10e5-4ba0-9c2f-0848e6eba7c0"/>
    <xsd:element name="properties">
      <xsd:complexType>
        <xsd:sequence>
          <xsd:element name="documentManagement">
            <xsd:complexType>
              <xsd:all>
                <xsd:element ref="ns2:MediaServiceMetadata" minOccurs="0"/>
                <xsd:element ref="ns2:MediaServiceFastMetadata" minOccurs="0"/>
                <xsd:element ref="ns2:MediaServiceDateTaken" minOccurs="0"/>
                <xsd:element ref="ns2:MediaLengthInSeconds" minOccurs="0"/>
                <xsd:element ref="ns2:MediaServiceAutoTags" minOccurs="0"/>
                <xsd:element ref="ns2:MediaServiceOCR" minOccurs="0"/>
                <xsd:element ref="ns2:MediaServiceGenerationTime" minOccurs="0"/>
                <xsd:element ref="ns2:MediaServiceEventHashCode" minOccurs="0"/>
                <xsd:element ref="ns3:SharedWithUsers" minOccurs="0"/>
                <xsd:element ref="ns3:SharedWithDetails" minOccurs="0"/>
                <xsd:element ref="ns2:MediaServiceAutoKeyPoints" minOccurs="0"/>
                <xsd:element ref="ns2:MediaServiceKeyPoints" minOccurs="0"/>
                <xsd:element ref="ns2:MediaServiceLocation" minOccurs="0"/>
                <xsd:element ref="ns2:lcf76f155ced4ddcb4097134ff3c332f" minOccurs="0"/>
                <xsd:element ref="ns3:TaxCatchAll" minOccurs="0"/>
                <xsd:element ref="ns2:MediaServiceObjectDetectorVersions" minOccurs="0"/>
                <xsd:element ref="ns2:MediaServiceSearchProperties" minOccurs="0"/>
                <xsd:element ref="ns2:MediaServiceBillingMetadata"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b1b5a5b6-0840-4c7e-a10d-280026b3afe6"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DateTaken" ma:index="10" nillable="true" ma:displayName="MediaServiceDateTaken" ma:hidden="true" ma:internalName="MediaServiceDateTaken" ma:readOnly="true">
      <xsd:simpleType>
        <xsd:restriction base="dms:Text"/>
      </xsd:simpleType>
    </xsd:element>
    <xsd:element name="MediaLengthInSeconds" ma:index="11" nillable="true" ma:displayName="Length (seconds)" ma:internalName="MediaLengthInSeconds" ma:readOnly="true">
      <xsd:simpleType>
        <xsd:restriction base="dms:Unknown"/>
      </xsd:simpleType>
    </xsd:element>
    <xsd:element name="MediaServiceAutoTags" ma:index="12" nillable="true" ma:displayName="Tags" ma:internalName="MediaServiceAutoTags" ma:readOnly="true">
      <xsd:simpleType>
        <xsd:restriction base="dms:Text"/>
      </xsd:simpleType>
    </xsd:element>
    <xsd:element name="MediaServiceOCR" ma:index="13" nillable="true" ma:displayName="Extracted Text" ma:internalName="MediaServiceOCR" ma:readOnly="true">
      <xsd:simpleType>
        <xsd:restriction base="dms:Note">
          <xsd:maxLength value="255"/>
        </xsd:restriction>
      </xsd:simpleType>
    </xsd:element>
    <xsd:element name="MediaServiceGenerationTime" ma:index="14" nillable="true" ma:displayName="MediaServiceGenerationTime" ma:hidden="true" ma:internalName="MediaServiceGenerationTime" ma:readOnly="true">
      <xsd:simpleType>
        <xsd:restriction base="dms:Text"/>
      </xsd:simpleType>
    </xsd:element>
    <xsd:element name="MediaServiceEventHashCode" ma:index="15" nillable="true" ma:displayName="MediaServiceEventHashCode" ma:hidden="true" ma:internalName="MediaServiceEventHashCode" ma:readOnly="true">
      <xsd:simpleType>
        <xsd:restriction base="dms:Text"/>
      </xsd:simpleType>
    </xsd:element>
    <xsd:element name="MediaServiceAutoKeyPoints" ma:index="18" nillable="true" ma:displayName="MediaServiceAutoKeyPoints" ma:hidden="true" ma:internalName="MediaServiceAutoKeyPoints" ma:readOnly="true">
      <xsd:simpleType>
        <xsd:restriction base="dms:Note"/>
      </xsd:simpleType>
    </xsd:element>
    <xsd:element name="MediaServiceKeyPoints" ma:index="19" nillable="true" ma:displayName="KeyPoints" ma:internalName="MediaServiceKeyPoints" ma:readOnly="true">
      <xsd:simpleType>
        <xsd:restriction base="dms:Note">
          <xsd:maxLength value="255"/>
        </xsd:restriction>
      </xsd:simpleType>
    </xsd:element>
    <xsd:element name="MediaServiceLocation" ma:index="20" nillable="true" ma:displayName="Location" ma:internalName="MediaServiceLocation" ma:readOnly="true">
      <xsd:simpleType>
        <xsd:restriction base="dms:Text"/>
      </xsd:simpleType>
    </xsd:element>
    <xsd:element name="lcf76f155ced4ddcb4097134ff3c332f" ma:index="22" nillable="true" ma:taxonomy="true" ma:internalName="lcf76f155ced4ddcb4097134ff3c332f" ma:taxonomyFieldName="MediaServiceImageTags" ma:displayName="Etiquetas de imagen" ma:readOnly="false" ma:fieldId="{5cf76f15-5ced-4ddc-b409-7134ff3c332f}" ma:taxonomyMulti="true" ma:sspId="2a639bc6-dc8c-43a0-baeb-edbb56d427be"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4" nillable="true" ma:displayName="MediaServiceObjectDetectorVersions" ma:description="" ma:hidden="true" ma:indexed="true" ma:internalName="MediaServiceObjectDetectorVersions" ma:readOnly="true">
      <xsd:simpleType>
        <xsd:restriction base="dms:Text"/>
      </xsd:simpleType>
    </xsd:element>
    <xsd:element name="MediaServiceSearchProperties" ma:index="25" nillable="true" ma:displayName="MediaServiceSearchProperties" ma:hidden="true" ma:internalName="MediaServiceSearchProperties" ma:readOnly="true">
      <xsd:simpleType>
        <xsd:restriction base="dms:Note"/>
      </xsd:simpleType>
    </xsd:element>
    <xsd:element name="MediaServiceBillingMetadata" ma:index="26" nillable="true" ma:displayName="MediaServiceBillingMetadata" ma:hidden="true" ma:internalName="MediaServiceBillingMetadata"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356bbcdc-10e5-4ba0-9c2f-0848e6eba7c0" elementFormDefault="qualified">
    <xsd:import namespace="http://schemas.microsoft.com/office/2006/documentManagement/types"/>
    <xsd:import namespace="http://schemas.microsoft.com/office/infopath/2007/PartnerControls"/>
    <xsd:element name="SharedWithUsers" ma:index="16"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7" nillable="true" ma:displayName="Detalles de uso compartido" ma:internalName="SharedWithDetails" ma:readOnly="true">
      <xsd:simpleType>
        <xsd:restriction base="dms:Note">
          <xsd:maxLength value="255"/>
        </xsd:restriction>
      </xsd:simpleType>
    </xsd:element>
    <xsd:element name="TaxCatchAll" ma:index="23" nillable="true" ma:displayName="Taxonomy Catch All Column" ma:hidden="true" ma:list="{a68a7451-3062-4da5-9cd9-e638e09f90b8}" ma:internalName="TaxCatchAll" ma:showField="CatchAllData" ma:web="356bbcdc-10e5-4ba0-9c2f-0848e6eba7c0">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p:properties xmlns:p="http://schemas.microsoft.com/office/2006/metadata/properties" xmlns:xsi="http://www.w3.org/2001/XMLSchema-instance" xmlns:pc="http://schemas.microsoft.com/office/infopath/2007/PartnerControls">
  <documentManagement>
    <lcf76f155ced4ddcb4097134ff3c332f xmlns="b1b5a5b6-0840-4c7e-a10d-280026b3afe6">
      <Terms xmlns="http://schemas.microsoft.com/office/infopath/2007/PartnerControls"/>
    </lcf76f155ced4ddcb4097134ff3c332f>
    <TaxCatchAll xmlns="356bbcdc-10e5-4ba0-9c2f-0848e6eba7c0" xsi:nil="true"/>
  </documentManagement>
</p:properties>
</file>

<file path=customXml/itemProps1.xml><?xml version="1.0" encoding="utf-8"?>
<ds:datastoreItem xmlns:ds="http://schemas.openxmlformats.org/officeDocument/2006/customXml" ds:itemID="{3083B6C2-80B9-425A-98F6-7CF25AA857B4}">
  <ds:schemaRefs>
    <ds:schemaRef ds:uri="http://schemas.microsoft.com/sharepoint/v3/contenttype/forms"/>
  </ds:schemaRefs>
</ds:datastoreItem>
</file>

<file path=customXml/itemProps2.xml><?xml version="1.0" encoding="utf-8"?>
<ds:datastoreItem xmlns:ds="http://schemas.openxmlformats.org/officeDocument/2006/customXml" ds:itemID="{0C572AAD-3478-4ABB-9483-CE6980419D38}">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b1b5a5b6-0840-4c7e-a10d-280026b3afe6"/>
    <ds:schemaRef ds:uri="356bbcdc-10e5-4ba0-9c2f-0848e6eba7c0"/>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58879028-697B-4828-AEA9-8F4A31E618DF}">
  <ds:schemaRefs>
    <ds:schemaRef ds:uri="http://schemas.microsoft.com/office/2006/metadata/properties"/>
    <ds:schemaRef ds:uri="http://schemas.microsoft.com/office/infopath/2007/PartnerControls"/>
    <ds:schemaRef ds:uri="b1b5a5b6-0840-4c7e-a10d-280026b3afe6"/>
    <ds:schemaRef ds:uri="356bbcdc-10e5-4ba0-9c2f-0848e6eba7c0"/>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1</vt:i4>
      </vt:variant>
    </vt:vector>
  </HeadingPairs>
  <TitlesOfParts>
    <vt:vector size="3" baseType="lpstr">
      <vt:lpstr>RESUMEN</vt:lpstr>
      <vt:lpstr>Borrador</vt:lpstr>
      <vt:lpstr>RESUMEN!Área_de_impresión</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Leidy Carolina Másmela Jiménez</dc:creator>
  <cp:keywords/>
  <dc:description/>
  <cp:lastModifiedBy>Miguel Enrique Andrade Lopez</cp:lastModifiedBy>
  <cp:revision/>
  <dcterms:created xsi:type="dcterms:W3CDTF">2018-02-05T20:14:19Z</dcterms:created>
  <dcterms:modified xsi:type="dcterms:W3CDTF">2025-03-11T16:09:41Z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0x0101009F2DDD188C3B0048B47FBD1C00090F93</vt:lpwstr>
  </property>
  <property fmtid="{D5CDD505-2E9C-101B-9397-08002B2CF9AE}" pid="3" name="MediaServiceImageTags">
    <vt:lpwstr/>
  </property>
</Properties>
</file>