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ITP\AGOSTO -SEPTIEMBRE\SUBASTA ADQUISICIÓN DE ELEMNTOS LABORATORIO CIVIL Y DIADEMAS\"/>
    </mc:Choice>
  </mc:AlternateContent>
  <bookViews>
    <workbookView xWindow="-105" yWindow="-105" windowWidth="19425" windowHeight="10425"/>
  </bookViews>
  <sheets>
    <sheet name="ANALISIS COTIZACIONES" sheetId="1" r:id="rId1"/>
    <sheet name="Hoja1" sheetId="2" r:id="rId2"/>
  </sheets>
  <definedNames>
    <definedName name="Arial">#REF!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6" i="1" l="1"/>
  <c r="W6" i="1" s="1"/>
  <c r="U7" i="1"/>
  <c r="W7" i="1" s="1"/>
  <c r="U8" i="1"/>
  <c r="W8" i="1" s="1"/>
  <c r="U9" i="1"/>
  <c r="W9" i="1" s="1"/>
  <c r="U10" i="1"/>
  <c r="W10" i="1" s="1"/>
  <c r="U11" i="1"/>
  <c r="W11" i="1" s="1"/>
  <c r="U12" i="1"/>
  <c r="W12" i="1" s="1"/>
  <c r="U13" i="1"/>
  <c r="W13" i="1" s="1"/>
  <c r="U14" i="1"/>
  <c r="W14" i="1" s="1"/>
  <c r="U15" i="1"/>
  <c r="W15" i="1" s="1"/>
  <c r="U16" i="1"/>
  <c r="W16" i="1" s="1"/>
  <c r="U17" i="1"/>
  <c r="W17" i="1" s="1"/>
  <c r="U18" i="1"/>
  <c r="W18" i="1" s="1"/>
  <c r="U19" i="1"/>
  <c r="W19" i="1" s="1"/>
  <c r="U20" i="1"/>
  <c r="W20" i="1" s="1"/>
  <c r="U21" i="1"/>
  <c r="W21" i="1" s="1"/>
  <c r="U22" i="1"/>
  <c r="W22" i="1" s="1"/>
  <c r="U23" i="1"/>
  <c r="W23" i="1" s="1"/>
  <c r="U24" i="1"/>
  <c r="W24" i="1" s="1"/>
  <c r="U25" i="1"/>
  <c r="W25" i="1" s="1"/>
  <c r="U26" i="1"/>
  <c r="W26" i="1" s="1"/>
  <c r="U5" i="1"/>
  <c r="W5" i="1" s="1"/>
  <c r="P6" i="1"/>
  <c r="R6" i="1" s="1"/>
  <c r="P7" i="1"/>
  <c r="R7" i="1" s="1"/>
  <c r="P8" i="1"/>
  <c r="R8" i="1" s="1"/>
  <c r="P9" i="1"/>
  <c r="R9" i="1" s="1"/>
  <c r="P10" i="1"/>
  <c r="R10" i="1" s="1"/>
  <c r="P11" i="1"/>
  <c r="R11" i="1" s="1"/>
  <c r="P12" i="1"/>
  <c r="R12" i="1" s="1"/>
  <c r="P13" i="1"/>
  <c r="R13" i="1" s="1"/>
  <c r="P14" i="1"/>
  <c r="R14" i="1" s="1"/>
  <c r="P15" i="1"/>
  <c r="R15" i="1" s="1"/>
  <c r="P16" i="1"/>
  <c r="R16" i="1" s="1"/>
  <c r="P17" i="1"/>
  <c r="R17" i="1" s="1"/>
  <c r="P18" i="1"/>
  <c r="R18" i="1" s="1"/>
  <c r="P19" i="1"/>
  <c r="R19" i="1" s="1"/>
  <c r="P20" i="1"/>
  <c r="R20" i="1" s="1"/>
  <c r="P21" i="1"/>
  <c r="R21" i="1" s="1"/>
  <c r="P22" i="1"/>
  <c r="R22" i="1" s="1"/>
  <c r="P23" i="1"/>
  <c r="R23" i="1" s="1"/>
  <c r="P24" i="1"/>
  <c r="R24" i="1" s="1"/>
  <c r="P25" i="1"/>
  <c r="R25" i="1" s="1"/>
  <c r="P26" i="1"/>
  <c r="R26" i="1" s="1"/>
  <c r="P5" i="1"/>
  <c r="R5" i="1" s="1"/>
  <c r="K6" i="1"/>
  <c r="K7" i="1"/>
  <c r="AJ7" i="1" s="1"/>
  <c r="K8" i="1"/>
  <c r="M8" i="1" s="1"/>
  <c r="K9" i="1"/>
  <c r="AJ9" i="1" s="1"/>
  <c r="K10" i="1"/>
  <c r="K11" i="1"/>
  <c r="K12" i="1"/>
  <c r="K13" i="1"/>
  <c r="K14" i="1"/>
  <c r="K15" i="1"/>
  <c r="AJ15" i="1" s="1"/>
  <c r="K16" i="1"/>
  <c r="AJ16" i="1" s="1"/>
  <c r="K17" i="1"/>
  <c r="K18" i="1"/>
  <c r="K19" i="1"/>
  <c r="AJ19" i="1" s="1"/>
  <c r="K20" i="1"/>
  <c r="AJ20" i="1" s="1"/>
  <c r="K21" i="1"/>
  <c r="AJ21" i="1" s="1"/>
  <c r="K22" i="1"/>
  <c r="K23" i="1"/>
  <c r="M23" i="1" s="1"/>
  <c r="K24" i="1"/>
  <c r="K25" i="1"/>
  <c r="K26" i="1"/>
  <c r="M26" i="1" s="1"/>
  <c r="X6" i="1"/>
  <c r="X7" i="1"/>
  <c r="X8" i="1"/>
  <c r="X9" i="1"/>
  <c r="X10" i="1"/>
  <c r="X11" i="1"/>
  <c r="X12" i="1"/>
  <c r="X13" i="1"/>
  <c r="X14" i="1"/>
  <c r="X15" i="1"/>
  <c r="X16" i="1"/>
  <c r="X17" i="1"/>
  <c r="X18" i="1"/>
  <c r="X19" i="1"/>
  <c r="X20" i="1"/>
  <c r="X21" i="1"/>
  <c r="X22" i="1"/>
  <c r="X23" i="1"/>
  <c r="X24" i="1"/>
  <c r="X25" i="1"/>
  <c r="X26" i="1"/>
  <c r="X5" i="1"/>
  <c r="AJ6" i="1" l="1"/>
  <c r="AJ18" i="1"/>
  <c r="AJ17" i="1"/>
  <c r="AJ14" i="1"/>
  <c r="AJ12" i="1"/>
  <c r="AJ24" i="1"/>
  <c r="AJ13" i="1"/>
  <c r="AJ11" i="1"/>
  <c r="AJ25" i="1"/>
  <c r="AJ22" i="1"/>
  <c r="AJ10" i="1"/>
  <c r="M25" i="1"/>
  <c r="M20" i="1"/>
  <c r="M13" i="1"/>
  <c r="AJ8" i="1"/>
  <c r="AJ26" i="1"/>
  <c r="M17" i="1"/>
  <c r="M16" i="1"/>
  <c r="M15" i="1"/>
  <c r="M14" i="1"/>
  <c r="M24" i="1"/>
  <c r="M12" i="1"/>
  <c r="M11" i="1"/>
  <c r="M22" i="1"/>
  <c r="M10" i="1"/>
  <c r="AJ23" i="1"/>
  <c r="M21" i="1"/>
  <c r="M9" i="1"/>
  <c r="M19" i="1"/>
  <c r="M7" i="1"/>
  <c r="M18" i="1"/>
  <c r="M6" i="1"/>
  <c r="AG6" i="1"/>
  <c r="AG7" i="1"/>
  <c r="AG8" i="1"/>
  <c r="AG9" i="1"/>
  <c r="AG10" i="1"/>
  <c r="AG11" i="1"/>
  <c r="AG12" i="1"/>
  <c r="AG13" i="1"/>
  <c r="AG14" i="1"/>
  <c r="AG15" i="1"/>
  <c r="AG16" i="1"/>
  <c r="AG17" i="1"/>
  <c r="AG18" i="1"/>
  <c r="AG19" i="1"/>
  <c r="AG20" i="1"/>
  <c r="AG21" i="1"/>
  <c r="AG22" i="1"/>
  <c r="AG23" i="1"/>
  <c r="AG24" i="1"/>
  <c r="AG25" i="1"/>
  <c r="AG26" i="1"/>
  <c r="AC6" i="1"/>
  <c r="AC7" i="1"/>
  <c r="AC8" i="1"/>
  <c r="AC9" i="1"/>
  <c r="AC10" i="1"/>
  <c r="AC11" i="1"/>
  <c r="AC12" i="1"/>
  <c r="AC13" i="1"/>
  <c r="AC14" i="1"/>
  <c r="AC15" i="1"/>
  <c r="AC16" i="1"/>
  <c r="AC17" i="1"/>
  <c r="AC18" i="1"/>
  <c r="AC19" i="1"/>
  <c r="AC20" i="1"/>
  <c r="AC21" i="1"/>
  <c r="AC22" i="1"/>
  <c r="AC23" i="1"/>
  <c r="AC24" i="1"/>
  <c r="AC25" i="1"/>
  <c r="AC26" i="1"/>
  <c r="X27" i="1" l="1"/>
  <c r="AH6" i="1" l="1"/>
  <c r="AH7" i="1"/>
  <c r="AH8" i="1"/>
  <c r="AH9" i="1"/>
  <c r="AH10" i="1"/>
  <c r="AH11" i="1"/>
  <c r="AH12" i="1"/>
  <c r="AH13" i="1"/>
  <c r="AH14" i="1"/>
  <c r="AH15" i="1"/>
  <c r="AH16" i="1"/>
  <c r="AH17" i="1"/>
  <c r="AH18" i="1"/>
  <c r="AH19" i="1"/>
  <c r="AH20" i="1"/>
  <c r="AH21" i="1"/>
  <c r="AH22" i="1"/>
  <c r="AH23" i="1"/>
  <c r="AH24" i="1"/>
  <c r="AH25" i="1"/>
  <c r="AH26" i="1"/>
  <c r="AD9" i="1"/>
  <c r="AD12" i="1"/>
  <c r="AD17" i="1"/>
  <c r="AD20" i="1"/>
  <c r="AD25" i="1"/>
  <c r="AD6" i="1"/>
  <c r="AD7" i="1"/>
  <c r="AD8" i="1"/>
  <c r="AD10" i="1"/>
  <c r="AD11" i="1"/>
  <c r="AD13" i="1"/>
  <c r="AD14" i="1"/>
  <c r="AD15" i="1"/>
  <c r="AD16" i="1"/>
  <c r="AD18" i="1"/>
  <c r="AD19" i="1"/>
  <c r="AD21" i="1"/>
  <c r="AD22" i="1"/>
  <c r="AD23" i="1"/>
  <c r="AD24" i="1"/>
  <c r="AD26" i="1"/>
  <c r="S6" i="1" l="1"/>
  <c r="S7" i="1"/>
  <c r="S8" i="1"/>
  <c r="S9" i="1"/>
  <c r="S10" i="1"/>
  <c r="S11" i="1"/>
  <c r="S12" i="1"/>
  <c r="S13" i="1"/>
  <c r="S14" i="1"/>
  <c r="S15" i="1"/>
  <c r="S16" i="1"/>
  <c r="S17" i="1"/>
  <c r="S18" i="1"/>
  <c r="S19" i="1"/>
  <c r="S20" i="1"/>
  <c r="S21" i="1"/>
  <c r="S22" i="1"/>
  <c r="S23" i="1"/>
  <c r="S24" i="1"/>
  <c r="S25" i="1"/>
  <c r="S26" i="1"/>
  <c r="AF25" i="1" l="1"/>
  <c r="AB25" i="1"/>
  <c r="AB21" i="1"/>
  <c r="AF21" i="1"/>
  <c r="AB17" i="1"/>
  <c r="AF17" i="1"/>
  <c r="AF13" i="1"/>
  <c r="AB13" i="1"/>
  <c r="AF9" i="1"/>
  <c r="AB9" i="1"/>
  <c r="AF24" i="1"/>
  <c r="AB24" i="1"/>
  <c r="AF16" i="1"/>
  <c r="AB16" i="1"/>
  <c r="AF12" i="1"/>
  <c r="AB12" i="1"/>
  <c r="AF8" i="1"/>
  <c r="AB8" i="1"/>
  <c r="AB20" i="1"/>
  <c r="AF20" i="1"/>
  <c r="AF23" i="1"/>
  <c r="AB23" i="1"/>
  <c r="AF19" i="1"/>
  <c r="AB19" i="1"/>
  <c r="AB15" i="1"/>
  <c r="AF15" i="1"/>
  <c r="AB11" i="1"/>
  <c r="AF11" i="1"/>
  <c r="AB7" i="1"/>
  <c r="AF7" i="1"/>
  <c r="AB26" i="1"/>
  <c r="AF26" i="1"/>
  <c r="AB22" i="1"/>
  <c r="AF22" i="1"/>
  <c r="AF18" i="1"/>
  <c r="AB18" i="1"/>
  <c r="AF14" i="1"/>
  <c r="AB14" i="1"/>
  <c r="AB10" i="1"/>
  <c r="AF10" i="1"/>
  <c r="AB6" i="1"/>
  <c r="AF6" i="1"/>
  <c r="N6" i="1"/>
  <c r="N7" i="1"/>
  <c r="N8" i="1"/>
  <c r="N9" i="1"/>
  <c r="N10" i="1"/>
  <c r="N11" i="1"/>
  <c r="N12" i="1"/>
  <c r="N13" i="1"/>
  <c r="N14" i="1"/>
  <c r="N15" i="1"/>
  <c r="N16" i="1"/>
  <c r="N17" i="1"/>
  <c r="N18" i="1"/>
  <c r="N19" i="1"/>
  <c r="N20" i="1"/>
  <c r="N21" i="1"/>
  <c r="N22" i="1"/>
  <c r="N23" i="1"/>
  <c r="N24" i="1"/>
  <c r="N25" i="1"/>
  <c r="N26" i="1"/>
  <c r="AK13" i="1" l="1"/>
  <c r="AL13" i="1" s="1"/>
  <c r="AK6" i="1"/>
  <c r="AL6" i="1" s="1"/>
  <c r="AK22" i="1"/>
  <c r="AL22" i="1" s="1"/>
  <c r="AK26" i="1"/>
  <c r="AL26" i="1" s="1"/>
  <c r="AK17" i="1"/>
  <c r="AL17" i="1" s="1"/>
  <c r="AK10" i="1"/>
  <c r="AL10" i="1" s="1"/>
  <c r="AK21" i="1"/>
  <c r="AL21" i="1" s="1"/>
  <c r="AK14" i="1"/>
  <c r="AL14" i="1" s="1"/>
  <c r="AK9" i="1"/>
  <c r="AL9" i="1" s="1"/>
  <c r="AK25" i="1"/>
  <c r="AL25" i="1" s="1"/>
  <c r="AK18" i="1"/>
  <c r="AL18" i="1" s="1"/>
  <c r="AK8" i="1"/>
  <c r="AL8" i="1" s="1"/>
  <c r="AK12" i="1"/>
  <c r="AL12" i="1" s="1"/>
  <c r="AK11" i="1"/>
  <c r="AL11" i="1" s="1"/>
  <c r="AK16" i="1"/>
  <c r="AL16" i="1" s="1"/>
  <c r="AK15" i="1"/>
  <c r="AL15" i="1" s="1"/>
  <c r="AK20" i="1"/>
  <c r="AL20" i="1" s="1"/>
  <c r="AK19" i="1"/>
  <c r="AL19" i="1" s="1"/>
  <c r="AK7" i="1"/>
  <c r="AL7" i="1" s="1"/>
  <c r="AK23" i="1"/>
  <c r="AL23" i="1" s="1"/>
  <c r="AK24" i="1"/>
  <c r="AL24" i="1" s="1"/>
  <c r="S5" i="1" l="1"/>
  <c r="S27" i="1" l="1"/>
  <c r="N5" i="1" l="1"/>
  <c r="N27" i="1" s="1"/>
  <c r="Q37" i="1" s="1"/>
  <c r="AG5" i="1"/>
  <c r="AH5" i="1" s="1"/>
  <c r="AH27" i="1" s="1"/>
  <c r="K5" i="1"/>
  <c r="M5" i="1" s="1"/>
  <c r="AJ5" i="1"/>
  <c r="AK5" i="1" s="1"/>
  <c r="AC5" i="1"/>
  <c r="AD5" i="1" s="1"/>
  <c r="AD27" i="1" l="1"/>
  <c r="AH28" i="1"/>
  <c r="AH29" i="1" s="1"/>
  <c r="H5" i="1"/>
  <c r="I5" i="1" s="1"/>
  <c r="I27" i="1" s="1"/>
  <c r="AL5" i="1"/>
  <c r="AL27" i="1" s="1"/>
  <c r="V36" i="1"/>
  <c r="AB5" i="1"/>
  <c r="AF5" i="1"/>
  <c r="AL28" i="1" l="1"/>
  <c r="AL29" i="1" s="1"/>
  <c r="AD28" i="1"/>
  <c r="AD29" i="1" s="1"/>
  <c r="AM5" i="1"/>
  <c r="AN5" i="1" s="1"/>
</calcChain>
</file>

<file path=xl/sharedStrings.xml><?xml version="1.0" encoding="utf-8"?>
<sst xmlns="http://schemas.openxmlformats.org/spreadsheetml/2006/main" count="211" uniqueCount="132">
  <si>
    <t>ITEM</t>
  </si>
  <si>
    <t>NOMBRE</t>
  </si>
  <si>
    <t>ESPECIFICACIONES</t>
  </si>
  <si>
    <t>UNIDAD</t>
  </si>
  <si>
    <t>Unidad</t>
  </si>
  <si>
    <t>V/R UNIT CON IVA</t>
  </si>
  <si>
    <t>TOTAL SIN IVA</t>
  </si>
  <si>
    <t>TOTAL CON IVA</t>
  </si>
  <si>
    <t>V/R UNIT SIN IVA</t>
  </si>
  <si>
    <t>V/TOTAL SIN IVA</t>
  </si>
  <si>
    <t>V/R TOTAL CON IVA</t>
  </si>
  <si>
    <t xml:space="preserve">PROMEDIO </t>
  </si>
  <si>
    <t>V/R UNIT IVA INCLUIDO</t>
  </si>
  <si>
    <t>V/R TOTAL IVA INCLUIDO</t>
  </si>
  <si>
    <t xml:space="preserve">MENOR VALOR </t>
  </si>
  <si>
    <t>COTIZACIONES RECIBIDAS</t>
  </si>
  <si>
    <t xml:space="preserve">MEDIDAS DE TENDENCIA </t>
  </si>
  <si>
    <t>TOTAL COTIZACION NO 01</t>
  </si>
  <si>
    <t>TOTAL COTIZACION NO 02</t>
  </si>
  <si>
    <t>VALOR TOTAL IVA INCLUIDO</t>
  </si>
  <si>
    <t>VALOR ANTES DE IVA</t>
  </si>
  <si>
    <t>IVA 19%</t>
  </si>
  <si>
    <t>CODIGO UNSPC</t>
  </si>
  <si>
    <t>PRODUCTO</t>
  </si>
  <si>
    <t>V/R UNT</t>
  </si>
  <si>
    <t xml:space="preserve">V/R TOTAL </t>
  </si>
  <si>
    <t>VALOR TOTAL INCLUIDO TODOS LOS GRAVAMENES</t>
  </si>
  <si>
    <t>MEDIA GEOMETRICA</t>
  </si>
  <si>
    <t>,</t>
  </si>
  <si>
    <t>CANTIDAD</t>
  </si>
  <si>
    <t xml:space="preserve">Kit de disección de botánica, que incluye: 1 aguja de burlas angular
1 aguja recta para burlas recta
1 6” regla
4.5” fórceps punta fina curva
4.5” pinzas de punto medio
4.5” tijeras de iris
1 bisturí con diez cuchillas No. 10
</t>
  </si>
  <si>
    <t>Celular de Alta gamma</t>
  </si>
  <si>
    <t xml:space="preserve">Capacidad
512 GB
Tamaño y peso2
• Ancho: 76.7 mm
• Alto: 159.9 mm
• Grosor: 8.25 mm
• Peso: 221 g
Pantalla
• Pantalla Super Retina XDR
• Pantalla OLED de 6.7 pulgadas (diagonal) sin marco
• Resolución de 2796 x 1290 pixeles a 460 ppi
• Dynamic Island
• Pantalla siempre activa
• Tecnología ProMotion con frecuencias de actualización adaptativas de hasta 120 Hz
• Pantalla HDR
• True Tone
• Amplia gama de colores (P3)
• Toque con respuesta háptica
• Relación de contraste 2,000,000:1 (normal)
• Brillo máximo de 1,000 nits (normal); pico de brillo de 1,600 nits (HDR); pico de brillo de 2,000 nits (en exteriores)
• Revestimiento oleofóbico resistente a huellas dactilares
• Compatibilidad para mostrar varios idiomas y caracteres simultáneamente
Chip
• Chip A17 Pro
• Nuevo CPU de 6 núcleos con 2 núcleos de rendimiento y 4 de eficiencia
Cámara
Sistema de cámaras Pro
• Gran angular de 48 MP: 24 mm, apertura de ƒ/1.78, estabilización óptica de imagen por desplazamiento de sensor de segunda generación, 100% Focus Pixels, admite fotos en superalta resolución (24 MP y 48 MP)
• Ultra gran angular de 12 MP: 13 mm, apertura de ƒ/2.2 y ángulo de visión de 120°, 100% Focus Pixels
• Teleobjetivo de 2x de 12 MP (por medio del sensor quad pixel): 48 mm, apertura de ƒ/1.78, estabilización óptica de imagen por desplazamiento de sensor de segunda generación, 100% Focus Pixels
• Teleobjetivo de 5x de 12 MP: 120 mm, apertura de ƒ/2.8, estabilización óptica de imagen 3D por desplazamiento de sensor y autoenfoque, diseño en tetraprisma
• Zoom digital de hasta 25x
• Flash True Tone adaptativo
• HDR Inteligente 5
• Retratos de última generación con Control de Enfoque y Control de Profundidad
• Modo Noche
• Retratos con modo Noche gracias al escáner LiDAR
• Fotos panorámicas (hasta 63 MP)
• Estilos Fotográficos
• Fotografía macro
• Captura de imagen en formatos HEIF, JPEG y DNG
Grabación de video
• Grabación de video 4K a 24 cps, 25 cps, 30 cps o 60 cps
• Grabación de video HD de 1080p a 25 cps, 30 cps o 60 cps
• Grabación de video HD de 720p a 30 cps
• Modo Cine de hasta 4K HDR a 30 cps
• Modo Acción de hasta 2.8K a 60 cps
• Grabación de video HDR en Dolby Vision de hasta 4K a 60 cps
• Grabación de video ProRes de hasta 4K a 60 cps con grabación externa
• Grabación de video en formato Log
• Academy Color Encoding System (ACES)
• Grabación de video macro, incluso en cámara lenta y cámara rápida
• Video en cámara lenta de 1080p a 120 cps o 240 cps
• Video en cámara rápida con estabilización
• Video en cámara rápida con modo Noche
• Video QuickTake
• Zoom digital de hasta 15x (iPhone 15 Pro Max)
• Estabilización cinemática de video (4K, 1080p y 720p)
• Video con autoenfoque continuo
• Toma fotos de 8 MP mientras graba videos 4K
• Zoom de reproducción
• Grabación de video en formatos HEVC, H.264 y ProRes
Cámara TrueDepth
• Cámara de 12 MP
• Apertura de ƒ/1.9
• Retina Flash
• HDR Inteligente 5
• Iluminación de Retrato con seis efectos
• Modo Noche
• Estilos Fotográficos
• Modo Ráfaga
• Grabación de video 4K a 24 cps, 25 cps, 30 cps o 60 cps
• Grabación de video HD de 1080p a 25 cps, 30 cps o 60 cps
• Modo Cine de hasta 4K HDR a 30 cps
• Grabación de video HDR en Dolby Vision de hasta 4K a 60 cps
• Grabación de video ProRes de hasta 4K a 60 cps con grabación externa
• Grabación de video en formato Log
• Academy Color Encoding System (ACES)
• Video en cámara lenta de 1080p a 120 cps
• Video en cámara rápida con estabilización
• Cámara rápida con modo Noche
• Video QuickTake
• Estabilización cinemática de video (4K, 1080p y 720p)
• Paga con tu iPhone usando Face ID en tiendas y apps
Conexión celular e inalámbrica
5G NR (Bandas n1, n2, n3, n5, n7, n8, n12, n14, n20, n25, n26, n28, n29, n30, n38, n40, n41, n48, n53, n66, n70, n71, n75, n76, n77, n78, n79)
FDD-LTE (Bandas 1, 2, 3, 4, 5, 7, 8, 11, 12, 13, 14, 17, 18, 19, 20, 21, 25, 26, 28, 29, 30, 32, 66, 71)
TD-LTE (Bandas 34, 38, 39, 40, 41, 42, 46, 48, 53)
UMTS/HSPA+/DC-HSDPA (850, 900, 1700/2100, 1900, 2100 MHz)
GSM/EDGE (850, 900, 1800, 1900 MHz)
5G (sub-6 GHz) con MIMO 4x45
Gigabit LTE con MIMO 4x4 y LAA5
Wi Fi 6E (802.11ax) con MIMO 2x26
Bluetooth 5.3
Chip de banda ultraancha de segunda generación7
Tecnología de red Thread
NFC con modo de lectura
Tarjetas Express con carga de reserva
Ubicación
• GPS de precisión y doble frecuencia (GPS, GLONASS, Galileo, QZSS, BeiDou y NavIC)
• Brújula digital
• Wi-Fi
• Conexión celular
• Microlocalización iBeacon
Llamadas de video8
• Llamadas de video de FaceTime a través de red celular o Wi-Fi
• Llamadas de video de FaceTime HD (1080p) a través de 5G o Wi-Fi
Llamadas de audio8
• Llamadas de audio de FaceTime
• VoLTE (Voice over LTE)5
• Llamadas por Wi-Fi5
Reproducción de audio
• Los formatos compatibles incluyen AAC, MP3, Apple Lossless, FLAC, Dolby Digital, Dolby Digital Plus y Dolby Atmos
Reproducción de video
• Los formatos compatibles incluyen HEVC, H.264, AV1 y ProRes
• HDR con Dolby Vision, HDR10 y HLG
• AirPlay para duplicación de pantalla y reproducción de fotos y videos hasta 4K HDR a través del Apple TV (2.ª generación o posterior) o de una smart TV compatible con AirPlay
• Compatibilidad con duplicación de video y salida de video: hasta 4K HDR por salida DisplayPort nativa a través de USB C o adaptador de USB C a AV digital (modelo A2119; el adaptador se vende por separado)9
Botones y conectores externos
• Control de volumen
• Botón de Acción
• Botón lateral
• Conector USB C
• Micrófonos integrados
• Bocina estéreo integrada
Carga y expansión
• Conector USB C compatible con:
o Carga
o DisplayPort
o USB 3 (hasta 10 Gb/s)11
Energía y batería12
• Batería de iones de litio recargable integrada
• Carga inalámbrica de hasta 15 W con cargadores MagSafe13
• Carga inalámbrica de hasta 15 W con cargadores Qi213
• Carga inalámbrica de hasta 7.5 W con cargadores Qi13
• Carga rápida: Hasta 50% de carga en aproximadamente 30 minutos14 con un adaptador de 20 W o superior (disponible por separado)
Sensores
• Face ID
• Escáner LiDAR
• Barómetro
• Giroscopio de alto rango dinámico
• Acelerómetro de alta fuerza g
• Sensor de proximidad
• Dos sensores de luz ambiental
Sistema operativo
iOS
iOS es el sistema operativo móvil más personal y seguro del mundo. Incluye funcionalidades avanzadas y está diseñado para proteger tu privacidad.
Tarjeta SIM
• Doble SIM (nano-SIM y eSIM)15
• Compatibilidad con doble eSIM
Compatibilidad con archivos adjuntos en Mail
Tipos de documentos visualizables
• .jpg, .tiff, .gif (imágenes); .doc y .docx (Microsoft Word); .htm y .html (páginas web); .key (Keynote); .numbers (Numbers); .pages (Pages); .pdf (Vista Previa y Adobe Acrobat); .ppt y .pptx (Microsoft PowerPoint); .txt (texto); .rtf (formato de texto enriquecido); .vcf (datos de contactos); .xls y .xlsx (Microsoft Excel); .zip; .ics; .usdz (USDZ Universal)
Idiomas
• Idiomas de la interfaz
o Inglés (Australia, Reino Unido, Estados Unidos), chino (simplificado, tradicional, tradicional de Hong Kong), francés (Canadá, Francia), alemán, italiano, japonés, coreano, español (América Latina, España), árabe, búlgaro, catalán, croata, checo, danés, neerlandés, finés, griego, hebreo, hindi, húngaro, indonesio, kazajo, malayo, noruego, polaco, portugués (Brasil, Portugal), rumano, ruso, eslovaco, sueco, tailandés, turco, ucraniano y vietnamita
En la caja
• Celular
• Cable de carga USB C (1 m)
• Documentación
Acabado
Diseño de titanio, Frente de Ceramic Shield, Parte posterior de vidrio mate texturizado
</t>
  </si>
  <si>
    <t>Cámara fotográfica Profesional con lente de 28mm-70mm</t>
  </si>
  <si>
    <t xml:space="preserve">Lente
Montaje de lente: Montura tipo E
Compatibilidad con lentes: Objetivos con montura tipo E 
Sensor de imágenes
Tipo de sensor: Sensor CMOS Exmor R con fotograma completo de 35 mm (35,6×23,8 mm)
Relación de anchura/altura: 3:2
Número de píxeles (total): Aprox. 25,3 megapíxeles
Número de píxeles (efectivos): Aprox. 24,2 megapíxeles
Grabación (imágenes fijas)
Tamaño de imagen (píxeles) [16:9]
Fotograma completo de 35 mm L: 6.000 x 3.376 (20 M), M: 3.936 x 2.216 (8,7 M), P: 3.008 x 1.688 (5,1 M), APS-C L: 3.936 x 2.216 (8,7 M), M: 3.008 x 1.688 (5,1 M), P: 1.968 x 1.112 (2,2 M)
RAW sin comprimir: Sí
14bit RAW: Sí
Espacio de color: Estándar sRGB (con gama sYCC) y estándar Adobe RGB compatibles con color TRILUMINOS
Estilos creativos: Estándar, Vivo, Neutro, Claro, Profundo, Luz, Retrato, Paisaje, Puesta de sol, Vista nocturna, Hojas otoñales, Blanco y negro, Sepia, Estilo caja (1-6), (Contraste [incrementos de -3 a +3], Saturación [incrementos de -3 a +3], Nitidez [incrementos de -3 a +3])
Perfil de imagen: Sí (desactivado / PP1-PP10) Parámetros: Nivel de negro, Gamma (películas, fotografías, Cine1-4, ITU709, ITU709 [800 %], S-Log2, S-Log3, HLG, HLG1-3), Gamma de negro, Knee, Modo de color, Saturación, Fase de color, Profundidad de color, Detalle, Copia, Restablecimiento
Efecto de imagen: 8 tipos: Posterización (color), Posterización (blanco y negro), Color pop, Foto retro, Color parcial (R/G/B/Y), Monocromo de alto contraste, Cámara de juguete (Normal/Frío/Cálido/Verde/Magenta), Clave alta suave, Tono monocromo enriquecido
Sistema de grabación (Imagen fija)
Tamaño de imagen (píxeles) [3:2]
Fotograma completo de 35 mm L: 6.000 x 4.000 (24 M), M: 3936 x 2624 (10 M), S: 3.008 x 2.000 (6,0 M), APS-C L: 3.936 x 2.624 (10 M), M: 3.008 x 2.000 (6,0 M), P: 1.968 x 1.312 (2,6 M)
Formato de grabación: Compatible con JPEG (DCF versión 2.0, Exif versión 2.31, compatible con MPF Baseline), RAW (formato RAW 2.3 de Sony)
Modos de calidad de imagen: RAW, RAW y JPEG (Extrafina, Fina, Estándar), JPEG (Extrafina, Fina, Estándar)
Grabación 
Estilos creativos: Estándar, Vivo, Neutro, Claro, Profundo, Luz, Retrato, Paisaje, Puesta de sol, Vista nocturna, Hojas otoñales, Blanco y negro, Sepia, Estilo caja (1-6), (Contraste [incrementos de -3 a +3], Saturación [incrementos de -3 a +3], Nitidez [incrementos de -3 a +3])
Tamaño de imagen (píxeles), PAL
XAVC S 4K: 3.840 x 2.160 (25p, 100 M), 3.840 x 2.160 (25p, 60 M), XAVC S HD:1.920 x 1.080 (100p, 100 M), 1.920 x 1.080 (100p, 60 M), 1.920 x 1.080 (50p, 50 M), 1.920 x 1.080 (25p, 50 M), AVCHD:1.920 x 1.080 (50i, 24 M, FX), 1.920 x 1.080 (50i, 17 M, FH)
Formato de grabación: Conforme con el formato XAVC S, AVCHD, versión 2.0
Funciones de vídeo: Visualización del nivel de sonido, Nivel de grabación de sonido, Selector PAL/NTSC, Sí (1.280 x 720 [aprox. 9 Mbps]), Código de tiempo/Bit de usuario (Preajuste TC/Preajuste UB/Formato TC/Ejecución TC/Creación TC/Tiempo de grabación UB), Obturador lento automático, Control de grabación, Información de Clean HDMI (selección entre activada/desactivada), Asistente de visualización de gamma
Efecto de imagen: Posterización (color), Posterización (blanco y negro), Color pop, Foto retro, Color parcial (R/G/B/Y), Monocromo de alto contraste, Cámara de juguete (Normal/Frío/Cálido/Verde/Magenta), Clave alta suave
Salida Clean HDMI: 3.840 x 2.160 (25p), 1.920 x 1.080 (50p), 1.920 x 1.080 (50i), 1.920 x 1.080 (24p), 1.920 x 1.080 (60p), 1.920 x 1.080 (60i), 3.840 x 2.160 (30p), 3.840 x 2.160 (24p), YCbCr 4:2:2 de 8 bits/RGB de 8 bits
Perfil de imagen: Sí (desactivado / PP1-PP10) Parámetros: Nivel de negro, Gamma (películas, fotografías, Cine1-4, ITU709, ITU709 [800 %], S-Log2, S-Log3, HLG, HLG1-3), Gamma de negro, Knee, Modo de color, Saturación, Fase de color, Profundidad de color, Detalle, Copia, Restablecimiento
Tamaño de imagen (píxeles), NTSC: XAVC S 4K: 3.840 x 2.160 (30p, 100 M), 3.840 x 2.160 (24p, 100 M), 3.840 x 2.160 (30p, 60 M), 3.840 x 2.160 (24p, 60 M), XAVC S HD: 1.920 x 1.080 (120p, 100 M), 1.920 x 1.080 (120p, 60 M), 1.920 x 1.080 (60p, 50 M), 1.920 x 1.080 (30p, 50 M), 1.920 x 1.080 (24p, 50 M), 1.920 x 1.080 (60p, 25 M), 1.920 x 1.080 (30p, 16 M), AVCHD: 1.920 x 1.080 (60i, 24 M, FX), 1.920 x 1.080 (60i, 17 M, FH)
Espacio de color: Estándar xvYCC (x.v.Color si se conecta a través del cable HDMI) compatible con color TRILUMINOS™
CÁMARA LENTA Y RÁPIDA (FRECUENCIA DE IMAGEN DE CAPTURA): Modo NTSC: 1 fps, 2 fps, 4 fps, 8 fps, 15 fps, 30 fps, 60 fps, 120 fps, modo PAL: 1fps, 2fps, 3fps, 6fps, 12fps, 25fps, 50fps, 100fps
CÁMARA LENTA Y RÁPIDA (TAMAÑO DE IMAGEN Y FRECUENCIA DE IMAGEN DE GRABACIÓN): Modo NTSC: 1.920 x 1.080 (60p, 30p, 24p); Modo PAL: 1.920 x 1.080 (50p, 25p)
Sistema de grabación (Películas)
COMPRESIÓN DE VÍDEO: XAVC S: MPEG-4 AVC/H.264, AVCHD: MPEG-4 AVC/H.264
FORMATO DE GRABACIÓN DE AUDIO: XAVC S: LPCM 2 canales, AVCHD: Dolby® Digital (AC-3) 2 canales, Dolby® Digital Stereo Creator
Sistema de grabación
Ranura de tarjeta de memoria
RANURA1: ranura para tarjeta de memoria SD (compatible con UHS-I/II), RANURA2: ranura múltiple para Memory Stick Duo/tarjeta de memoria SD (compatible con UHS-I)
Soporte: Memory Stick PRO Duo, Memory Stick PRO-HG Duo, Memory Stick Micro (M2), tarjeta de memoria SD, tarjeta de memoria SDHC (compatible con UHS-I/II), tarjeta de memoria SDXC (compatibles con UHS-I/II), tarjeta de memoria microSD, tarjeta de memoria microSDHC, tarjeta de memoria microSDXC
Enlace de información de ubicación del smartphone: Sí
Balance de blancos
Bracketing: 3 fotogramas, seleccionable alto/bajo
Modos de balance de blancos: Automático/Luz diurna/Sombra/Nublado/Incandescente/Fluorescente/Blanco cálido/Blanco fresco/Blanco diurno/Luz diurna/Flash/Bajo el agua/Temperatura de color (de 2.500 a 9.900 K) y Filtro de color (G7 a M7 [57 pasos], A7 a B7 [29 pasos])/Personalizado
Prioridad establecida en AWB: Sí
Microajuste AWB: Sí G7 a M7, 57 pasos A7 a B7, 29 pasos
Enfoque
Punto de enfoque: Fotograma completo de 35 mm: 693 puntos (enfoque automático con detección de fases), modo APS-C con objetivo FF: 299 puntos (enfoque automático con detección de fases), con objetivo APS-C: 221 puntos (enfoque automático con detección de fases) / 425 puntos (enfoque automático con detección de contraste)
Sensor de enfoque: Sensor CMOS Exmor R™
Rango de sensibilidad de enfoque: EV-3 a EV20 (equivalente a ISO 100 con un objetivo F2.0 acoplado)
Tipo de enfoque
Enfoque automático híbrido rápido (enfoque automático con detección de fases/enfoque automático con detección de contraste) 1
Rango del iluminador AF: Aprox. 0,3 m - aprox. 3 m (con FE 28-70 mm F3,5-5,6 OSS)
Iluminador AF: Sí (con tipo LED incorporado)
Modo de enfoque: AF-A (enfoque automático), AF-S (enfoque automático de disparo sencillo), AF-C (enfoque automático continuo), DMF (enfoque manual directo), enfoque manual
Área de enfoque: Panorámica (693 puntos (enfoque automático con detección de fases), 425 puntos (enfoque automático con detección de contraste) / zona / centro / puntual flexible (S/M/L) / puntual flexible ampliado / enfoque automático con bloqueo (gran angular / zona / centro / puntual flexible (S/M/L) / puntual flexible ampliado)
Exposición
Sensibilidad de medición: EV-3 a EV20 (equivalente a ISO 100 con un objetivo F2,0 acoplado)
Selección de escena: Retrato, Evento deportivo, Macro, Paisaje, Puesta de sol, Escena nocturna, Retrato nocturno
Modos de exposición: AUTO (iAuto), AE programado (P), Prioridad de apertura (A), Prioridad de velocidad de obturación (S), Manual (M), Película (AE programado [P]/Prioridad de apertura [A]/Prioridad de velocidad de obturación [S]/Manual [M]), Cámara lenta y rápida (AE programado [P]/Prioridad de apertura [A]/Prioridad de velocidad de obturación [S]/Manual [M]), Selección de escena
Sensibilidad ISO: Fotografías: ISO 100-51200 (los números ISO a partir de ISO 50 hasta ISO 204800 pueden establecerse como rango ISO ampliado), AUTOMÁTICO (ISO 100-12800, se puede seleccionar el límite inferior y superior), películas: Equivalencia con ISO 100-51200 (los números ISO hasta ISO 102400 pueden establecerse como rango ISO ampliado), AUTO (ISO 100-12800, límite inferior y superior seleccionables)
Modo de medición: Multisegmento, Centro ponderado, Puntual, Puntual estándar/grande, Media de puntos más luminosos en la pantalla completa, Puntos destacados
Compensación de exposición: +/- 5,0 EV (en pasos de 1/3 o 1/2 EV seleccionables) (con dial de compensación de la exposición: +/- 3 EV (1/3 EV pasos))
Bloqueo de exposición (AE Lock): Bloqueado cuando el botón del obturador está medio presionado. Disponible con botón de bloqueo de AE (activado/desactivado/automático)
Sensor de medición: Sensor CMOS Exmor R™
Captura antiparpadeo: Sí
Tipo de medición: Medición evaluativa de 1200 zonas
Visor
Cobertura de campo: 100%
Control de brillo (visor): Automático/Manual (5 pasos entre -2 y +2)
Control de temperatura de color: Manual (5 pasos)
Tipo de visor: Visor electrónico de 1,3 cm (tipo 0.5, color), XGA OLED
Ampliación: Aprox. 0,78x (con objetivo de 50 mm al infinito, -1 m-1)
Mostrar contenidos: Pantalla gráfica, mostrar toda la información, no mostrar Información, indicador de nivel digital, histograma
Punto ocular: Aprox. 23 mm desde el ocular y 18,5 mm desde el marco de la unidad óptica a -1 m-1 (conforme al estándar CIPA)
Pantalla LCD
Quick Navi: Sí
Mostrar contenido: Visualización gráfica, Mostrar toda la información, No mostrar información, Indicador de nivel digital, Histograma, Para visor, Monitor apagado
Visualización aj. imagen en directo (LCD): Activado/desactivado
Pantalla táctil: Sí
Control de brillo: Manual (5 pasos entre -2 y +2), modo soleado
Número de puntos: 921.600 puntos
Tipo de monitor: 7,5 cm (tipo 3.0) TFT
Selector de pantalla (Visor/LCD): SÍ (automático/manual)
Amplificador de enfoque: Sí (fotograma completo de 35 mm: 5,9x, 11,7x APS-C: 3,8x, 7,7x)
Ángulo ajustable: Hacia arriba hasta aprox. 107 grados, hacia abajo hasta aprox. 41 grados
Maximización MF
Sí (Configuración del nivel: Alto/Medio/Bajo/Desactivado, Color: Blanco/Rojo/Amarillo)
Obturador
Sincronización de flash Velocidad: 1/250 segundos. 2
Velocidad de obturación: Fotografías: 1/8.000 a 30 segundos, bombilla, vídeo: 1/8.000 a 1/4 (1/3 pasos) hasta 1/60 en el modo automático (hasta 1/30 en el modo de obturador lento automático)
Tipo: Control electrónico, transversal vertical, tipo de plano focal
Disparo silencioso: Sí (ACTIVADO/DESACTIVADO)
Obturador con cortina frontal electrónica: Sí (ACTIVADO/DESACTIVADO)
Control de flash
Modos de flash: Flash apagado, Flash automático, Flash de relleno, Sincronización lenta, Sincronización posterior, Reducción de ojos rojos (activada/desactivada), Inalámbrico 3, Sincronización de alta velocidad 3
Control: Medición de flash TTL previa
Compensación del flash: +/-3,0 EV (permite elegir entre los pasos 1/3 y 1/2 EV)
Mando inalámbrico: Sí (señal luminosa: disponible con flash de relleno, sincronización lenta, sincronización de alta velocidad /señal de radio: disponible con flash de relleno, sincronización posterior, sincronización lenta, sincronización de alta velocidad)
Nivel de bloqueo FE: Sí
Compatibilidad de flash externo: Sistema de flash Sony α compatible con zapata de interfaz múltiple, adapta el adaptador de soporte para el flash compatible con soporte de accesorios con bloqueo automático
Bracketing de flash: 3/5/9 fotogramas seleccionables. Con 3 o 5 fotogramas, en incrementos de 1/3, 1/2, 2/3, 1,0, 2,0 o 3,0 EV; con 9 fotogramas, en incrementos de 1/3, 1/2, 2/3 o 1,0 EV.
Estabilización de imagen
Efecto de compensación: 5,0 pasos (según el estándar CIPA. Solo vibración longitudinal/lateral. Con el objetivo Planar T* FE 50mm F1,4 ZA montado. Exposición prolongada con reducción de ruido desactivada).
Tipo: Mecanismo de desplazamiento de sensor de imagen con compensación de 5 ejes (la compensación depende de las especificaciones del objetivo)
Unidad
Velocidad de enfoque continuo (aprox. máx.): Disparo continuo: alto+: 10 fps máx., Alto: máx. 8 fps, Medio: máx. 6 fps, Bajo: máx. 3 fps 4
Temporizador: Retardo de 10 s/Retardo de 5 s/Retardo de 2 s/Temporizador continuo (3 fotogramas tras un retardo de 10 s/5 fotogramas tras un retardo de 10 s/3 fotogramas tras un retardo de 5 s/5 fotogramas tras un retardo de 5 s/3 fotogramas tras un retardo de 2 s/5 fotogramas tras un retardo de 2 s)/Temporizador con horquillado
N.º de fotogramas variables (aprox.): JPEG extra fino L: 163 fotogramas, JPEG fino L: 172 fotogramas, JPEG estándar L: aprox. 177 fotogramas, RAW: 89 fotogramas, RAW y JPG: 79 fotogramas, RAW (sin comprimir): 40 fotogramas, RAW (sin comprimir) y JPG: 36 fotogramas, 4
Modos de captura: Disparo único, disparo continuo (selección de alto+/alto/medio/bajo), temporizador, temporizador (cont.), horquillado: único, horquillado: continuo, de balance de blancos, DRO
Reproducción
Captura fotográfica: Sí
Modos: Simple (con o sin información de disparo, indicador de histograma Y RGB y advertencia de luces/sombras), Visualización de índice 9/25, Modo de visualización ampliado (G: 18,8x, M: 12,3x, P: 9,4x), Revisión automática (10/5/2 s, Desactivada), Orientación de la imagen (selección entre Automática/Manual/Desactivada), Presentación de diapositivas, Selección de la carpeta (Fecha/Fotografía/AVCHD/XAVC S HD/XAVC S 4K), Avanzar/Rebobinar (película), Eliminar, Proteger, Clasificar, Visualización agrupada de disparo continuo
Interfaz
Bluetooth®: Sí (Bluetooth® estándar, versión 4.1 [banda de 2,4 GHz])
LAN inalámbrica (integrada): Compatible con Wi-Fi, IEEE 802.11b/g/n (banda de 2,4 GHz), Ver en el smartphone, Control remoto mediante smartphone, Enviar al ordenador, Ver en el televisor
Salida HD: Microconector HDMI (tipo D); BRAVIA Sync (control para HDMI); PhotoTV HD; salida de vídeo 4K/fotografía 4K PB
Terminal de auriculares: Sí (miniconector estéreo de 3,5 mm)
NFC™: Sí (compatible con etiqueta NFC Forum tipo 3), Mando a distancia con un solo toque, Compartir con One-Touch
Terminal de micrófono: Sí (miniconector estéreo de 3,5 mm)
zapata de interfaz múltiple: Sí 
Terminal USB tipo C®: Sí (compatible con SuperSpeed USB (USB 3.1 Gen 1))
Interfaz del PC: Almacenamiento masivo, MTP, mando a distancia para PC
Terminal multi/micro USB: Sí 6
Conector de mando vertical: Sí
Imprimir
Estándares compatibles: Impresión Exif, Print Image Matching III, Ajuste DPOF
Audio
Micrófono: Micrófono estéreo integrado o XLR-K2M/XLR-K1M/ECM-XYST1M (se vende por separado)
Altavoz: Integrado, monoaural
Potencia
Batería suministrada: Una batería recargable 
Tamaño y peso
Dimensiones (An. x Al. x Pr.): Aprox. 126,9 mm x 95,6 mm x 73,7 mm, aprox. 126,9 mm x 95,6 mm x 62,7 mm (desde el agarre hasta el monitor)
obetivo
Lente: 28mm-70mm
</t>
  </si>
  <si>
    <t>Monitor para computador</t>
  </si>
  <si>
    <t xml:space="preserve">Sistema De Sonido En Casa </t>
  </si>
  <si>
    <t>Teleobjetivo Zoom Fe 70-300mm F4.5-5.6 G Oss | Sel-70300g</t>
  </si>
  <si>
    <t xml:space="preserve">Godox V1 Flash </t>
  </si>
  <si>
    <t xml:space="preserve">Estabilizador de trípode para Mobil (Gimbal)       </t>
  </si>
  <si>
    <t>Estabilizador De Imagen Gimbal para cámara fotografica</t>
  </si>
  <si>
    <t>Mochila Para Cámara, objetivos y flahs</t>
  </si>
  <si>
    <t>Computador Portátil</t>
  </si>
  <si>
    <t>Dron profesional</t>
  </si>
  <si>
    <t xml:space="preserve">Tamaño de la pantalla: 27 "
Es curvo: Sí
Tipo de resolución: Full HD
Voltaje: 110V/220V
Tamaño de la pantalla: 27 "
Resolución de la pantalla: FHD
Frecuencia de actualización recomendada: 180 Hz
Frecuencia máxima de actualización: 180 Hz
Tipo de resolución: Full HD
Tipo de pantalla: LCD
Conexiones del monitor del computador: HDMI
</t>
  </si>
  <si>
    <t xml:space="preserve">Conexión: Alámbrica; Fuente de Alimentacion de Energia Electrica ; Tipos de Puertos Entradas y Salidas:  Puerto Auxiliar de Audio, Puerto HDMI, Puerto USB .
Opciones de Conectividad: Bluetooth, Conexión Con Cable, USB ; Potencia RMS: 600  Watts ; Tipo de Altavoz: Activo (lleva amplificador incorporado)
</t>
  </si>
  <si>
    <t xml:space="preserve">Distancia focal: 70-300 mm
Apertura mínima - Apertura máxima: f/22-29 - f/4.5-5.6
Características de la lente: APS-C FE G OSS
Tipo de lente: Teleobjetivo
Tipo de distancia focal: Zoom
Con estabilizador de imagen: Sí
Con autofoco: Sí
Con enfoque manual: Sí
</t>
  </si>
  <si>
    <t xml:space="preserve">Número de guía: 60 (ISO100 a 200 mm)
HSS: sí
Temperatura de color: 5600K +/- 200K 
Duración del destello: 1/300 a 1/20000s
Activación: hot shoe, botón de prueba, sistema X
Flash estroboscópico (multi): sí
Opciones de activación: TTL / Multi / M / S1 / S2 / Maestro / Esclavo
Grupos/Canales: 5/32
Pantalla: LCD
Zoom: 20-200 mm
Tiempo de reciclaje en segundos: 1.5
</t>
  </si>
  <si>
    <t xml:space="preserve">Diseño de cardán: empuñadura única
Capacidad de carga: de 170 a 290 g
Número de ejes: 3 ejes (inclinación/inclinación, rotación/balanceo, panorámica/panorámica)
Rango de rotación: rango mecánico
Giro: -161,2° a 171,95°
Rotación: -136,7° a 198°
Inclinación: -106,54° a 235°
Velocidad máxima controlable: 120 °/s
Dimensiones del teléfono inteligente: 67 a 84 mm x grosor: 6,9 a 10 mm
Peso: 170 a 290 g
Conectividad
entradas/salidas: 1 x entrada usb-c (alimentación de 5 V CC)
Protocolo inalámbrico: bluetooth 5.0
Batería/batería: 18650 (interna)
Capacidad de la batería: 2600 mAh/9,36 wh
Duración de la batería: aproximadamente 8 horas
Tiempo de carga de la batería: 2 h 12 m
Química de la batería: iones de litio
Temperatura ambiente de funcionamiento: De 0 a 40 °C
Temperatura de carga: de 5 a 40 °C
Aplicación general: dji mimo
Color: blanco
Soporte: 1 x 1/4 pulgadas -20 hembra
</t>
  </si>
  <si>
    <t xml:space="preserve">Diseño de agarre Empuñadura individual
cardán
Capacidad de carga 0,9 a 4,4 libras / 0,4 a 2 kg
Número de ejes 3 ejes (cabeceo (inclinación), balanceo, guiñada (panorámica))
Rango de rotación Guiñada (Pan): 360°
Cabeceo (Tilt): 335° (-95 a 240°)
Balanceo: 220° (-10 a 210°)
Velocidad de seguimiento Pan/Tilt/Roll: 360°/s
Compatibilidad
control de cámara En modelos compatibles
Tornillo de montaje de la cámara 1 x 1/4″-20 macho
Conectividad
Salidas, entradas 1 x USB-C (alimentación de 2 A 5 VCC)
Frecuencia inalámbrica 2,4 GHz
Protocolo inalámbrico Bluetooth 5.1
Compatible con aplicaciones móviles Sí: Android e iOS
Nombre de la aplicación: RONIN
*A partir de diciembre de 2022: consulte con el fabricante para obtener la compatibilidad más actualizada
Batería
Tipo de Batería 1×18650 _
Capacidad de la batería 2450 mAh/17,64 Wh
Duración de la batería 10 horas
Tiempo de carga de la batería 2,5 horas
Química de la batería iones de litio
Voltaje 7,2 V CC
</t>
  </si>
  <si>
    <t xml:space="preserve">Mochila profesional para cámara de fotografía se adapta a 1 cuerpo de cámara 4 objetivos flash iPad trípode otros accesorios o para dron mini.
Bolsas de malla de alta elasticidad en ambos lados para botella y paraguas.
Impermeable hecho de nailon de poliéster 900D de alta densidad, cinturones de hombro alargados de espuma viscoelástica de alta elasticidad
Rellenos de la bolsa interior están hechos de espuma de polietileno de 7 capas y tablero de polipropileno, 
Dimensiones: 11.0 x 5.5 x 14.2 in
</t>
  </si>
  <si>
    <t xml:space="preserve">  Almacenamiento
Capacidad de disco SSD: 1 TB
Interfaz del SSD: PCIe
Procesador
Tarjeta gráfica: Nvidia GeForce RTX 4060
Marca del procesador: Intel
Línea del procesador: Core i7 12650H
Cantidad de núcleos: 10
Velocidad máxima del procesador: 4.7 GHz
Sistema operativo
Nombre del sistema operativo: Windows
Versión del sistema operativo: 11
Conectividad
Cantidad de ranuras para la memoria RAM: 2
Con USB: Sí
Con Wi-Fi: Sí
Con HDMI: Sí
Con Bluetooth: Sí
Con salida para audífonos: Sí
Con puerto ethernet: Sí
Capacidad de la batería: 53.5 mAh
Memoria
Tipo de memoria RAM: DDR5
Tipos de memoria de video: GDDR6
Memoria de video: 8 GB
Velocidad de la memoria RAM: 4800 MHz
Pantalla
Frecuencia de actualización de la pantalla: 144 Hz
Resolución de la pantalla: 1920 px x 1080 px
Tamaño de la pantalla: 15.6 "
Tipo de resolución de la pantalla : Full HD
Tipo de pantalla: LCD
Gama de colores: 45% NTSC
Con pantalla antirreflejo: Sí
Batería
Tipo de batería: Ion de litio
Otros
Con micrófono: Sí
Con pad numérico: Sí
Cámara
Tipo de resolución de video de la cámara web: HD
Con cámara web: Sí
</t>
  </si>
  <si>
    <t xml:space="preserve">Ambientes de uso: Exterior
Batería
Cantidad de baterías incluidas: 3
Control remoto
Con control remoto: Sí
Es controlado por smartphone: Sí
Tamaño de la pantalla del control remoto: 7.5 cm
Accesorios
Con protector de hélices: Sí
Funciones
Con función de auto retorno: Sí
Con giro 360: Sí
Con retención de altitud: Sí
Otros
Es FPV: Sí
Accesorios incluidos
1 bolso
Cámara
Resolución máxima de la cámara: 4K
Zoom de la cámara: 4 x
Conectividad
Frecuencia de funcionamiento del Wi-Fi: 5.8 GHz
Con Wi-Fi: Sí
Con GPS: Sí
Especificaciones
Tipos de drone: Aéreo
Es mini: Sí
Tiempo máximo de vuelo: 34 m
Es plegable: Sí
Velocidad máxima: 13 m/s
Resistencia al viento: 8 m/s
Máxima distancia de vuelo: 2 km
Máxima altura de vuelo: 3000 m
Cantidad de motores: 4
</t>
  </si>
  <si>
    <t>Micrófono</t>
  </si>
  <si>
    <t>Trípode Monopie</t>
  </si>
  <si>
    <t>Memoria SD clase 10</t>
  </si>
  <si>
    <t>Memoria Micro SD clase 10</t>
  </si>
  <si>
    <t>RODE WIRELESS ME MICROFONO INALAMBRICO 2,4 GHZ CAMARA CELULAR</t>
  </si>
  <si>
    <t xml:space="preserve">Capacidad: 128 GB
Velocidad:
Velocidad de lectura: 200 MB/s
Clase de velocidad: 10
Clase de velocidad UHS-I: U1
Velocidad de escritura: 48 MB/s
Especificaciones:
Formato de la tarjeta: SDXC
Interfaz: UHS-I
Resolución máxima de video: Full HD
</t>
  </si>
  <si>
    <t xml:space="preserve">Capacidad: 128 GB
Velocidad:
Velocidad de lectura: 200 MB/s
Clase de velocidad: 10
Clase de velocidad UHS-I: U1
Velocidad de escritura: 48 MB/s
Especificaciones:
Formato de la tarjeta: SDXC
Interfaz: UHS-I
Resolución máxima de video: Full HD
</t>
  </si>
  <si>
    <t xml:space="preserve">Kit De Lentes </t>
  </si>
  <si>
    <t xml:space="preserve">Micrófono de mano </t>
  </si>
  <si>
    <t xml:space="preserve">Micrófono Inalámbrico </t>
  </si>
  <si>
    <t>Audífonos Monitoreo Audiotecnica</t>
  </si>
  <si>
    <t xml:space="preserve">Caja Directa </t>
  </si>
  <si>
    <t>Kit De Lentes Gran Angular 18mm Y M</t>
  </si>
  <si>
    <t xml:space="preserve">Peso 1 kg
Dimensiones 25 × 12 × 8 cm
Tipo Dinamico
Patrón polar Cardioide
Respuesta de frecuencia 70 a 15, 000 Hz
Impedancia de salida 600 Ω
Sensibilidad a 1 kHz, voltaje con circuito abierto -53.5 dBV/Pa¹ (2.10 mV)
Conector Conector de audio de tres clavijas profesional (tipo XLR), macho
Peso 300 g
Interruptor On/Off
</t>
  </si>
  <si>
    <t xml:space="preserve">Kit de micrófono inalámbrico de dos 
transporte.
transmisores de mano.
Patrón polar: cardiode.
Banda UHF entre 600 – 690 MHz 
(frecuencia variable).
Salidas balanceadas XLR y no balanceada 
mixta.
Modo de trabajo: seleccionable de baja y 
alta potencia.
Operación: 2 baterías AA.
Incluye estuche para protección 
</t>
  </si>
  <si>
    <t xml:space="preserve">Diámetro del elemento: 40 mm
Imán: Neodimio
Bocina de voz: Bobina para voz con cable 
blindado de cobre y aluminio
Respuesta de frecuencia: 15 – 22.000 kHz
Potencia de entrada máxima: 1.300 mV a 1 
kHz
Sensibilidad: 96 decibelios
Impedancia: 47 ohms
Peso: 220 gramos
Cable: 3 metros (9.8”) entrada lateral 
izquierda
Accesorios incluidos: Estuche protector, 
adaptador de 6,3 mm (1/4)
</t>
  </si>
  <si>
    <t xml:space="preserve">Función de igualación de nivel e 
impedancia.
Impedancia de salida: &gt;600 omnios,
Pasador de señal a través del conector
Conector de salida: XLR balanceado.
Indicador LED de batería.
Distorsión: (THD) &lt;0,005% a 1 kHz, 0dBu.
Indicador de alimentación Phantom.
Entrada máxima: + 12dBu (a 0dB) nivel + 
32dBu (a -20dB) + 52dBu (a 40dB).
Ruido de salida: &lt; -100dB no ponderado. Respuesta de frecuencia: 10 Hz a 70kHz, +
0dB / -3dB.
Control de atenuación.
Alimentación Phantom: +18 voltios de CC a 
+48 voltios de CC.
Interrupción de elevación de tierra.
Main / Standby: batería de 9V.
Impedancia de entrada: &lt; 250k Ohm.
Chasis de metal.
Entradas y salidas: TS y XLR.
</t>
  </si>
  <si>
    <t>Rollo De Cable Para Micrófonproel Hpc210bk X 100 Metros</t>
  </si>
  <si>
    <t>Sistema De Columna Portatil Activa</t>
  </si>
  <si>
    <t xml:space="preserve">Conductores: Cobre desnudo 24 AWG = 30x 0,10 mm (0,22 mm2).
Aislamiento: PE (polietileno compacto) Ø
1,60 mm – ROJO / BLANCO.
Escudo: Cobre espiral 16x5x0,10 mm&gt;
90%.
Chaqueta: PVC flexible 60 shore Ø 6,50
mm.
Color: negro.
Resistencia eléctrica: 93 ohmios / km
(conductor) a 20 ° C, 20 ohmios / km
(blindaje) a 20 ° C.
Capacitancia eléctrica: 46 pF / m (conducto/ conductor) a 1 KHz, 90 pF / m (conductor blindaje) a 1 KHz.
Velocidad de propagación: 80%.
Temperatura de funcionamiento: -20 ° C / +
70 ° C.
Tensión de trabajo: &lt;50 V CA, &lt;75 V CC.
</t>
  </si>
  <si>
    <t xml:space="preserve">Plug Canon Xlr Macho De Tres Polos
Metálico Niquelado
</t>
  </si>
  <si>
    <t xml:space="preserve">Diseño robusto para trabajos pesados.
Conector fundido en aleación de Zinc.
Contactos macho con engranaje para evita
movimientos.
Marca gravada en el producto.
</t>
  </si>
  <si>
    <t xml:space="preserve">Plug Canon Xlr Hembra De Tres
Polos Metálico Niquelado
</t>
  </si>
  <si>
    <t xml:space="preserve">Diseño ergonómico para trabajo pesado
con carcasa de aleación de zinc y buje P30% GR.
Botón grande mejorado para bloqueo depestillo.
Marca grabada en la carcasa.
Anillo de color translúcido con una 
abrazadera especial de alivio de tensiónpara apretar fácilmente el diámetro del
cable de 3 mm a 7 mm.
Patente protegida.
</t>
  </si>
  <si>
    <t xml:space="preserve">Respuesta de frecuencia (-3 dB): 51 Hz a 20 KHz
Rango de frecuencias (-10 dB): 45 Hz a 20 KHz
Nivel máximo de presión sonora: 123 dB
Dispersión de sonido (H x V): 120° x 40
Potencia total: 1000 W
Frecuencia de cruce: 200 Hz
Fuente de alimentación: 100-240 V AC, 50-60 Hz, 1.5-0.6 A
Conexiones:
4x entradas XLR/TRS MIC/Line jacks
1x entrada Hi-z 1/4" TRS 
2x entradas XLR/TRS combo jack estéreo
1x entrada RCA/RCA estéreo
1x entrada estéreo 3.5 mm 
1x entrada para interruptor de pie 1/4" 
1x salida XLR/MIX OUT 
1x  salida XLR/AUX OUT
Carcasa y materiales:
Woofer: Madera contrachapada de 15 mm
Polos: Aluminio
Columna: Material compuesto
Acabado: Negro o blanco
Dimensiones (HxWxD):
Woofer: 448 x 332 x 432mm
Columna: 620 x 95 x 157mm
Polos (2 piezas): 600 x 48 x 5 mm
Peso:
Subwoofer: 15,8 kg
Columna: 2,7 kg
Polos (2 piezas): 1,4 kg
Volúmen de suministro:
Subwoofer de 10", columna (6 x 2,8"), dos polos y un subpolo incluyendo bolsa de transporte para la matriz.
</t>
  </si>
  <si>
    <t xml:space="preserve">Monitor De Piso </t>
  </si>
  <si>
    <t xml:space="preserve">activo de 2 vías,
driver de 1“, Woofer de 12".
Monitor de piso de 12
✁
Potencia total de 350 W (pico de 700 W),
300 W clase D + 50 W clase AB módulo de
potencia con SMPS, 2 preajustes de EQ
para monitor o FOH, SPL MAX 124 dB.
Respuesta de frecuencia 50 Hz – 20 KHz.
Cabina contrachapada con pintura de 
poliuretano ultra duradera color negro.
Rejilla metálica reforzada, panel de
conexión empotrado para mayor protección.
2 manijas empotradas para facilitar el
transporte.
</t>
  </si>
  <si>
    <t>Mezcladora Digital X32</t>
  </si>
  <si>
    <t xml:space="preserve">16 entradas.
8 salidas.
Preamplificadores Midas.
Procesador de efectos klark Teknik.
6 envíos y retornos auxiliares.
6 matrices.
8 DCA y 6 mute groups.
Salida firewire/usb para grabación 
multicanal.
Salida ultra net para conexión digital con 
módulos externos como P-16M.
Entrada y salida MIDI.
Salida digital AES/EBU.
Procesos internos (ecualizador, compresor, 
limitador, supresor de feedback, etc.).
Aplicación para iPad para control 
inalámbrico por wifi.
Dimensiones(w x d x h)= 215 x 625 x 510 
mm
Peso: 15.4 kg.
</t>
  </si>
  <si>
    <t xml:space="preserve">Medusa Para Micrófonos </t>
  </si>
  <si>
    <t xml:space="preserve">Medusa de 15 mts de largo.
8 canales XLR hembra en total.
</t>
  </si>
  <si>
    <t xml:space="preserve">Multitoma Metálica </t>
  </si>
  <si>
    <t xml:space="preserve">Multitoma con supresor de interferencias
electromagnéticas y radioeléctricas además
de protección contra descargas eléctricas 
producidos por los rayos.
Permite conectar hasta 6 dispositivos con 
una carga total de 15A.
Construcción metálica para trabajo pesado.
Incluye cable de alimentación de 4.5 metros
y switch indicador de encendido
</t>
  </si>
  <si>
    <t xml:space="preserve">TABLET </t>
  </si>
  <si>
    <t xml:space="preserve">Ups Interactiva </t>
  </si>
  <si>
    <t xml:space="preserve">Memoria RAM: 6 GB
Tamaño pantalla: 10.2 pulgadas True Tone
Chip A13 Bionin con Neural Engine
Cámara trasera 8 megapixeles
Cámara frontal 12 megapixeles ultra gran 
angular
Almacenamiento 64 GB
Bocinas estéreo
Batería hasta 10 horas de duración
</t>
  </si>
  <si>
    <t xml:space="preserve">1000VA/600WTS 8 TOMAS, REGULADOR
INCLUIDO
</t>
  </si>
  <si>
    <t>Cable Encauchetado Trifilar 3 X 1</t>
  </si>
  <si>
    <t>Cable encauchetado trifilar 3 x 14 - por metro</t>
  </si>
  <si>
    <t xml:space="preserve">Clavija Plástica Aérea Con Polo A 
Tierra
</t>
  </si>
  <si>
    <t>Capacidad de carga: 15 amperios</t>
  </si>
  <si>
    <t xml:space="preserve">Toma Plástica Aérea Con Polo A
Tierra
</t>
  </si>
  <si>
    <t>Sillas Sin Brazo</t>
  </si>
  <si>
    <t xml:space="preserve">Color: Blanco
Cuenta con apoyabrazos: No
Dimensiones de las sillas: 89.5 x 46.5 x 53 cm
Material: Plástico
Material asiento: Plastico
Peso máximo soportado: 120 kg
Plegable: No
Profundidad: 46.5 cm
</t>
  </si>
  <si>
    <t>Mesa Plegable</t>
  </si>
  <si>
    <t>Características: Cuenta con un candado de seguridad que al presionarlo te permitirá convertir tu mesa en un portafolio, además tiene una cómoda agarradera con la que podrás cargarla y moverla de un lugar a otro con facilidad.Gomas plásticas en la parte inferior de las patas que evitan movimientos y deslizamientos. También cuenta con aros de metal que aseguran las uniones de la mesa para una óptima estabilidad.Medidas de la mesa: (laxanxal) 180x74x74 cm. Grosor de la mesa: 3.5 cm. Forma de la mesa: Rectangular.Tiene un marco de acero que mejora su resistencia y su diseño en plástico permite una mejor limpieza.</t>
  </si>
  <si>
    <t>Pantallas Interactivas</t>
  </si>
  <si>
    <t xml:space="preserve">OneScreen Hubware HL7 - La pantalla interactiva incluye PC i5 OPS
basado en Windows con SSD de 256 GB y
16 GB de RAM integrados con micrófono,
parlantes y cámara de seguimiento 4k.
</t>
  </si>
  <si>
    <t>Archivador</t>
  </si>
  <si>
    <t xml:space="preserve">Alto: 180 cm
Material: Archivadores Metálicos
Ancho: 90 cm
Fondo: 45 cm
Capacidad: 70 kilos por entrepaño, carga distribuida
Segun el ancho: De 60.1 a 120 cm
Según el alto: De 160.1 a 200 cm
</t>
  </si>
  <si>
    <t xml:space="preserve"> Cotización No. 02 - DOTACIONES SUMINISTROS Y LOGISTICA AVANZAR DE COLOMBIA ZOMAC - NIT901.427.890-0</t>
  </si>
  <si>
    <t xml:space="preserve"> Cotización No. 03 - EXPECTATIVAS SOLUCIONES S.A.S - 901.838.629-8</t>
  </si>
  <si>
    <t>TOTAL COTIZACION NO 03</t>
  </si>
  <si>
    <t>CONJUNTO PARA DETERMINAR EL LIMITE LIQUIDO. 1
Cazuela casa grande manual con contador análogo - 1
Ranurador tipo media luna - 12 Recipientes de humedad con tapa - 1 probeta plástica de 25 ml - 1 Espátula flexible de 1 - 1 Mortero con pistilo en porcelana</t>
  </si>
  <si>
    <t>AC-665. CONJUNTO PARA DETERMINAR EL LIMITE PLÁSTICO DE LOS SUELOS. 12 Recipientes de humedad con tapa - 1 Probeta plásticas de 25 ml - 1 Espátula flexible de 1 - 1 Recipiente mezclador de porcelana - 1 Placa de vidrio esmerilado de 300 mm x 300 mm x 10 mm de espesor. INV E 126 (material plástico)</t>
  </si>
  <si>
    <t>El equipo lector de parámetro con  la sonda pre-amplificada de pH/temperatura para evaluar  el pH del suelo directamente o después de la preparación de una muestra diluida (rango de medición ±0.01 a ±0.1 unidades de pH)</t>
  </si>
  <si>
    <t>penetrómetro manual para suelos  (especificaciones según  normas ASAE S313.3 y ASTM D3441</t>
  </si>
  <si>
    <t>CALIBRACION de TAMIZ MALLA FINA  - No. 3 ASTM E 11  (Fabricado en acero inoxidable - de 8 Diam existente en laboratorio)</t>
  </si>
  <si>
    <t>AC-110. MOLDE PARA PRUEBA DE COMPACTACIÓN PRÓCTOR MODIFICADO. Cuerpo: Diámetro interior 152,4 mm (6), Altura de 116,43 mm- Placa base: 12,7 mm x 200 mm x 200 mm - Collar: Diámetro interior de 152,4 mm (6), Altura de 60,33 mm. INV E 142 (el material se encuentra en la norma)</t>
  </si>
  <si>
    <t>AC-527. CONO DE ABSORCIÓN DE ARENAS. Molde cónico en bronce: Ø 40 mm parte superior x Ø 90 mm de base x 75 mm altura - Pisón en acero: Cara de trabajo Ø
25,4 mm y 168 mm de largo - Peso de 340 g. INV E 222</t>
  </si>
  <si>
    <t>AC-208. CONO METÁLICO DE ASENTAMIENTO SLUMP. Altura: 300 mm - Diámetro de la base mayor: 200 mm - diámetro de la base menor: 100 mm - Fabricado en lámina galvanizada calibre 16 - Acabado en pintura electrostática. INV E 404</t>
  </si>
  <si>
    <t>AC-524. EQUIPO PARA ENSAYO DE EQUIVALENTE DE ARENA. Incluye: 3 Probetas cilíndricas de plástico- tubo irrigador - recipiente para medición - manguera - varilla lastrada - medidor - embudo - frasco de 500 ml de solución stock - Caja en madera para su transporte. INV E 133</t>
  </si>
  <si>
    <t>BALANZA ELECTRONICA 3000 g. Estructura en ABS, display LCD con luz de respaldo. Capacidad: 3000 g x 0,1g (No incluye certificado de calibración) (Voltaje de funcionamiento: 110 V )</t>
  </si>
  <si>
    <t>BALANZA ELECTRÓNICA 600 g. Estructura en ABS,
display LCD con luz de respaldo. Capacidad: 600 g x 0,0 1g
(No incluye certificado de calibración). (Voltaje de funcionamiento: 110 V )</t>
  </si>
  <si>
    <t>AC-103. PENETRÓMETRO DE CONO DINÁMICO. Indicador análogo graduado con una altura ajustable - Pesa de 8 kg - Caída Libre 575 mm - Escala Graduada 0 a 1m con división de 1 mm- Punta para cono dinámico - Caja de madera para almacenamiento y transporte. INV E 172 (el tipo de material se encuentra en la norma)</t>
  </si>
  <si>
    <t>AC-635. LUPA SET - Dual 10x + 20x, 30x (conjunto de 3 und.)</t>
  </si>
  <si>
    <t>MARTILLO CON PICO geolic. 1 Pieza, peso 621 g con mango ergonómico, material de la manija goma, con funda EN LONA</t>
  </si>
  <si>
    <t>AC-209. VARILLA PARA APISONAR O DE ASENTAMIENTO. Varilla de apisonar 5/8 x 600 mm. INV E
404</t>
  </si>
  <si>
    <t>MAZO DE GOMA. 8 Oz</t>
  </si>
  <si>
    <t>AC-207. MOLDE METÁLICO PARA VIGUETA 6x 6x 21. Construidas en lámina de 3/16 - Compuertas para facilitar la extracción de la muestra. INV E 402</t>
  </si>
  <si>
    <t>AC212. MOLDES CILÍNDRICOS PARA CONCRETO 6x12. Fabricados en hierro 6 de diámetro y 12 de altura. Pared del cilindro de 4,9 mm de alta resistencia INV E 402</t>
  </si>
  <si>
    <t>COMBO SISTEMA GNSS TIEMPO REAL RTK MARCA SOUTH REF. GALAXY G4 BASE + ROVER + COLECTOR H6 + SURVSTAR</t>
  </si>
  <si>
    <t>CAPACITACION DE RECEPTORES GNSS OTRAS CIUDADES (PRESENCIAL - DOS DIAS)</t>
  </si>
  <si>
    <t>Revisión, ajuste, calibración y puesta en funcionamiento de la máquina de compresión y flexión  para ensayo de vigas y cilindros de concreto, maquina universal para ensayos de materiales (Máquina universal de ensayos, Construida por PINZUAR modelo W&amp;W 300E  Máquina Automática de doble rango Construida por PINZUAR, el modelo PC-1070)</t>
  </si>
  <si>
    <t>ELEMENTOS PARA DOTAR EL LABORATORIO DE BILINGUISMO (Diademas*) Conexión Con Cable USB / Carga Compatible con Cualquier Sistema Operativo Rango de Frecuencia20Hz – 20kHz Impedancia 32  Omnhios Tipo de sonido Stereo/3D surround sound. Longitud del Cable120 centímetros Tipo de Audífonos Gaming On Ear</t>
  </si>
  <si>
    <t>unidad</t>
  </si>
  <si>
    <t>combo</t>
  </si>
  <si>
    <t>global</t>
  </si>
  <si>
    <t xml:space="preserve"> Cotización No. 01 -  ANDRES FABIAN CORDOBA CASTRO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</si>
</sst>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quot;$&quot;#,##0.0"/>
    <numFmt numFmtId="165" formatCode="&quot;$&quot;#,##0"/>
    <numFmt numFmtId="166" formatCode="\$\ #,##0"/>
  </numFmts>
  <fonts count="9" x14ac:knownFonts="1">
    <font>
      <sz val="12"/>
      <color theme="1"/>
      <name val="Calibri"/>
      <family val="2"/>
      <scheme val="minor"/>
    </font>
    <font>
      <sz val="10"/>
      <name val="Arial"/>
      <family val="2"/>
    </font>
    <font>
      <sz val="11"/>
      <color theme="1"/>
      <name val="Calibri"/>
      <family val="2"/>
      <scheme val="minor"/>
    </font>
    <font>
      <sz val="9"/>
      <color theme="1"/>
      <name val="Calibri"/>
      <family val="2"/>
      <scheme val="minor"/>
    </font>
    <font>
      <b/>
      <sz val="9"/>
      <color theme="1"/>
      <name val="Calibri"/>
      <family val="2"/>
      <scheme val="minor"/>
    </font>
    <font>
      <b/>
      <sz val="9"/>
      <color rgb="FF000000"/>
      <name val="Calibri"/>
      <family val="2"/>
      <scheme val="minor"/>
    </font>
    <font>
      <sz val="9"/>
      <color rgb="FF000000"/>
      <name val="Calibri"/>
      <family val="2"/>
      <scheme val="minor"/>
    </font>
    <font>
      <sz val="9"/>
      <name val="Calibri"/>
      <family val="2"/>
      <scheme val="minor"/>
    </font>
    <font>
      <sz val="12"/>
      <color theme="1"/>
      <name val="Calibri"/>
      <family val="2"/>
      <scheme val="minor"/>
    </font>
  </fonts>
  <fills count="8">
    <fill>
      <patternFill patternType="none"/>
    </fill>
    <fill>
      <patternFill patternType="gray125"/>
    </fill>
    <fill>
      <patternFill patternType="solid">
        <fgColor theme="9" tint="0.39997558519241921"/>
        <bgColor indexed="64"/>
      </patternFill>
    </fill>
    <fill>
      <patternFill patternType="solid">
        <fgColor rgb="FFFFFF00"/>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0"/>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0" fontId="2" fillId="0" borderId="0"/>
    <xf numFmtId="43" fontId="8" fillId="0" borderId="0" applyFont="0" applyFill="0" applyBorder="0" applyAlignment="0" applyProtection="0"/>
  </cellStyleXfs>
  <cellXfs count="69">
    <xf numFmtId="0" fontId="0" fillId="0" borderId="0" xfId="0"/>
    <xf numFmtId="0" fontId="3" fillId="0" borderId="0" xfId="0" applyFont="1"/>
    <xf numFmtId="9" fontId="3" fillId="0" borderId="2" xfId="0" applyNumberFormat="1" applyFont="1" applyBorder="1"/>
    <xf numFmtId="9" fontId="3" fillId="0" borderId="5" xfId="0" applyNumberFormat="1" applyFont="1" applyBorder="1"/>
    <xf numFmtId="165" fontId="3" fillId="0" borderId="0" xfId="0" applyNumberFormat="1" applyFont="1"/>
    <xf numFmtId="0" fontId="5" fillId="0" borderId="6" xfId="0" applyFont="1" applyBorder="1" applyAlignment="1">
      <alignment horizontal="center" vertical="center" wrapText="1"/>
    </xf>
    <xf numFmtId="0" fontId="5" fillId="3" borderId="1" xfId="0" applyFont="1" applyFill="1" applyBorder="1" applyAlignment="1">
      <alignment vertical="center" wrapText="1"/>
    </xf>
    <xf numFmtId="0" fontId="5" fillId="2" borderId="1" xfId="0" applyFont="1" applyFill="1" applyBorder="1" applyAlignment="1">
      <alignment vertical="center" wrapText="1"/>
    </xf>
    <xf numFmtId="0" fontId="5" fillId="3" borderId="1" xfId="0" applyFont="1" applyFill="1" applyBorder="1" applyAlignment="1">
      <alignment vertical="center"/>
    </xf>
    <xf numFmtId="0" fontId="5" fillId="0" borderId="7" xfId="0" applyFont="1" applyBorder="1" applyAlignment="1">
      <alignment horizontal="center" vertical="center" wrapText="1"/>
    </xf>
    <xf numFmtId="164" fontId="5" fillId="4" borderId="1" xfId="0" applyNumberFormat="1" applyFont="1" applyFill="1" applyBorder="1" applyAlignment="1">
      <alignment horizontal="center" vertical="center" wrapText="1"/>
    </xf>
    <xf numFmtId="164" fontId="5" fillId="4" borderId="1" xfId="0" applyNumberFormat="1" applyFont="1" applyFill="1" applyBorder="1" applyAlignment="1">
      <alignment vertical="center" wrapText="1"/>
    </xf>
    <xf numFmtId="0" fontId="4" fillId="4" borderId="1" xfId="0" applyFont="1" applyFill="1" applyBorder="1" applyAlignment="1">
      <alignment horizontal="center" vertical="center" wrapText="1"/>
    </xf>
    <xf numFmtId="0" fontId="3" fillId="0" borderId="4" xfId="0" applyFont="1" applyBorder="1" applyAlignment="1">
      <alignment horizontal="center" wrapText="1"/>
    </xf>
    <xf numFmtId="165" fontId="4" fillId="4" borderId="1" xfId="0" applyNumberFormat="1" applyFont="1" applyFill="1" applyBorder="1" applyAlignment="1">
      <alignment horizontal="center" vertical="center" wrapText="1"/>
    </xf>
    <xf numFmtId="0" fontId="3" fillId="0" borderId="4" xfId="0" applyFont="1" applyBorder="1"/>
    <xf numFmtId="0" fontId="6" fillId="0" borderId="1" xfId="0" applyFont="1" applyBorder="1" applyAlignment="1">
      <alignment horizontal="center" vertical="center" wrapText="1"/>
    </xf>
    <xf numFmtId="0" fontId="3" fillId="0" borderId="1" xfId="0" applyFont="1" applyBorder="1" applyAlignment="1">
      <alignment horizontal="center" vertical="center"/>
    </xf>
    <xf numFmtId="164" fontId="3" fillId="0" borderId="3" xfId="0" applyNumberFormat="1" applyFont="1" applyBorder="1" applyAlignment="1">
      <alignment horizontal="center" vertical="center"/>
    </xf>
    <xf numFmtId="164" fontId="6" fillId="0" borderId="1" xfId="0" applyNumberFormat="1" applyFont="1" applyBorder="1" applyAlignment="1">
      <alignment horizontal="center" vertical="center" wrapText="1"/>
    </xf>
    <xf numFmtId="164" fontId="6" fillId="0" borderId="1" xfId="0" applyNumberFormat="1" applyFont="1" applyBorder="1" applyAlignment="1">
      <alignment vertical="center" wrapText="1"/>
    </xf>
    <xf numFmtId="164" fontId="3" fillId="0" borderId="1" xfId="0" applyNumberFormat="1" applyFont="1" applyBorder="1" applyAlignment="1">
      <alignment vertical="center"/>
    </xf>
    <xf numFmtId="165" fontId="3" fillId="0" borderId="1" xfId="0" applyNumberFormat="1" applyFont="1" applyBorder="1" applyAlignment="1">
      <alignment vertical="center"/>
    </xf>
    <xf numFmtId="0" fontId="7"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vertical="center"/>
    </xf>
    <xf numFmtId="164" fontId="5" fillId="0" borderId="1" xfId="0" applyNumberFormat="1" applyFont="1" applyBorder="1" applyAlignment="1">
      <alignment vertical="center" wrapText="1"/>
    </xf>
    <xf numFmtId="0" fontId="5" fillId="0" borderId="0" xfId="0" applyFont="1" applyAlignment="1">
      <alignment vertical="center" wrapText="1"/>
    </xf>
    <xf numFmtId="164" fontId="4" fillId="0" borderId="1" xfId="0" applyNumberFormat="1" applyFont="1" applyBorder="1" applyAlignment="1">
      <alignment horizontal="right"/>
    </xf>
    <xf numFmtId="164" fontId="4" fillId="0" borderId="1" xfId="0" applyNumberFormat="1" applyFont="1" applyBorder="1"/>
    <xf numFmtId="164" fontId="3" fillId="0" borderId="0" xfId="0" applyNumberFormat="1" applyFont="1"/>
    <xf numFmtId="165" fontId="4" fillId="0" borderId="1" xfId="0" applyNumberFormat="1" applyFont="1" applyBorder="1"/>
    <xf numFmtId="0" fontId="3" fillId="0" borderId="0" xfId="0" applyFont="1" applyAlignment="1">
      <alignment vertical="center"/>
    </xf>
    <xf numFmtId="165" fontId="3" fillId="0" borderId="0" xfId="0" applyNumberFormat="1" applyFont="1" applyAlignment="1">
      <alignment vertical="center"/>
    </xf>
    <xf numFmtId="164" fontId="6" fillId="0" borderId="0" xfId="0" applyNumberFormat="1" applyFont="1" applyAlignment="1">
      <alignment horizontal="center" vertical="center" wrapText="1"/>
    </xf>
    <xf numFmtId="164" fontId="5" fillId="6" borderId="0" xfId="0" applyNumberFormat="1" applyFont="1" applyFill="1" applyAlignment="1">
      <alignment vertical="center" wrapText="1"/>
    </xf>
    <xf numFmtId="164" fontId="5" fillId="0" borderId="0" xfId="0" applyNumberFormat="1" applyFont="1" applyAlignment="1">
      <alignment horizontal="center" vertical="center" wrapText="1"/>
    </xf>
    <xf numFmtId="164" fontId="6" fillId="6" borderId="0" xfId="0" applyNumberFormat="1" applyFont="1" applyFill="1" applyAlignment="1">
      <alignment vertical="center" wrapText="1"/>
    </xf>
    <xf numFmtId="0" fontId="3" fillId="6" borderId="0" xfId="0" applyFont="1" applyFill="1"/>
    <xf numFmtId="0" fontId="3" fillId="6" borderId="0" xfId="0" applyFont="1" applyFill="1" applyAlignment="1">
      <alignment wrapText="1"/>
    </xf>
    <xf numFmtId="0" fontId="3" fillId="6" borderId="0" xfId="0" applyFont="1" applyFill="1" applyAlignment="1">
      <alignment vertical="center" wrapText="1"/>
    </xf>
    <xf numFmtId="166" fontId="6" fillId="0" borderId="1" xfId="0" applyNumberFormat="1" applyFont="1" applyBorder="1" applyAlignment="1">
      <alignment horizontal="center" vertical="center" shrinkToFit="1"/>
    </xf>
    <xf numFmtId="0" fontId="4" fillId="0" borderId="4" xfId="0" applyFont="1" applyBorder="1" applyAlignment="1">
      <alignment vertical="center"/>
    </xf>
    <xf numFmtId="43" fontId="3" fillId="0" borderId="0" xfId="3" applyFont="1" applyFill="1"/>
    <xf numFmtId="0" fontId="4" fillId="4" borderId="1" xfId="0" applyFont="1" applyFill="1" applyBorder="1" applyAlignment="1">
      <alignment vertical="center" wrapText="1"/>
    </xf>
    <xf numFmtId="2" fontId="3" fillId="0" borderId="0" xfId="0" applyNumberFormat="1" applyFont="1"/>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164" fontId="3" fillId="0" borderId="6" xfId="0" applyNumberFormat="1"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7" borderId="1" xfId="0" applyFont="1" applyFill="1" applyBorder="1" applyAlignment="1">
      <alignment horizontal="center" vertical="center"/>
    </xf>
    <xf numFmtId="0" fontId="6" fillId="0" borderId="1" xfId="0" applyFont="1" applyBorder="1" applyAlignment="1">
      <alignment horizontal="center" vertical="center"/>
    </xf>
    <xf numFmtId="164" fontId="6" fillId="0" borderId="0" xfId="0" applyNumberFormat="1" applyFont="1" applyAlignment="1">
      <alignment vertical="center" wrapText="1"/>
    </xf>
    <xf numFmtId="164" fontId="5" fillId="0" borderId="0" xfId="0" applyNumberFormat="1" applyFont="1" applyAlignment="1">
      <alignment vertical="center" wrapText="1"/>
    </xf>
    <xf numFmtId="164" fontId="4" fillId="0" borderId="0" xfId="0" applyNumberFormat="1" applyFont="1"/>
    <xf numFmtId="0" fontId="3" fillId="0" borderId="0" xfId="0" applyFont="1" applyAlignment="1">
      <alignment wrapText="1"/>
    </xf>
    <xf numFmtId="0" fontId="3" fillId="0" borderId="8" xfId="0" applyFont="1" applyBorder="1" applyAlignment="1">
      <alignment horizontal="center" vertical="center" wrapText="1"/>
    </xf>
    <xf numFmtId="0" fontId="4" fillId="3" borderId="1" xfId="0" applyFont="1" applyFill="1" applyBorder="1" applyAlignment="1">
      <alignment horizontal="center"/>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164" fontId="5" fillId="5"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xf>
    <xf numFmtId="165" fontId="4" fillId="5" borderId="1" xfId="0" applyNumberFormat="1" applyFont="1" applyFill="1" applyBorder="1" applyAlignment="1">
      <alignment horizontal="center" vertical="center"/>
    </xf>
    <xf numFmtId="0" fontId="4" fillId="0" borderId="1" xfId="0" applyFont="1" applyBorder="1" applyAlignment="1">
      <alignment horizontal="right"/>
    </xf>
    <xf numFmtId="164" fontId="4" fillId="3" borderId="5" xfId="0" applyNumberFormat="1" applyFont="1" applyFill="1" applyBorder="1" applyAlignment="1">
      <alignment horizontal="center"/>
    </xf>
    <xf numFmtId="164" fontId="4" fillId="3" borderId="0" xfId="0" applyNumberFormat="1" applyFont="1" applyFill="1" applyAlignment="1">
      <alignment horizontal="center"/>
    </xf>
    <xf numFmtId="0" fontId="5" fillId="0" borderId="3" xfId="0" applyFont="1" applyBorder="1" applyAlignment="1">
      <alignment horizontal="center" vertical="center" wrapText="1"/>
    </xf>
    <xf numFmtId="43" fontId="0" fillId="0" borderId="1" xfId="3" applyFont="1" applyBorder="1" applyAlignment="1">
      <alignment horizontal="center" vertical="center"/>
    </xf>
  </cellXfs>
  <cellStyles count="4">
    <cellStyle name="Millares" xfId="3" builtinId="3"/>
    <cellStyle name="Normal" xfId="0" builtinId="0"/>
    <cellStyle name="Normal 4 2 2 2" xfId="2"/>
    <cellStyle name="Normal 6"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N37"/>
  <sheetViews>
    <sheetView tabSelected="1" zoomScale="95" zoomScaleNormal="95" workbookViewId="0">
      <pane xSplit="10" ySplit="3" topLeftCell="Z16" activePane="bottomRight" state="frozen"/>
      <selection pane="topRight" activeCell="L1" sqref="L1"/>
      <selection pane="bottomLeft" activeCell="A4" sqref="A4"/>
      <selection pane="bottomRight" activeCell="AD27" sqref="AD27"/>
    </sheetView>
  </sheetViews>
  <sheetFormatPr baseColWidth="10" defaultColWidth="11" defaultRowHeight="12" x14ac:dyDescent="0.2"/>
  <cols>
    <col min="1" max="1" width="5.625" style="1" customWidth="1"/>
    <col min="2" max="2" width="5" style="1" bestFit="1" customWidth="1"/>
    <col min="3" max="3" width="9.375" style="1" hidden="1" customWidth="1"/>
    <col min="4" max="4" width="16.5" style="1" hidden="1" customWidth="1"/>
    <col min="5" max="5" width="58.375" style="1" customWidth="1"/>
    <col min="6" max="7" width="11" style="1" customWidth="1"/>
    <col min="8" max="8" width="10.875" style="1" hidden="1" customWidth="1"/>
    <col min="9" max="9" width="11.875" style="1" hidden="1" customWidth="1"/>
    <col min="10" max="10" width="2" style="1" customWidth="1"/>
    <col min="11" max="11" width="11.875" style="30" customWidth="1"/>
    <col min="12" max="12" width="16.375" style="30" customWidth="1"/>
    <col min="13" max="13" width="13.125" style="30" customWidth="1"/>
    <col min="14" max="14" width="14.125" style="30" customWidth="1"/>
    <col min="15" max="15" width="4" style="30" customWidth="1"/>
    <col min="16" max="17" width="11.625" style="30" customWidth="1"/>
    <col min="18" max="18" width="12.625" style="30" customWidth="1"/>
    <col min="19" max="19" width="17.625" style="30" customWidth="1"/>
    <col min="20" max="20" width="12.625" style="30" customWidth="1"/>
    <col min="21" max="22" width="11.625" style="30" customWidth="1"/>
    <col min="23" max="23" width="18.125" style="30" bestFit="1" customWidth="1"/>
    <col min="24" max="24" width="22.75" style="30" customWidth="1"/>
    <col min="25" max="25" width="12.625" style="30" customWidth="1"/>
    <col min="26" max="26" width="4.5" style="30" customWidth="1"/>
    <col min="27" max="27" width="3.625" style="38" customWidth="1"/>
    <col min="28" max="28" width="14.375" style="1" customWidth="1"/>
    <col min="29" max="29" width="13.375" style="1" bestFit="1" customWidth="1"/>
    <col min="30" max="30" width="20" style="1" customWidth="1"/>
    <col min="31" max="31" width="3" style="1" customWidth="1"/>
    <col min="32" max="32" width="10.875" style="4" customWidth="1"/>
    <col min="33" max="33" width="10.875" style="4"/>
    <col min="34" max="34" width="16.75" style="4" customWidth="1"/>
    <col min="35" max="35" width="3.625" style="1" customWidth="1"/>
    <col min="36" max="36" width="12.375" style="1" customWidth="1"/>
    <col min="37" max="37" width="14.5" style="1" bestFit="1" customWidth="1"/>
    <col min="38" max="38" width="18.125" style="4" customWidth="1"/>
    <col min="39" max="39" width="0" style="1" hidden="1" customWidth="1"/>
    <col min="40" max="40" width="0" style="4" hidden="1" customWidth="1"/>
    <col min="41" max="41" width="0" style="1" hidden="1" customWidth="1"/>
    <col min="42" max="16384" width="11" style="1"/>
  </cols>
  <sheetData>
    <row r="1" spans="2:40" ht="52.5" customHeight="1" x14ac:dyDescent="0.2">
      <c r="E1" s="44"/>
    </row>
    <row r="2" spans="2:40" x14ac:dyDescent="0.2">
      <c r="G2" s="2">
        <v>0.19</v>
      </c>
      <c r="H2" s="3"/>
      <c r="I2" s="3"/>
      <c r="J2" s="3"/>
      <c r="K2" s="65" t="s">
        <v>15</v>
      </c>
      <c r="L2" s="66"/>
      <c r="M2" s="66"/>
      <c r="N2" s="66"/>
      <c r="O2" s="66"/>
      <c r="P2" s="66"/>
      <c r="Q2" s="66"/>
      <c r="R2" s="66"/>
      <c r="S2" s="66"/>
      <c r="T2" s="66"/>
      <c r="U2" s="66"/>
      <c r="V2" s="66"/>
      <c r="W2" s="66"/>
      <c r="X2" s="66"/>
      <c r="Y2" s="55"/>
      <c r="Z2" s="55"/>
      <c r="AB2" s="58" t="s">
        <v>16</v>
      </c>
      <c r="AC2" s="58"/>
      <c r="AD2" s="58"/>
      <c r="AE2" s="58"/>
      <c r="AF2" s="58"/>
      <c r="AG2" s="58"/>
      <c r="AH2" s="58"/>
      <c r="AI2" s="58"/>
      <c r="AJ2" s="58"/>
      <c r="AK2" s="58"/>
      <c r="AL2" s="58"/>
    </row>
    <row r="3" spans="2:40" s="32" customFormat="1" ht="31.5" customHeight="1" x14ac:dyDescent="0.25">
      <c r="H3" s="46"/>
      <c r="I3" s="46"/>
      <c r="J3" s="5"/>
      <c r="K3" s="61" t="s">
        <v>131</v>
      </c>
      <c r="L3" s="61"/>
      <c r="M3" s="61"/>
      <c r="N3" s="61"/>
      <c r="O3" s="36"/>
      <c r="P3" s="61" t="s">
        <v>103</v>
      </c>
      <c r="Q3" s="61"/>
      <c r="R3" s="61"/>
      <c r="S3" s="61"/>
      <c r="T3" s="36"/>
      <c r="U3" s="61" t="s">
        <v>104</v>
      </c>
      <c r="V3" s="61"/>
      <c r="W3" s="61"/>
      <c r="X3" s="61"/>
      <c r="Y3" s="36"/>
      <c r="Z3" s="36"/>
      <c r="AA3" s="40"/>
      <c r="AB3" s="62" t="s">
        <v>11</v>
      </c>
      <c r="AC3" s="62"/>
      <c r="AD3" s="62"/>
      <c r="AE3" s="42"/>
      <c r="AF3" s="63" t="s">
        <v>27</v>
      </c>
      <c r="AG3" s="63"/>
      <c r="AH3" s="63"/>
      <c r="AI3" s="42"/>
      <c r="AJ3" s="62" t="s">
        <v>14</v>
      </c>
      <c r="AK3" s="62"/>
      <c r="AL3" s="62"/>
      <c r="AN3" s="33"/>
    </row>
    <row r="4" spans="2:40" ht="24" x14ac:dyDescent="0.2">
      <c r="B4" s="6" t="s">
        <v>0</v>
      </c>
      <c r="C4" s="7" t="s">
        <v>22</v>
      </c>
      <c r="D4" s="7" t="s">
        <v>23</v>
      </c>
      <c r="E4" s="8" t="s">
        <v>2</v>
      </c>
      <c r="F4" s="6" t="s">
        <v>3</v>
      </c>
      <c r="G4" s="6" t="s">
        <v>29</v>
      </c>
      <c r="H4" s="46" t="s">
        <v>24</v>
      </c>
      <c r="I4" s="46" t="s">
        <v>25</v>
      </c>
      <c r="J4" s="9"/>
      <c r="K4" s="10"/>
      <c r="L4" s="10" t="s">
        <v>5</v>
      </c>
      <c r="M4" s="10" t="s">
        <v>6</v>
      </c>
      <c r="N4" s="10" t="s">
        <v>7</v>
      </c>
      <c r="O4" s="36"/>
      <c r="P4" s="10" t="s">
        <v>8</v>
      </c>
      <c r="Q4" s="10" t="s">
        <v>5</v>
      </c>
      <c r="R4" s="11" t="s">
        <v>9</v>
      </c>
      <c r="S4" s="11" t="s">
        <v>10</v>
      </c>
      <c r="T4" s="54"/>
      <c r="U4" s="10" t="s">
        <v>8</v>
      </c>
      <c r="V4" s="10" t="s">
        <v>5</v>
      </c>
      <c r="W4" s="11" t="s">
        <v>9</v>
      </c>
      <c r="X4" s="11" t="s">
        <v>10</v>
      </c>
      <c r="Y4" s="54"/>
      <c r="Z4" s="35"/>
      <c r="AA4" s="39"/>
      <c r="AB4" s="12" t="s">
        <v>8</v>
      </c>
      <c r="AC4" s="12" t="s">
        <v>12</v>
      </c>
      <c r="AD4" s="12" t="s">
        <v>13</v>
      </c>
      <c r="AE4" s="13"/>
      <c r="AF4" s="14" t="s">
        <v>8</v>
      </c>
      <c r="AG4" s="14" t="s">
        <v>12</v>
      </c>
      <c r="AH4" s="14" t="s">
        <v>13</v>
      </c>
      <c r="AI4" s="15"/>
      <c r="AJ4" s="12" t="s">
        <v>8</v>
      </c>
      <c r="AK4" s="12" t="s">
        <v>12</v>
      </c>
      <c r="AL4" s="14" t="s">
        <v>13</v>
      </c>
    </row>
    <row r="5" spans="2:40" ht="48" x14ac:dyDescent="0.2">
      <c r="B5" s="16">
        <v>1</v>
      </c>
      <c r="C5" s="23"/>
      <c r="D5" s="23"/>
      <c r="E5" s="50" t="s">
        <v>106</v>
      </c>
      <c r="F5" s="17" t="s">
        <v>128</v>
      </c>
      <c r="G5" s="17">
        <v>2</v>
      </c>
      <c r="H5" s="48">
        <f>AK5</f>
        <v>3109543</v>
      </c>
      <c r="I5" s="18">
        <f>H5*G5</f>
        <v>6219086</v>
      </c>
      <c r="J5" s="17"/>
      <c r="K5" s="19">
        <f>+L5/1.19</f>
        <v>2613061.3445378151</v>
      </c>
      <c r="L5" s="68">
        <v>3109543</v>
      </c>
      <c r="M5" s="19">
        <f>K5*G5</f>
        <v>5226122.6890756302</v>
      </c>
      <c r="N5" s="19">
        <f t="shared" ref="N5:N26" si="0">L5*G5</f>
        <v>6219086</v>
      </c>
      <c r="O5" s="34"/>
      <c r="P5" s="19">
        <f>+Q5/1.19</f>
        <v>2903401.6806722688</v>
      </c>
      <c r="Q5" s="41">
        <v>3455048</v>
      </c>
      <c r="R5" s="20">
        <f>P5*G5</f>
        <v>5806803.3613445377</v>
      </c>
      <c r="S5" s="20">
        <f t="shared" ref="S5:S26" si="1">Q5*G5</f>
        <v>6910096</v>
      </c>
      <c r="T5" s="53"/>
      <c r="U5" s="19">
        <f>+V5/1.19</f>
        <v>3193742.0168067226</v>
      </c>
      <c r="V5" s="41">
        <v>3800553</v>
      </c>
      <c r="W5" s="20">
        <f>U5*G5</f>
        <v>6387484.0336134452</v>
      </c>
      <c r="X5" s="20">
        <f>V5*G5</f>
        <v>7601106</v>
      </c>
      <c r="Y5" s="53"/>
      <c r="Z5" s="37"/>
      <c r="AA5" s="39"/>
      <c r="AB5" s="21">
        <f>ROUND(AVERAGE(P5,K5,U5),0)</f>
        <v>2903402</v>
      </c>
      <c r="AC5" s="21">
        <f>ROUND(AVERAGE(Q5,L5,V5),0)</f>
        <v>3455048</v>
      </c>
      <c r="AD5" s="21">
        <f>AC5*G5</f>
        <v>6910096</v>
      </c>
      <c r="AF5" s="22">
        <f>ROUND(GEOMEAN(P5,K5,U5),0)</f>
        <v>2893691</v>
      </c>
      <c r="AG5" s="22">
        <f>ROUND(GEOMEAN(Q5,L5,V5),0)</f>
        <v>3443493</v>
      </c>
      <c r="AH5" s="22">
        <f t="shared" ref="AH5:AH26" si="2">AG5*G5</f>
        <v>6886986</v>
      </c>
      <c r="AJ5" s="21">
        <f>ROUND(MIN(K5,P5,U5),0)</f>
        <v>2613061</v>
      </c>
      <c r="AK5" s="21">
        <f>ROUND(AJ5*(1+19%),0)</f>
        <v>3109543</v>
      </c>
      <c r="AL5" s="22">
        <f t="shared" ref="AL5:AL26" si="3">ROUND(AK5*G5,0)</f>
        <v>6219086</v>
      </c>
      <c r="AM5" s="4">
        <f>+AD5-AL5</f>
        <v>691010</v>
      </c>
      <c r="AN5" s="45">
        <f>(AM5*100)/AL5</f>
        <v>11.111118257570325</v>
      </c>
    </row>
    <row r="6" spans="2:40" ht="48" x14ac:dyDescent="0.2">
      <c r="B6" s="16">
        <v>2</v>
      </c>
      <c r="C6" s="23"/>
      <c r="D6" s="23"/>
      <c r="E6" s="50" t="s">
        <v>107</v>
      </c>
      <c r="F6" s="17" t="s">
        <v>128</v>
      </c>
      <c r="G6" s="17">
        <v>2</v>
      </c>
      <c r="H6" s="48"/>
      <c r="I6" s="18"/>
      <c r="J6" s="17"/>
      <c r="K6" s="19">
        <f t="shared" ref="K6:K26" si="4">+L6/1.19</f>
        <v>733320.16806722688</v>
      </c>
      <c r="L6" s="68">
        <v>872651</v>
      </c>
      <c r="M6" s="19">
        <f t="shared" ref="M6:M26" si="5">K6*G6</f>
        <v>1466640.3361344538</v>
      </c>
      <c r="N6" s="19">
        <f t="shared" si="0"/>
        <v>1745302</v>
      </c>
      <c r="O6" s="34"/>
      <c r="P6" s="19">
        <f t="shared" ref="P6:P26" si="6">+Q6/1.19</f>
        <v>814800</v>
      </c>
      <c r="Q6" s="41">
        <v>969612</v>
      </c>
      <c r="R6" s="20">
        <f t="shared" ref="R6:R26" si="7">P6*G6</f>
        <v>1629600</v>
      </c>
      <c r="S6" s="20">
        <f t="shared" si="1"/>
        <v>1939224</v>
      </c>
      <c r="T6" s="53"/>
      <c r="U6" s="19">
        <f t="shared" ref="U6:U26" si="8">+V6/1.19</f>
        <v>896279.83193277312</v>
      </c>
      <c r="V6" s="41">
        <v>1066573</v>
      </c>
      <c r="W6" s="20">
        <f t="shared" ref="W6:W26" si="9">U6*G6</f>
        <v>1792559.6638655462</v>
      </c>
      <c r="X6" s="20">
        <f t="shared" ref="X6:X26" si="10">V6*G6</f>
        <v>2133146</v>
      </c>
      <c r="Y6" s="53"/>
      <c r="Z6" s="37"/>
      <c r="AA6" s="39"/>
      <c r="AB6" s="21">
        <f t="shared" ref="AB6:AB26" si="11">ROUND(AVERAGE(P6,K6,U6),0)</f>
        <v>814800</v>
      </c>
      <c r="AC6" s="21">
        <f t="shared" ref="AC6:AC26" si="12">ROUND(AVERAGE(Q6,L6,V6),0)</f>
        <v>969612</v>
      </c>
      <c r="AD6" s="21">
        <f t="shared" ref="AD6:AD26" si="13">AC6*G6</f>
        <v>1939224</v>
      </c>
      <c r="AF6" s="22">
        <f t="shared" ref="AF6:AF26" si="14">ROUND(GEOMEAN(P6,K6,U6),0)</f>
        <v>812075</v>
      </c>
      <c r="AG6" s="22">
        <f t="shared" ref="AG6:AG26" si="15">ROUND(GEOMEAN(Q6,L6,V6),0)</f>
        <v>966369</v>
      </c>
      <c r="AH6" s="22">
        <f t="shared" si="2"/>
        <v>1932738</v>
      </c>
      <c r="AJ6" s="21">
        <f t="shared" ref="AJ6:AJ26" si="16">ROUND(MIN(K6,P6,U6),0)</f>
        <v>733320</v>
      </c>
      <c r="AK6" s="21">
        <f t="shared" ref="AK6:AK26" si="17">ROUND(AJ6*(1+19%),0)</f>
        <v>872651</v>
      </c>
      <c r="AL6" s="22">
        <f t="shared" si="3"/>
        <v>1745302</v>
      </c>
      <c r="AM6" s="4"/>
      <c r="AN6" s="45"/>
    </row>
    <row r="7" spans="2:40" ht="36" x14ac:dyDescent="0.2">
      <c r="B7" s="16">
        <v>3</v>
      </c>
      <c r="C7" s="23"/>
      <c r="D7" s="23"/>
      <c r="E7" s="50" t="s">
        <v>108</v>
      </c>
      <c r="F7" s="17" t="s">
        <v>128</v>
      </c>
      <c r="G7" s="17">
        <v>1</v>
      </c>
      <c r="H7" s="48"/>
      <c r="I7" s="18"/>
      <c r="J7" s="17"/>
      <c r="K7" s="19">
        <f t="shared" si="4"/>
        <v>5674500</v>
      </c>
      <c r="L7" s="68">
        <v>6752655</v>
      </c>
      <c r="M7" s="19">
        <f t="shared" si="5"/>
        <v>5674500</v>
      </c>
      <c r="N7" s="19">
        <f t="shared" si="0"/>
        <v>6752655</v>
      </c>
      <c r="O7" s="34"/>
      <c r="P7" s="19">
        <f t="shared" si="6"/>
        <v>6305000</v>
      </c>
      <c r="Q7" s="41">
        <v>7502950</v>
      </c>
      <c r="R7" s="20">
        <f t="shared" si="7"/>
        <v>6305000</v>
      </c>
      <c r="S7" s="20">
        <f t="shared" si="1"/>
        <v>7502950</v>
      </c>
      <c r="T7" s="53"/>
      <c r="U7" s="19">
        <f t="shared" si="8"/>
        <v>6935500</v>
      </c>
      <c r="V7" s="41">
        <v>8253245</v>
      </c>
      <c r="W7" s="20">
        <f t="shared" si="9"/>
        <v>6935500</v>
      </c>
      <c r="X7" s="20">
        <f t="shared" si="10"/>
        <v>8253245</v>
      </c>
      <c r="Y7" s="53"/>
      <c r="Z7" s="37"/>
      <c r="AA7" s="39"/>
      <c r="AB7" s="21">
        <f t="shared" si="11"/>
        <v>6305000</v>
      </c>
      <c r="AC7" s="21">
        <f t="shared" si="12"/>
        <v>7502950</v>
      </c>
      <c r="AD7" s="21">
        <f t="shared" si="13"/>
        <v>7502950</v>
      </c>
      <c r="AF7" s="22">
        <f t="shared" si="14"/>
        <v>6283913</v>
      </c>
      <c r="AG7" s="22">
        <f t="shared" si="15"/>
        <v>7477856</v>
      </c>
      <c r="AH7" s="22">
        <f t="shared" si="2"/>
        <v>7477856</v>
      </c>
      <c r="AJ7" s="21">
        <f t="shared" si="16"/>
        <v>5674500</v>
      </c>
      <c r="AK7" s="21">
        <f t="shared" si="17"/>
        <v>6752655</v>
      </c>
      <c r="AL7" s="22">
        <f t="shared" si="3"/>
        <v>6752655</v>
      </c>
      <c r="AM7" s="4"/>
      <c r="AN7" s="45"/>
    </row>
    <row r="8" spans="2:40" ht="24" x14ac:dyDescent="0.2">
      <c r="B8" s="16">
        <v>4</v>
      </c>
      <c r="C8" s="23"/>
      <c r="D8" s="23"/>
      <c r="E8" s="50" t="s">
        <v>109</v>
      </c>
      <c r="F8" s="17" t="s">
        <v>128</v>
      </c>
      <c r="G8" s="17">
        <v>2</v>
      </c>
      <c r="H8" s="48"/>
      <c r="I8" s="18"/>
      <c r="J8" s="17"/>
      <c r="K8" s="19">
        <f t="shared" si="4"/>
        <v>733320.16806722688</v>
      </c>
      <c r="L8" s="68">
        <v>872651</v>
      </c>
      <c r="M8" s="19">
        <f t="shared" si="5"/>
        <v>1466640.3361344538</v>
      </c>
      <c r="N8" s="19">
        <f t="shared" si="0"/>
        <v>1745302</v>
      </c>
      <c r="O8" s="34"/>
      <c r="P8" s="19">
        <f t="shared" si="6"/>
        <v>814800</v>
      </c>
      <c r="Q8" s="41">
        <v>969612</v>
      </c>
      <c r="R8" s="20">
        <f t="shared" si="7"/>
        <v>1629600</v>
      </c>
      <c r="S8" s="20">
        <f t="shared" si="1"/>
        <v>1939224</v>
      </c>
      <c r="T8" s="53"/>
      <c r="U8" s="19">
        <f t="shared" si="8"/>
        <v>896279.83193277312</v>
      </c>
      <c r="V8" s="41">
        <v>1066573</v>
      </c>
      <c r="W8" s="20">
        <f t="shared" si="9"/>
        <v>1792559.6638655462</v>
      </c>
      <c r="X8" s="20">
        <f t="shared" si="10"/>
        <v>2133146</v>
      </c>
      <c r="Y8" s="53"/>
      <c r="Z8" s="37"/>
      <c r="AA8" s="39"/>
      <c r="AB8" s="21">
        <f t="shared" si="11"/>
        <v>814800</v>
      </c>
      <c r="AC8" s="21">
        <f t="shared" si="12"/>
        <v>969612</v>
      </c>
      <c r="AD8" s="21">
        <f t="shared" si="13"/>
        <v>1939224</v>
      </c>
      <c r="AF8" s="22">
        <f t="shared" si="14"/>
        <v>812075</v>
      </c>
      <c r="AG8" s="22">
        <f t="shared" si="15"/>
        <v>966369</v>
      </c>
      <c r="AH8" s="22">
        <f t="shared" si="2"/>
        <v>1932738</v>
      </c>
      <c r="AJ8" s="21">
        <f t="shared" si="16"/>
        <v>733320</v>
      </c>
      <c r="AK8" s="21">
        <f t="shared" si="17"/>
        <v>872651</v>
      </c>
      <c r="AL8" s="22">
        <f t="shared" si="3"/>
        <v>1745302</v>
      </c>
      <c r="AM8" s="4"/>
      <c r="AN8" s="45"/>
    </row>
    <row r="9" spans="2:40" ht="24" x14ac:dyDescent="0.2">
      <c r="B9" s="16">
        <v>5</v>
      </c>
      <c r="C9" s="23"/>
      <c r="D9" s="23"/>
      <c r="E9" s="50" t="s">
        <v>110</v>
      </c>
      <c r="F9" s="17" t="s">
        <v>128</v>
      </c>
      <c r="G9" s="17">
        <v>2</v>
      </c>
      <c r="H9" s="48"/>
      <c r="I9" s="18"/>
      <c r="J9" s="17"/>
      <c r="K9" s="19">
        <f t="shared" si="4"/>
        <v>218250.42016806724</v>
      </c>
      <c r="L9" s="68">
        <v>259718</v>
      </c>
      <c r="M9" s="19">
        <f t="shared" si="5"/>
        <v>436500.84033613448</v>
      </c>
      <c r="N9" s="19">
        <f t="shared" si="0"/>
        <v>519436</v>
      </c>
      <c r="O9" s="34"/>
      <c r="P9" s="19">
        <f t="shared" si="6"/>
        <v>242500</v>
      </c>
      <c r="Q9" s="41">
        <v>288575</v>
      </c>
      <c r="R9" s="20">
        <f t="shared" si="7"/>
        <v>485000</v>
      </c>
      <c r="S9" s="20">
        <f t="shared" si="1"/>
        <v>577150</v>
      </c>
      <c r="T9" s="53"/>
      <c r="U9" s="19">
        <f t="shared" si="8"/>
        <v>266749.57983193279</v>
      </c>
      <c r="V9" s="41">
        <v>317432</v>
      </c>
      <c r="W9" s="20">
        <f t="shared" si="9"/>
        <v>533499.15966386558</v>
      </c>
      <c r="X9" s="20">
        <f t="shared" si="10"/>
        <v>634864</v>
      </c>
      <c r="Y9" s="53"/>
      <c r="Z9" s="37"/>
      <c r="AA9" s="39"/>
      <c r="AB9" s="21">
        <f t="shared" si="11"/>
        <v>242500</v>
      </c>
      <c r="AC9" s="21">
        <f t="shared" si="12"/>
        <v>288575</v>
      </c>
      <c r="AD9" s="21">
        <f t="shared" si="13"/>
        <v>577150</v>
      </c>
      <c r="AF9" s="22">
        <f t="shared" si="14"/>
        <v>241689</v>
      </c>
      <c r="AG9" s="22">
        <f t="shared" si="15"/>
        <v>287610</v>
      </c>
      <c r="AH9" s="22">
        <f t="shared" si="2"/>
        <v>575220</v>
      </c>
      <c r="AJ9" s="21">
        <f t="shared" si="16"/>
        <v>218250</v>
      </c>
      <c r="AK9" s="21">
        <f t="shared" si="17"/>
        <v>259718</v>
      </c>
      <c r="AL9" s="22">
        <f t="shared" si="3"/>
        <v>519436</v>
      </c>
      <c r="AM9" s="4"/>
      <c r="AN9" s="45"/>
    </row>
    <row r="10" spans="2:40" ht="48" x14ac:dyDescent="0.2">
      <c r="B10" s="16">
        <v>6</v>
      </c>
      <c r="C10" s="23"/>
      <c r="D10" s="23"/>
      <c r="E10" s="50" t="s">
        <v>111</v>
      </c>
      <c r="F10" s="17" t="s">
        <v>128</v>
      </c>
      <c r="G10" s="17">
        <v>2</v>
      </c>
      <c r="H10" s="48"/>
      <c r="I10" s="18"/>
      <c r="J10" s="17"/>
      <c r="K10" s="19">
        <f t="shared" si="4"/>
        <v>293739.49579831935</v>
      </c>
      <c r="L10" s="68">
        <v>349550</v>
      </c>
      <c r="M10" s="19">
        <f t="shared" si="5"/>
        <v>587478.99159663869</v>
      </c>
      <c r="N10" s="19">
        <f t="shared" si="0"/>
        <v>699100</v>
      </c>
      <c r="O10" s="34"/>
      <c r="P10" s="19">
        <f t="shared" si="6"/>
        <v>326376.4705882353</v>
      </c>
      <c r="Q10" s="41">
        <v>388388</v>
      </c>
      <c r="R10" s="20">
        <f t="shared" si="7"/>
        <v>652752.9411764706</v>
      </c>
      <c r="S10" s="20">
        <f t="shared" si="1"/>
        <v>776776</v>
      </c>
      <c r="T10" s="53"/>
      <c r="U10" s="19">
        <f t="shared" si="8"/>
        <v>359013.44537815126</v>
      </c>
      <c r="V10" s="41">
        <v>427226</v>
      </c>
      <c r="W10" s="20">
        <f t="shared" si="9"/>
        <v>718026.89075630251</v>
      </c>
      <c r="X10" s="20">
        <f t="shared" si="10"/>
        <v>854452</v>
      </c>
      <c r="Y10" s="53"/>
      <c r="Z10" s="37"/>
      <c r="AA10" s="39"/>
      <c r="AB10" s="21">
        <f t="shared" si="11"/>
        <v>326376</v>
      </c>
      <c r="AC10" s="21">
        <f t="shared" si="12"/>
        <v>388388</v>
      </c>
      <c r="AD10" s="21">
        <f t="shared" si="13"/>
        <v>776776</v>
      </c>
      <c r="AF10" s="22">
        <f t="shared" si="14"/>
        <v>325285</v>
      </c>
      <c r="AG10" s="22">
        <f t="shared" si="15"/>
        <v>387089</v>
      </c>
      <c r="AH10" s="22">
        <f t="shared" si="2"/>
        <v>774178</v>
      </c>
      <c r="AJ10" s="21">
        <f t="shared" si="16"/>
        <v>293739</v>
      </c>
      <c r="AK10" s="21">
        <f t="shared" si="17"/>
        <v>349549</v>
      </c>
      <c r="AL10" s="22">
        <f t="shared" si="3"/>
        <v>699098</v>
      </c>
      <c r="AM10" s="4"/>
      <c r="AN10" s="45"/>
    </row>
    <row r="11" spans="2:40" ht="36" x14ac:dyDescent="0.2">
      <c r="B11" s="16">
        <v>7</v>
      </c>
      <c r="C11" s="23"/>
      <c r="D11" s="23"/>
      <c r="E11" s="50" t="s">
        <v>112</v>
      </c>
      <c r="F11" s="17" t="s">
        <v>128</v>
      </c>
      <c r="G11" s="17">
        <v>2</v>
      </c>
      <c r="H11" s="48"/>
      <c r="I11" s="18"/>
      <c r="J11" s="17"/>
      <c r="K11" s="19">
        <f t="shared" si="4"/>
        <v>253170.58823529413</v>
      </c>
      <c r="L11" s="68">
        <v>301273</v>
      </c>
      <c r="M11" s="19">
        <f t="shared" si="5"/>
        <v>506341.17647058825</v>
      </c>
      <c r="N11" s="19">
        <f t="shared" si="0"/>
        <v>602546</v>
      </c>
      <c r="O11" s="34"/>
      <c r="P11" s="19">
        <f t="shared" si="6"/>
        <v>281300</v>
      </c>
      <c r="Q11" s="41">
        <v>334747</v>
      </c>
      <c r="R11" s="20">
        <f t="shared" si="7"/>
        <v>562600</v>
      </c>
      <c r="S11" s="20">
        <f t="shared" si="1"/>
        <v>669494</v>
      </c>
      <c r="T11" s="53"/>
      <c r="U11" s="19">
        <f t="shared" si="8"/>
        <v>309429.4117647059</v>
      </c>
      <c r="V11" s="41">
        <v>368221</v>
      </c>
      <c r="W11" s="20">
        <f t="shared" si="9"/>
        <v>618858.82352941181</v>
      </c>
      <c r="X11" s="20">
        <f t="shared" si="10"/>
        <v>736442</v>
      </c>
      <c r="Y11" s="53"/>
      <c r="Z11" s="37"/>
      <c r="AA11" s="39"/>
      <c r="AB11" s="21">
        <f t="shared" si="11"/>
        <v>281300</v>
      </c>
      <c r="AC11" s="21">
        <f t="shared" si="12"/>
        <v>334747</v>
      </c>
      <c r="AD11" s="21">
        <f t="shared" si="13"/>
        <v>669494</v>
      </c>
      <c r="AF11" s="22">
        <f t="shared" si="14"/>
        <v>280359</v>
      </c>
      <c r="AG11" s="22">
        <f t="shared" si="15"/>
        <v>333627</v>
      </c>
      <c r="AH11" s="22">
        <f t="shared" si="2"/>
        <v>667254</v>
      </c>
      <c r="AJ11" s="21">
        <f t="shared" si="16"/>
        <v>253171</v>
      </c>
      <c r="AK11" s="21">
        <f t="shared" si="17"/>
        <v>301273</v>
      </c>
      <c r="AL11" s="22">
        <f t="shared" si="3"/>
        <v>602546</v>
      </c>
      <c r="AM11" s="4"/>
      <c r="AN11" s="45"/>
    </row>
    <row r="12" spans="2:40" ht="36" x14ac:dyDescent="0.2">
      <c r="B12" s="16">
        <v>8</v>
      </c>
      <c r="C12" s="23"/>
      <c r="D12" s="23"/>
      <c r="E12" s="50" t="s">
        <v>113</v>
      </c>
      <c r="F12" s="17" t="s">
        <v>128</v>
      </c>
      <c r="G12" s="17">
        <v>1</v>
      </c>
      <c r="H12" s="48"/>
      <c r="I12" s="18"/>
      <c r="J12" s="17"/>
      <c r="K12" s="19">
        <f t="shared" si="4"/>
        <v>148410.08403361344</v>
      </c>
      <c r="L12" s="68">
        <v>176608</v>
      </c>
      <c r="M12" s="19">
        <f t="shared" si="5"/>
        <v>148410.08403361344</v>
      </c>
      <c r="N12" s="19">
        <f t="shared" si="0"/>
        <v>176608</v>
      </c>
      <c r="O12" s="34"/>
      <c r="P12" s="19">
        <f t="shared" si="6"/>
        <v>164900</v>
      </c>
      <c r="Q12" s="41">
        <v>196231</v>
      </c>
      <c r="R12" s="20">
        <f t="shared" si="7"/>
        <v>164900</v>
      </c>
      <c r="S12" s="20">
        <f t="shared" si="1"/>
        <v>196231</v>
      </c>
      <c r="T12" s="53"/>
      <c r="U12" s="19">
        <f t="shared" si="8"/>
        <v>181389.91596638656</v>
      </c>
      <c r="V12" s="41">
        <v>215854</v>
      </c>
      <c r="W12" s="20">
        <f t="shared" si="9"/>
        <v>181389.91596638656</v>
      </c>
      <c r="X12" s="20">
        <f t="shared" si="10"/>
        <v>215854</v>
      </c>
      <c r="Y12" s="53"/>
      <c r="Z12" s="37"/>
      <c r="AA12" s="39"/>
      <c r="AB12" s="21">
        <f t="shared" si="11"/>
        <v>164900</v>
      </c>
      <c r="AC12" s="21">
        <f t="shared" si="12"/>
        <v>196231</v>
      </c>
      <c r="AD12" s="21">
        <f t="shared" si="13"/>
        <v>196231</v>
      </c>
      <c r="AF12" s="22">
        <f t="shared" si="14"/>
        <v>164348</v>
      </c>
      <c r="AG12" s="22">
        <f t="shared" si="15"/>
        <v>195575</v>
      </c>
      <c r="AH12" s="22">
        <f t="shared" si="2"/>
        <v>195575</v>
      </c>
      <c r="AJ12" s="21">
        <f t="shared" si="16"/>
        <v>148410</v>
      </c>
      <c r="AK12" s="21">
        <f t="shared" si="17"/>
        <v>176608</v>
      </c>
      <c r="AL12" s="22">
        <f t="shared" si="3"/>
        <v>176608</v>
      </c>
      <c r="AM12" s="4"/>
      <c r="AN12" s="45"/>
    </row>
    <row r="13" spans="2:40" ht="48" x14ac:dyDescent="0.2">
      <c r="B13" s="16">
        <v>9</v>
      </c>
      <c r="C13" s="23"/>
      <c r="D13" s="23"/>
      <c r="E13" s="50" t="s">
        <v>114</v>
      </c>
      <c r="F13" s="17" t="s">
        <v>128</v>
      </c>
      <c r="G13" s="17">
        <v>1</v>
      </c>
      <c r="H13" s="48"/>
      <c r="I13" s="18"/>
      <c r="J13" s="17"/>
      <c r="K13" s="19">
        <f t="shared" si="4"/>
        <v>2234880.6722689075</v>
      </c>
      <c r="L13" s="68">
        <v>2659508</v>
      </c>
      <c r="M13" s="19">
        <f t="shared" si="5"/>
        <v>2234880.6722689075</v>
      </c>
      <c r="N13" s="19">
        <f t="shared" si="0"/>
        <v>2659508</v>
      </c>
      <c r="O13" s="34"/>
      <c r="P13" s="19">
        <f t="shared" si="6"/>
        <v>2483200</v>
      </c>
      <c r="Q13" s="41">
        <v>2955008</v>
      </c>
      <c r="R13" s="20">
        <f t="shared" si="7"/>
        <v>2483200</v>
      </c>
      <c r="S13" s="20">
        <f t="shared" si="1"/>
        <v>2955008</v>
      </c>
      <c r="T13" s="53"/>
      <c r="U13" s="19">
        <f t="shared" si="8"/>
        <v>2731519.3277310925</v>
      </c>
      <c r="V13" s="41">
        <v>3250508</v>
      </c>
      <c r="W13" s="20">
        <f t="shared" si="9"/>
        <v>2731519.3277310925</v>
      </c>
      <c r="X13" s="20">
        <f t="shared" si="10"/>
        <v>3250508</v>
      </c>
      <c r="Y13" s="53"/>
      <c r="Z13" s="37"/>
      <c r="AA13" s="39"/>
      <c r="AB13" s="21">
        <f t="shared" si="11"/>
        <v>2483200</v>
      </c>
      <c r="AC13" s="21">
        <f t="shared" si="12"/>
        <v>2955008</v>
      </c>
      <c r="AD13" s="21">
        <f t="shared" si="13"/>
        <v>2955008</v>
      </c>
      <c r="AF13" s="22">
        <f t="shared" si="14"/>
        <v>2474895</v>
      </c>
      <c r="AG13" s="22">
        <f t="shared" si="15"/>
        <v>2945125</v>
      </c>
      <c r="AH13" s="22">
        <f t="shared" si="2"/>
        <v>2945125</v>
      </c>
      <c r="AJ13" s="21">
        <f t="shared" si="16"/>
        <v>2234881</v>
      </c>
      <c r="AK13" s="21">
        <f t="shared" si="17"/>
        <v>2659508</v>
      </c>
      <c r="AL13" s="22">
        <f t="shared" si="3"/>
        <v>2659508</v>
      </c>
      <c r="AM13" s="4"/>
      <c r="AN13" s="45"/>
    </row>
    <row r="14" spans="2:40" ht="36" x14ac:dyDescent="0.2">
      <c r="B14" s="16">
        <v>10</v>
      </c>
      <c r="C14" s="23"/>
      <c r="D14" s="23"/>
      <c r="E14" s="50" t="s">
        <v>115</v>
      </c>
      <c r="F14" s="17" t="s">
        <v>128</v>
      </c>
      <c r="G14" s="17">
        <v>1</v>
      </c>
      <c r="H14" s="48"/>
      <c r="I14" s="18"/>
      <c r="J14" s="17"/>
      <c r="K14" s="19">
        <f t="shared" si="4"/>
        <v>977760.50420168077</v>
      </c>
      <c r="L14" s="68">
        <v>1163535</v>
      </c>
      <c r="M14" s="19">
        <f t="shared" si="5"/>
        <v>977760.50420168077</v>
      </c>
      <c r="N14" s="19">
        <f t="shared" si="0"/>
        <v>1163535</v>
      </c>
      <c r="O14" s="34"/>
      <c r="P14" s="19">
        <f t="shared" si="6"/>
        <v>1086400</v>
      </c>
      <c r="Q14" s="41">
        <v>1292816</v>
      </c>
      <c r="R14" s="20">
        <f t="shared" si="7"/>
        <v>1086400</v>
      </c>
      <c r="S14" s="20">
        <f t="shared" si="1"/>
        <v>1292816</v>
      </c>
      <c r="T14" s="53"/>
      <c r="U14" s="19">
        <f t="shared" si="8"/>
        <v>1195039.4957983193</v>
      </c>
      <c r="V14" s="41">
        <v>1422097</v>
      </c>
      <c r="W14" s="20">
        <f t="shared" si="9"/>
        <v>1195039.4957983193</v>
      </c>
      <c r="X14" s="20">
        <f t="shared" si="10"/>
        <v>1422097</v>
      </c>
      <c r="Y14" s="53"/>
      <c r="Z14" s="37"/>
      <c r="AA14" s="39"/>
      <c r="AB14" s="21">
        <f t="shared" si="11"/>
        <v>1086400</v>
      </c>
      <c r="AC14" s="21">
        <f t="shared" si="12"/>
        <v>1292816</v>
      </c>
      <c r="AD14" s="21">
        <f t="shared" si="13"/>
        <v>1292816</v>
      </c>
      <c r="AF14" s="22">
        <f t="shared" si="14"/>
        <v>1082767</v>
      </c>
      <c r="AG14" s="22">
        <f t="shared" si="15"/>
        <v>1288492</v>
      </c>
      <c r="AH14" s="22">
        <f t="shared" si="2"/>
        <v>1288492</v>
      </c>
      <c r="AJ14" s="21">
        <f t="shared" si="16"/>
        <v>977761</v>
      </c>
      <c r="AK14" s="21">
        <f t="shared" si="17"/>
        <v>1163536</v>
      </c>
      <c r="AL14" s="22">
        <f t="shared" si="3"/>
        <v>1163536</v>
      </c>
      <c r="AM14" s="4"/>
      <c r="AN14" s="45"/>
    </row>
    <row r="15" spans="2:40" ht="36.75" thickBot="1" x14ac:dyDescent="0.25">
      <c r="B15" s="16">
        <v>11</v>
      </c>
      <c r="C15" s="23"/>
      <c r="D15" s="23"/>
      <c r="E15" s="50" t="s">
        <v>116</v>
      </c>
      <c r="F15" s="17" t="s">
        <v>128</v>
      </c>
      <c r="G15" s="17">
        <v>3</v>
      </c>
      <c r="H15" s="48"/>
      <c r="I15" s="18"/>
      <c r="J15" s="17"/>
      <c r="K15" s="19">
        <f t="shared" si="4"/>
        <v>1399159.6638655462</v>
      </c>
      <c r="L15" s="68">
        <v>1665000</v>
      </c>
      <c r="M15" s="19">
        <f t="shared" si="5"/>
        <v>4197478.9915966392</v>
      </c>
      <c r="N15" s="19">
        <f t="shared" si="0"/>
        <v>4995000</v>
      </c>
      <c r="O15" s="34"/>
      <c r="P15" s="19">
        <f t="shared" si="6"/>
        <v>1554621.848739496</v>
      </c>
      <c r="Q15" s="41">
        <v>1850000</v>
      </c>
      <c r="R15" s="20">
        <f t="shared" si="7"/>
        <v>4663865.5462184884</v>
      </c>
      <c r="S15" s="20">
        <f t="shared" si="1"/>
        <v>5550000</v>
      </c>
      <c r="T15" s="53"/>
      <c r="U15" s="19">
        <f t="shared" si="8"/>
        <v>1710084.0336134455</v>
      </c>
      <c r="V15" s="41">
        <v>2035000</v>
      </c>
      <c r="W15" s="20">
        <f t="shared" si="9"/>
        <v>5130252.1008403366</v>
      </c>
      <c r="X15" s="20">
        <f t="shared" si="10"/>
        <v>6105000</v>
      </c>
      <c r="Y15" s="53"/>
      <c r="Z15" s="37"/>
      <c r="AA15" s="39"/>
      <c r="AB15" s="21">
        <f t="shared" si="11"/>
        <v>1554622</v>
      </c>
      <c r="AC15" s="21">
        <f t="shared" si="12"/>
        <v>1850000</v>
      </c>
      <c r="AD15" s="21">
        <f t="shared" si="13"/>
        <v>5550000</v>
      </c>
      <c r="AF15" s="22">
        <f t="shared" si="14"/>
        <v>1549422</v>
      </c>
      <c r="AG15" s="22">
        <f t="shared" si="15"/>
        <v>1843813</v>
      </c>
      <c r="AH15" s="22">
        <f t="shared" si="2"/>
        <v>5531439</v>
      </c>
      <c r="AJ15" s="21">
        <f t="shared" si="16"/>
        <v>1399160</v>
      </c>
      <c r="AK15" s="21">
        <f t="shared" si="17"/>
        <v>1665000</v>
      </c>
      <c r="AL15" s="22">
        <f t="shared" si="3"/>
        <v>4995000</v>
      </c>
      <c r="AM15" s="4"/>
      <c r="AN15" s="45"/>
    </row>
    <row r="16" spans="2:40" ht="60.75" thickBot="1" x14ac:dyDescent="0.25">
      <c r="B16" s="16">
        <v>12</v>
      </c>
      <c r="C16" s="23"/>
      <c r="D16" s="23"/>
      <c r="E16" s="57" t="s">
        <v>117</v>
      </c>
      <c r="F16" s="17" t="s">
        <v>128</v>
      </c>
      <c r="G16" s="17">
        <v>1</v>
      </c>
      <c r="H16" s="48"/>
      <c r="I16" s="18"/>
      <c r="J16" s="17"/>
      <c r="K16" s="19">
        <f t="shared" si="4"/>
        <v>2292498.3193277312</v>
      </c>
      <c r="L16" s="68">
        <v>2728073</v>
      </c>
      <c r="M16" s="19">
        <f t="shared" si="5"/>
        <v>2292498.3193277312</v>
      </c>
      <c r="N16" s="19">
        <f t="shared" si="0"/>
        <v>2728073</v>
      </c>
      <c r="O16" s="34"/>
      <c r="P16" s="19">
        <f t="shared" si="6"/>
        <v>2547220.1680672271</v>
      </c>
      <c r="Q16" s="41">
        <v>3031192</v>
      </c>
      <c r="R16" s="20">
        <f t="shared" si="7"/>
        <v>2547220.1680672271</v>
      </c>
      <c r="S16" s="20">
        <f t="shared" si="1"/>
        <v>3031192</v>
      </c>
      <c r="T16" s="53"/>
      <c r="U16" s="19">
        <f t="shared" si="8"/>
        <v>2801942.0168067226</v>
      </c>
      <c r="V16" s="41">
        <v>3334311</v>
      </c>
      <c r="W16" s="20">
        <f t="shared" si="9"/>
        <v>2801942.0168067226</v>
      </c>
      <c r="X16" s="20">
        <f t="shared" si="10"/>
        <v>3334311</v>
      </c>
      <c r="Y16" s="53"/>
      <c r="Z16" s="37"/>
      <c r="AA16" s="39"/>
      <c r="AB16" s="21">
        <f t="shared" si="11"/>
        <v>2547220</v>
      </c>
      <c r="AC16" s="21">
        <f t="shared" si="12"/>
        <v>3031192</v>
      </c>
      <c r="AD16" s="21">
        <f t="shared" si="13"/>
        <v>3031192</v>
      </c>
      <c r="AF16" s="22">
        <f t="shared" si="14"/>
        <v>2538701</v>
      </c>
      <c r="AG16" s="22">
        <f t="shared" si="15"/>
        <v>3021054</v>
      </c>
      <c r="AH16" s="22">
        <f t="shared" si="2"/>
        <v>3021054</v>
      </c>
      <c r="AJ16" s="21">
        <f t="shared" si="16"/>
        <v>2292498</v>
      </c>
      <c r="AK16" s="21">
        <f t="shared" si="17"/>
        <v>2728073</v>
      </c>
      <c r="AL16" s="22">
        <f t="shared" si="3"/>
        <v>2728073</v>
      </c>
      <c r="AM16" s="4"/>
      <c r="AN16" s="45"/>
    </row>
    <row r="17" spans="2:40" ht="15.75" x14ac:dyDescent="0.2">
      <c r="B17" s="16">
        <v>13</v>
      </c>
      <c r="C17" s="23"/>
      <c r="D17" s="23"/>
      <c r="E17" s="50" t="s">
        <v>118</v>
      </c>
      <c r="F17" s="17" t="s">
        <v>128</v>
      </c>
      <c r="G17" s="17">
        <v>10</v>
      </c>
      <c r="H17" s="48"/>
      <c r="I17" s="18"/>
      <c r="J17" s="17"/>
      <c r="K17" s="19">
        <f t="shared" si="4"/>
        <v>226980.67226890757</v>
      </c>
      <c r="L17" s="68">
        <v>270107</v>
      </c>
      <c r="M17" s="19">
        <f t="shared" si="5"/>
        <v>2269806.7226890759</v>
      </c>
      <c r="N17" s="19">
        <f t="shared" si="0"/>
        <v>2701070</v>
      </c>
      <c r="O17" s="34"/>
      <c r="P17" s="19">
        <f t="shared" si="6"/>
        <v>252200</v>
      </c>
      <c r="Q17" s="41">
        <v>300118</v>
      </c>
      <c r="R17" s="20">
        <f t="shared" si="7"/>
        <v>2522000</v>
      </c>
      <c r="S17" s="20">
        <f t="shared" si="1"/>
        <v>3001180</v>
      </c>
      <c r="T17" s="53"/>
      <c r="U17" s="19">
        <f t="shared" si="8"/>
        <v>277419.32773109246</v>
      </c>
      <c r="V17" s="41">
        <v>330129</v>
      </c>
      <c r="W17" s="20">
        <f t="shared" si="9"/>
        <v>2774193.2773109246</v>
      </c>
      <c r="X17" s="20">
        <f t="shared" si="10"/>
        <v>3301290</v>
      </c>
      <c r="Y17" s="53"/>
      <c r="Z17" s="37"/>
      <c r="AA17" s="39"/>
      <c r="AB17" s="21">
        <f t="shared" si="11"/>
        <v>252200</v>
      </c>
      <c r="AC17" s="21">
        <f t="shared" si="12"/>
        <v>300118</v>
      </c>
      <c r="AD17" s="21">
        <f t="shared" si="13"/>
        <v>3001180</v>
      </c>
      <c r="AF17" s="22">
        <f t="shared" si="14"/>
        <v>251357</v>
      </c>
      <c r="AG17" s="22">
        <f t="shared" si="15"/>
        <v>299114</v>
      </c>
      <c r="AH17" s="22">
        <f t="shared" si="2"/>
        <v>2991140</v>
      </c>
      <c r="AJ17" s="21">
        <f t="shared" si="16"/>
        <v>226981</v>
      </c>
      <c r="AK17" s="21">
        <f t="shared" si="17"/>
        <v>270107</v>
      </c>
      <c r="AL17" s="22">
        <f t="shared" si="3"/>
        <v>2701070</v>
      </c>
      <c r="AM17" s="4"/>
      <c r="AN17" s="45"/>
    </row>
    <row r="18" spans="2:40" ht="24" x14ac:dyDescent="0.2">
      <c r="B18" s="16">
        <v>14</v>
      </c>
      <c r="C18" s="23"/>
      <c r="D18" s="23"/>
      <c r="E18" s="50" t="s">
        <v>119</v>
      </c>
      <c r="F18" s="17" t="s">
        <v>128</v>
      </c>
      <c r="G18" s="17">
        <v>3</v>
      </c>
      <c r="H18" s="48"/>
      <c r="I18" s="18"/>
      <c r="J18" s="17"/>
      <c r="K18" s="19">
        <f t="shared" si="4"/>
        <v>497610.08403361344</v>
      </c>
      <c r="L18" s="68">
        <v>592156</v>
      </c>
      <c r="M18" s="19">
        <f t="shared" si="5"/>
        <v>1492830.2521008402</v>
      </c>
      <c r="N18" s="19">
        <f t="shared" si="0"/>
        <v>1776468</v>
      </c>
      <c r="O18" s="34"/>
      <c r="P18" s="19">
        <f t="shared" si="6"/>
        <v>552900</v>
      </c>
      <c r="Q18" s="41">
        <v>657951</v>
      </c>
      <c r="R18" s="20">
        <f t="shared" si="7"/>
        <v>1658700</v>
      </c>
      <c r="S18" s="20">
        <f t="shared" si="1"/>
        <v>1973853</v>
      </c>
      <c r="T18" s="53"/>
      <c r="U18" s="19">
        <f t="shared" si="8"/>
        <v>608189.91596638656</v>
      </c>
      <c r="V18" s="41">
        <v>723746</v>
      </c>
      <c r="W18" s="20">
        <f t="shared" si="9"/>
        <v>1824569.7478991598</v>
      </c>
      <c r="X18" s="20">
        <f t="shared" si="10"/>
        <v>2171238</v>
      </c>
      <c r="Y18" s="53"/>
      <c r="Z18" s="37"/>
      <c r="AA18" s="39"/>
      <c r="AB18" s="21">
        <f t="shared" si="11"/>
        <v>552900</v>
      </c>
      <c r="AC18" s="21">
        <f t="shared" si="12"/>
        <v>657951</v>
      </c>
      <c r="AD18" s="21">
        <f t="shared" si="13"/>
        <v>1973853</v>
      </c>
      <c r="AF18" s="22">
        <f t="shared" si="14"/>
        <v>551051</v>
      </c>
      <c r="AG18" s="22">
        <f t="shared" si="15"/>
        <v>655750</v>
      </c>
      <c r="AH18" s="22">
        <f t="shared" si="2"/>
        <v>1967250</v>
      </c>
      <c r="AJ18" s="21">
        <f t="shared" si="16"/>
        <v>497610</v>
      </c>
      <c r="AK18" s="21">
        <f t="shared" si="17"/>
        <v>592156</v>
      </c>
      <c r="AL18" s="22">
        <f t="shared" si="3"/>
        <v>1776468</v>
      </c>
      <c r="AM18" s="4"/>
      <c r="AN18" s="45"/>
    </row>
    <row r="19" spans="2:40" ht="36" x14ac:dyDescent="0.2">
      <c r="B19" s="16">
        <v>15</v>
      </c>
      <c r="C19" s="23"/>
      <c r="D19" s="23"/>
      <c r="E19" s="50" t="s">
        <v>120</v>
      </c>
      <c r="F19" s="17" t="s">
        <v>128</v>
      </c>
      <c r="G19" s="17">
        <v>3</v>
      </c>
      <c r="H19" s="48"/>
      <c r="I19" s="18"/>
      <c r="J19" s="17"/>
      <c r="K19" s="19">
        <f t="shared" si="4"/>
        <v>45395.798319327732</v>
      </c>
      <c r="L19" s="68">
        <v>54021</v>
      </c>
      <c r="M19" s="19">
        <f t="shared" si="5"/>
        <v>136187.3949579832</v>
      </c>
      <c r="N19" s="19">
        <f t="shared" si="0"/>
        <v>162063</v>
      </c>
      <c r="O19" s="34"/>
      <c r="P19" s="19">
        <f t="shared" si="6"/>
        <v>50439.495798319331</v>
      </c>
      <c r="Q19" s="41">
        <v>60023</v>
      </c>
      <c r="R19" s="20">
        <f t="shared" si="7"/>
        <v>151318.48739495798</v>
      </c>
      <c r="S19" s="20">
        <f t="shared" si="1"/>
        <v>180069</v>
      </c>
      <c r="T19" s="53"/>
      <c r="U19" s="19">
        <f t="shared" si="8"/>
        <v>55483.193277310929</v>
      </c>
      <c r="V19" s="41">
        <v>66025</v>
      </c>
      <c r="W19" s="20">
        <f t="shared" si="9"/>
        <v>166449.57983193279</v>
      </c>
      <c r="X19" s="20">
        <f t="shared" si="10"/>
        <v>198075</v>
      </c>
      <c r="Y19" s="53"/>
      <c r="Z19" s="37"/>
      <c r="AA19" s="39"/>
      <c r="AB19" s="21">
        <f t="shared" si="11"/>
        <v>50439</v>
      </c>
      <c r="AC19" s="21">
        <f t="shared" si="12"/>
        <v>60023</v>
      </c>
      <c r="AD19" s="21">
        <f t="shared" si="13"/>
        <v>180069</v>
      </c>
      <c r="AF19" s="22">
        <f t="shared" si="14"/>
        <v>50271</v>
      </c>
      <c r="AG19" s="22">
        <f t="shared" si="15"/>
        <v>59822</v>
      </c>
      <c r="AH19" s="22">
        <f t="shared" si="2"/>
        <v>179466</v>
      </c>
      <c r="AJ19" s="21">
        <f t="shared" si="16"/>
        <v>45396</v>
      </c>
      <c r="AK19" s="21">
        <f t="shared" si="17"/>
        <v>54021</v>
      </c>
      <c r="AL19" s="22">
        <f t="shared" si="3"/>
        <v>162063</v>
      </c>
      <c r="AM19" s="4"/>
      <c r="AN19" s="45"/>
    </row>
    <row r="20" spans="2:40" ht="15.75" x14ac:dyDescent="0.2">
      <c r="B20" s="16">
        <v>16</v>
      </c>
      <c r="C20" s="23"/>
      <c r="D20" s="23"/>
      <c r="E20" s="50" t="s">
        <v>121</v>
      </c>
      <c r="F20" s="17" t="s">
        <v>128</v>
      </c>
      <c r="G20" s="17">
        <v>2</v>
      </c>
      <c r="H20" s="48"/>
      <c r="I20" s="18"/>
      <c r="J20" s="17"/>
      <c r="K20" s="19">
        <f t="shared" si="4"/>
        <v>31428.571428571431</v>
      </c>
      <c r="L20" s="68">
        <v>37400</v>
      </c>
      <c r="M20" s="19">
        <f t="shared" si="5"/>
        <v>62857.142857142862</v>
      </c>
      <c r="N20" s="19">
        <f t="shared" si="0"/>
        <v>74800</v>
      </c>
      <c r="O20" s="34"/>
      <c r="P20" s="19">
        <f t="shared" si="6"/>
        <v>34920.168067226892</v>
      </c>
      <c r="Q20" s="41">
        <v>41555</v>
      </c>
      <c r="R20" s="20">
        <f t="shared" si="7"/>
        <v>69840.336134453784</v>
      </c>
      <c r="S20" s="20">
        <f t="shared" si="1"/>
        <v>83110</v>
      </c>
      <c r="T20" s="53"/>
      <c r="U20" s="19">
        <f t="shared" si="8"/>
        <v>38411.764705882357</v>
      </c>
      <c r="V20" s="41">
        <v>45710</v>
      </c>
      <c r="W20" s="20">
        <f t="shared" si="9"/>
        <v>76823.529411764714</v>
      </c>
      <c r="X20" s="20">
        <f t="shared" si="10"/>
        <v>91420</v>
      </c>
      <c r="Y20" s="53"/>
      <c r="Z20" s="37"/>
      <c r="AA20" s="39"/>
      <c r="AB20" s="21">
        <f t="shared" si="11"/>
        <v>34920</v>
      </c>
      <c r="AC20" s="21">
        <f t="shared" si="12"/>
        <v>41555</v>
      </c>
      <c r="AD20" s="21">
        <f t="shared" si="13"/>
        <v>83110</v>
      </c>
      <c r="AF20" s="22">
        <f t="shared" si="14"/>
        <v>34803</v>
      </c>
      <c r="AG20" s="22">
        <f t="shared" si="15"/>
        <v>41416</v>
      </c>
      <c r="AH20" s="22">
        <f t="shared" si="2"/>
        <v>82832</v>
      </c>
      <c r="AJ20" s="21">
        <f t="shared" si="16"/>
        <v>31429</v>
      </c>
      <c r="AK20" s="21">
        <f t="shared" si="17"/>
        <v>37401</v>
      </c>
      <c r="AL20" s="22">
        <f t="shared" si="3"/>
        <v>74802</v>
      </c>
      <c r="AM20" s="4"/>
      <c r="AN20" s="45"/>
    </row>
    <row r="21" spans="2:40" ht="24" x14ac:dyDescent="0.2">
      <c r="B21" s="16">
        <v>17</v>
      </c>
      <c r="C21" s="23"/>
      <c r="D21" s="23"/>
      <c r="E21" s="50" t="s">
        <v>122</v>
      </c>
      <c r="F21" s="17" t="s">
        <v>128</v>
      </c>
      <c r="G21" s="17">
        <v>4</v>
      </c>
      <c r="H21" s="48"/>
      <c r="I21" s="18"/>
      <c r="J21" s="17"/>
      <c r="K21" s="19">
        <f t="shared" si="4"/>
        <v>410839.49579831935</v>
      </c>
      <c r="L21" s="68">
        <v>488899</v>
      </c>
      <c r="M21" s="19">
        <f t="shared" si="5"/>
        <v>1643357.9831932774</v>
      </c>
      <c r="N21" s="19">
        <f t="shared" si="0"/>
        <v>1955596</v>
      </c>
      <c r="O21" s="34"/>
      <c r="P21" s="19">
        <f t="shared" si="6"/>
        <v>456488.23529411765</v>
      </c>
      <c r="Q21" s="41">
        <v>543221</v>
      </c>
      <c r="R21" s="20">
        <f t="shared" si="7"/>
        <v>1825952.9411764706</v>
      </c>
      <c r="S21" s="20">
        <f t="shared" si="1"/>
        <v>2172884</v>
      </c>
      <c r="T21" s="53"/>
      <c r="U21" s="19">
        <f t="shared" si="8"/>
        <v>502136.97478991601</v>
      </c>
      <c r="V21" s="41">
        <v>597543</v>
      </c>
      <c r="W21" s="20">
        <f t="shared" si="9"/>
        <v>2008547.8991596641</v>
      </c>
      <c r="X21" s="20">
        <f t="shared" si="10"/>
        <v>2390172</v>
      </c>
      <c r="Y21" s="53"/>
      <c r="Z21" s="37"/>
      <c r="AA21" s="39"/>
      <c r="AB21" s="21">
        <f t="shared" si="11"/>
        <v>456488</v>
      </c>
      <c r="AC21" s="21">
        <f t="shared" si="12"/>
        <v>543221</v>
      </c>
      <c r="AD21" s="21">
        <f t="shared" si="13"/>
        <v>2172884</v>
      </c>
      <c r="AF21" s="22">
        <f t="shared" si="14"/>
        <v>454962</v>
      </c>
      <c r="AG21" s="22">
        <f t="shared" si="15"/>
        <v>541404</v>
      </c>
      <c r="AH21" s="22">
        <f t="shared" si="2"/>
        <v>2165616</v>
      </c>
      <c r="AJ21" s="21">
        <f t="shared" si="16"/>
        <v>410839</v>
      </c>
      <c r="AK21" s="21">
        <f t="shared" si="17"/>
        <v>488898</v>
      </c>
      <c r="AL21" s="22">
        <f t="shared" si="3"/>
        <v>1955592</v>
      </c>
      <c r="AM21" s="4"/>
      <c r="AN21" s="45"/>
    </row>
    <row r="22" spans="2:40" ht="24" x14ac:dyDescent="0.2">
      <c r="B22" s="16">
        <v>18</v>
      </c>
      <c r="C22" s="23"/>
      <c r="D22" s="23"/>
      <c r="E22" s="50" t="s">
        <v>123</v>
      </c>
      <c r="F22" s="17" t="s">
        <v>128</v>
      </c>
      <c r="G22" s="17">
        <v>4</v>
      </c>
      <c r="H22" s="48"/>
      <c r="I22" s="18"/>
      <c r="J22" s="17"/>
      <c r="K22" s="19">
        <f t="shared" si="4"/>
        <v>236262.18487394959</v>
      </c>
      <c r="L22" s="68">
        <v>281152</v>
      </c>
      <c r="M22" s="19">
        <f t="shared" si="5"/>
        <v>945048.73949579836</v>
      </c>
      <c r="N22" s="19">
        <f t="shared" si="0"/>
        <v>1124608</v>
      </c>
      <c r="O22" s="34"/>
      <c r="P22" s="19">
        <f t="shared" si="6"/>
        <v>262513.44537815126</v>
      </c>
      <c r="Q22" s="41">
        <v>312391</v>
      </c>
      <c r="R22" s="20">
        <f t="shared" si="7"/>
        <v>1050053.781512605</v>
      </c>
      <c r="S22" s="20">
        <f t="shared" si="1"/>
        <v>1249564</v>
      </c>
      <c r="T22" s="53"/>
      <c r="U22" s="19">
        <f t="shared" si="8"/>
        <v>288764.70588235295</v>
      </c>
      <c r="V22" s="41">
        <v>343630</v>
      </c>
      <c r="W22" s="20">
        <f t="shared" si="9"/>
        <v>1155058.8235294118</v>
      </c>
      <c r="X22" s="20">
        <f t="shared" si="10"/>
        <v>1374520</v>
      </c>
      <c r="Y22" s="53"/>
      <c r="Z22" s="37"/>
      <c r="AA22" s="39"/>
      <c r="AB22" s="21">
        <f t="shared" si="11"/>
        <v>262513</v>
      </c>
      <c r="AC22" s="21">
        <f t="shared" si="12"/>
        <v>312391</v>
      </c>
      <c r="AD22" s="21">
        <f t="shared" si="13"/>
        <v>1249564</v>
      </c>
      <c r="AF22" s="22">
        <f t="shared" si="14"/>
        <v>261635</v>
      </c>
      <c r="AG22" s="22">
        <f t="shared" si="15"/>
        <v>311346</v>
      </c>
      <c r="AH22" s="22">
        <f t="shared" si="2"/>
        <v>1245384</v>
      </c>
      <c r="AJ22" s="21">
        <f t="shared" si="16"/>
        <v>236262</v>
      </c>
      <c r="AK22" s="21">
        <f t="shared" si="17"/>
        <v>281152</v>
      </c>
      <c r="AL22" s="22">
        <f t="shared" si="3"/>
        <v>1124608</v>
      </c>
      <c r="AM22" s="4"/>
      <c r="AN22" s="45"/>
    </row>
    <row r="23" spans="2:40" ht="24" x14ac:dyDescent="0.2">
      <c r="B23" s="16">
        <v>19</v>
      </c>
      <c r="C23" s="23"/>
      <c r="D23" s="23"/>
      <c r="E23" s="50" t="s">
        <v>124</v>
      </c>
      <c r="F23" s="17" t="s">
        <v>129</v>
      </c>
      <c r="G23" s="17">
        <v>1</v>
      </c>
      <c r="H23" s="48"/>
      <c r="I23" s="18"/>
      <c r="J23" s="17"/>
      <c r="K23" s="19">
        <f t="shared" si="4"/>
        <v>48683184.033613451</v>
      </c>
      <c r="L23" s="68">
        <v>57932989</v>
      </c>
      <c r="M23" s="19">
        <f t="shared" si="5"/>
        <v>48683184.033613451</v>
      </c>
      <c r="N23" s="19">
        <f t="shared" si="0"/>
        <v>57932989</v>
      </c>
      <c r="O23" s="34"/>
      <c r="P23" s="19">
        <f t="shared" si="6"/>
        <v>54092426.050420173</v>
      </c>
      <c r="Q23" s="41">
        <v>64369987</v>
      </c>
      <c r="R23" s="20">
        <f t="shared" si="7"/>
        <v>54092426.050420173</v>
      </c>
      <c r="S23" s="20">
        <f t="shared" si="1"/>
        <v>64369987</v>
      </c>
      <c r="T23" s="53"/>
      <c r="U23" s="19">
        <f t="shared" si="8"/>
        <v>59501668.067226894</v>
      </c>
      <c r="V23" s="41">
        <v>70806985</v>
      </c>
      <c r="W23" s="20">
        <f t="shared" si="9"/>
        <v>59501668.067226894</v>
      </c>
      <c r="X23" s="20">
        <f t="shared" si="10"/>
        <v>70806985</v>
      </c>
      <c r="Y23" s="53"/>
      <c r="Z23" s="37"/>
      <c r="AA23" s="39"/>
      <c r="AB23" s="21">
        <f t="shared" si="11"/>
        <v>54092426</v>
      </c>
      <c r="AC23" s="21">
        <f t="shared" si="12"/>
        <v>64369987</v>
      </c>
      <c r="AD23" s="21">
        <f t="shared" si="13"/>
        <v>64369987</v>
      </c>
      <c r="AF23" s="22">
        <f t="shared" si="14"/>
        <v>53911514</v>
      </c>
      <c r="AG23" s="22">
        <f t="shared" si="15"/>
        <v>64154701</v>
      </c>
      <c r="AH23" s="22">
        <f t="shared" si="2"/>
        <v>64154701</v>
      </c>
      <c r="AJ23" s="21">
        <f t="shared" si="16"/>
        <v>48683184</v>
      </c>
      <c r="AK23" s="21">
        <f t="shared" si="17"/>
        <v>57932989</v>
      </c>
      <c r="AL23" s="22">
        <f t="shared" si="3"/>
        <v>57932989</v>
      </c>
      <c r="AM23" s="4"/>
      <c r="AN23" s="45"/>
    </row>
    <row r="24" spans="2:40" ht="15.75" x14ac:dyDescent="0.2">
      <c r="B24" s="16">
        <v>20</v>
      </c>
      <c r="C24" s="23"/>
      <c r="D24" s="23"/>
      <c r="E24" s="50" t="s">
        <v>125</v>
      </c>
      <c r="F24" s="17" t="s">
        <v>130</v>
      </c>
      <c r="G24" s="17">
        <v>2</v>
      </c>
      <c r="H24" s="48"/>
      <c r="I24" s="18"/>
      <c r="J24" s="17"/>
      <c r="K24" s="19">
        <f t="shared" si="4"/>
        <v>2095200</v>
      </c>
      <c r="L24" s="68">
        <v>2493288</v>
      </c>
      <c r="M24" s="19">
        <f t="shared" si="5"/>
        <v>4190400</v>
      </c>
      <c r="N24" s="19">
        <f t="shared" si="0"/>
        <v>4986576</v>
      </c>
      <c r="O24" s="34"/>
      <c r="P24" s="19">
        <f t="shared" si="6"/>
        <v>2328000</v>
      </c>
      <c r="Q24" s="41">
        <v>2770320</v>
      </c>
      <c r="R24" s="20">
        <f t="shared" si="7"/>
        <v>4656000</v>
      </c>
      <c r="S24" s="20">
        <f t="shared" si="1"/>
        <v>5540640</v>
      </c>
      <c r="T24" s="53"/>
      <c r="U24" s="19">
        <f t="shared" si="8"/>
        <v>2560800</v>
      </c>
      <c r="V24" s="41">
        <v>3047352</v>
      </c>
      <c r="W24" s="20">
        <f t="shared" si="9"/>
        <v>5121600</v>
      </c>
      <c r="X24" s="20">
        <f t="shared" si="10"/>
        <v>6094704</v>
      </c>
      <c r="Y24" s="53"/>
      <c r="Z24" s="37"/>
      <c r="AA24" s="39"/>
      <c r="AB24" s="21">
        <f t="shared" si="11"/>
        <v>2328000</v>
      </c>
      <c r="AC24" s="21">
        <f t="shared" si="12"/>
        <v>2770320</v>
      </c>
      <c r="AD24" s="21">
        <f t="shared" si="13"/>
        <v>5540640</v>
      </c>
      <c r="AF24" s="22">
        <f t="shared" si="14"/>
        <v>2320214</v>
      </c>
      <c r="AG24" s="22">
        <f t="shared" si="15"/>
        <v>2761055</v>
      </c>
      <c r="AH24" s="22">
        <f t="shared" si="2"/>
        <v>5522110</v>
      </c>
      <c r="AJ24" s="21">
        <f t="shared" si="16"/>
        <v>2095200</v>
      </c>
      <c r="AK24" s="21">
        <f t="shared" si="17"/>
        <v>2493288</v>
      </c>
      <c r="AL24" s="22">
        <f t="shared" si="3"/>
        <v>4986576</v>
      </c>
      <c r="AM24" s="4"/>
      <c r="AN24" s="45"/>
    </row>
    <row r="25" spans="2:40" ht="49.5" customHeight="1" x14ac:dyDescent="0.2">
      <c r="B25" s="16">
        <v>21</v>
      </c>
      <c r="C25" s="23"/>
      <c r="D25" s="23"/>
      <c r="E25" s="56" t="s">
        <v>126</v>
      </c>
      <c r="F25" s="17" t="s">
        <v>130</v>
      </c>
      <c r="G25" s="17">
        <v>1</v>
      </c>
      <c r="H25" s="48"/>
      <c r="I25" s="18"/>
      <c r="J25" s="17"/>
      <c r="K25" s="19">
        <f t="shared" si="4"/>
        <v>4103100</v>
      </c>
      <c r="L25" s="68">
        <v>4882689</v>
      </c>
      <c r="M25" s="19">
        <f t="shared" si="5"/>
        <v>4103100</v>
      </c>
      <c r="N25" s="19">
        <f t="shared" si="0"/>
        <v>4882689</v>
      </c>
      <c r="O25" s="34"/>
      <c r="P25" s="19">
        <f t="shared" si="6"/>
        <v>4559000</v>
      </c>
      <c r="Q25" s="41">
        <v>5425210</v>
      </c>
      <c r="R25" s="20">
        <f t="shared" si="7"/>
        <v>4559000</v>
      </c>
      <c r="S25" s="20">
        <f t="shared" si="1"/>
        <v>5425210</v>
      </c>
      <c r="T25" s="53"/>
      <c r="U25" s="19">
        <f t="shared" si="8"/>
        <v>5014900</v>
      </c>
      <c r="V25" s="41">
        <v>5967731</v>
      </c>
      <c r="W25" s="20">
        <f t="shared" si="9"/>
        <v>5014900</v>
      </c>
      <c r="X25" s="20">
        <f t="shared" si="10"/>
        <v>5967731</v>
      </c>
      <c r="Y25" s="53"/>
      <c r="Z25" s="37"/>
      <c r="AA25" s="39"/>
      <c r="AB25" s="21">
        <f t="shared" si="11"/>
        <v>4559000</v>
      </c>
      <c r="AC25" s="21">
        <f t="shared" si="12"/>
        <v>5425210</v>
      </c>
      <c r="AD25" s="21">
        <f t="shared" si="13"/>
        <v>5425210</v>
      </c>
      <c r="AF25" s="22">
        <f t="shared" si="14"/>
        <v>4543752</v>
      </c>
      <c r="AG25" s="22">
        <f t="shared" si="15"/>
        <v>5407065</v>
      </c>
      <c r="AH25" s="22">
        <f t="shared" si="2"/>
        <v>5407065</v>
      </c>
      <c r="AJ25" s="21">
        <f t="shared" si="16"/>
        <v>4103100</v>
      </c>
      <c r="AK25" s="21">
        <f t="shared" si="17"/>
        <v>4882689</v>
      </c>
      <c r="AL25" s="22">
        <f t="shared" si="3"/>
        <v>4882689</v>
      </c>
      <c r="AM25" s="4"/>
      <c r="AN25" s="45"/>
    </row>
    <row r="26" spans="2:40" ht="60" x14ac:dyDescent="0.2">
      <c r="B26" s="16">
        <v>22</v>
      </c>
      <c r="C26" s="23"/>
      <c r="D26" s="23"/>
      <c r="E26" s="50" t="s">
        <v>127</v>
      </c>
      <c r="F26" s="17" t="s">
        <v>4</v>
      </c>
      <c r="G26" s="17">
        <v>30</v>
      </c>
      <c r="H26" s="48"/>
      <c r="I26" s="18"/>
      <c r="J26" s="17"/>
      <c r="K26" s="19">
        <f t="shared" si="4"/>
        <v>1198739.4957983193</v>
      </c>
      <c r="L26" s="68">
        <v>1426500</v>
      </c>
      <c r="M26" s="19">
        <f t="shared" si="5"/>
        <v>35962184.87394958</v>
      </c>
      <c r="N26" s="19">
        <f t="shared" si="0"/>
        <v>42795000</v>
      </c>
      <c r="O26" s="34"/>
      <c r="P26" s="19">
        <f t="shared" si="6"/>
        <v>1331932.7731092437</v>
      </c>
      <c r="Q26" s="41">
        <v>1585000</v>
      </c>
      <c r="R26" s="20">
        <f t="shared" si="7"/>
        <v>39957983.193277314</v>
      </c>
      <c r="S26" s="20">
        <f t="shared" si="1"/>
        <v>47550000</v>
      </c>
      <c r="T26" s="53"/>
      <c r="U26" s="19">
        <f t="shared" si="8"/>
        <v>1465126.0504201681</v>
      </c>
      <c r="V26" s="41">
        <v>1743500</v>
      </c>
      <c r="W26" s="20">
        <f t="shared" si="9"/>
        <v>43953781.512605041</v>
      </c>
      <c r="X26" s="20">
        <f t="shared" si="10"/>
        <v>52305000</v>
      </c>
      <c r="Y26" s="53"/>
      <c r="Z26" s="37"/>
      <c r="AA26" s="39"/>
      <c r="AB26" s="21">
        <f t="shared" si="11"/>
        <v>1331933</v>
      </c>
      <c r="AC26" s="21">
        <f t="shared" si="12"/>
        <v>1585000</v>
      </c>
      <c r="AD26" s="21">
        <f t="shared" si="13"/>
        <v>47550000</v>
      </c>
      <c r="AF26" s="22">
        <f t="shared" si="14"/>
        <v>1327478</v>
      </c>
      <c r="AG26" s="22">
        <f t="shared" si="15"/>
        <v>1579699</v>
      </c>
      <c r="AH26" s="22">
        <f t="shared" si="2"/>
        <v>47390970</v>
      </c>
      <c r="AJ26" s="21">
        <f t="shared" si="16"/>
        <v>1198739</v>
      </c>
      <c r="AK26" s="21">
        <f t="shared" si="17"/>
        <v>1426499</v>
      </c>
      <c r="AL26" s="22">
        <f t="shared" si="3"/>
        <v>42794970</v>
      </c>
      <c r="AM26" s="4"/>
      <c r="AN26" s="45"/>
    </row>
    <row r="27" spans="2:40" ht="22.5" customHeight="1" x14ac:dyDescent="0.2">
      <c r="B27" s="24"/>
      <c r="C27" s="24"/>
      <c r="D27" s="24"/>
      <c r="E27" s="25"/>
      <c r="F27" s="67" t="s">
        <v>26</v>
      </c>
      <c r="G27" s="67"/>
      <c r="H27" s="59"/>
      <c r="I27" s="26">
        <f>SUM(I5:I26)</f>
        <v>6219086</v>
      </c>
      <c r="J27" s="27"/>
      <c r="K27" s="59" t="s">
        <v>17</v>
      </c>
      <c r="L27" s="59"/>
      <c r="M27" s="59"/>
      <c r="N27" s="47">
        <f>SUM(N5:N26)</f>
        <v>148398010</v>
      </c>
      <c r="O27" s="36"/>
      <c r="P27" s="60" t="s">
        <v>18</v>
      </c>
      <c r="Q27" s="60"/>
      <c r="R27" s="60"/>
      <c r="S27" s="26">
        <f>SUM(S5:S26)</f>
        <v>164886658</v>
      </c>
      <c r="T27" s="54"/>
      <c r="U27" s="60" t="s">
        <v>105</v>
      </c>
      <c r="V27" s="60"/>
      <c r="W27" s="60"/>
      <c r="X27" s="26">
        <f>SUM(X5:X26)</f>
        <v>181375306</v>
      </c>
      <c r="Y27" s="54"/>
      <c r="Z27" s="35"/>
      <c r="AA27" s="39"/>
      <c r="AB27" s="64" t="s">
        <v>19</v>
      </c>
      <c r="AC27" s="64"/>
      <c r="AD27" s="28">
        <f>SUM(AD5:AD26)</f>
        <v>164886658</v>
      </c>
      <c r="AF27" s="64" t="s">
        <v>19</v>
      </c>
      <c r="AG27" s="64"/>
      <c r="AH27" s="29">
        <f>SUM(AH5:AH26)</f>
        <v>164335189</v>
      </c>
      <c r="AJ27" s="64" t="s">
        <v>19</v>
      </c>
      <c r="AK27" s="64"/>
      <c r="AL27" s="29">
        <f>SUM(AL5:AL26)</f>
        <v>148397977</v>
      </c>
    </row>
    <row r="28" spans="2:40" x14ac:dyDescent="0.2">
      <c r="AB28" s="64" t="s">
        <v>20</v>
      </c>
      <c r="AC28" s="64"/>
      <c r="AD28" s="28">
        <f>AD27/1.19</f>
        <v>138560216.8067227</v>
      </c>
      <c r="AF28" s="64" t="s">
        <v>20</v>
      </c>
      <c r="AG28" s="64"/>
      <c r="AH28" s="31">
        <f>AH27/1.19</f>
        <v>138096797.4789916</v>
      </c>
      <c r="AJ28" s="64" t="s">
        <v>20</v>
      </c>
      <c r="AK28" s="64"/>
      <c r="AL28" s="31">
        <f>AL27/1.19</f>
        <v>124704182.35294119</v>
      </c>
    </row>
    <row r="29" spans="2:40" x14ac:dyDescent="0.2">
      <c r="AB29" s="64" t="s">
        <v>21</v>
      </c>
      <c r="AC29" s="64"/>
      <c r="AD29" s="28">
        <f>AD27-AD28</f>
        <v>26326441.193277299</v>
      </c>
      <c r="AF29" s="64" t="s">
        <v>21</v>
      </c>
      <c r="AG29" s="64"/>
      <c r="AH29" s="31">
        <f>AH27-AH28</f>
        <v>26238391.521008402</v>
      </c>
      <c r="AJ29" s="64" t="s">
        <v>21</v>
      </c>
      <c r="AK29" s="64"/>
      <c r="AL29" s="31">
        <f>AL27-AL28</f>
        <v>23693794.647058815</v>
      </c>
    </row>
    <row r="31" spans="2:40" x14ac:dyDescent="0.2">
      <c r="AL31" s="4" t="s">
        <v>28</v>
      </c>
    </row>
    <row r="36" spans="17:28" x14ac:dyDescent="0.2">
      <c r="V36" s="30">
        <f>(N5+X5+S5)/3</f>
        <v>6910096</v>
      </c>
    </row>
    <row r="37" spans="17:28" x14ac:dyDescent="0.2">
      <c r="Q37" s="30">
        <f>(N27+S27+X27)/3</f>
        <v>164886658</v>
      </c>
      <c r="AB37" s="43"/>
    </row>
  </sheetData>
  <mergeCells count="21">
    <mergeCell ref="AJ28:AK28"/>
    <mergeCell ref="F27:H27"/>
    <mergeCell ref="AJ29:AK29"/>
    <mergeCell ref="AB27:AC27"/>
    <mergeCell ref="AB28:AC28"/>
    <mergeCell ref="AB29:AC29"/>
    <mergeCell ref="AF27:AG27"/>
    <mergeCell ref="AF28:AG28"/>
    <mergeCell ref="AF29:AG29"/>
    <mergeCell ref="U27:W27"/>
    <mergeCell ref="AB2:AL2"/>
    <mergeCell ref="K27:M27"/>
    <mergeCell ref="P27:R27"/>
    <mergeCell ref="K3:N3"/>
    <mergeCell ref="P3:S3"/>
    <mergeCell ref="AB3:AD3"/>
    <mergeCell ref="AF3:AH3"/>
    <mergeCell ref="AJ3:AL3"/>
    <mergeCell ref="AJ27:AK27"/>
    <mergeCell ref="U3:X3"/>
    <mergeCell ref="K2:X2"/>
  </mergeCells>
  <pageMargins left="0.7" right="0.7" top="0.75" bottom="0.75" header="0.3" footer="0.3"/>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topLeftCell="A91" workbookViewId="0">
      <selection activeCell="B2" sqref="B2"/>
    </sheetView>
  </sheetViews>
  <sheetFormatPr baseColWidth="10" defaultRowHeight="15.75" x14ac:dyDescent="0.25"/>
  <sheetData>
    <row r="1" spans="1:6" x14ac:dyDescent="0.25">
      <c r="A1" s="6" t="s">
        <v>0</v>
      </c>
      <c r="B1" s="7" t="s">
        <v>22</v>
      </c>
      <c r="C1" s="6" t="s">
        <v>1</v>
      </c>
      <c r="D1" s="8" t="s">
        <v>2</v>
      </c>
      <c r="E1" s="6" t="s">
        <v>3</v>
      </c>
      <c r="F1" s="6" t="s">
        <v>29</v>
      </c>
    </row>
    <row r="2" spans="1:6" ht="409.5" x14ac:dyDescent="0.25">
      <c r="A2" s="16">
        <v>1</v>
      </c>
      <c r="B2" s="23"/>
      <c r="C2" s="49" t="s">
        <v>31</v>
      </c>
      <c r="D2" s="49" t="s">
        <v>32</v>
      </c>
      <c r="E2" s="16" t="s">
        <v>4</v>
      </c>
      <c r="F2" s="50">
        <v>2</v>
      </c>
    </row>
    <row r="3" spans="1:6" ht="409.5" x14ac:dyDescent="0.25">
      <c r="A3" s="16">
        <v>2</v>
      </c>
      <c r="B3" s="23"/>
      <c r="C3" s="49" t="s">
        <v>33</v>
      </c>
      <c r="D3" s="49" t="s">
        <v>34</v>
      </c>
      <c r="E3" s="16" t="s">
        <v>4</v>
      </c>
      <c r="F3" s="50">
        <v>1</v>
      </c>
    </row>
    <row r="4" spans="1:6" ht="384" x14ac:dyDescent="0.25">
      <c r="A4" s="16">
        <v>3</v>
      </c>
      <c r="B4" s="23"/>
      <c r="C4" s="16" t="s">
        <v>35</v>
      </c>
      <c r="D4" s="49" t="s">
        <v>44</v>
      </c>
      <c r="E4" s="16" t="s">
        <v>4</v>
      </c>
      <c r="F4" s="50">
        <v>1</v>
      </c>
    </row>
    <row r="5" spans="1:6" ht="324" x14ac:dyDescent="0.25">
      <c r="A5" s="16">
        <v>4</v>
      </c>
      <c r="B5" s="23"/>
      <c r="C5" s="16" t="s">
        <v>36</v>
      </c>
      <c r="D5" s="49" t="s">
        <v>45</v>
      </c>
      <c r="E5" s="16" t="s">
        <v>4</v>
      </c>
      <c r="F5" s="50">
        <v>1</v>
      </c>
    </row>
    <row r="6" spans="1:6" ht="288" x14ac:dyDescent="0.25">
      <c r="A6" s="16">
        <v>5</v>
      </c>
      <c r="B6" s="23"/>
      <c r="C6" s="16" t="s">
        <v>37</v>
      </c>
      <c r="D6" s="49" t="s">
        <v>46</v>
      </c>
      <c r="E6" s="16" t="s">
        <v>4</v>
      </c>
      <c r="F6" s="50">
        <v>1</v>
      </c>
    </row>
    <row r="7" spans="1:6" ht="384" x14ac:dyDescent="0.25">
      <c r="A7" s="16">
        <v>6</v>
      </c>
      <c r="B7" s="23"/>
      <c r="C7" s="52" t="s">
        <v>38</v>
      </c>
      <c r="D7" s="49" t="s">
        <v>47</v>
      </c>
      <c r="E7" s="16" t="s">
        <v>4</v>
      </c>
      <c r="F7" s="50">
        <v>1</v>
      </c>
    </row>
    <row r="8" spans="1:6" ht="409.5" x14ac:dyDescent="0.25">
      <c r="A8" s="16">
        <v>7</v>
      </c>
      <c r="B8" s="23"/>
      <c r="C8" s="16" t="s">
        <v>39</v>
      </c>
      <c r="D8" s="49" t="s">
        <v>48</v>
      </c>
      <c r="E8" s="16" t="s">
        <v>4</v>
      </c>
      <c r="F8" s="50">
        <v>1</v>
      </c>
    </row>
    <row r="9" spans="1:6" ht="409.5" x14ac:dyDescent="0.25">
      <c r="A9" s="16">
        <v>8</v>
      </c>
      <c r="B9" s="23"/>
      <c r="C9" s="16" t="s">
        <v>40</v>
      </c>
      <c r="D9" s="49" t="s">
        <v>49</v>
      </c>
      <c r="E9" s="16" t="s">
        <v>4</v>
      </c>
      <c r="F9" s="50">
        <v>1</v>
      </c>
    </row>
    <row r="10" spans="1:6" ht="409.5" x14ac:dyDescent="0.25">
      <c r="A10" s="16">
        <v>9</v>
      </c>
      <c r="B10" s="23"/>
      <c r="C10" s="16" t="s">
        <v>41</v>
      </c>
      <c r="D10" s="49" t="s">
        <v>50</v>
      </c>
      <c r="E10" s="16" t="s">
        <v>4</v>
      </c>
      <c r="F10" s="50">
        <v>1</v>
      </c>
    </row>
    <row r="11" spans="1:6" ht="409.5" x14ac:dyDescent="0.25">
      <c r="A11" s="16">
        <v>10</v>
      </c>
      <c r="B11" s="23"/>
      <c r="C11" s="16" t="s">
        <v>42</v>
      </c>
      <c r="D11" s="49" t="s">
        <v>51</v>
      </c>
      <c r="E11" s="16" t="s">
        <v>4</v>
      </c>
      <c r="F11" s="50">
        <v>1</v>
      </c>
    </row>
    <row r="12" spans="1:6" ht="409.5" x14ac:dyDescent="0.25">
      <c r="A12" s="16">
        <v>11</v>
      </c>
      <c r="B12" s="23"/>
      <c r="C12" s="16" t="s">
        <v>43</v>
      </c>
      <c r="D12" s="49" t="s">
        <v>52</v>
      </c>
      <c r="E12" s="16" t="s">
        <v>4</v>
      </c>
      <c r="F12" s="50">
        <v>1</v>
      </c>
    </row>
    <row r="13" spans="1:6" ht="252" x14ac:dyDescent="0.25">
      <c r="A13" s="16">
        <v>12</v>
      </c>
      <c r="B13" s="23"/>
      <c r="C13" s="16" t="s">
        <v>53</v>
      </c>
      <c r="D13" s="49" t="s">
        <v>30</v>
      </c>
      <c r="E13" s="16" t="s">
        <v>4</v>
      </c>
      <c r="F13" s="50">
        <v>1</v>
      </c>
    </row>
    <row r="14" spans="1:6" ht="84" x14ac:dyDescent="0.25">
      <c r="A14" s="16">
        <v>13</v>
      </c>
      <c r="B14" s="23"/>
      <c r="C14" s="16" t="s">
        <v>54</v>
      </c>
      <c r="D14" s="49" t="s">
        <v>57</v>
      </c>
      <c r="E14" s="16" t="s">
        <v>4</v>
      </c>
      <c r="F14" s="50">
        <v>1</v>
      </c>
    </row>
    <row r="15" spans="1:6" ht="288" x14ac:dyDescent="0.25">
      <c r="A15" s="16">
        <v>14</v>
      </c>
      <c r="B15" s="23"/>
      <c r="C15" s="16" t="s">
        <v>55</v>
      </c>
      <c r="D15" s="49" t="s">
        <v>58</v>
      </c>
      <c r="E15" s="16" t="s">
        <v>4</v>
      </c>
      <c r="F15" s="50">
        <v>1</v>
      </c>
    </row>
    <row r="16" spans="1:6" ht="276" x14ac:dyDescent="0.25">
      <c r="A16" s="16">
        <v>15</v>
      </c>
      <c r="B16" s="23"/>
      <c r="C16" s="16" t="s">
        <v>56</v>
      </c>
      <c r="D16" s="49" t="s">
        <v>59</v>
      </c>
      <c r="E16" s="16" t="s">
        <v>4</v>
      </c>
      <c r="F16" s="50">
        <v>1</v>
      </c>
    </row>
    <row r="17" spans="1:6" ht="36" x14ac:dyDescent="0.25">
      <c r="A17" s="16">
        <v>16</v>
      </c>
      <c r="B17" s="23"/>
      <c r="C17" s="52" t="s">
        <v>60</v>
      </c>
      <c r="D17" s="49" t="s">
        <v>65</v>
      </c>
      <c r="E17" s="16" t="s">
        <v>4</v>
      </c>
      <c r="F17" s="50">
        <v>1</v>
      </c>
    </row>
    <row r="18" spans="1:6" ht="360" x14ac:dyDescent="0.25">
      <c r="A18" s="16">
        <v>17</v>
      </c>
      <c r="B18" s="23"/>
      <c r="C18" s="16" t="s">
        <v>61</v>
      </c>
      <c r="D18" s="49" t="s">
        <v>66</v>
      </c>
      <c r="E18" s="16" t="s">
        <v>4</v>
      </c>
      <c r="F18" s="50">
        <v>7</v>
      </c>
    </row>
    <row r="19" spans="1:6" ht="360" x14ac:dyDescent="0.25">
      <c r="A19" s="16">
        <v>18</v>
      </c>
      <c r="B19" s="23"/>
      <c r="C19" s="16" t="s">
        <v>62</v>
      </c>
      <c r="D19" s="49" t="s">
        <v>67</v>
      </c>
      <c r="E19" s="16" t="s">
        <v>4</v>
      </c>
      <c r="F19" s="50">
        <v>1</v>
      </c>
    </row>
    <row r="20" spans="1:6" ht="409.5" x14ac:dyDescent="0.25">
      <c r="A20" s="16">
        <v>19</v>
      </c>
      <c r="B20" s="23"/>
      <c r="C20" s="16" t="s">
        <v>63</v>
      </c>
      <c r="D20" s="49" t="s">
        <v>68</v>
      </c>
      <c r="E20" s="16" t="s">
        <v>4</v>
      </c>
      <c r="F20" s="17">
        <v>1</v>
      </c>
    </row>
    <row r="21" spans="1:6" ht="409.5" x14ac:dyDescent="0.25">
      <c r="A21" s="16">
        <v>20</v>
      </c>
      <c r="B21" s="23"/>
      <c r="C21" s="16" t="s">
        <v>64</v>
      </c>
      <c r="D21" s="49" t="s">
        <v>69</v>
      </c>
      <c r="E21" s="16" t="s">
        <v>4</v>
      </c>
      <c r="F21" s="51">
        <v>5</v>
      </c>
    </row>
    <row r="22" spans="1:6" ht="409.5" x14ac:dyDescent="0.25">
      <c r="A22" s="16">
        <v>21</v>
      </c>
      <c r="B22" s="23"/>
      <c r="C22" s="49" t="s">
        <v>70</v>
      </c>
      <c r="D22" s="49" t="s">
        <v>72</v>
      </c>
      <c r="E22" s="16" t="s">
        <v>4</v>
      </c>
      <c r="F22" s="17">
        <v>2</v>
      </c>
    </row>
    <row r="23" spans="1:6" ht="204" x14ac:dyDescent="0.25">
      <c r="A23" s="16">
        <v>22</v>
      </c>
      <c r="B23" s="23"/>
      <c r="C23" s="49" t="s">
        <v>73</v>
      </c>
      <c r="D23" s="49" t="s">
        <v>74</v>
      </c>
      <c r="E23" s="16" t="s">
        <v>4</v>
      </c>
      <c r="F23" s="17">
        <v>50</v>
      </c>
    </row>
    <row r="24" spans="1:6" ht="348" x14ac:dyDescent="0.25">
      <c r="A24" s="16">
        <v>23</v>
      </c>
      <c r="B24" s="23"/>
      <c r="C24" s="49" t="s">
        <v>75</v>
      </c>
      <c r="D24" s="49" t="s">
        <v>76</v>
      </c>
      <c r="E24" s="16" t="s">
        <v>4</v>
      </c>
      <c r="F24" s="17">
        <v>50</v>
      </c>
    </row>
    <row r="25" spans="1:6" ht="409.5" x14ac:dyDescent="0.25">
      <c r="A25" s="16">
        <v>24</v>
      </c>
      <c r="B25" s="23"/>
      <c r="C25" s="49" t="s">
        <v>71</v>
      </c>
      <c r="D25" s="49" t="s">
        <v>77</v>
      </c>
      <c r="E25" s="16" t="s">
        <v>4</v>
      </c>
      <c r="F25" s="17">
        <v>2</v>
      </c>
    </row>
    <row r="26" spans="1:6" ht="409.5" x14ac:dyDescent="0.25">
      <c r="A26" s="16">
        <v>25</v>
      </c>
      <c r="B26" s="23"/>
      <c r="C26" s="49" t="s">
        <v>78</v>
      </c>
      <c r="D26" s="49" t="s">
        <v>79</v>
      </c>
      <c r="E26" s="16" t="s">
        <v>4</v>
      </c>
      <c r="F26" s="17">
        <v>2</v>
      </c>
    </row>
    <row r="27" spans="1:6" ht="409.5" x14ac:dyDescent="0.25">
      <c r="A27" s="16">
        <v>26</v>
      </c>
      <c r="B27" s="23"/>
      <c r="C27" s="49" t="s">
        <v>80</v>
      </c>
      <c r="D27" s="49" t="s">
        <v>81</v>
      </c>
      <c r="E27" s="16" t="s">
        <v>4</v>
      </c>
      <c r="F27" s="17">
        <v>1</v>
      </c>
    </row>
    <row r="28" spans="1:6" ht="72" x14ac:dyDescent="0.25">
      <c r="A28" s="16">
        <v>27</v>
      </c>
      <c r="B28" s="23"/>
      <c r="C28" s="49" t="s">
        <v>82</v>
      </c>
      <c r="D28" s="49" t="s">
        <v>83</v>
      </c>
      <c r="E28" s="16" t="s">
        <v>4</v>
      </c>
      <c r="F28" s="17">
        <v>2</v>
      </c>
    </row>
    <row r="29" spans="1:6" ht="372" x14ac:dyDescent="0.25">
      <c r="A29" s="16">
        <v>28</v>
      </c>
      <c r="B29" s="23"/>
      <c r="C29" s="49" t="s">
        <v>84</v>
      </c>
      <c r="D29" s="49" t="s">
        <v>85</v>
      </c>
      <c r="E29" s="16" t="s">
        <v>4</v>
      </c>
      <c r="F29" s="17">
        <v>3</v>
      </c>
    </row>
    <row r="30" spans="1:6" ht="300" x14ac:dyDescent="0.25">
      <c r="A30" s="16">
        <v>29</v>
      </c>
      <c r="B30" s="23"/>
      <c r="C30" s="16" t="s">
        <v>86</v>
      </c>
      <c r="D30" s="49" t="s">
        <v>88</v>
      </c>
      <c r="E30" s="16" t="s">
        <v>4</v>
      </c>
      <c r="F30" s="17">
        <v>1</v>
      </c>
    </row>
    <row r="31" spans="1:6" ht="60" x14ac:dyDescent="0.25">
      <c r="A31" s="16">
        <v>30</v>
      </c>
      <c r="B31" s="23"/>
      <c r="C31" s="16" t="s">
        <v>87</v>
      </c>
      <c r="D31" s="49" t="s">
        <v>89</v>
      </c>
      <c r="E31" s="16" t="s">
        <v>4</v>
      </c>
      <c r="F31" s="17">
        <v>1</v>
      </c>
    </row>
    <row r="32" spans="1:6" ht="48" x14ac:dyDescent="0.25">
      <c r="A32" s="16">
        <v>31</v>
      </c>
      <c r="B32" s="23"/>
      <c r="C32" s="49" t="s">
        <v>90</v>
      </c>
      <c r="D32" s="49" t="s">
        <v>91</v>
      </c>
      <c r="E32" s="16" t="s">
        <v>4</v>
      </c>
      <c r="F32" s="17">
        <v>150</v>
      </c>
    </row>
    <row r="33" spans="1:6" ht="60" x14ac:dyDescent="0.25">
      <c r="A33" s="16">
        <v>32</v>
      </c>
      <c r="B33" s="23"/>
      <c r="C33" s="49" t="s">
        <v>92</v>
      </c>
      <c r="D33" s="49" t="s">
        <v>93</v>
      </c>
      <c r="E33" s="16" t="s">
        <v>4</v>
      </c>
      <c r="F33" s="17">
        <v>12</v>
      </c>
    </row>
    <row r="34" spans="1:6" ht="60" x14ac:dyDescent="0.25">
      <c r="A34" s="16">
        <v>33</v>
      </c>
      <c r="B34" s="23"/>
      <c r="C34" s="49" t="s">
        <v>94</v>
      </c>
      <c r="D34" s="49" t="s">
        <v>93</v>
      </c>
      <c r="E34" s="16" t="s">
        <v>4</v>
      </c>
      <c r="F34" s="17">
        <v>6</v>
      </c>
    </row>
    <row r="35" spans="1:6" ht="240" x14ac:dyDescent="0.25">
      <c r="A35" s="16">
        <v>34</v>
      </c>
      <c r="B35" s="23"/>
      <c r="C35" s="49" t="s">
        <v>95</v>
      </c>
      <c r="D35" s="49" t="s">
        <v>96</v>
      </c>
      <c r="E35" s="16" t="s">
        <v>4</v>
      </c>
      <c r="F35" s="17">
        <v>100</v>
      </c>
    </row>
    <row r="36" spans="1:6" ht="409.5" x14ac:dyDescent="0.25">
      <c r="A36" s="16">
        <v>35</v>
      </c>
      <c r="B36" s="23"/>
      <c r="C36" s="49" t="s">
        <v>97</v>
      </c>
      <c r="D36" s="49" t="s">
        <v>98</v>
      </c>
      <c r="E36" s="16" t="s">
        <v>4</v>
      </c>
      <c r="F36" s="17">
        <v>5</v>
      </c>
    </row>
    <row r="37" spans="1:6" ht="216" x14ac:dyDescent="0.25">
      <c r="A37" s="16">
        <v>36</v>
      </c>
      <c r="B37" s="23"/>
      <c r="C37" s="49" t="s">
        <v>99</v>
      </c>
      <c r="D37" s="49" t="s">
        <v>100</v>
      </c>
      <c r="E37" s="16" t="s">
        <v>4</v>
      </c>
      <c r="F37" s="17">
        <v>2</v>
      </c>
    </row>
    <row r="38" spans="1:6" ht="216" x14ac:dyDescent="0.25">
      <c r="A38" s="16">
        <v>37</v>
      </c>
      <c r="B38" s="23"/>
      <c r="C38" s="49" t="s">
        <v>101</v>
      </c>
      <c r="D38" s="49" t="s">
        <v>102</v>
      </c>
      <c r="E38" s="16" t="s">
        <v>4</v>
      </c>
      <c r="F38" s="17">
        <v>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COTIZACIONES</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APOYO-JURIDICO</cp:lastModifiedBy>
  <dcterms:created xsi:type="dcterms:W3CDTF">2023-08-03T14:46:00Z</dcterms:created>
  <dcterms:modified xsi:type="dcterms:W3CDTF">2025-09-12T18:05:04Z</dcterms:modified>
</cp:coreProperties>
</file>