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/>
  <mc:AlternateContent xmlns:mc="http://schemas.openxmlformats.org/markup-compatibility/2006">
    <mc:Choice Requires="x15">
      <x15ac:absPath xmlns:x15ac="http://schemas.microsoft.com/office/spreadsheetml/2010/11/ac" url="/Users/mac/Documents/2025/SUPERVISION 1665/ADICION/"/>
    </mc:Choice>
  </mc:AlternateContent>
  <xr:revisionPtr revIDLastSave="0" documentId="13_ncr:1_{51567483-7EBC-9B42-9C5E-FD9A55136709}" xr6:coauthVersionLast="40" xr6:coauthVersionMax="40" xr10:uidLastSave="{00000000-0000-0000-0000-000000000000}"/>
  <bookViews>
    <workbookView xWindow="0" yWindow="500" windowWidth="28800" windowHeight="1588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Hoja1!$A$4:$AA$102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2" i="1" l="1"/>
  <c r="I72" i="1" l="1"/>
  <c r="J72" i="1" s="1"/>
  <c r="I47" i="1"/>
  <c r="J47" i="1" s="1"/>
  <c r="I46" i="1"/>
  <c r="J46" i="1" s="1"/>
  <c r="I45" i="1"/>
  <c r="J45" i="1" s="1"/>
  <c r="I42" i="1"/>
  <c r="J42" i="1" s="1"/>
  <c r="I35" i="1"/>
  <c r="J35" i="1" s="1"/>
  <c r="I27" i="1"/>
  <c r="J27" i="1" s="1"/>
  <c r="I23" i="1"/>
  <c r="J23" i="1" s="1"/>
  <c r="I20" i="1"/>
  <c r="J20" i="1" l="1"/>
  <c r="J102" i="1" s="1"/>
  <c r="I102" i="1"/>
  <c r="K72" i="1"/>
  <c r="Z72" i="1" s="1"/>
  <c r="AA72" i="1" s="1"/>
  <c r="K45" i="1"/>
  <c r="K46" i="1"/>
  <c r="K47" i="1"/>
  <c r="K42" i="1"/>
  <c r="K35" i="1"/>
  <c r="Z35" i="1" s="1"/>
  <c r="AA35" i="1" s="1"/>
  <c r="K27" i="1"/>
  <c r="Z27" i="1" s="1"/>
  <c r="AA27" i="1" s="1"/>
  <c r="K23" i="1"/>
  <c r="Z23" i="1" s="1"/>
  <c r="AA23" i="1" s="1"/>
  <c r="Q13" i="1"/>
  <c r="V13" i="1"/>
  <c r="N21" i="1"/>
  <c r="O21" i="1" s="1"/>
  <c r="N5" i="1"/>
  <c r="O5" i="1" s="1"/>
  <c r="P5" i="1" s="1"/>
  <c r="N24" i="1"/>
  <c r="O24" i="1" s="1"/>
  <c r="P24" i="1" s="1"/>
  <c r="K20" i="1" l="1"/>
  <c r="Z20" i="1" s="1"/>
  <c r="AA20" i="1" s="1"/>
  <c r="L23" i="1"/>
  <c r="L27" i="1"/>
  <c r="L42" i="1"/>
  <c r="Z42" i="1"/>
  <c r="AA42" i="1" s="1"/>
  <c r="Z47" i="1"/>
  <c r="AA47" i="1" s="1"/>
  <c r="L47" i="1"/>
  <c r="L45" i="1"/>
  <c r="Z45" i="1"/>
  <c r="AA45" i="1" s="1"/>
  <c r="L46" i="1"/>
  <c r="Z46" i="1"/>
  <c r="AA46" i="1" s="1"/>
  <c r="L72" i="1"/>
  <c r="L35" i="1"/>
  <c r="P21" i="1"/>
  <c r="N6" i="1"/>
  <c r="O6" i="1" s="1"/>
  <c r="P6" i="1" s="1"/>
  <c r="N7" i="1"/>
  <c r="O7" i="1" s="1"/>
  <c r="P7" i="1" s="1"/>
  <c r="N8" i="1"/>
  <c r="O8" i="1" s="1"/>
  <c r="P8" i="1" s="1"/>
  <c r="N9" i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N22" i="1"/>
  <c r="O22" i="1" s="1"/>
  <c r="N25" i="1"/>
  <c r="O25" i="1" s="1"/>
  <c r="N26" i="1"/>
  <c r="O26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P33" i="1" s="1"/>
  <c r="N34" i="1"/>
  <c r="O34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40" i="1"/>
  <c r="O40" i="1" s="1"/>
  <c r="P40" i="1" s="1"/>
  <c r="N41" i="1"/>
  <c r="O41" i="1" s="1"/>
  <c r="P41" i="1" s="1"/>
  <c r="N43" i="1"/>
  <c r="O43" i="1" s="1"/>
  <c r="P43" i="1" s="1"/>
  <c r="N44" i="1"/>
  <c r="O44" i="1" s="1"/>
  <c r="P44" i="1" s="1"/>
  <c r="N48" i="1"/>
  <c r="O48" i="1" s="1"/>
  <c r="N49" i="1"/>
  <c r="O49" i="1" s="1"/>
  <c r="N50" i="1"/>
  <c r="O50" i="1" s="1"/>
  <c r="N51" i="1"/>
  <c r="O51" i="1" s="1"/>
  <c r="N52" i="1"/>
  <c r="O52" i="1" s="1"/>
  <c r="N53" i="1"/>
  <c r="O53" i="1" s="1"/>
  <c r="N54" i="1"/>
  <c r="O54" i="1" s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O63" i="1" s="1"/>
  <c r="N64" i="1"/>
  <c r="O64" i="1" s="1"/>
  <c r="N65" i="1"/>
  <c r="O65" i="1" s="1"/>
  <c r="N66" i="1"/>
  <c r="O66" i="1" s="1"/>
  <c r="N67" i="1"/>
  <c r="O67" i="1" s="1"/>
  <c r="N68" i="1"/>
  <c r="O68" i="1" s="1"/>
  <c r="N69" i="1"/>
  <c r="O69" i="1" s="1"/>
  <c r="N70" i="1"/>
  <c r="O70" i="1" s="1"/>
  <c r="N71" i="1"/>
  <c r="O71" i="1" s="1"/>
  <c r="N73" i="1"/>
  <c r="O73" i="1" s="1"/>
  <c r="N74" i="1"/>
  <c r="O74" i="1" s="1"/>
  <c r="N75" i="1"/>
  <c r="O75" i="1" s="1"/>
  <c r="N76" i="1"/>
  <c r="O76" i="1" s="1"/>
  <c r="N77" i="1"/>
  <c r="O77" i="1" s="1"/>
  <c r="N78" i="1"/>
  <c r="O78" i="1" s="1"/>
  <c r="N79" i="1"/>
  <c r="O79" i="1" s="1"/>
  <c r="N80" i="1"/>
  <c r="O80" i="1" s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O87" i="1" s="1"/>
  <c r="N88" i="1"/>
  <c r="O88" i="1" s="1"/>
  <c r="N89" i="1"/>
  <c r="O89" i="1" s="1"/>
  <c r="N90" i="1"/>
  <c r="O90" i="1" s="1"/>
  <c r="N91" i="1"/>
  <c r="O91" i="1" s="1"/>
  <c r="N92" i="1"/>
  <c r="O92" i="1" s="1"/>
  <c r="N93" i="1"/>
  <c r="O93" i="1" s="1"/>
  <c r="N94" i="1"/>
  <c r="O94" i="1" s="1"/>
  <c r="N95" i="1"/>
  <c r="O95" i="1" s="1"/>
  <c r="N96" i="1"/>
  <c r="O96" i="1" s="1"/>
  <c r="N97" i="1"/>
  <c r="O97" i="1" s="1"/>
  <c r="N98" i="1"/>
  <c r="O98" i="1" s="1"/>
  <c r="N99" i="1"/>
  <c r="O99" i="1" s="1"/>
  <c r="N100" i="1"/>
  <c r="O100" i="1" s="1"/>
  <c r="N101" i="1"/>
  <c r="O101" i="1" s="1"/>
  <c r="L20" i="1" l="1"/>
  <c r="L102" i="1" s="1"/>
  <c r="K102" i="1"/>
  <c r="P48" i="1"/>
  <c r="P19" i="1"/>
  <c r="P67" i="1"/>
  <c r="P59" i="1"/>
  <c r="P52" i="1"/>
  <c r="P28" i="1"/>
  <c r="P66" i="1"/>
  <c r="P58" i="1"/>
  <c r="P51" i="1"/>
  <c r="P31" i="1"/>
  <c r="P26" i="1"/>
  <c r="P65" i="1"/>
  <c r="P61" i="1"/>
  <c r="P57" i="1"/>
  <c r="P54" i="1"/>
  <c r="P50" i="1"/>
  <c r="P34" i="1"/>
  <c r="P30" i="1"/>
  <c r="P25" i="1"/>
  <c r="P63" i="1"/>
  <c r="P55" i="1"/>
  <c r="P32" i="1"/>
  <c r="P62" i="1"/>
  <c r="P64" i="1"/>
  <c r="P60" i="1"/>
  <c r="P56" i="1"/>
  <c r="P53" i="1"/>
  <c r="P49" i="1"/>
  <c r="P29" i="1"/>
  <c r="P22" i="1"/>
  <c r="P100" i="1"/>
  <c r="P93" i="1"/>
  <c r="P85" i="1"/>
  <c r="P78" i="1"/>
  <c r="P71" i="1"/>
  <c r="P92" i="1"/>
  <c r="P84" i="1"/>
  <c r="P77" i="1"/>
  <c r="P70" i="1"/>
  <c r="P99" i="1"/>
  <c r="P95" i="1"/>
  <c r="P91" i="1"/>
  <c r="P87" i="1"/>
  <c r="P83" i="1"/>
  <c r="P80" i="1"/>
  <c r="P76" i="1"/>
  <c r="P69" i="1"/>
  <c r="P97" i="1"/>
  <c r="P89" i="1"/>
  <c r="P81" i="1"/>
  <c r="P74" i="1"/>
  <c r="P96" i="1"/>
  <c r="P88" i="1"/>
  <c r="P73" i="1"/>
  <c r="P101" i="1"/>
  <c r="P98" i="1"/>
  <c r="P94" i="1"/>
  <c r="P90" i="1"/>
  <c r="P86" i="1"/>
  <c r="P82" i="1"/>
  <c r="P79" i="1"/>
  <c r="P75" i="1"/>
  <c r="P68" i="1"/>
  <c r="N102" i="1"/>
  <c r="P18" i="2"/>
  <c r="Q18" i="2" s="1"/>
  <c r="R18" i="2" s="1"/>
  <c r="L18" i="2"/>
  <c r="M18" i="2" s="1"/>
  <c r="N18" i="2" s="1"/>
  <c r="I18" i="2"/>
  <c r="J18" i="2" s="1"/>
  <c r="P17" i="2"/>
  <c r="Q17" i="2" s="1"/>
  <c r="R17" i="2" s="1"/>
  <c r="L17" i="2"/>
  <c r="M17" i="2" s="1"/>
  <c r="N17" i="2" s="1"/>
  <c r="I17" i="2"/>
  <c r="J17" i="2" s="1"/>
  <c r="P16" i="2"/>
  <c r="Q16" i="2" s="1"/>
  <c r="R16" i="2" s="1"/>
  <c r="L16" i="2"/>
  <c r="M16" i="2" s="1"/>
  <c r="N16" i="2" s="1"/>
  <c r="I16" i="2"/>
  <c r="J16" i="2" s="1"/>
  <c r="P15" i="2"/>
  <c r="Q15" i="2" s="1"/>
  <c r="R15" i="2" s="1"/>
  <c r="L15" i="2"/>
  <c r="M15" i="2" s="1"/>
  <c r="N15" i="2" s="1"/>
  <c r="I15" i="2"/>
  <c r="J15" i="2" s="1"/>
  <c r="P14" i="2"/>
  <c r="Q14" i="2" s="1"/>
  <c r="R14" i="2" s="1"/>
  <c r="L14" i="2"/>
  <c r="M14" i="2" s="1"/>
  <c r="N14" i="2" s="1"/>
  <c r="I14" i="2"/>
  <c r="J14" i="2" s="1"/>
  <c r="P13" i="2"/>
  <c r="Q13" i="2" s="1"/>
  <c r="R13" i="2" s="1"/>
  <c r="L13" i="2"/>
  <c r="M13" i="2" s="1"/>
  <c r="N13" i="2" s="1"/>
  <c r="I13" i="2"/>
  <c r="J13" i="2" s="1"/>
  <c r="P12" i="2"/>
  <c r="Q12" i="2" s="1"/>
  <c r="R12" i="2" s="1"/>
  <c r="L12" i="2"/>
  <c r="M12" i="2" s="1"/>
  <c r="N12" i="2" s="1"/>
  <c r="I12" i="2"/>
  <c r="J12" i="2" s="1"/>
  <c r="P11" i="2"/>
  <c r="Q11" i="2" s="1"/>
  <c r="R11" i="2" s="1"/>
  <c r="L11" i="2"/>
  <c r="M11" i="2" s="1"/>
  <c r="N11" i="2" s="1"/>
  <c r="I11" i="2"/>
  <c r="J11" i="2" s="1"/>
  <c r="P10" i="2"/>
  <c r="Q10" i="2" s="1"/>
  <c r="R10" i="2" s="1"/>
  <c r="L10" i="2"/>
  <c r="M10" i="2" s="1"/>
  <c r="N10" i="2" s="1"/>
  <c r="I10" i="2"/>
  <c r="J10" i="2" s="1"/>
  <c r="P9" i="2"/>
  <c r="Q9" i="2" s="1"/>
  <c r="R9" i="2" s="1"/>
  <c r="L9" i="2"/>
  <c r="M9" i="2" s="1"/>
  <c r="N9" i="2" s="1"/>
  <c r="I9" i="2"/>
  <c r="J9" i="2" s="1"/>
  <c r="P8" i="2"/>
  <c r="Q8" i="2" s="1"/>
  <c r="R8" i="2" s="1"/>
  <c r="L8" i="2"/>
  <c r="M8" i="2" s="1"/>
  <c r="N8" i="2" s="1"/>
  <c r="I8" i="2"/>
  <c r="J8" i="2" s="1"/>
  <c r="P7" i="2"/>
  <c r="Q7" i="2" s="1"/>
  <c r="R7" i="2" s="1"/>
  <c r="L7" i="2"/>
  <c r="M7" i="2" s="1"/>
  <c r="N7" i="2" s="1"/>
  <c r="I7" i="2"/>
  <c r="J7" i="2" s="1"/>
  <c r="P6" i="2"/>
  <c r="Q6" i="2" s="1"/>
  <c r="R6" i="2" s="1"/>
  <c r="L6" i="2"/>
  <c r="M6" i="2" s="1"/>
  <c r="N6" i="2" s="1"/>
  <c r="I6" i="2"/>
  <c r="J6" i="2" s="1"/>
  <c r="P5" i="2"/>
  <c r="Q5" i="2" s="1"/>
  <c r="R5" i="2" s="1"/>
  <c r="L5" i="2"/>
  <c r="M5" i="2" s="1"/>
  <c r="N5" i="2" s="1"/>
  <c r="I5" i="2"/>
  <c r="J5" i="2" s="1"/>
  <c r="P4" i="2"/>
  <c r="Q4" i="2" s="1"/>
  <c r="R4" i="2" s="1"/>
  <c r="L4" i="2"/>
  <c r="M4" i="2" s="1"/>
  <c r="N4" i="2" s="1"/>
  <c r="I4" i="2"/>
  <c r="J4" i="2" s="1"/>
  <c r="P3" i="2"/>
  <c r="Q3" i="2" s="1"/>
  <c r="R3" i="2" s="1"/>
  <c r="L3" i="2"/>
  <c r="M3" i="2" s="1"/>
  <c r="N3" i="2" s="1"/>
  <c r="I3" i="2"/>
  <c r="J3" i="2" s="1"/>
  <c r="P2" i="2"/>
  <c r="Q2" i="2" s="1"/>
  <c r="R2" i="2" s="1"/>
  <c r="L2" i="2"/>
  <c r="M2" i="2" s="1"/>
  <c r="N2" i="2" s="1"/>
  <c r="I2" i="2"/>
  <c r="J2" i="2" s="1"/>
  <c r="O102" i="1" l="1"/>
  <c r="Q5" i="1"/>
  <c r="R5" i="1" s="1"/>
  <c r="S5" i="1" s="1"/>
  <c r="Q6" i="1"/>
  <c r="R6" i="1" s="1"/>
  <c r="S6" i="1" s="1"/>
  <c r="Q7" i="1"/>
  <c r="R7" i="1" s="1"/>
  <c r="S7" i="1" s="1"/>
  <c r="Q8" i="1"/>
  <c r="R8" i="1" s="1"/>
  <c r="S8" i="1" s="1"/>
  <c r="Q9" i="1"/>
  <c r="R9" i="1" s="1"/>
  <c r="S9" i="1" s="1"/>
  <c r="Q10" i="1"/>
  <c r="R10" i="1" s="1"/>
  <c r="S10" i="1" s="1"/>
  <c r="Q11" i="1"/>
  <c r="R11" i="1" s="1"/>
  <c r="S11" i="1" s="1"/>
  <c r="Q12" i="1"/>
  <c r="R12" i="1" s="1"/>
  <c r="S12" i="1" s="1"/>
  <c r="Q14" i="1"/>
  <c r="R14" i="1" s="1"/>
  <c r="S14" i="1" s="1"/>
  <c r="Q15" i="1"/>
  <c r="R15" i="1" s="1"/>
  <c r="S15" i="1" s="1"/>
  <c r="Q16" i="1"/>
  <c r="R16" i="1" s="1"/>
  <c r="S16" i="1" s="1"/>
  <c r="Q17" i="1"/>
  <c r="R17" i="1" s="1"/>
  <c r="S17" i="1" s="1"/>
  <c r="Q18" i="1"/>
  <c r="R18" i="1" s="1"/>
  <c r="S18" i="1" s="1"/>
  <c r="Q19" i="1"/>
  <c r="R19" i="1" s="1"/>
  <c r="S19" i="1" s="1"/>
  <c r="Q21" i="1"/>
  <c r="R21" i="1" s="1"/>
  <c r="S21" i="1" s="1"/>
  <c r="Q22" i="1"/>
  <c r="R22" i="1" s="1"/>
  <c r="S22" i="1" s="1"/>
  <c r="Q24" i="1"/>
  <c r="R24" i="1" s="1"/>
  <c r="S24" i="1" s="1"/>
  <c r="Q25" i="1"/>
  <c r="R25" i="1" s="1"/>
  <c r="S25" i="1" s="1"/>
  <c r="Q26" i="1"/>
  <c r="R26" i="1" s="1"/>
  <c r="S26" i="1" s="1"/>
  <c r="Q28" i="1"/>
  <c r="R28" i="1" s="1"/>
  <c r="S28" i="1" s="1"/>
  <c r="Q29" i="1"/>
  <c r="R29" i="1" s="1"/>
  <c r="S29" i="1" s="1"/>
  <c r="Q30" i="1"/>
  <c r="R30" i="1" s="1"/>
  <c r="S30" i="1" s="1"/>
  <c r="Q31" i="1"/>
  <c r="R31" i="1" s="1"/>
  <c r="S31" i="1" s="1"/>
  <c r="Q32" i="1"/>
  <c r="R32" i="1" s="1"/>
  <c r="S32" i="1" s="1"/>
  <c r="Q33" i="1"/>
  <c r="R33" i="1" s="1"/>
  <c r="S33" i="1" s="1"/>
  <c r="Q34" i="1"/>
  <c r="R34" i="1" s="1"/>
  <c r="S34" i="1" s="1"/>
  <c r="Q36" i="1"/>
  <c r="R36" i="1" s="1"/>
  <c r="S36" i="1" s="1"/>
  <c r="Q37" i="1"/>
  <c r="R37" i="1" s="1"/>
  <c r="S37" i="1" s="1"/>
  <c r="Q38" i="1"/>
  <c r="R38" i="1" s="1"/>
  <c r="S38" i="1" s="1"/>
  <c r="Q39" i="1"/>
  <c r="R39" i="1" s="1"/>
  <c r="S39" i="1" s="1"/>
  <c r="Q40" i="1"/>
  <c r="R40" i="1" s="1"/>
  <c r="S40" i="1" s="1"/>
  <c r="Q41" i="1"/>
  <c r="R41" i="1" s="1"/>
  <c r="S41" i="1" s="1"/>
  <c r="Q43" i="1"/>
  <c r="R43" i="1" s="1"/>
  <c r="S43" i="1" s="1"/>
  <c r="Q44" i="1"/>
  <c r="R44" i="1" s="1"/>
  <c r="S44" i="1" s="1"/>
  <c r="Q48" i="1"/>
  <c r="R48" i="1" s="1"/>
  <c r="S48" i="1" s="1"/>
  <c r="Q49" i="1"/>
  <c r="R49" i="1" s="1"/>
  <c r="S49" i="1" s="1"/>
  <c r="Q50" i="1"/>
  <c r="R50" i="1" s="1"/>
  <c r="S50" i="1" s="1"/>
  <c r="Q51" i="1"/>
  <c r="R51" i="1" s="1"/>
  <c r="S51" i="1" s="1"/>
  <c r="Q52" i="1"/>
  <c r="R52" i="1" s="1"/>
  <c r="S52" i="1" s="1"/>
  <c r="Q53" i="1"/>
  <c r="R53" i="1" s="1"/>
  <c r="S53" i="1" s="1"/>
  <c r="Q54" i="1"/>
  <c r="R54" i="1" s="1"/>
  <c r="S54" i="1" s="1"/>
  <c r="Q55" i="1"/>
  <c r="R55" i="1" s="1"/>
  <c r="S55" i="1" s="1"/>
  <c r="Q56" i="1"/>
  <c r="R56" i="1" s="1"/>
  <c r="S56" i="1" s="1"/>
  <c r="Q57" i="1"/>
  <c r="R57" i="1" s="1"/>
  <c r="S57" i="1" s="1"/>
  <c r="Q58" i="1"/>
  <c r="R58" i="1" s="1"/>
  <c r="S58" i="1" s="1"/>
  <c r="Q59" i="1"/>
  <c r="R59" i="1" s="1"/>
  <c r="S59" i="1" s="1"/>
  <c r="Q60" i="1"/>
  <c r="R60" i="1" s="1"/>
  <c r="S60" i="1" s="1"/>
  <c r="Q61" i="1"/>
  <c r="R61" i="1" s="1"/>
  <c r="S61" i="1" s="1"/>
  <c r="Q62" i="1"/>
  <c r="R62" i="1" s="1"/>
  <c r="S62" i="1" s="1"/>
  <c r="Q63" i="1"/>
  <c r="R63" i="1" s="1"/>
  <c r="S63" i="1" s="1"/>
  <c r="Q64" i="1"/>
  <c r="R64" i="1" s="1"/>
  <c r="S64" i="1" s="1"/>
  <c r="Q65" i="1"/>
  <c r="R65" i="1" s="1"/>
  <c r="S65" i="1" s="1"/>
  <c r="Q66" i="1"/>
  <c r="R66" i="1" s="1"/>
  <c r="S66" i="1" s="1"/>
  <c r="Q67" i="1"/>
  <c r="R67" i="1" s="1"/>
  <c r="S67" i="1" s="1"/>
  <c r="Q68" i="1"/>
  <c r="R68" i="1" s="1"/>
  <c r="S68" i="1" s="1"/>
  <c r="Q69" i="1"/>
  <c r="R69" i="1" s="1"/>
  <c r="S69" i="1" s="1"/>
  <c r="Q70" i="1"/>
  <c r="R70" i="1" s="1"/>
  <c r="S70" i="1" s="1"/>
  <c r="Q71" i="1"/>
  <c r="R71" i="1" s="1"/>
  <c r="S71" i="1" s="1"/>
  <c r="Q73" i="1"/>
  <c r="R73" i="1" s="1"/>
  <c r="S73" i="1" s="1"/>
  <c r="Q74" i="1"/>
  <c r="R74" i="1" s="1"/>
  <c r="S74" i="1" s="1"/>
  <c r="Q75" i="1"/>
  <c r="R75" i="1" s="1"/>
  <c r="S75" i="1" s="1"/>
  <c r="Q76" i="1"/>
  <c r="R76" i="1" s="1"/>
  <c r="S76" i="1" s="1"/>
  <c r="Q77" i="1"/>
  <c r="R77" i="1" s="1"/>
  <c r="S77" i="1" s="1"/>
  <c r="Q78" i="1"/>
  <c r="R78" i="1" s="1"/>
  <c r="S78" i="1" s="1"/>
  <c r="Q79" i="1"/>
  <c r="R79" i="1" s="1"/>
  <c r="S79" i="1" s="1"/>
  <c r="Q80" i="1"/>
  <c r="R80" i="1" s="1"/>
  <c r="S80" i="1" s="1"/>
  <c r="Q81" i="1"/>
  <c r="R81" i="1" s="1"/>
  <c r="S81" i="1" s="1"/>
  <c r="Q82" i="1"/>
  <c r="R82" i="1" s="1"/>
  <c r="S82" i="1" s="1"/>
  <c r="Q83" i="1"/>
  <c r="R83" i="1" s="1"/>
  <c r="S83" i="1" s="1"/>
  <c r="Q84" i="1"/>
  <c r="R84" i="1" s="1"/>
  <c r="S84" i="1" s="1"/>
  <c r="Q85" i="1"/>
  <c r="R85" i="1" s="1"/>
  <c r="S85" i="1" s="1"/>
  <c r="Q86" i="1"/>
  <c r="R86" i="1" s="1"/>
  <c r="S86" i="1" s="1"/>
  <c r="Q87" i="1"/>
  <c r="R87" i="1" s="1"/>
  <c r="S87" i="1" s="1"/>
  <c r="Q88" i="1"/>
  <c r="R88" i="1" s="1"/>
  <c r="S88" i="1" s="1"/>
  <c r="Q89" i="1"/>
  <c r="R89" i="1" s="1"/>
  <c r="S89" i="1" s="1"/>
  <c r="Q90" i="1"/>
  <c r="R90" i="1" s="1"/>
  <c r="S90" i="1" s="1"/>
  <c r="Q91" i="1"/>
  <c r="R91" i="1" s="1"/>
  <c r="S91" i="1" s="1"/>
  <c r="Q92" i="1"/>
  <c r="R92" i="1" s="1"/>
  <c r="S92" i="1" s="1"/>
  <c r="Q93" i="1"/>
  <c r="R93" i="1" s="1"/>
  <c r="S93" i="1" s="1"/>
  <c r="Q94" i="1"/>
  <c r="R94" i="1" s="1"/>
  <c r="S94" i="1" s="1"/>
  <c r="Q95" i="1"/>
  <c r="R95" i="1" s="1"/>
  <c r="S95" i="1" s="1"/>
  <c r="Q96" i="1"/>
  <c r="R96" i="1" s="1"/>
  <c r="S96" i="1" s="1"/>
  <c r="Q97" i="1"/>
  <c r="R97" i="1" s="1"/>
  <c r="S97" i="1" s="1"/>
  <c r="Q98" i="1"/>
  <c r="R98" i="1" s="1"/>
  <c r="S98" i="1" s="1"/>
  <c r="Q99" i="1"/>
  <c r="R99" i="1" s="1"/>
  <c r="S99" i="1" s="1"/>
  <c r="Q100" i="1"/>
  <c r="R100" i="1" s="1"/>
  <c r="S100" i="1" s="1"/>
  <c r="Q101" i="1"/>
  <c r="R101" i="1" s="1"/>
  <c r="S101" i="1" s="1"/>
  <c r="V5" i="1"/>
  <c r="W5" i="1" s="1"/>
  <c r="X5" i="1" s="1"/>
  <c r="Y5" i="1" s="1"/>
  <c r="V6" i="1"/>
  <c r="W6" i="1" s="1"/>
  <c r="X6" i="1" s="1"/>
  <c r="Y6" i="1" s="1"/>
  <c r="V7" i="1"/>
  <c r="W7" i="1" s="1"/>
  <c r="X7" i="1" s="1"/>
  <c r="Y7" i="1" s="1"/>
  <c r="V8" i="1"/>
  <c r="W8" i="1" s="1"/>
  <c r="X8" i="1" s="1"/>
  <c r="Y8" i="1" s="1"/>
  <c r="V9" i="1"/>
  <c r="W9" i="1" s="1"/>
  <c r="X9" i="1" s="1"/>
  <c r="Y9" i="1" s="1"/>
  <c r="V10" i="1"/>
  <c r="W10" i="1" s="1"/>
  <c r="X10" i="1" s="1"/>
  <c r="Y10" i="1" s="1"/>
  <c r="V11" i="1"/>
  <c r="W11" i="1" s="1"/>
  <c r="X11" i="1" s="1"/>
  <c r="Y11" i="1" s="1"/>
  <c r="V12" i="1"/>
  <c r="W12" i="1" s="1"/>
  <c r="X12" i="1" s="1"/>
  <c r="Y12" i="1" s="1"/>
  <c r="W13" i="1"/>
  <c r="X13" i="1" s="1"/>
  <c r="Y13" i="1" s="1"/>
  <c r="V14" i="1"/>
  <c r="W14" i="1" s="1"/>
  <c r="X14" i="1" s="1"/>
  <c r="Y14" i="1" s="1"/>
  <c r="V15" i="1"/>
  <c r="W15" i="1" s="1"/>
  <c r="X15" i="1" s="1"/>
  <c r="Y15" i="1" s="1"/>
  <c r="V16" i="1"/>
  <c r="W16" i="1" s="1"/>
  <c r="X16" i="1" s="1"/>
  <c r="Y16" i="1" s="1"/>
  <c r="V17" i="1"/>
  <c r="W17" i="1" s="1"/>
  <c r="X17" i="1" s="1"/>
  <c r="Y17" i="1" s="1"/>
  <c r="V18" i="1"/>
  <c r="W18" i="1" s="1"/>
  <c r="X18" i="1" s="1"/>
  <c r="Y18" i="1" s="1"/>
  <c r="V19" i="1"/>
  <c r="W19" i="1" s="1"/>
  <c r="X19" i="1" s="1"/>
  <c r="Y19" i="1" s="1"/>
  <c r="V21" i="1"/>
  <c r="W21" i="1" s="1"/>
  <c r="X21" i="1" s="1"/>
  <c r="Y21" i="1" s="1"/>
  <c r="V22" i="1"/>
  <c r="W22" i="1" s="1"/>
  <c r="X22" i="1" s="1"/>
  <c r="Y22" i="1" s="1"/>
  <c r="V24" i="1"/>
  <c r="W24" i="1" s="1"/>
  <c r="X24" i="1" s="1"/>
  <c r="Y24" i="1" s="1"/>
  <c r="V25" i="1"/>
  <c r="W25" i="1" s="1"/>
  <c r="X25" i="1" s="1"/>
  <c r="Y25" i="1" s="1"/>
  <c r="V26" i="1"/>
  <c r="W26" i="1" s="1"/>
  <c r="X26" i="1" s="1"/>
  <c r="Y26" i="1" s="1"/>
  <c r="V28" i="1"/>
  <c r="W28" i="1" s="1"/>
  <c r="X28" i="1" s="1"/>
  <c r="Y28" i="1" s="1"/>
  <c r="V29" i="1"/>
  <c r="W29" i="1" s="1"/>
  <c r="X29" i="1" s="1"/>
  <c r="Y29" i="1" s="1"/>
  <c r="V30" i="1"/>
  <c r="W30" i="1" s="1"/>
  <c r="X30" i="1" s="1"/>
  <c r="Y30" i="1" s="1"/>
  <c r="V31" i="1"/>
  <c r="W31" i="1" s="1"/>
  <c r="X31" i="1" s="1"/>
  <c r="Y31" i="1" s="1"/>
  <c r="V32" i="1"/>
  <c r="W32" i="1" s="1"/>
  <c r="X32" i="1" s="1"/>
  <c r="Y32" i="1" s="1"/>
  <c r="V33" i="1"/>
  <c r="W33" i="1" s="1"/>
  <c r="X33" i="1" s="1"/>
  <c r="Y33" i="1" s="1"/>
  <c r="V34" i="1"/>
  <c r="W34" i="1" s="1"/>
  <c r="X34" i="1" s="1"/>
  <c r="Y34" i="1" s="1"/>
  <c r="V36" i="1"/>
  <c r="W36" i="1" s="1"/>
  <c r="X36" i="1" s="1"/>
  <c r="Y36" i="1" s="1"/>
  <c r="V37" i="1"/>
  <c r="W37" i="1" s="1"/>
  <c r="X37" i="1" s="1"/>
  <c r="Y37" i="1" s="1"/>
  <c r="V38" i="1"/>
  <c r="W38" i="1" s="1"/>
  <c r="X38" i="1" s="1"/>
  <c r="Y38" i="1" s="1"/>
  <c r="V39" i="1"/>
  <c r="W39" i="1" s="1"/>
  <c r="X39" i="1" s="1"/>
  <c r="Y39" i="1" s="1"/>
  <c r="V40" i="1"/>
  <c r="W40" i="1" s="1"/>
  <c r="X40" i="1" s="1"/>
  <c r="Y40" i="1" s="1"/>
  <c r="V41" i="1"/>
  <c r="W41" i="1" s="1"/>
  <c r="X41" i="1" s="1"/>
  <c r="Y41" i="1" s="1"/>
  <c r="V43" i="1"/>
  <c r="W43" i="1" s="1"/>
  <c r="X43" i="1" s="1"/>
  <c r="Y43" i="1" s="1"/>
  <c r="V44" i="1"/>
  <c r="W44" i="1" s="1"/>
  <c r="X44" i="1" s="1"/>
  <c r="Y44" i="1" s="1"/>
  <c r="V48" i="1"/>
  <c r="W48" i="1" s="1"/>
  <c r="X48" i="1" s="1"/>
  <c r="Y48" i="1" s="1"/>
  <c r="V49" i="1"/>
  <c r="W49" i="1" s="1"/>
  <c r="X49" i="1" s="1"/>
  <c r="Y49" i="1" s="1"/>
  <c r="V50" i="1"/>
  <c r="W50" i="1" s="1"/>
  <c r="X50" i="1" s="1"/>
  <c r="Y50" i="1" s="1"/>
  <c r="V51" i="1"/>
  <c r="W51" i="1" s="1"/>
  <c r="X51" i="1" s="1"/>
  <c r="Y51" i="1" s="1"/>
  <c r="V52" i="1"/>
  <c r="W52" i="1" s="1"/>
  <c r="X52" i="1" s="1"/>
  <c r="Y52" i="1" s="1"/>
  <c r="V53" i="1"/>
  <c r="W53" i="1" s="1"/>
  <c r="X53" i="1" s="1"/>
  <c r="Y53" i="1" s="1"/>
  <c r="V54" i="1"/>
  <c r="W54" i="1" s="1"/>
  <c r="X54" i="1" s="1"/>
  <c r="Y54" i="1" s="1"/>
  <c r="V55" i="1"/>
  <c r="W55" i="1" s="1"/>
  <c r="X55" i="1" s="1"/>
  <c r="Y55" i="1" s="1"/>
  <c r="V56" i="1"/>
  <c r="W56" i="1" s="1"/>
  <c r="X56" i="1" s="1"/>
  <c r="Y56" i="1" s="1"/>
  <c r="V57" i="1"/>
  <c r="W57" i="1" s="1"/>
  <c r="X57" i="1" s="1"/>
  <c r="Y57" i="1" s="1"/>
  <c r="V58" i="1"/>
  <c r="W58" i="1" s="1"/>
  <c r="X58" i="1" s="1"/>
  <c r="Y58" i="1" s="1"/>
  <c r="V59" i="1"/>
  <c r="W59" i="1" s="1"/>
  <c r="X59" i="1" s="1"/>
  <c r="Y59" i="1" s="1"/>
  <c r="V60" i="1"/>
  <c r="W60" i="1" s="1"/>
  <c r="X60" i="1" s="1"/>
  <c r="Y60" i="1" s="1"/>
  <c r="V61" i="1"/>
  <c r="W61" i="1" s="1"/>
  <c r="X61" i="1" s="1"/>
  <c r="Y61" i="1" s="1"/>
  <c r="V62" i="1"/>
  <c r="W62" i="1" s="1"/>
  <c r="X62" i="1" s="1"/>
  <c r="Y62" i="1" s="1"/>
  <c r="V63" i="1"/>
  <c r="W63" i="1" s="1"/>
  <c r="X63" i="1" s="1"/>
  <c r="Y63" i="1" s="1"/>
  <c r="V64" i="1"/>
  <c r="W64" i="1" s="1"/>
  <c r="X64" i="1" s="1"/>
  <c r="Y64" i="1" s="1"/>
  <c r="V65" i="1"/>
  <c r="W65" i="1" s="1"/>
  <c r="X65" i="1" s="1"/>
  <c r="Y65" i="1" s="1"/>
  <c r="V66" i="1"/>
  <c r="W66" i="1" s="1"/>
  <c r="X66" i="1" s="1"/>
  <c r="Y66" i="1" s="1"/>
  <c r="V67" i="1"/>
  <c r="W67" i="1" s="1"/>
  <c r="X67" i="1" s="1"/>
  <c r="Y67" i="1" s="1"/>
  <c r="V68" i="1"/>
  <c r="W68" i="1" s="1"/>
  <c r="X68" i="1" s="1"/>
  <c r="Y68" i="1" s="1"/>
  <c r="V69" i="1"/>
  <c r="W69" i="1" s="1"/>
  <c r="X69" i="1" s="1"/>
  <c r="Y69" i="1" s="1"/>
  <c r="V70" i="1"/>
  <c r="W70" i="1" s="1"/>
  <c r="X70" i="1" s="1"/>
  <c r="Y70" i="1" s="1"/>
  <c r="V71" i="1"/>
  <c r="W71" i="1" s="1"/>
  <c r="X71" i="1" s="1"/>
  <c r="Y71" i="1" s="1"/>
  <c r="V73" i="1"/>
  <c r="W73" i="1" s="1"/>
  <c r="X73" i="1" s="1"/>
  <c r="Y73" i="1" s="1"/>
  <c r="V74" i="1"/>
  <c r="W74" i="1" s="1"/>
  <c r="X74" i="1" s="1"/>
  <c r="Y74" i="1" s="1"/>
  <c r="V75" i="1"/>
  <c r="W75" i="1" s="1"/>
  <c r="X75" i="1" s="1"/>
  <c r="Y75" i="1" s="1"/>
  <c r="V76" i="1"/>
  <c r="W76" i="1" s="1"/>
  <c r="X76" i="1" s="1"/>
  <c r="Y76" i="1" s="1"/>
  <c r="V77" i="1"/>
  <c r="W77" i="1" s="1"/>
  <c r="X77" i="1" s="1"/>
  <c r="Y77" i="1" s="1"/>
  <c r="V78" i="1"/>
  <c r="W78" i="1" s="1"/>
  <c r="X78" i="1" s="1"/>
  <c r="Y78" i="1" s="1"/>
  <c r="V79" i="1"/>
  <c r="W79" i="1" s="1"/>
  <c r="X79" i="1" s="1"/>
  <c r="Y79" i="1" s="1"/>
  <c r="V80" i="1"/>
  <c r="W80" i="1" s="1"/>
  <c r="X80" i="1" s="1"/>
  <c r="Y80" i="1" s="1"/>
  <c r="V81" i="1"/>
  <c r="W81" i="1" s="1"/>
  <c r="X81" i="1" s="1"/>
  <c r="Y81" i="1" s="1"/>
  <c r="V82" i="1"/>
  <c r="W82" i="1" s="1"/>
  <c r="X82" i="1" s="1"/>
  <c r="Y82" i="1" s="1"/>
  <c r="V83" i="1"/>
  <c r="W83" i="1" s="1"/>
  <c r="X83" i="1" s="1"/>
  <c r="Y83" i="1" s="1"/>
  <c r="V84" i="1"/>
  <c r="W84" i="1" s="1"/>
  <c r="X84" i="1" s="1"/>
  <c r="Y84" i="1" s="1"/>
  <c r="V85" i="1"/>
  <c r="W85" i="1" s="1"/>
  <c r="X85" i="1" s="1"/>
  <c r="Y85" i="1" s="1"/>
  <c r="V86" i="1"/>
  <c r="W86" i="1" s="1"/>
  <c r="X86" i="1" s="1"/>
  <c r="Y86" i="1" s="1"/>
  <c r="V87" i="1"/>
  <c r="W87" i="1" s="1"/>
  <c r="X87" i="1" s="1"/>
  <c r="Y87" i="1" s="1"/>
  <c r="V88" i="1"/>
  <c r="W88" i="1" s="1"/>
  <c r="X88" i="1" s="1"/>
  <c r="Y88" i="1" s="1"/>
  <c r="V89" i="1"/>
  <c r="W89" i="1" s="1"/>
  <c r="X89" i="1" s="1"/>
  <c r="Y89" i="1" s="1"/>
  <c r="V90" i="1"/>
  <c r="W90" i="1" s="1"/>
  <c r="X90" i="1" s="1"/>
  <c r="Y90" i="1" s="1"/>
  <c r="V91" i="1"/>
  <c r="W91" i="1" s="1"/>
  <c r="X91" i="1" s="1"/>
  <c r="Y91" i="1" s="1"/>
  <c r="V92" i="1"/>
  <c r="W92" i="1" s="1"/>
  <c r="X92" i="1" s="1"/>
  <c r="Y92" i="1" s="1"/>
  <c r="V93" i="1"/>
  <c r="W93" i="1" s="1"/>
  <c r="X93" i="1" s="1"/>
  <c r="Y93" i="1" s="1"/>
  <c r="V94" i="1"/>
  <c r="W94" i="1" s="1"/>
  <c r="X94" i="1" s="1"/>
  <c r="Y94" i="1" s="1"/>
  <c r="V95" i="1"/>
  <c r="W95" i="1" s="1"/>
  <c r="X95" i="1" s="1"/>
  <c r="Y95" i="1" s="1"/>
  <c r="V96" i="1"/>
  <c r="W96" i="1" s="1"/>
  <c r="X96" i="1" s="1"/>
  <c r="Y96" i="1" s="1"/>
  <c r="V97" i="1"/>
  <c r="W97" i="1" s="1"/>
  <c r="X97" i="1" s="1"/>
  <c r="Y97" i="1" s="1"/>
  <c r="V98" i="1"/>
  <c r="W98" i="1" s="1"/>
  <c r="X98" i="1" s="1"/>
  <c r="Y98" i="1" s="1"/>
  <c r="V99" i="1"/>
  <c r="W99" i="1" s="1"/>
  <c r="X99" i="1" s="1"/>
  <c r="Y99" i="1" s="1"/>
  <c r="V100" i="1"/>
  <c r="W100" i="1" s="1"/>
  <c r="X100" i="1" s="1"/>
  <c r="Y100" i="1" s="1"/>
  <c r="V101" i="1"/>
  <c r="W101" i="1" s="1"/>
  <c r="X101" i="1" s="1"/>
  <c r="Y101" i="1" s="1"/>
  <c r="R13" i="1"/>
  <c r="S13" i="1" s="1"/>
  <c r="Z29" i="1" l="1"/>
  <c r="AA29" i="1" s="1"/>
  <c r="Z37" i="1"/>
  <c r="AA37" i="1" s="1"/>
  <c r="Z53" i="1"/>
  <c r="AA53" i="1" s="1"/>
  <c r="Z41" i="1"/>
  <c r="AA41" i="1" s="1"/>
  <c r="Z56" i="1"/>
  <c r="AA56" i="1" s="1"/>
  <c r="Z90" i="1"/>
  <c r="AA90" i="1" s="1"/>
  <c r="Z101" i="1"/>
  <c r="AA101" i="1" s="1"/>
  <c r="Z98" i="1"/>
  <c r="AA98" i="1" s="1"/>
  <c r="Z94" i="1"/>
  <c r="AA94" i="1" s="1"/>
  <c r="Z86" i="1"/>
  <c r="AA86" i="1" s="1"/>
  <c r="Z82" i="1"/>
  <c r="AA82" i="1" s="1"/>
  <c r="Z79" i="1"/>
  <c r="AA79" i="1" s="1"/>
  <c r="Z75" i="1"/>
  <c r="AA75" i="1" s="1"/>
  <c r="Z71" i="1"/>
  <c r="AA71" i="1" s="1"/>
  <c r="Z67" i="1"/>
  <c r="AA67" i="1" s="1"/>
  <c r="Z63" i="1"/>
  <c r="AA63" i="1" s="1"/>
  <c r="Z59" i="1"/>
  <c r="AA59" i="1" s="1"/>
  <c r="Z55" i="1"/>
  <c r="AA55" i="1" s="1"/>
  <c r="Z52" i="1"/>
  <c r="AA52" i="1" s="1"/>
  <c r="Z48" i="1"/>
  <c r="AA48" i="1" s="1"/>
  <c r="Z100" i="1"/>
  <c r="AA100" i="1" s="1"/>
  <c r="Z97" i="1"/>
  <c r="AA97" i="1" s="1"/>
  <c r="Z93" i="1"/>
  <c r="AA93" i="1" s="1"/>
  <c r="Z89" i="1"/>
  <c r="AA89" i="1" s="1"/>
  <c r="Z85" i="1"/>
  <c r="AA85" i="1" s="1"/>
  <c r="Z81" i="1"/>
  <c r="AA81" i="1" s="1"/>
  <c r="Z78" i="1"/>
  <c r="AA78" i="1" s="1"/>
  <c r="Z74" i="1"/>
  <c r="AA74" i="1" s="1"/>
  <c r="Z70" i="1"/>
  <c r="AA70" i="1" s="1"/>
  <c r="Z66" i="1"/>
  <c r="AA66" i="1" s="1"/>
  <c r="Z62" i="1"/>
  <c r="AA62" i="1" s="1"/>
  <c r="Z58" i="1"/>
  <c r="AA58" i="1" s="1"/>
  <c r="Z51" i="1"/>
  <c r="AA51" i="1" s="1"/>
  <c r="Z19" i="1"/>
  <c r="AA19" i="1" s="1"/>
  <c r="Z96" i="1"/>
  <c r="AA96" i="1" s="1"/>
  <c r="Z92" i="1"/>
  <c r="AA92" i="1" s="1"/>
  <c r="Z88" i="1"/>
  <c r="AA88" i="1" s="1"/>
  <c r="Z84" i="1"/>
  <c r="AA84" i="1" s="1"/>
  <c r="Z77" i="1"/>
  <c r="AA77" i="1" s="1"/>
  <c r="Z73" i="1"/>
  <c r="AA73" i="1" s="1"/>
  <c r="Z69" i="1"/>
  <c r="AA69" i="1" s="1"/>
  <c r="Z65" i="1"/>
  <c r="AA65" i="1" s="1"/>
  <c r="Z61" i="1"/>
  <c r="AA61" i="1" s="1"/>
  <c r="Z57" i="1"/>
  <c r="AA57" i="1" s="1"/>
  <c r="Z54" i="1"/>
  <c r="AA54" i="1" s="1"/>
  <c r="Z50" i="1"/>
  <c r="AA50" i="1" s="1"/>
  <c r="Z60" i="1"/>
  <c r="AA60" i="1" s="1"/>
  <c r="Z99" i="1"/>
  <c r="AA99" i="1" s="1"/>
  <c r="Z95" i="1"/>
  <c r="AA95" i="1" s="1"/>
  <c r="Z91" i="1"/>
  <c r="AA91" i="1" s="1"/>
  <c r="Z87" i="1"/>
  <c r="AA87" i="1" s="1"/>
  <c r="Z83" i="1"/>
  <c r="AA83" i="1" s="1"/>
  <c r="Z80" i="1"/>
  <c r="AA80" i="1" s="1"/>
  <c r="Z76" i="1"/>
  <c r="AA76" i="1" s="1"/>
  <c r="Z68" i="1"/>
  <c r="AA68" i="1" s="1"/>
  <c r="Z64" i="1"/>
  <c r="AA64" i="1" s="1"/>
  <c r="Z49" i="1"/>
  <c r="AA49" i="1" s="1"/>
  <c r="P102" i="1"/>
  <c r="M102" i="1"/>
  <c r="Z44" i="1"/>
  <c r="AA44" i="1" s="1"/>
  <c r="Z39" i="1"/>
  <c r="AA39" i="1" s="1"/>
  <c r="Z34" i="1"/>
  <c r="AA34" i="1" s="1"/>
  <c r="Z30" i="1"/>
  <c r="AA30" i="1" s="1"/>
  <c r="Z25" i="1"/>
  <c r="AA25" i="1" s="1"/>
  <c r="Z43" i="1"/>
  <c r="AA43" i="1" s="1"/>
  <c r="Z38" i="1"/>
  <c r="AA38" i="1" s="1"/>
  <c r="Z33" i="1"/>
  <c r="AA33" i="1" s="1"/>
  <c r="Z24" i="1"/>
  <c r="AA24" i="1" s="1"/>
  <c r="Z32" i="1"/>
  <c r="AA32" i="1" s="1"/>
  <c r="Z28" i="1"/>
  <c r="AA28" i="1" s="1"/>
  <c r="Z22" i="1"/>
  <c r="AA22" i="1" s="1"/>
  <c r="Z40" i="1"/>
  <c r="AA40" i="1" s="1"/>
  <c r="Z36" i="1"/>
  <c r="AA36" i="1" s="1"/>
  <c r="Z31" i="1"/>
  <c r="AA31" i="1" s="1"/>
  <c r="Z26" i="1"/>
  <c r="AA26" i="1" s="1"/>
  <c r="Z21" i="1"/>
  <c r="AA21" i="1" s="1"/>
  <c r="T96" i="1"/>
  <c r="T92" i="1"/>
  <c r="T88" i="1"/>
  <c r="T84" i="1"/>
  <c r="T77" i="1"/>
  <c r="T73" i="1"/>
  <c r="T70" i="1"/>
  <c r="T99" i="1"/>
  <c r="T95" i="1"/>
  <c r="T91" i="1"/>
  <c r="T87" i="1"/>
  <c r="T83" i="1"/>
  <c r="T80" i="1"/>
  <c r="T76" i="1"/>
  <c r="T69" i="1"/>
  <c r="T101" i="1"/>
  <c r="T98" i="1"/>
  <c r="T94" i="1"/>
  <c r="T86" i="1"/>
  <c r="T82" i="1"/>
  <c r="T79" i="1"/>
  <c r="T75" i="1"/>
  <c r="T68" i="1"/>
  <c r="T90" i="1"/>
  <c r="T100" i="1"/>
  <c r="T97" i="1"/>
  <c r="T93" i="1"/>
  <c r="T89" i="1"/>
  <c r="T85" i="1"/>
  <c r="T81" i="1"/>
  <c r="T78" i="1"/>
  <c r="T74" i="1"/>
  <c r="T71" i="1"/>
  <c r="V102" i="1"/>
  <c r="Q102" i="1"/>
  <c r="T37" i="1"/>
  <c r="T13" i="1"/>
  <c r="Z13" i="1"/>
  <c r="AA13" i="1" s="1"/>
  <c r="T65" i="1"/>
  <c r="T61" i="1"/>
  <c r="T57" i="1"/>
  <c r="T54" i="1"/>
  <c r="T50" i="1"/>
  <c r="T38" i="1"/>
  <c r="T34" i="1"/>
  <c r="T30" i="1"/>
  <c r="T26" i="1"/>
  <c r="T22" i="1"/>
  <c r="T17" i="1"/>
  <c r="Z17" i="1"/>
  <c r="AA17" i="1" s="1"/>
  <c r="T12" i="1"/>
  <c r="Z12" i="1"/>
  <c r="AA12" i="1" s="1"/>
  <c r="T8" i="1"/>
  <c r="Z8" i="1"/>
  <c r="AA8" i="1" s="1"/>
  <c r="T29" i="1"/>
  <c r="T53" i="1"/>
  <c r="T64" i="1"/>
  <c r="T49" i="1"/>
  <c r="T33" i="1"/>
  <c r="T25" i="1"/>
  <c r="T21" i="1"/>
  <c r="T16" i="1"/>
  <c r="Z16" i="1"/>
  <c r="AA16" i="1" s="1"/>
  <c r="T11" i="1"/>
  <c r="Z11" i="1"/>
  <c r="AA11" i="1" s="1"/>
  <c r="T7" i="1"/>
  <c r="Z7" i="1"/>
  <c r="AA7" i="1" s="1"/>
  <c r="T56" i="1"/>
  <c r="T67" i="1"/>
  <c r="T63" i="1"/>
  <c r="T59" i="1"/>
  <c r="T55" i="1"/>
  <c r="T52" i="1"/>
  <c r="T48" i="1"/>
  <c r="T44" i="1"/>
  <c r="T40" i="1"/>
  <c r="T36" i="1"/>
  <c r="T32" i="1"/>
  <c r="T28" i="1"/>
  <c r="T24" i="1"/>
  <c r="T19" i="1"/>
  <c r="T15" i="1"/>
  <c r="Z15" i="1"/>
  <c r="AA15" i="1" s="1"/>
  <c r="T10" i="1"/>
  <c r="Z10" i="1"/>
  <c r="AA10" i="1" s="1"/>
  <c r="T6" i="1"/>
  <c r="Z6" i="1"/>
  <c r="AA6" i="1" s="1"/>
  <c r="T9" i="1"/>
  <c r="Z9" i="1"/>
  <c r="AA9" i="1" s="1"/>
  <c r="T41" i="1"/>
  <c r="T60" i="1"/>
  <c r="T66" i="1"/>
  <c r="T62" i="1"/>
  <c r="T58" i="1"/>
  <c r="T51" i="1"/>
  <c r="T43" i="1"/>
  <c r="T39" i="1"/>
  <c r="T31" i="1"/>
  <c r="T18" i="1"/>
  <c r="Z18" i="1"/>
  <c r="AA18" i="1" s="1"/>
  <c r="T14" i="1"/>
  <c r="Z14" i="1"/>
  <c r="AA14" i="1" s="1"/>
  <c r="T5" i="1"/>
  <c r="Z5" i="1"/>
  <c r="AA5" i="1" s="1"/>
  <c r="Y102" i="1"/>
  <c r="S102" i="1"/>
  <c r="T102" i="1" l="1"/>
  <c r="X102" i="1"/>
  <c r="W102" i="1"/>
  <c r="R102" i="1"/>
  <c r="AA102" i="1" l="1"/>
  <c r="Z102" i="1"/>
</calcChain>
</file>

<file path=xl/sharedStrings.xml><?xml version="1.0" encoding="utf-8"?>
<sst xmlns="http://schemas.openxmlformats.org/spreadsheetml/2006/main" count="385" uniqueCount="235">
  <si>
    <t>Item</t>
  </si>
  <si>
    <t xml:space="preserve">Marca de referencia </t>
  </si>
  <si>
    <t xml:space="preserve">Cadena para motosierra </t>
  </si>
  <si>
    <t>UNIVERSAL</t>
  </si>
  <si>
    <t>Kit de afilado para Motosierra</t>
  </si>
  <si>
    <t>Afilador de cadenas para motosierras Kit de afilado fácil de usar Todo tipo Motosierras</t>
  </si>
  <si>
    <t>Escalera de extensión</t>
  </si>
  <si>
    <t>Escalera extension en fibra de vidrio dielectrica, de 20 pasos (3.00 a 6.00 mts) segura para usar alrededor de campos electricos, soporta una rigidez dielectrica 90 kv, ideal para trabajo extra pesado - uso profesional</t>
  </si>
  <si>
    <t xml:space="preserve">Escalera Articulada </t>
  </si>
  <si>
    <t>Escalera Multifuncional 12 Pasos Con 4 Cuerpos de 3 Pasos</t>
  </si>
  <si>
    <t xml:space="preserve">Carretillas platon metalico y llanta de goma </t>
  </si>
  <si>
    <t>Carretilla De Construcción Metálica Rueda Negra</t>
  </si>
  <si>
    <t xml:space="preserve">Extension industrial de 40 metros </t>
  </si>
  <si>
    <t xml:space="preserve">Extensiones de 20 metros </t>
  </si>
  <si>
    <t>Extension 20 Metros</t>
  </si>
  <si>
    <t xml:space="preserve">Pulidora </t>
  </si>
  <si>
    <t>DEWALT, BAUKER, BOSCH, BLACK AND DECKER</t>
  </si>
  <si>
    <t>Pulidora industrial con motor de 900Watts, Sistema  de expulsión de polvo, Sistema de ventilación mejorado, Mango antivibración, Embrague electrónico y freno. Gatillo tipo paleta</t>
  </si>
  <si>
    <t>Discos diamantados para pulidora</t>
  </si>
  <si>
    <t>Disco diamantado de 4 1/2" - 115mm</t>
  </si>
  <si>
    <t>Discos de corte para pulidora dentado para madera</t>
  </si>
  <si>
    <t>Disco para pulidora de corte para madera de 4 1/2" por 40 dientes</t>
  </si>
  <si>
    <t>Tabla sin cepillar (tabla burra)</t>
  </si>
  <si>
    <t>30cm de ancho por 3cm de espesor 3 metros de largo</t>
  </si>
  <si>
    <t>Mallas para gavion 2x1x1</t>
  </si>
  <si>
    <t>Malla para gavion rectangular</t>
  </si>
  <si>
    <t>Mallas para gavion 1x1x1</t>
  </si>
  <si>
    <t xml:space="preserve">Varilla de 1/2 X 6 metros </t>
  </si>
  <si>
    <t>Varilla corrugada</t>
  </si>
  <si>
    <t>Estiba plastica</t>
  </si>
  <si>
    <t>Estiba plástica en polietileno de 60 cms X 60 cms.</t>
  </si>
  <si>
    <t>Bulto X50 Kilos</t>
  </si>
  <si>
    <t>Mixto enlonado</t>
  </si>
  <si>
    <t xml:space="preserve">Arena de rio </t>
  </si>
  <si>
    <t>Guaduas de 6 metros</t>
  </si>
  <si>
    <t>Guadua rolliza 6m 10-15cm inmunizada</t>
  </si>
  <si>
    <t xml:space="preserve">Tejas de zinc lisas </t>
  </si>
  <si>
    <t>Teja en zinc calibre 34 de 3 metros por 1 metro</t>
  </si>
  <si>
    <t xml:space="preserve">Tejas de Zinc 3 metros </t>
  </si>
  <si>
    <t>Teja en zinc calibre 35 de 3m X 0.80 m</t>
  </si>
  <si>
    <t xml:space="preserve">Rollo de geotextil no tejido NT 1600 S </t>
  </si>
  <si>
    <t>Geotextil, tela de alta resistencia, permite el paso del agua filtrando los materiales finos y evita la formación de cavernas debido a la erosión de 3.85 de ancho * 160 metros</t>
  </si>
  <si>
    <t>Alambre dulce</t>
  </si>
  <si>
    <t>Alambre dulce negro</t>
  </si>
  <si>
    <t>Emulsión asfáltica impermeabilizante</t>
  </si>
  <si>
    <t>SIKA</t>
  </si>
  <si>
    <t>Emulsión Asfáltica Impermeabilizante Para Cubierta 18kg 5gl</t>
  </si>
  <si>
    <t>Chazo-tornillo de 1/4</t>
  </si>
  <si>
    <t>Barras</t>
  </si>
  <si>
    <t>Barra acerada para excavación de 18 pulgadas</t>
  </si>
  <si>
    <t>Tubos de PVC 4" X 6 mt</t>
  </si>
  <si>
    <t>Pavco</t>
  </si>
  <si>
    <t>Tubo sanitario diseñado para transportar agua servida, residual doméstica, industrial, aguas lluvia y ventilación de 4" de diámetro y 6 metros de largo.</t>
  </si>
  <si>
    <t>Marcos para segueta</t>
  </si>
  <si>
    <t>Marco Segueta 300mm (12") de 43 cms de largo y 14 cms de ancho</t>
  </si>
  <si>
    <t>Hojas de segueta</t>
  </si>
  <si>
    <t xml:space="preserve"> Nicholson</t>
  </si>
  <si>
    <t>Hoja de segueta bimetálica 12"</t>
  </si>
  <si>
    <t xml:space="preserve">Picas </t>
  </si>
  <si>
    <t xml:space="preserve">
Pica con cabo de 5 libras de madera, hierro macizo</t>
  </si>
  <si>
    <t>Flexometro de 8 Mts</t>
  </si>
  <si>
    <t>Flexómetro de 8 Metros en ABS Ancho 25 mm</t>
  </si>
  <si>
    <t>Decametro de 100 metros</t>
  </si>
  <si>
    <t>Cinta de fibra de vidrio recubierta de PVC que permite que pueda mojarse y limpiarse fácilmente. Mango ergonómico con cubierta de goma para un agarre seguro. Cuerpo fabricado en ABS durable y resistente a impactos. Graduada por ambos lados. Longitud: 100 m. Ancho de la cinta: 12.5 mm. Espesor de la cinta: 0.4 mm. Escala: cm-m / in-ft. Color de la cinta: Amarillo.</t>
  </si>
  <si>
    <t>Tijera para podar</t>
  </si>
  <si>
    <t>Tijera para Poda de 48 cm Uso Hogar Con Mangos En Madera</t>
  </si>
  <si>
    <t xml:space="preserve">Punteros </t>
  </si>
  <si>
    <t>Cincel puntero acerado para demolición manual de trabajo pesado de 40 cms</t>
  </si>
  <si>
    <t xml:space="preserve">Macetas </t>
  </si>
  <si>
    <t>maceta de 1.5 kg con mango en madera.</t>
  </si>
  <si>
    <t>Palustres</t>
  </si>
  <si>
    <t>Palustre 8 Pulgadas Mango Madera</t>
  </si>
  <si>
    <t xml:space="preserve">Lonas </t>
  </si>
  <si>
    <t>Lonas blancas de alta resistencia</t>
  </si>
  <si>
    <t xml:space="preserve">Lazo industrial </t>
  </si>
  <si>
    <t xml:space="preserve">Equipo de proteccion para guadaña </t>
  </si>
  <si>
    <t>Guantes, mangas y peto
Careta para guadañar
Canillas protectoras</t>
  </si>
  <si>
    <t>Guantes de carnaza</t>
  </si>
  <si>
    <t>Guante vaqeuta amarillo</t>
  </si>
  <si>
    <t xml:space="preserve">Botas industriales punta de acero </t>
  </si>
  <si>
    <t xml:space="preserve">Botas de caucho punta de seguridad </t>
  </si>
  <si>
    <t xml:space="preserve">Impermeables </t>
  </si>
  <si>
    <t xml:space="preserve">Guantes de nitrilo negros </t>
  </si>
  <si>
    <t xml:space="preserve">Almadanas grande </t>
  </si>
  <si>
    <t xml:space="preserve">Protectores auditivos </t>
  </si>
  <si>
    <t xml:space="preserve">Casco blanco industrial completos  </t>
  </si>
  <si>
    <t>Arnés de cuerpo completo (certificado)</t>
  </si>
  <si>
    <t>Cuerda de posicionamiento y restricción</t>
  </si>
  <si>
    <t>Cuerda de descenso de 100 metros dinamicas y estaticas</t>
  </si>
  <si>
    <t>Absorbedor de energía</t>
  </si>
  <si>
    <t>Elementos de anclaje (puntos de anclaje certificados, eslingas)</t>
  </si>
  <si>
    <t>Mosquetones y conectores (de seguridad, con doble seguro)</t>
  </si>
  <si>
    <t>Amortiguador de altura de anillo 8</t>
  </si>
  <si>
    <t xml:space="preserve">Cascos petzel 
</t>
  </si>
  <si>
    <t>Cintas tubulares</t>
  </si>
  <si>
    <t>Paletas de PARE y SIGA</t>
  </si>
  <si>
    <t xml:space="preserve">Conos para transito </t>
  </si>
  <si>
    <t>Calibrador de presion de llantas para volqueta</t>
  </si>
  <si>
    <t xml:space="preserve">Botiquin Tipo B </t>
  </si>
  <si>
    <t>Botiquines portatiles</t>
  </si>
  <si>
    <t xml:space="preserve">Linternas de emergencia </t>
  </si>
  <si>
    <t>Extintores</t>
  </si>
  <si>
    <t>Reflector de 200 W</t>
  </si>
  <si>
    <t>Bolsas plastica negra Medianas</t>
  </si>
  <si>
    <t>Pintura en aerosol colores fluorecentes</t>
  </si>
  <si>
    <t xml:space="preserve">Avisos de No arrojar basura, Obra, No transite zona de emergencia </t>
  </si>
  <si>
    <t xml:space="preserve">Pendones en tela para hacer plantillas </t>
  </si>
  <si>
    <t xml:space="preserve">Galones de pintura blanca </t>
  </si>
  <si>
    <t>Galones de pintura amarilla</t>
  </si>
  <si>
    <t xml:space="preserve">Galones de pintura roja </t>
  </si>
  <si>
    <t>Pacas agua X24 de 500Ml</t>
  </si>
  <si>
    <t>Rollo de cable para guadañar 50 Mts</t>
  </si>
  <si>
    <t xml:space="preserve">BIDON METALICO TIPO II de 19 litros </t>
  </si>
  <si>
    <t>Monogafa Seguridad Transparente Banda Elástica Protección</t>
  </si>
  <si>
    <t>Máscara de gas respirador con filtros</t>
  </si>
  <si>
    <t>Máscaras de gas de supervivencia nuclear y química para pintura, vapores orgánicos</t>
  </si>
  <si>
    <t>Tabla Planillera Offiesco</t>
  </si>
  <si>
    <t>Offiesco</t>
  </si>
  <si>
    <t>Tabla Planillera Offiesco Colores 1/2 Carta y oficio</t>
  </si>
  <si>
    <t>Resma Reprograf carta bond de 500 hojas</t>
  </si>
  <si>
    <t>Resma por 500 hojas</t>
  </si>
  <si>
    <t>Buzo de algodón de alta visibilidad</t>
  </si>
  <si>
    <t>Buzo de trabajo con reflectivo en pecho y espalda</t>
  </si>
  <si>
    <t xml:space="preserve">Señalizador vial tubular </t>
  </si>
  <si>
    <t>Baston luminoso de trafico</t>
  </si>
  <si>
    <t>Rollos de malla para cerrar</t>
  </si>
  <si>
    <t>Archivador para guardar herramienta</t>
  </si>
  <si>
    <t xml:space="preserve">Bujías para guadaña pata corta
</t>
  </si>
  <si>
    <t xml:space="preserve">Empaques para carburador de guadaña Stihl
</t>
  </si>
  <si>
    <t xml:space="preserve">Cintas de encendido para Stihl
</t>
  </si>
  <si>
    <t xml:space="preserve">Empaques del tanque de fluido de gasolina
</t>
  </si>
  <si>
    <t>Cintas de arranque</t>
  </si>
  <si>
    <t xml:space="preserve">Grasera manual
</t>
  </si>
  <si>
    <t>Grasa roja</t>
  </si>
  <si>
    <t>Estante Metalico Industrial 4 Niveles</t>
  </si>
  <si>
    <t>ELEMENTOS PARA GUADAÑADORA</t>
  </si>
  <si>
    <t xml:space="preserve">NO APLICA </t>
  </si>
  <si>
    <t>Lonas de arena</t>
  </si>
  <si>
    <t>Rollo Nylon</t>
  </si>
  <si>
    <t>Material de PVC, Puntera de Acero, Resistencia eléctrica, Forro Interno</t>
  </si>
  <si>
    <t>Tejido en Nylon flexible, dedos y palmas con recubrimiento, alta resistencia a la abrasión y desgaste</t>
  </si>
  <si>
    <t xml:space="preserve">Casco altamente resistente a golpes veticales y laterales/resistente a rayaduras </t>
  </si>
  <si>
    <t>Kit completo de protección contra caídas con cordón que incluye arnés de cuerpo completo y cordón que absorbe los golpes. Perfecto para arneses de techo para seguridad de techos, sistemas de detención de caídas y trabajos de altura de construcción.</t>
  </si>
  <si>
    <t>Las Paletas Pare y Siga de 30 cm en alta intensidad de alta densidad, con base cónica y reflectivo.</t>
  </si>
  <si>
    <t>Compresor De Aire Digital, Bomba Infladora Portátil</t>
  </si>
  <si>
    <t>1 Gasa Limpia Paq X 100 Und20 Gasa Estéril 7.5X7.5 Por 5 Und 4 Compresa Abdominal2 Esparadrapo 4" X5 Y2 Bajalenguas Paq X 20 Und2 Venda Elástica 2" X 5 Y2 Venda Elástica 3" X 5 Y2 Venda Elástica 5" X 5 Y2 Venda De Algodón 3" X 5 Y2 Venda De Algodón 5" X 5 Y1 Jabon Yodado Gl5 Solución Salina 500Ml1 Guante X 100Und1 Termometro1 Alcohol 300Ml1 Tijera Para Trauma 1 Linterna Dinamo2 Cuello Tipo Filadelphiaad2 Cuello Tipo Filadelphia Pedi1 Kit X 3 Piezas Cartón Plast Ad Brazo Pierna1 Kit Carton Plast Ped X 3 Piezas1 Vasospq X 25 1 Kit Fonendo Y Tensiometro2 Acetaminofén 500Mg Tab X 101 Hidroxido De Aluminio Tb X 101 Acido Acetil Salicilico X 10 Und2 Barrera Para Rcp</t>
  </si>
  <si>
    <t>Botiquín 18 Elementos Reglamentario portatil</t>
  </si>
  <si>
    <t>Extintor Multipropósito De 10 Libras Con Boquilla Mas Soporte Pedestal</t>
  </si>
  <si>
    <t>Lámpara Reflector solar de 200W y Panel Solar, Control Remoto, Luz Blanca</t>
  </si>
  <si>
    <t>Bolsa Industrial Negra 97cm X 115cm</t>
  </si>
  <si>
    <t>Bolsas para basura de alta calidad, resistentes al peso y desgarro.</t>
  </si>
  <si>
    <t>Pintura en aerosol base agua multi superficie de rápido secado y excelentes características de adherencia, durabilidad y poder de cubrición.</t>
  </si>
  <si>
    <t>Señal Reglamentaria No arrojar basuras 22x15</t>
  </si>
  <si>
    <t xml:space="preserve">Pintura tipo 1 a base agua, diseñada especialmente para ambientes interiores y con alto cubrimiento al secar. </t>
  </si>
  <si>
    <t>Nylon para guadaña</t>
  </si>
  <si>
    <t>el juego de llaves de tubo con trinquete es adecuado para reparar diversos equipos mecánicos</t>
  </si>
  <si>
    <t>Juego de llaves de vaso</t>
  </si>
  <si>
    <t>Juego de llaves inglesa combinadas con trinquete</t>
  </si>
  <si>
    <t>Juego de llaves combinado con trinquete</t>
  </si>
  <si>
    <t>Linterna Baston Luminoso Recargable - Control De Trafico.</t>
  </si>
  <si>
    <t>Malla Eslabonada De 2.00 X 10.0 M En Metal Galvanizado De 2.25Mm De 2.1/4X2.1/4 Huecos Por Pulgada</t>
  </si>
  <si>
    <t>Bujias para guadaña</t>
  </si>
  <si>
    <t>Paquete de empaques para guadaña</t>
  </si>
  <si>
    <t>Cinta de encendido para guadaña Stihl</t>
  </si>
  <si>
    <t>Cinta de encendido para guadaña universal</t>
  </si>
  <si>
    <t>Engrasadora tipo pistola</t>
  </si>
  <si>
    <t>Grasa super guadaña</t>
  </si>
  <si>
    <t>Metalico
Alto 180 cm
Ancho 100 cm
Profundidad 50 cm</t>
  </si>
  <si>
    <t>Total</t>
  </si>
  <si>
    <t xml:space="preserve">3 Metros Cubicos </t>
  </si>
  <si>
    <t>2 Metros Cubicos</t>
  </si>
  <si>
    <t>Unidad Medida</t>
  </si>
  <si>
    <t>UN</t>
  </si>
  <si>
    <t>Kilos</t>
  </si>
  <si>
    <t>galones</t>
  </si>
  <si>
    <t>N°</t>
  </si>
  <si>
    <t>Valor Unitario Sin IVA</t>
  </si>
  <si>
    <t>Valor Unitario con IVA</t>
  </si>
  <si>
    <t>Valor Total con IVA</t>
  </si>
  <si>
    <t>Apoyo Tecnico</t>
  </si>
  <si>
    <t>un</t>
  </si>
  <si>
    <t>Juego</t>
  </si>
  <si>
    <t>ROLLO</t>
  </si>
  <si>
    <t>Tecnólogo(a) en áreas administrativas con experiencia laboral en cargos relacionados con el cuidado del medio ambiente. Experiencia en gestión administrativa, contable y financiera, de proyectos y recursos humanos. 1 APOYO TECNICO POR 1 MES</t>
  </si>
  <si>
    <t>CANT</t>
  </si>
  <si>
    <t>Extension trabajo pesado 40 Metros</t>
  </si>
  <si>
    <t>3 metros de Mixto</t>
  </si>
  <si>
    <t xml:space="preserve">Lazo industrial de 100 metros </t>
  </si>
  <si>
    <t>Overoles</t>
  </si>
  <si>
    <t>Overoles con reflectivo (Tallas  S M L XL)</t>
  </si>
  <si>
    <t xml:space="preserve">Impermeables  (pantalon y chaqueta)  </t>
  </si>
  <si>
    <t xml:space="preserve">Almadanas grande  para corte de piedra (12 Libras) en punta </t>
  </si>
  <si>
    <t>Protectores auditivos  (tipo audifonos)</t>
  </si>
  <si>
    <t>Cuerda de posicionamiento y restricción 1 de 100 metros y 1 de 50 metros dinamicas estaticas</t>
  </si>
  <si>
    <t>Cuerda de descenso de 100 metros dinamicas y estaticas 1 de 100 metros y 1 de 50 metros dinamicas estaticas</t>
  </si>
  <si>
    <t xml:space="preserve"> Conos para transito 60 o 70 CM</t>
  </si>
  <si>
    <t>Señalizador vial tubular  Base conica</t>
  </si>
  <si>
    <t>Archivador para guardar herramienta Metalico con cajones de seguridad</t>
  </si>
  <si>
    <t>Bidón de seguridad metálico con manguera metálica flexible y arrestallama</t>
  </si>
  <si>
    <t>Bultos de Cemento  x 50 kilos.</t>
  </si>
  <si>
    <t xml:space="preserve">Cascos petzl 
</t>
  </si>
  <si>
    <t>ESTUDIO DE MERCADO 2768- EDUCCIÓN DE RIESGOS POR EMERGENCIAS, CALAMIDADES Y DESASTRES EN LA LOCALIDAD RAFAEL URIBE URIBE</t>
  </si>
  <si>
    <t xml:space="preserve">COTIZACION 2 </t>
  </si>
  <si>
    <t>COTIZACION 1</t>
  </si>
  <si>
    <t>COTIZACION 3</t>
  </si>
  <si>
    <t>Cadena universal para motosierra marca prescott</t>
  </si>
  <si>
    <t>Extension electrica industrial de 20 metros encauchetada</t>
  </si>
  <si>
    <t>Extension electrica industrial de 40 metros encauchetada</t>
  </si>
  <si>
    <t xml:space="preserve">Arena enlonada </t>
  </si>
  <si>
    <t>2 Metros cubicos de arena de rio por lonas</t>
  </si>
  <si>
    <t>Chipas de alambre galvanizado calibre 18 x 25 kilos</t>
  </si>
  <si>
    <t>Especial para rescate, escalada o trabajo industrial, su fabricación tubular plana permite su utilización en la construcción de puntos de anclaje, porta-herramientas, arneses de emergencia para rescate, entre otros.</t>
  </si>
  <si>
    <t>Botiquín Primeros Auxilios Tipo A Resolución 0705 De 2007
Botiquín Tipo Bolso de primero auxilios morral en lona impermeable.</t>
  </si>
  <si>
    <t xml:space="preserve">Bolsa plastica negra </t>
  </si>
  <si>
    <t>Plantillas de Letras y Símbolos para realizar marcaciones</t>
  </si>
  <si>
    <t xml:space="preserve">Archivador metalico con llave
Mueble organizador de 4 0 5 cajones </t>
  </si>
  <si>
    <t>Bujias pata corta Para Guadaña De 5.5 Cm Stih</t>
  </si>
  <si>
    <t>1 carburador, 1 filtro de combustible, 1 línea de combustible, 1 filtro de aceite, 1 línea de aceite, 1 línea de impulso, 1 colector de admisión, 1 kit de reparación de carburador, 1 junta de carburador</t>
  </si>
  <si>
    <t xml:space="preserve">Kit de empaques de motor para motosierra
</t>
  </si>
  <si>
    <t>Afilador Manual De Cadenas De Motosierra, Kit De Limado Para Afilado De Motosierras</t>
  </si>
  <si>
    <t>Valor Unitario con Iva.</t>
  </si>
  <si>
    <t xml:space="preserve">PRECIOS </t>
  </si>
  <si>
    <t>Precio promedio</t>
  </si>
  <si>
    <t>Valor total</t>
  </si>
  <si>
    <t>Valor Unitario con Iva</t>
  </si>
  <si>
    <t>Botas de Seguridad (Tallas 36 -42) , "Botas de seguridad (Tallas 39 -42),  Botas de seguridad bajo la Norma NTC ISO20345
- Calzado eléctricamente aislante (dieléctrico)
- CAPELLADA: Corte elaborado en cuero Mocasín, cuero semi graso, calibre 1,8 -2,0 mm.
- SUELA: Poliuretano (PU), Liviana, confortable, caracterizada por ser Resistente a Hidrocarburos (R.H.) y Dieléctrica (D.E.)
- PUNTERA DE SEGURIDAD: Composite, Plástica, Dieléctrica y extra liviana, resistente al impacto noma EN 12568
- FORROS: Capellada: tela no tejida en fibra de poliéster 2 mm. Protege el pie del contacto con la puntera, Lateral: tela poliéster con espuma de 5 mm. Proporciona confort.
- OJALETES: Plástico con arandela, diámetro interno 3/16""
- CORDONES: Poliéster, trenzado redondo con puntera de acetano. Longitud 1,00 mm.
- COSTURAS: Hilo continuo de nylon de alta tenacidad, No. 20, excelente recuperación elástica, resistente a la humedad y a la abrasión. Resistencia 8900 cN. 1cN (CENTINIWTON)= 1,02 Gramos fuerza.
- PLANTILLA: Lamina EVA de 2 mm bondeada con tela poliéster.
- ALTURA: 4,5 +/- 1/4 pulgadas.
- PESO PROMEDIO: 960 gramos por par"</t>
  </si>
  <si>
    <t>ESTUDIO DE MERCADO 2768- REDUCCIÓN DE RIESGOS POR EMERGENCIAS, CALAMIDADES Y DESASTRES EN LA LOCALIDAD RAFAEL URIBE URIBE.</t>
  </si>
  <si>
    <t>Especificaciones técnicas</t>
  </si>
  <si>
    <t>CON PROYECCION DEL IPC</t>
  </si>
  <si>
    <t>Valor Unitario con Iva+IPC.</t>
  </si>
  <si>
    <t>Incremento IPC 5,20%</t>
  </si>
  <si>
    <t xml:space="preserve">Rollo de nylon corta césped rojo de 400 mts </t>
  </si>
  <si>
    <t xml:space="preserve">Cascos 
</t>
  </si>
  <si>
    <t>Casco ventilado para el trabajo en altura y rescate. Con su correa de barbilla fuerte, el casco establece el estándar en protección de la cabeza para los trabajadores en altura. </t>
  </si>
  <si>
    <t xml:space="preserve">Tipo de anclaje: fijo y  removible, empotrado, para concreto.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</si>
</sst>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0.0%"/>
    <numFmt numFmtId="167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8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b/>
      <sz val="14"/>
      <color theme="1"/>
      <name val="Garamond"/>
      <family val="1"/>
    </font>
    <font>
      <sz val="12"/>
      <color rgb="FF000000"/>
      <name val="Garamond"/>
      <family val="1"/>
    </font>
    <font>
      <b/>
      <sz val="16"/>
      <color theme="1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justify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right" vertical="center"/>
    </xf>
    <xf numFmtId="165" fontId="2" fillId="0" borderId="6" xfId="1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justify" vertical="center"/>
    </xf>
    <xf numFmtId="165" fontId="2" fillId="0" borderId="5" xfId="1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justify" vertical="center"/>
    </xf>
    <xf numFmtId="49" fontId="2" fillId="0" borderId="6" xfId="0" applyNumberFormat="1" applyFont="1" applyBorder="1" applyAlignment="1">
      <alignment horizontal="justify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left"/>
    </xf>
    <xf numFmtId="165" fontId="2" fillId="0" borderId="0" xfId="1" applyNumberFormat="1" applyFont="1" applyBorder="1" applyAlignment="1">
      <alignment horizontal="right" vertical="center"/>
    </xf>
    <xf numFmtId="167" fontId="2" fillId="0" borderId="5" xfId="3" applyNumberFormat="1" applyFont="1" applyBorder="1" applyAlignment="1">
      <alignment horizontal="right" vertical="center"/>
    </xf>
    <xf numFmtId="167" fontId="2" fillId="0" borderId="1" xfId="3" applyNumberFormat="1" applyFont="1" applyBorder="1" applyAlignment="1">
      <alignment horizontal="right" vertical="center"/>
    </xf>
    <xf numFmtId="167" fontId="2" fillId="0" borderId="6" xfId="3" applyNumberFormat="1" applyFont="1" applyBorder="1" applyAlignment="1">
      <alignment horizontal="right" vertical="center"/>
    </xf>
    <xf numFmtId="167" fontId="2" fillId="0" borderId="12" xfId="3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justify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justify" vertical="center"/>
    </xf>
    <xf numFmtId="49" fontId="2" fillId="2" borderId="6" xfId="0" applyNumberFormat="1" applyFont="1" applyFill="1" applyBorder="1" applyAlignment="1">
      <alignment horizontal="justify" vertical="center"/>
    </xf>
    <xf numFmtId="0" fontId="2" fillId="2" borderId="13" xfId="0" applyFont="1" applyFill="1" applyBorder="1" applyAlignment="1">
      <alignment horizontal="center" vertical="center"/>
    </xf>
    <xf numFmtId="167" fontId="2" fillId="2" borderId="12" xfId="3" applyNumberFormat="1" applyFont="1" applyFill="1" applyBorder="1" applyAlignment="1">
      <alignment horizontal="right" vertical="center"/>
    </xf>
    <xf numFmtId="167" fontId="2" fillId="2" borderId="1" xfId="3" applyNumberFormat="1" applyFont="1" applyFill="1" applyBorder="1" applyAlignment="1">
      <alignment horizontal="right" vertical="center"/>
    </xf>
    <xf numFmtId="167" fontId="2" fillId="2" borderId="6" xfId="3" applyNumberFormat="1" applyFont="1" applyFill="1" applyBorder="1" applyAlignment="1">
      <alignment horizontal="right" vertical="center"/>
    </xf>
    <xf numFmtId="165" fontId="2" fillId="2" borderId="0" xfId="1" applyNumberFormat="1" applyFont="1" applyFill="1" applyBorder="1" applyAlignment="1">
      <alignment horizontal="right" vertical="center"/>
    </xf>
    <xf numFmtId="165" fontId="2" fillId="2" borderId="5" xfId="1" applyNumberFormat="1" applyFont="1" applyFill="1" applyBorder="1" applyAlignment="1">
      <alignment horizontal="right" vertical="center"/>
    </xf>
    <xf numFmtId="165" fontId="2" fillId="2" borderId="1" xfId="1" applyNumberFormat="1" applyFont="1" applyFill="1" applyBorder="1" applyAlignment="1">
      <alignment horizontal="right" vertical="center"/>
    </xf>
    <xf numFmtId="165" fontId="2" fillId="2" borderId="6" xfId="1" applyNumberFormat="1" applyFont="1" applyFill="1" applyBorder="1" applyAlignment="1">
      <alignment horizontal="right" vertical="center"/>
    </xf>
    <xf numFmtId="0" fontId="2" fillId="2" borderId="0" xfId="0" applyFont="1" applyFill="1"/>
    <xf numFmtId="167" fontId="2" fillId="2" borderId="5" xfId="3" applyNumberFormat="1" applyFont="1" applyFill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justify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justify" vertical="center"/>
    </xf>
    <xf numFmtId="49" fontId="2" fillId="0" borderId="17" xfId="0" applyNumberFormat="1" applyFont="1" applyBorder="1" applyAlignment="1">
      <alignment horizontal="justify" vertical="center"/>
    </xf>
    <xf numFmtId="0" fontId="2" fillId="0" borderId="18" xfId="0" applyFont="1" applyBorder="1" applyAlignment="1">
      <alignment horizontal="center" vertical="center"/>
    </xf>
    <xf numFmtId="167" fontId="2" fillId="0" borderId="19" xfId="3" applyNumberFormat="1" applyFont="1" applyBorder="1" applyAlignment="1">
      <alignment horizontal="right" vertical="center"/>
    </xf>
    <xf numFmtId="167" fontId="2" fillId="0" borderId="16" xfId="3" applyNumberFormat="1" applyFont="1" applyBorder="1" applyAlignment="1">
      <alignment horizontal="right" vertical="center"/>
    </xf>
    <xf numFmtId="167" fontId="2" fillId="0" borderId="17" xfId="3" applyNumberFormat="1" applyFont="1" applyBorder="1" applyAlignment="1">
      <alignment horizontal="right" vertical="center"/>
    </xf>
    <xf numFmtId="165" fontId="2" fillId="0" borderId="15" xfId="1" applyNumberFormat="1" applyFont="1" applyBorder="1" applyAlignment="1">
      <alignment horizontal="right" vertical="center"/>
    </xf>
    <xf numFmtId="165" fontId="2" fillId="0" borderId="16" xfId="1" applyNumberFormat="1" applyFont="1" applyBorder="1" applyAlignment="1">
      <alignment horizontal="right" vertical="center"/>
    </xf>
    <xf numFmtId="165" fontId="2" fillId="0" borderId="17" xfId="1" applyNumberFormat="1" applyFont="1" applyBorder="1" applyAlignment="1">
      <alignment horizontal="right" vertical="center"/>
    </xf>
    <xf numFmtId="167" fontId="2" fillId="0" borderId="15" xfId="3" applyNumberFormat="1" applyFont="1" applyBorder="1" applyAlignment="1">
      <alignment horizontal="right" vertical="center"/>
    </xf>
    <xf numFmtId="0" fontId="4" fillId="0" borderId="1" xfId="0" applyFont="1" applyBorder="1"/>
    <xf numFmtId="0" fontId="4" fillId="0" borderId="0" xfId="0" applyFont="1"/>
    <xf numFmtId="42" fontId="4" fillId="0" borderId="1" xfId="0" applyNumberFormat="1" applyFont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justify" vertical="center"/>
    </xf>
    <xf numFmtId="42" fontId="4" fillId="4" borderId="1" xfId="4" applyFont="1" applyFill="1" applyBorder="1" applyAlignment="1">
      <alignment horizontal="right" vertical="center"/>
    </xf>
    <xf numFmtId="165" fontId="4" fillId="5" borderId="1" xfId="1" applyNumberFormat="1" applyFont="1" applyFill="1" applyBorder="1" applyAlignment="1">
      <alignment horizontal="right" vertical="center"/>
    </xf>
    <xf numFmtId="42" fontId="4" fillId="6" borderId="1" xfId="4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justify" vertical="center"/>
    </xf>
    <xf numFmtId="0" fontId="4" fillId="0" borderId="0" xfId="0" applyFont="1" applyFill="1"/>
    <xf numFmtId="49" fontId="4" fillId="0" borderId="1" xfId="0" applyNumberFormat="1" applyFont="1" applyBorder="1" applyAlignment="1">
      <alignment horizontal="justify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justify" vertical="center"/>
    </xf>
    <xf numFmtId="42" fontId="4" fillId="3" borderId="1" xfId="4" applyFont="1" applyFill="1" applyBorder="1" applyAlignment="1">
      <alignment horizontal="right" vertical="center"/>
    </xf>
    <xf numFmtId="42" fontId="4" fillId="3" borderId="1" xfId="0" applyNumberFormat="1" applyFont="1" applyFill="1" applyBorder="1"/>
    <xf numFmtId="49" fontId="4" fillId="0" borderId="1" xfId="0" applyNumberFormat="1" applyFont="1" applyBorder="1" applyAlignment="1">
      <alignment horizontal="center" vertical="center" wrapText="1"/>
    </xf>
    <xf numFmtId="0" fontId="4" fillId="7" borderId="0" xfId="0" applyFont="1" applyFill="1"/>
    <xf numFmtId="42" fontId="4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7" borderId="0" xfId="0" applyFont="1" applyFill="1" applyAlignment="1">
      <alignment horizontal="right" vertical="center"/>
    </xf>
    <xf numFmtId="166" fontId="4" fillId="7" borderId="0" xfId="2" applyNumberFormat="1" applyFont="1" applyFill="1" applyAlignment="1">
      <alignment horizontal="right" vertical="center"/>
    </xf>
    <xf numFmtId="164" fontId="4" fillId="7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66" fontId="4" fillId="0" borderId="0" xfId="2" applyNumberFormat="1" applyFont="1" applyFill="1" applyAlignment="1">
      <alignment horizontal="right" vertical="center"/>
    </xf>
    <xf numFmtId="165" fontId="4" fillId="7" borderId="0" xfId="0" applyNumberFormat="1" applyFont="1" applyFill="1" applyAlignment="1">
      <alignment horizontal="right" vertical="center"/>
    </xf>
    <xf numFmtId="164" fontId="4" fillId="0" borderId="0" xfId="1" applyFont="1" applyFill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6" borderId="1" xfId="0" applyFont="1" applyFill="1" applyBorder="1" applyAlignment="1">
      <alignment horizontal="center" vertical="center" wrapText="1"/>
    </xf>
    <xf numFmtId="6" fontId="6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49" fontId="4" fillId="0" borderId="1" xfId="0" applyNumberFormat="1" applyFont="1" applyFill="1" applyBorder="1" applyAlignment="1">
      <alignment horizontal="justify" vertical="center" wrapText="1"/>
    </xf>
    <xf numFmtId="49" fontId="4" fillId="3" borderId="1" xfId="0" applyNumberFormat="1" applyFont="1" applyFill="1" applyBorder="1" applyAlignment="1">
      <alignment horizontal="justify" vertical="center" wrapText="1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vertical="center" wrapText="1"/>
    </xf>
    <xf numFmtId="0" fontId="4" fillId="0" borderId="5" xfId="0" applyFont="1" applyBorder="1"/>
    <xf numFmtId="0" fontId="6" fillId="0" borderId="5" xfId="0" applyFont="1" applyBorder="1" applyAlignment="1">
      <alignment horizontal="center" vertical="center" wrapText="1"/>
    </xf>
    <xf numFmtId="164" fontId="6" fillId="5" borderId="6" xfId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2" fontId="4" fillId="0" borderId="6" xfId="0" applyNumberFormat="1" applyFont="1" applyBorder="1"/>
    <xf numFmtId="0" fontId="4" fillId="0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2" fontId="4" fillId="3" borderId="6" xfId="0" applyNumberFormat="1" applyFont="1" applyFill="1" applyBorder="1"/>
    <xf numFmtId="0" fontId="5" fillId="0" borderId="8" xfId="0" applyFont="1" applyBorder="1" applyAlignment="1">
      <alignment horizontal="center" vertical="center"/>
    </xf>
    <xf numFmtId="42" fontId="4" fillId="4" borderId="8" xfId="4" applyFont="1" applyFill="1" applyBorder="1" applyAlignment="1">
      <alignment horizontal="center" vertical="center"/>
    </xf>
    <xf numFmtId="164" fontId="4" fillId="5" borderId="8" xfId="0" applyNumberFormat="1" applyFont="1" applyFill="1" applyBorder="1" applyAlignment="1">
      <alignment horizontal="center" vertical="center"/>
    </xf>
    <xf numFmtId="165" fontId="4" fillId="5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2" fontId="4" fillId="6" borderId="8" xfId="4" applyFont="1" applyFill="1" applyBorder="1" applyAlignment="1">
      <alignment horizontal="center" vertical="center"/>
    </xf>
    <xf numFmtId="42" fontId="4" fillId="0" borderId="8" xfId="0" applyNumberFormat="1" applyFont="1" applyBorder="1" applyAlignment="1">
      <alignment horizontal="center" vertical="center"/>
    </xf>
    <xf numFmtId="42" fontId="4" fillId="0" borderId="9" xfId="0" applyNumberFormat="1" applyFont="1" applyBorder="1" applyAlignment="1">
      <alignment horizontal="center" vertical="center"/>
    </xf>
    <xf numFmtId="42" fontId="4" fillId="8" borderId="8" xfId="4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justify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6" fontId="5" fillId="5" borderId="1" xfId="0" applyNumberFormat="1" applyFont="1" applyFill="1" applyBorder="1" applyAlignment="1">
      <alignment horizontal="center" vertical="center" wrapText="1"/>
    </xf>
    <xf numFmtId="6" fontId="5" fillId="5" borderId="6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4" fillId="7" borderId="0" xfId="1" applyFont="1" applyFill="1" applyAlignment="1">
      <alignment horizontal="center" vertical="center"/>
    </xf>
    <xf numFmtId="164" fontId="4" fillId="0" borderId="0" xfId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2" fontId="4" fillId="3" borderId="1" xfId="4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</cellXfs>
  <cellStyles count="5">
    <cellStyle name="Millares" xfId="3" builtinId="3"/>
    <cellStyle name="Moneda" xfId="1" builtinId="4"/>
    <cellStyle name="Moneda [0]" xfId="4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0"/>
  <sheetViews>
    <sheetView tabSelected="1" topLeftCell="S91" zoomScale="125" zoomScaleNormal="96" workbookViewId="0">
      <selection activeCell="E24" sqref="E24"/>
    </sheetView>
  </sheetViews>
  <sheetFormatPr baseColWidth="10" defaultColWidth="10.83203125" defaultRowHeight="16" x14ac:dyDescent="0.2"/>
  <cols>
    <col min="1" max="1" width="5.33203125" style="55" bestFit="1" customWidth="1"/>
    <col min="2" max="2" width="42.33203125" style="55" customWidth="1"/>
    <col min="3" max="3" width="8.5" style="55" customWidth="1"/>
    <col min="4" max="4" width="24" style="55" hidden="1" customWidth="1"/>
    <col min="5" max="5" width="63.1640625" style="55" customWidth="1"/>
    <col min="6" max="6" width="6" style="55" customWidth="1"/>
    <col min="7" max="7" width="12" style="55" hidden="1" customWidth="1"/>
    <col min="8" max="8" width="12" style="55" customWidth="1"/>
    <col min="9" max="9" width="13.6640625" style="55" customWidth="1"/>
    <col min="10" max="10" width="12" style="55" customWidth="1"/>
    <col min="11" max="11" width="18.6640625" style="55" bestFit="1" customWidth="1"/>
    <col min="12" max="12" width="16.6640625" style="55" customWidth="1"/>
    <col min="13" max="13" width="20.83203125" style="74" bestFit="1" customWidth="1"/>
    <col min="14" max="14" width="24.83203125" style="74" bestFit="1" customWidth="1"/>
    <col min="15" max="15" width="15.33203125" style="74" customWidth="1"/>
    <col min="16" max="16" width="21.6640625" style="74" bestFit="1" customWidth="1"/>
    <col min="17" max="17" width="20.83203125" style="77" bestFit="1" customWidth="1"/>
    <col min="18" max="18" width="14.5" style="77" hidden="1" customWidth="1"/>
    <col min="19" max="19" width="14.5" style="77" customWidth="1"/>
    <col min="20" max="20" width="21.6640625" style="77" bestFit="1" customWidth="1"/>
    <col min="21" max="21" width="10.83203125" style="55" hidden="1" customWidth="1"/>
    <col min="22" max="22" width="17.6640625" style="77" bestFit="1" customWidth="1"/>
    <col min="23" max="23" width="13.5" style="77" hidden="1" customWidth="1"/>
    <col min="24" max="24" width="13.5" style="77" customWidth="1"/>
    <col min="25" max="25" width="14.5" style="77" customWidth="1"/>
    <col min="26" max="26" width="19.5" style="55" bestFit="1" customWidth="1"/>
    <col min="27" max="27" width="28.1640625" style="55" bestFit="1" customWidth="1"/>
    <col min="28" max="16384" width="10.83203125" style="55"/>
  </cols>
  <sheetData>
    <row r="1" spans="1:27" ht="17" thickBot="1" x14ac:dyDescent="0.25"/>
    <row r="2" spans="1:27" ht="48" customHeight="1" x14ac:dyDescent="0.2">
      <c r="A2" s="132" t="s">
        <v>226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4"/>
    </row>
    <row r="3" spans="1:27" ht="45" customHeight="1" x14ac:dyDescent="0.2">
      <c r="A3" s="106"/>
      <c r="B3" s="54"/>
      <c r="C3" s="54"/>
      <c r="D3" s="54"/>
      <c r="E3" s="54"/>
      <c r="F3" s="54"/>
      <c r="G3" s="54"/>
      <c r="H3" s="141" t="s">
        <v>228</v>
      </c>
      <c r="I3" s="141"/>
      <c r="J3" s="141"/>
      <c r="K3" s="141"/>
      <c r="L3" s="141"/>
      <c r="M3" s="129" t="s">
        <v>203</v>
      </c>
      <c r="N3" s="129"/>
      <c r="O3" s="129"/>
      <c r="P3" s="129"/>
      <c r="Q3" s="128" t="s">
        <v>202</v>
      </c>
      <c r="R3" s="128"/>
      <c r="S3" s="128"/>
      <c r="T3" s="128"/>
      <c r="U3" s="54"/>
      <c r="V3" s="127" t="s">
        <v>204</v>
      </c>
      <c r="W3" s="127"/>
      <c r="X3" s="127"/>
      <c r="Y3" s="127"/>
      <c r="Z3" s="130" t="s">
        <v>221</v>
      </c>
      <c r="AA3" s="131"/>
    </row>
    <row r="4" spans="1:27" s="81" customFormat="1" ht="74" customHeight="1" x14ac:dyDescent="0.25">
      <c r="A4" s="107" t="s">
        <v>175</v>
      </c>
      <c r="B4" s="88" t="s">
        <v>0</v>
      </c>
      <c r="C4" s="88" t="s">
        <v>171</v>
      </c>
      <c r="D4" s="88" t="s">
        <v>1</v>
      </c>
      <c r="E4" s="88" t="s">
        <v>227</v>
      </c>
      <c r="F4" s="88" t="s">
        <v>184</v>
      </c>
      <c r="G4" s="88"/>
      <c r="H4" s="89" t="s">
        <v>176</v>
      </c>
      <c r="I4" s="90" t="s">
        <v>177</v>
      </c>
      <c r="J4" s="90" t="s">
        <v>230</v>
      </c>
      <c r="K4" s="90" t="s">
        <v>229</v>
      </c>
      <c r="L4" s="90" t="s">
        <v>178</v>
      </c>
      <c r="M4" s="91" t="s">
        <v>176</v>
      </c>
      <c r="N4" s="91" t="s">
        <v>177</v>
      </c>
      <c r="O4" s="91" t="s">
        <v>224</v>
      </c>
      <c r="P4" s="91" t="s">
        <v>178</v>
      </c>
      <c r="Q4" s="92" t="s">
        <v>176</v>
      </c>
      <c r="R4" s="92" t="s">
        <v>177</v>
      </c>
      <c r="S4" s="92" t="s">
        <v>220</v>
      </c>
      <c r="T4" s="92" t="s">
        <v>178</v>
      </c>
      <c r="U4" s="93"/>
      <c r="V4" s="94" t="s">
        <v>176</v>
      </c>
      <c r="W4" s="94" t="s">
        <v>177</v>
      </c>
      <c r="X4" s="94" t="s">
        <v>220</v>
      </c>
      <c r="Y4" s="94" t="s">
        <v>178</v>
      </c>
      <c r="Z4" s="95" t="s">
        <v>222</v>
      </c>
      <c r="AA4" s="108" t="s">
        <v>223</v>
      </c>
    </row>
    <row r="5" spans="1:27" ht="17" x14ac:dyDescent="0.2">
      <c r="A5" s="109">
        <v>2</v>
      </c>
      <c r="B5" s="58" t="s">
        <v>2</v>
      </c>
      <c r="C5" s="57" t="s">
        <v>172</v>
      </c>
      <c r="D5" s="58" t="s">
        <v>3</v>
      </c>
      <c r="E5" s="65" t="s">
        <v>205</v>
      </c>
      <c r="F5" s="83">
        <v>5</v>
      </c>
      <c r="G5" s="83"/>
      <c r="H5" s="86"/>
      <c r="I5" s="86"/>
      <c r="J5" s="86"/>
      <c r="K5" s="86"/>
      <c r="L5" s="86"/>
      <c r="M5" s="59">
        <v>115900</v>
      </c>
      <c r="N5" s="59">
        <f>+M5*1.19</f>
        <v>137921</v>
      </c>
      <c r="O5" s="59">
        <f t="shared" ref="O5:O19" si="0">N5</f>
        <v>137921</v>
      </c>
      <c r="P5" s="59">
        <f t="shared" ref="P5:P19" si="1">+O5*F5</f>
        <v>689605</v>
      </c>
      <c r="Q5" s="60">
        <f t="shared" ref="Q5:Q19" si="2">+M5*1.036</f>
        <v>120072.40000000001</v>
      </c>
      <c r="R5" s="60">
        <f t="shared" ref="R5:R67" si="3">+Q5*1.19</f>
        <v>142886.15600000002</v>
      </c>
      <c r="S5" s="60">
        <f t="shared" ref="S5:S19" si="4">R5</f>
        <v>142886.15600000002</v>
      </c>
      <c r="T5" s="60">
        <f t="shared" ref="T5:T19" si="5">+S5*F5</f>
        <v>714430.78</v>
      </c>
      <c r="U5" s="54"/>
      <c r="V5" s="61">
        <f t="shared" ref="V5:V19" si="6">+M5*1.023</f>
        <v>118565.69999999998</v>
      </c>
      <c r="W5" s="61">
        <f t="shared" ref="W5:W67" si="7">+V5*1.19</f>
        <v>141093.18299999996</v>
      </c>
      <c r="X5" s="61">
        <f t="shared" ref="X5:X19" si="8">W5</f>
        <v>141093.18299999996</v>
      </c>
      <c r="Y5" s="61">
        <f t="shared" ref="Y5:Y19" si="9">+X5*F5</f>
        <v>705465.9149999998</v>
      </c>
      <c r="Z5" s="56">
        <f t="shared" ref="Z5:Z19" si="10">AVERAGE(O5,S5,X5)</f>
        <v>140633.44633333333</v>
      </c>
      <c r="AA5" s="110">
        <f t="shared" ref="AA5:AA66" si="11">Z5*F5</f>
        <v>703167.23166666669</v>
      </c>
    </row>
    <row r="6" spans="1:27" ht="34" x14ac:dyDescent="0.2">
      <c r="A6" s="109">
        <v>3</v>
      </c>
      <c r="B6" s="58" t="s">
        <v>4</v>
      </c>
      <c r="C6" s="57" t="s">
        <v>172</v>
      </c>
      <c r="D6" s="58"/>
      <c r="E6" s="65" t="s">
        <v>219</v>
      </c>
      <c r="F6" s="83">
        <v>2</v>
      </c>
      <c r="G6" s="83"/>
      <c r="H6" s="86"/>
      <c r="I6" s="86"/>
      <c r="J6" s="86"/>
      <c r="K6" s="86"/>
      <c r="L6" s="86"/>
      <c r="M6" s="59">
        <v>97200</v>
      </c>
      <c r="N6" s="59">
        <f t="shared" ref="N6:N34" si="12">+M6*1.19</f>
        <v>115668</v>
      </c>
      <c r="O6" s="59">
        <f t="shared" si="0"/>
        <v>115668</v>
      </c>
      <c r="P6" s="59">
        <f t="shared" si="1"/>
        <v>231336</v>
      </c>
      <c r="Q6" s="60">
        <f t="shared" si="2"/>
        <v>100699.2</v>
      </c>
      <c r="R6" s="60">
        <f t="shared" si="3"/>
        <v>119832.048</v>
      </c>
      <c r="S6" s="60">
        <f t="shared" si="4"/>
        <v>119832.048</v>
      </c>
      <c r="T6" s="60">
        <f t="shared" si="5"/>
        <v>239664.09599999999</v>
      </c>
      <c r="U6" s="54"/>
      <c r="V6" s="61">
        <f t="shared" si="6"/>
        <v>99435.599999999991</v>
      </c>
      <c r="W6" s="61">
        <f t="shared" si="7"/>
        <v>118328.36399999999</v>
      </c>
      <c r="X6" s="61">
        <f t="shared" si="8"/>
        <v>118328.36399999999</v>
      </c>
      <c r="Y6" s="61">
        <f t="shared" si="9"/>
        <v>236656.72799999997</v>
      </c>
      <c r="Z6" s="56">
        <f t="shared" si="10"/>
        <v>117942.804</v>
      </c>
      <c r="AA6" s="110">
        <f t="shared" si="11"/>
        <v>235885.60800000001</v>
      </c>
    </row>
    <row r="7" spans="1:27" ht="51" x14ac:dyDescent="0.2">
      <c r="A7" s="109">
        <v>4</v>
      </c>
      <c r="B7" s="58" t="s">
        <v>6</v>
      </c>
      <c r="C7" s="57" t="s">
        <v>172</v>
      </c>
      <c r="D7" s="58"/>
      <c r="E7" s="65" t="s">
        <v>7</v>
      </c>
      <c r="F7" s="83">
        <v>1</v>
      </c>
      <c r="G7" s="83"/>
      <c r="H7" s="86"/>
      <c r="I7" s="86"/>
      <c r="J7" s="86"/>
      <c r="K7" s="86"/>
      <c r="L7" s="86"/>
      <c r="M7" s="59">
        <v>1733900</v>
      </c>
      <c r="N7" s="59">
        <f t="shared" si="12"/>
        <v>2063341</v>
      </c>
      <c r="O7" s="59">
        <f t="shared" si="0"/>
        <v>2063341</v>
      </c>
      <c r="P7" s="59">
        <f t="shared" si="1"/>
        <v>2063341</v>
      </c>
      <c r="Q7" s="60">
        <f t="shared" si="2"/>
        <v>1796320.4000000001</v>
      </c>
      <c r="R7" s="60">
        <f t="shared" si="3"/>
        <v>2137621.2760000001</v>
      </c>
      <c r="S7" s="60">
        <f t="shared" si="4"/>
        <v>2137621.2760000001</v>
      </c>
      <c r="T7" s="60">
        <f t="shared" si="5"/>
        <v>2137621.2760000001</v>
      </c>
      <c r="U7" s="54"/>
      <c r="V7" s="61">
        <f t="shared" si="6"/>
        <v>1773779.7</v>
      </c>
      <c r="W7" s="61">
        <f t="shared" si="7"/>
        <v>2110797.8429999999</v>
      </c>
      <c r="X7" s="61">
        <f t="shared" si="8"/>
        <v>2110797.8429999999</v>
      </c>
      <c r="Y7" s="61">
        <f t="shared" si="9"/>
        <v>2110797.8429999999</v>
      </c>
      <c r="Z7" s="56">
        <f t="shared" si="10"/>
        <v>2103920.0396666671</v>
      </c>
      <c r="AA7" s="110">
        <f t="shared" si="11"/>
        <v>2103920.0396666671</v>
      </c>
    </row>
    <row r="8" spans="1:27" ht="17" x14ac:dyDescent="0.2">
      <c r="A8" s="109">
        <v>5</v>
      </c>
      <c r="B8" s="58" t="s">
        <v>8</v>
      </c>
      <c r="C8" s="57" t="s">
        <v>172</v>
      </c>
      <c r="D8" s="58"/>
      <c r="E8" s="65" t="s">
        <v>9</v>
      </c>
      <c r="F8" s="83">
        <v>1</v>
      </c>
      <c r="G8" s="83"/>
      <c r="H8" s="86"/>
      <c r="I8" s="86"/>
      <c r="J8" s="86"/>
      <c r="K8" s="86"/>
      <c r="L8" s="86"/>
      <c r="M8" s="59">
        <v>505699</v>
      </c>
      <c r="N8" s="59">
        <f t="shared" si="12"/>
        <v>601781.80999999994</v>
      </c>
      <c r="O8" s="59">
        <f t="shared" si="0"/>
        <v>601781.80999999994</v>
      </c>
      <c r="P8" s="59">
        <f t="shared" si="1"/>
        <v>601781.80999999994</v>
      </c>
      <c r="Q8" s="60">
        <f t="shared" si="2"/>
        <v>523904.16399999999</v>
      </c>
      <c r="R8" s="60">
        <f t="shared" si="3"/>
        <v>623445.95516000001</v>
      </c>
      <c r="S8" s="60">
        <f t="shared" si="4"/>
        <v>623445.95516000001</v>
      </c>
      <c r="T8" s="60">
        <f t="shared" si="5"/>
        <v>623445.95516000001</v>
      </c>
      <c r="U8" s="54"/>
      <c r="V8" s="61">
        <f t="shared" si="6"/>
        <v>517330.07699999993</v>
      </c>
      <c r="W8" s="61">
        <f t="shared" si="7"/>
        <v>615622.79162999988</v>
      </c>
      <c r="X8" s="61">
        <f t="shared" si="8"/>
        <v>615622.79162999988</v>
      </c>
      <c r="Y8" s="61">
        <f t="shared" si="9"/>
        <v>615622.79162999988</v>
      </c>
      <c r="Z8" s="56">
        <f t="shared" si="10"/>
        <v>613616.85226333328</v>
      </c>
      <c r="AA8" s="110">
        <f t="shared" si="11"/>
        <v>613616.85226333328</v>
      </c>
    </row>
    <row r="9" spans="1:27" ht="17" x14ac:dyDescent="0.2">
      <c r="A9" s="109">
        <v>6</v>
      </c>
      <c r="B9" s="58" t="s">
        <v>10</v>
      </c>
      <c r="C9" s="57" t="s">
        <v>172</v>
      </c>
      <c r="D9" s="58"/>
      <c r="E9" s="58" t="s">
        <v>11</v>
      </c>
      <c r="F9" s="83">
        <v>2</v>
      </c>
      <c r="G9" s="83"/>
      <c r="H9" s="86"/>
      <c r="I9" s="86"/>
      <c r="J9" s="86"/>
      <c r="K9" s="86"/>
      <c r="L9" s="86"/>
      <c r="M9" s="59">
        <v>495200</v>
      </c>
      <c r="N9" s="59">
        <f t="shared" si="12"/>
        <v>589288</v>
      </c>
      <c r="O9" s="59">
        <f t="shared" si="0"/>
        <v>589288</v>
      </c>
      <c r="P9" s="59">
        <f t="shared" si="1"/>
        <v>1178576</v>
      </c>
      <c r="Q9" s="60">
        <f t="shared" si="2"/>
        <v>513027.2</v>
      </c>
      <c r="R9" s="60">
        <f t="shared" si="3"/>
        <v>610502.36800000002</v>
      </c>
      <c r="S9" s="60">
        <f t="shared" si="4"/>
        <v>610502.36800000002</v>
      </c>
      <c r="T9" s="60">
        <f t="shared" si="5"/>
        <v>1221004.736</v>
      </c>
      <c r="U9" s="54"/>
      <c r="V9" s="61">
        <f t="shared" si="6"/>
        <v>506589.6</v>
      </c>
      <c r="W9" s="61">
        <f t="shared" si="7"/>
        <v>602841.62399999995</v>
      </c>
      <c r="X9" s="61">
        <f t="shared" si="8"/>
        <v>602841.62399999995</v>
      </c>
      <c r="Y9" s="61">
        <f t="shared" si="9"/>
        <v>1205683.2479999999</v>
      </c>
      <c r="Z9" s="56">
        <f t="shared" si="10"/>
        <v>600877.33066666673</v>
      </c>
      <c r="AA9" s="110">
        <f t="shared" si="11"/>
        <v>1201754.6613333335</v>
      </c>
    </row>
    <row r="10" spans="1:27" ht="17" x14ac:dyDescent="0.2">
      <c r="A10" s="109">
        <v>7</v>
      </c>
      <c r="B10" s="58" t="s">
        <v>12</v>
      </c>
      <c r="C10" s="57" t="s">
        <v>172</v>
      </c>
      <c r="D10" s="58"/>
      <c r="E10" s="58" t="s">
        <v>207</v>
      </c>
      <c r="F10" s="83">
        <v>2</v>
      </c>
      <c r="G10" s="83"/>
      <c r="H10" s="86"/>
      <c r="I10" s="86"/>
      <c r="J10" s="86"/>
      <c r="K10" s="86"/>
      <c r="L10" s="86"/>
      <c r="M10" s="59">
        <v>410520</v>
      </c>
      <c r="N10" s="59">
        <f t="shared" si="12"/>
        <v>488518.8</v>
      </c>
      <c r="O10" s="59">
        <f t="shared" si="0"/>
        <v>488518.8</v>
      </c>
      <c r="P10" s="59">
        <f t="shared" si="1"/>
        <v>977037.6</v>
      </c>
      <c r="Q10" s="60">
        <f t="shared" si="2"/>
        <v>425298.72000000003</v>
      </c>
      <c r="R10" s="60">
        <f t="shared" si="3"/>
        <v>506105.4768</v>
      </c>
      <c r="S10" s="60">
        <f t="shared" si="4"/>
        <v>506105.4768</v>
      </c>
      <c r="T10" s="60">
        <f t="shared" si="5"/>
        <v>1012210.9536</v>
      </c>
      <c r="U10" s="54"/>
      <c r="V10" s="61">
        <f t="shared" si="6"/>
        <v>419961.95999999996</v>
      </c>
      <c r="W10" s="61">
        <f t="shared" si="7"/>
        <v>499754.73239999992</v>
      </c>
      <c r="X10" s="61">
        <f t="shared" si="8"/>
        <v>499754.73239999992</v>
      </c>
      <c r="Y10" s="61">
        <f t="shared" si="9"/>
        <v>999509.46479999984</v>
      </c>
      <c r="Z10" s="56">
        <f t="shared" si="10"/>
        <v>498126.33639999997</v>
      </c>
      <c r="AA10" s="110">
        <f t="shared" si="11"/>
        <v>996252.67279999994</v>
      </c>
    </row>
    <row r="11" spans="1:27" s="64" customFormat="1" ht="17" x14ac:dyDescent="0.2">
      <c r="A11" s="111">
        <v>8</v>
      </c>
      <c r="B11" s="63" t="s">
        <v>13</v>
      </c>
      <c r="C11" s="62" t="s">
        <v>172</v>
      </c>
      <c r="D11" s="63"/>
      <c r="E11" s="58" t="s">
        <v>206</v>
      </c>
      <c r="F11" s="84">
        <v>3</v>
      </c>
      <c r="G11" s="84"/>
      <c r="H11" s="86"/>
      <c r="I11" s="86"/>
      <c r="J11" s="86"/>
      <c r="K11" s="86"/>
      <c r="L11" s="86"/>
      <c r="M11" s="59">
        <v>298563</v>
      </c>
      <c r="N11" s="59">
        <f t="shared" si="12"/>
        <v>355289.97</v>
      </c>
      <c r="O11" s="59">
        <f t="shared" si="0"/>
        <v>355289.97</v>
      </c>
      <c r="P11" s="59">
        <f t="shared" si="1"/>
        <v>1065869.9099999999</v>
      </c>
      <c r="Q11" s="60">
        <f t="shared" si="2"/>
        <v>309311.26799999998</v>
      </c>
      <c r="R11" s="60">
        <f t="shared" si="3"/>
        <v>368080.40891999996</v>
      </c>
      <c r="S11" s="60">
        <f t="shared" si="4"/>
        <v>368080.40891999996</v>
      </c>
      <c r="T11" s="60">
        <f t="shared" si="5"/>
        <v>1104241.22676</v>
      </c>
      <c r="U11" s="96"/>
      <c r="V11" s="61">
        <f t="shared" si="6"/>
        <v>305429.94899999996</v>
      </c>
      <c r="W11" s="61">
        <f t="shared" si="7"/>
        <v>363461.63930999994</v>
      </c>
      <c r="X11" s="61">
        <f t="shared" si="8"/>
        <v>363461.63930999994</v>
      </c>
      <c r="Y11" s="61">
        <f t="shared" si="9"/>
        <v>1090384.9179299998</v>
      </c>
      <c r="Z11" s="56">
        <f t="shared" si="10"/>
        <v>362277.33940999996</v>
      </c>
      <c r="AA11" s="110">
        <f t="shared" si="11"/>
        <v>1086832.0182299998</v>
      </c>
    </row>
    <row r="12" spans="1:27" ht="51" x14ac:dyDescent="0.2">
      <c r="A12" s="109">
        <v>9</v>
      </c>
      <c r="B12" s="58" t="s">
        <v>15</v>
      </c>
      <c r="C12" s="57" t="s">
        <v>172</v>
      </c>
      <c r="D12" s="65" t="s">
        <v>16</v>
      </c>
      <c r="E12" s="65" t="s">
        <v>17</v>
      </c>
      <c r="F12" s="83">
        <v>2</v>
      </c>
      <c r="G12" s="83"/>
      <c r="H12" s="86"/>
      <c r="I12" s="86"/>
      <c r="J12" s="86"/>
      <c r="K12" s="86"/>
      <c r="L12" s="86"/>
      <c r="M12" s="59">
        <v>518400.00000000006</v>
      </c>
      <c r="N12" s="59">
        <f t="shared" si="12"/>
        <v>616896</v>
      </c>
      <c r="O12" s="59">
        <f t="shared" si="0"/>
        <v>616896</v>
      </c>
      <c r="P12" s="59">
        <f t="shared" si="1"/>
        <v>1233792</v>
      </c>
      <c r="Q12" s="60">
        <f t="shared" si="2"/>
        <v>537062.40000000002</v>
      </c>
      <c r="R12" s="60">
        <f t="shared" si="3"/>
        <v>639104.25600000005</v>
      </c>
      <c r="S12" s="60">
        <f t="shared" si="4"/>
        <v>639104.25600000005</v>
      </c>
      <c r="T12" s="60">
        <f t="shared" si="5"/>
        <v>1278208.5120000001</v>
      </c>
      <c r="U12" s="54"/>
      <c r="V12" s="61">
        <f t="shared" si="6"/>
        <v>530323.20000000007</v>
      </c>
      <c r="W12" s="61">
        <f t="shared" si="7"/>
        <v>631084.60800000001</v>
      </c>
      <c r="X12" s="61">
        <f t="shared" si="8"/>
        <v>631084.60800000001</v>
      </c>
      <c r="Y12" s="61">
        <f t="shared" si="9"/>
        <v>1262169.216</v>
      </c>
      <c r="Z12" s="56">
        <f t="shared" si="10"/>
        <v>629028.28800000006</v>
      </c>
      <c r="AA12" s="110">
        <f t="shared" si="11"/>
        <v>1258056.5760000001</v>
      </c>
    </row>
    <row r="13" spans="1:27" ht="17" x14ac:dyDescent="0.2">
      <c r="A13" s="109">
        <v>10</v>
      </c>
      <c r="B13" s="58" t="s">
        <v>18</v>
      </c>
      <c r="C13" s="57" t="s">
        <v>172</v>
      </c>
      <c r="D13" s="65"/>
      <c r="E13" s="58" t="s">
        <v>19</v>
      </c>
      <c r="F13" s="83">
        <v>7</v>
      </c>
      <c r="G13" s="83"/>
      <c r="H13" s="86"/>
      <c r="I13" s="86"/>
      <c r="J13" s="86"/>
      <c r="K13" s="86"/>
      <c r="L13" s="86"/>
      <c r="M13" s="59">
        <v>42500</v>
      </c>
      <c r="N13" s="59">
        <f t="shared" si="12"/>
        <v>50575</v>
      </c>
      <c r="O13" s="59">
        <f t="shared" si="0"/>
        <v>50575</v>
      </c>
      <c r="P13" s="59">
        <f t="shared" si="1"/>
        <v>354025</v>
      </c>
      <c r="Q13" s="60">
        <f t="shared" si="2"/>
        <v>44030</v>
      </c>
      <c r="R13" s="60">
        <f t="shared" si="3"/>
        <v>52395.7</v>
      </c>
      <c r="S13" s="60">
        <f t="shared" si="4"/>
        <v>52395.7</v>
      </c>
      <c r="T13" s="60">
        <f t="shared" si="5"/>
        <v>366769.89999999997</v>
      </c>
      <c r="U13" s="54"/>
      <c r="V13" s="61">
        <f t="shared" si="6"/>
        <v>43477.499999999993</v>
      </c>
      <c r="W13" s="61">
        <f t="shared" si="7"/>
        <v>51738.224999999991</v>
      </c>
      <c r="X13" s="61">
        <f>W13</f>
        <v>51738.224999999991</v>
      </c>
      <c r="Y13" s="61">
        <f t="shared" si="9"/>
        <v>362167.57499999995</v>
      </c>
      <c r="Z13" s="56">
        <f t="shared" si="10"/>
        <v>51569.641666666663</v>
      </c>
      <c r="AA13" s="110">
        <f t="shared" si="11"/>
        <v>360987.49166666664</v>
      </c>
    </row>
    <row r="14" spans="1:27" ht="17" x14ac:dyDescent="0.2">
      <c r="A14" s="109">
        <v>11</v>
      </c>
      <c r="B14" s="58" t="s">
        <v>20</v>
      </c>
      <c r="C14" s="57" t="s">
        <v>172</v>
      </c>
      <c r="D14" s="65"/>
      <c r="E14" s="65" t="s">
        <v>21</v>
      </c>
      <c r="F14" s="83">
        <v>10</v>
      </c>
      <c r="G14" s="83"/>
      <c r="H14" s="86"/>
      <c r="I14" s="86"/>
      <c r="J14" s="86"/>
      <c r="K14" s="86"/>
      <c r="L14" s="86"/>
      <c r="M14" s="59">
        <v>35600</v>
      </c>
      <c r="N14" s="59">
        <f t="shared" si="12"/>
        <v>42364</v>
      </c>
      <c r="O14" s="59">
        <f t="shared" si="0"/>
        <v>42364</v>
      </c>
      <c r="P14" s="59">
        <f t="shared" si="1"/>
        <v>423640</v>
      </c>
      <c r="Q14" s="60">
        <f t="shared" si="2"/>
        <v>36881.599999999999</v>
      </c>
      <c r="R14" s="60">
        <f t="shared" si="3"/>
        <v>43889.103999999999</v>
      </c>
      <c r="S14" s="60">
        <f t="shared" si="4"/>
        <v>43889.103999999999</v>
      </c>
      <c r="T14" s="60">
        <f t="shared" si="5"/>
        <v>438891.04</v>
      </c>
      <c r="U14" s="54"/>
      <c r="V14" s="61">
        <f t="shared" si="6"/>
        <v>36418.799999999996</v>
      </c>
      <c r="W14" s="61">
        <f t="shared" si="7"/>
        <v>43338.371999999996</v>
      </c>
      <c r="X14" s="61">
        <f t="shared" si="8"/>
        <v>43338.371999999996</v>
      </c>
      <c r="Y14" s="61">
        <f t="shared" si="9"/>
        <v>433383.72</v>
      </c>
      <c r="Z14" s="56">
        <f t="shared" si="10"/>
        <v>43197.158666666663</v>
      </c>
      <c r="AA14" s="110">
        <f t="shared" si="11"/>
        <v>431971.58666666661</v>
      </c>
    </row>
    <row r="15" spans="1:27" ht="17" x14ac:dyDescent="0.2">
      <c r="A15" s="109">
        <v>12</v>
      </c>
      <c r="B15" s="58" t="s">
        <v>22</v>
      </c>
      <c r="C15" s="57" t="s">
        <v>172</v>
      </c>
      <c r="D15" s="58"/>
      <c r="E15" s="58" t="s">
        <v>23</v>
      </c>
      <c r="F15" s="83">
        <v>30</v>
      </c>
      <c r="G15" s="83"/>
      <c r="H15" s="86"/>
      <c r="I15" s="86"/>
      <c r="J15" s="86"/>
      <c r="K15" s="86"/>
      <c r="L15" s="86"/>
      <c r="M15" s="59">
        <v>64800.000000000007</v>
      </c>
      <c r="N15" s="59">
        <f t="shared" si="12"/>
        <v>77112</v>
      </c>
      <c r="O15" s="59">
        <f t="shared" si="0"/>
        <v>77112</v>
      </c>
      <c r="P15" s="59">
        <f t="shared" si="1"/>
        <v>2313360</v>
      </c>
      <c r="Q15" s="60">
        <f t="shared" si="2"/>
        <v>67132.800000000003</v>
      </c>
      <c r="R15" s="60">
        <f t="shared" si="3"/>
        <v>79888.032000000007</v>
      </c>
      <c r="S15" s="60">
        <f t="shared" si="4"/>
        <v>79888.032000000007</v>
      </c>
      <c r="T15" s="60">
        <f t="shared" si="5"/>
        <v>2396640.96</v>
      </c>
      <c r="U15" s="54"/>
      <c r="V15" s="61">
        <f t="shared" si="6"/>
        <v>66290.400000000009</v>
      </c>
      <c r="W15" s="61">
        <f t="shared" si="7"/>
        <v>78885.576000000001</v>
      </c>
      <c r="X15" s="61">
        <f t="shared" si="8"/>
        <v>78885.576000000001</v>
      </c>
      <c r="Y15" s="61">
        <f t="shared" si="9"/>
        <v>2366567.2800000003</v>
      </c>
      <c r="Z15" s="56">
        <f t="shared" si="10"/>
        <v>78628.536000000007</v>
      </c>
      <c r="AA15" s="110">
        <f t="shared" si="11"/>
        <v>2358856.08</v>
      </c>
    </row>
    <row r="16" spans="1:27" ht="17" x14ac:dyDescent="0.2">
      <c r="A16" s="109">
        <v>13</v>
      </c>
      <c r="B16" s="58" t="s">
        <v>24</v>
      </c>
      <c r="C16" s="57" t="s">
        <v>172</v>
      </c>
      <c r="D16" s="58"/>
      <c r="E16" s="58" t="s">
        <v>25</v>
      </c>
      <c r="F16" s="83">
        <v>50</v>
      </c>
      <c r="G16" s="83"/>
      <c r="H16" s="86"/>
      <c r="I16" s="86"/>
      <c r="J16" s="86"/>
      <c r="K16" s="86"/>
      <c r="L16" s="86"/>
      <c r="M16" s="59">
        <v>279500</v>
      </c>
      <c r="N16" s="59">
        <f t="shared" si="12"/>
        <v>332605</v>
      </c>
      <c r="O16" s="59">
        <f t="shared" si="0"/>
        <v>332605</v>
      </c>
      <c r="P16" s="59">
        <f t="shared" si="1"/>
        <v>16630250</v>
      </c>
      <c r="Q16" s="60">
        <f t="shared" si="2"/>
        <v>289562</v>
      </c>
      <c r="R16" s="60">
        <f t="shared" si="3"/>
        <v>344578.77999999997</v>
      </c>
      <c r="S16" s="60">
        <f t="shared" si="4"/>
        <v>344578.77999999997</v>
      </c>
      <c r="T16" s="60">
        <f t="shared" si="5"/>
        <v>17228939</v>
      </c>
      <c r="U16" s="54"/>
      <c r="V16" s="61">
        <f t="shared" si="6"/>
        <v>285928.5</v>
      </c>
      <c r="W16" s="61">
        <f t="shared" si="7"/>
        <v>340254.91499999998</v>
      </c>
      <c r="X16" s="61">
        <f t="shared" si="8"/>
        <v>340254.91499999998</v>
      </c>
      <c r="Y16" s="61">
        <f t="shared" si="9"/>
        <v>17012745.75</v>
      </c>
      <c r="Z16" s="56">
        <f t="shared" si="10"/>
        <v>339146.23166666669</v>
      </c>
      <c r="AA16" s="110">
        <f t="shared" si="11"/>
        <v>16957311.583333336</v>
      </c>
    </row>
    <row r="17" spans="1:27" ht="17" x14ac:dyDescent="0.2">
      <c r="A17" s="109">
        <v>14</v>
      </c>
      <c r="B17" s="58" t="s">
        <v>26</v>
      </c>
      <c r="C17" s="57" t="s">
        <v>172</v>
      </c>
      <c r="D17" s="58"/>
      <c r="E17" s="58" t="s">
        <v>25</v>
      </c>
      <c r="F17" s="83">
        <v>15</v>
      </c>
      <c r="G17" s="83"/>
      <c r="H17" s="86"/>
      <c r="I17" s="86"/>
      <c r="J17" s="86"/>
      <c r="K17" s="86"/>
      <c r="L17" s="86"/>
      <c r="M17" s="59">
        <v>198635</v>
      </c>
      <c r="N17" s="59">
        <f t="shared" si="12"/>
        <v>236375.65</v>
      </c>
      <c r="O17" s="59">
        <f t="shared" si="0"/>
        <v>236375.65</v>
      </c>
      <c r="P17" s="59">
        <f t="shared" si="1"/>
        <v>3545634.75</v>
      </c>
      <c r="Q17" s="60">
        <f t="shared" si="2"/>
        <v>205785.86000000002</v>
      </c>
      <c r="R17" s="60">
        <f t="shared" si="3"/>
        <v>244885.1734</v>
      </c>
      <c r="S17" s="60">
        <f t="shared" si="4"/>
        <v>244885.1734</v>
      </c>
      <c r="T17" s="60">
        <f t="shared" si="5"/>
        <v>3673277.6009999998</v>
      </c>
      <c r="U17" s="54"/>
      <c r="V17" s="61">
        <f t="shared" si="6"/>
        <v>203203.60499999998</v>
      </c>
      <c r="W17" s="61">
        <f t="shared" si="7"/>
        <v>241812.28994999998</v>
      </c>
      <c r="X17" s="61">
        <f t="shared" si="8"/>
        <v>241812.28994999998</v>
      </c>
      <c r="Y17" s="61">
        <f t="shared" si="9"/>
        <v>3627184.3492499995</v>
      </c>
      <c r="Z17" s="56">
        <f t="shared" si="10"/>
        <v>241024.37111666668</v>
      </c>
      <c r="AA17" s="110">
        <f t="shared" si="11"/>
        <v>3615365.5667500002</v>
      </c>
    </row>
    <row r="18" spans="1:27" ht="17" x14ac:dyDescent="0.2">
      <c r="A18" s="109">
        <v>15</v>
      </c>
      <c r="B18" s="58" t="s">
        <v>27</v>
      </c>
      <c r="C18" s="57" t="s">
        <v>172</v>
      </c>
      <c r="D18" s="58"/>
      <c r="E18" s="58" t="s">
        <v>28</v>
      </c>
      <c r="F18" s="83">
        <v>10</v>
      </c>
      <c r="G18" s="83"/>
      <c r="H18" s="86"/>
      <c r="I18" s="86"/>
      <c r="J18" s="86"/>
      <c r="K18" s="86"/>
      <c r="L18" s="86"/>
      <c r="M18" s="59">
        <v>23760</v>
      </c>
      <c r="N18" s="59">
        <f t="shared" si="12"/>
        <v>28274.399999999998</v>
      </c>
      <c r="O18" s="59">
        <f t="shared" si="0"/>
        <v>28274.399999999998</v>
      </c>
      <c r="P18" s="59">
        <f t="shared" si="1"/>
        <v>282744</v>
      </c>
      <c r="Q18" s="60">
        <f t="shared" si="2"/>
        <v>24615.360000000001</v>
      </c>
      <c r="R18" s="60">
        <f t="shared" si="3"/>
        <v>29292.278399999999</v>
      </c>
      <c r="S18" s="60">
        <f t="shared" si="4"/>
        <v>29292.278399999999</v>
      </c>
      <c r="T18" s="60">
        <f t="shared" si="5"/>
        <v>292922.78399999999</v>
      </c>
      <c r="U18" s="54"/>
      <c r="V18" s="61">
        <f t="shared" si="6"/>
        <v>24306.48</v>
      </c>
      <c r="W18" s="61">
        <f t="shared" si="7"/>
        <v>28924.711199999998</v>
      </c>
      <c r="X18" s="61">
        <f t="shared" si="8"/>
        <v>28924.711199999998</v>
      </c>
      <c r="Y18" s="61">
        <f t="shared" si="9"/>
        <v>289247.11199999996</v>
      </c>
      <c r="Z18" s="56">
        <f t="shared" si="10"/>
        <v>28830.463199999998</v>
      </c>
      <c r="AA18" s="110">
        <f t="shared" si="11"/>
        <v>288304.63199999998</v>
      </c>
    </row>
    <row r="19" spans="1:27" ht="17" x14ac:dyDescent="0.2">
      <c r="A19" s="109">
        <v>16</v>
      </c>
      <c r="B19" s="58" t="s">
        <v>29</v>
      </c>
      <c r="C19" s="57" t="s">
        <v>172</v>
      </c>
      <c r="D19" s="58"/>
      <c r="E19" s="58" t="s">
        <v>30</v>
      </c>
      <c r="F19" s="83">
        <v>2</v>
      </c>
      <c r="G19" s="83"/>
      <c r="H19" s="86"/>
      <c r="I19" s="86"/>
      <c r="J19" s="86"/>
      <c r="K19" s="86"/>
      <c r="L19" s="86"/>
      <c r="M19" s="59">
        <v>106980</v>
      </c>
      <c r="N19" s="59">
        <f t="shared" si="12"/>
        <v>127306.2</v>
      </c>
      <c r="O19" s="59">
        <f t="shared" si="0"/>
        <v>127306.2</v>
      </c>
      <c r="P19" s="59">
        <f t="shared" si="1"/>
        <v>254612.4</v>
      </c>
      <c r="Q19" s="60">
        <f t="shared" si="2"/>
        <v>110831.28</v>
      </c>
      <c r="R19" s="60">
        <f t="shared" si="3"/>
        <v>131889.22319999998</v>
      </c>
      <c r="S19" s="60">
        <f t="shared" si="4"/>
        <v>131889.22319999998</v>
      </c>
      <c r="T19" s="60">
        <f t="shared" si="5"/>
        <v>263778.44639999996</v>
      </c>
      <c r="U19" s="54"/>
      <c r="V19" s="61">
        <f t="shared" si="6"/>
        <v>109440.54</v>
      </c>
      <c r="W19" s="61">
        <f t="shared" si="7"/>
        <v>130234.24259999998</v>
      </c>
      <c r="X19" s="61">
        <f t="shared" si="8"/>
        <v>130234.24259999998</v>
      </c>
      <c r="Y19" s="61">
        <f t="shared" si="9"/>
        <v>260468.48519999997</v>
      </c>
      <c r="Z19" s="56">
        <f t="shared" si="10"/>
        <v>129809.88859999999</v>
      </c>
      <c r="AA19" s="110">
        <f t="shared" si="11"/>
        <v>259619.77719999998</v>
      </c>
    </row>
    <row r="20" spans="1:27" s="64" customFormat="1" ht="33" customHeight="1" x14ac:dyDescent="0.2">
      <c r="A20" s="112">
        <v>17</v>
      </c>
      <c r="B20" s="67" t="s">
        <v>199</v>
      </c>
      <c r="C20" s="66" t="s">
        <v>172</v>
      </c>
      <c r="D20" s="67"/>
      <c r="E20" s="67" t="s">
        <v>31</v>
      </c>
      <c r="F20" s="85">
        <v>20</v>
      </c>
      <c r="G20" s="85"/>
      <c r="H20" s="68">
        <v>38707</v>
      </c>
      <c r="I20" s="68">
        <f t="shared" ref="I20" si="13">+H20*1.19</f>
        <v>46061.329999999994</v>
      </c>
      <c r="J20" s="68">
        <f>I20*5.2%</f>
        <v>2395.1891599999999</v>
      </c>
      <c r="K20" s="68">
        <f>I20+J20</f>
        <v>48456.519159999996</v>
      </c>
      <c r="L20" s="68">
        <f>K20*F20</f>
        <v>969130.38319999992</v>
      </c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69">
        <f>K20</f>
        <v>48456.519159999996</v>
      </c>
      <c r="AA20" s="113">
        <f t="shared" si="11"/>
        <v>969130.38319999992</v>
      </c>
    </row>
    <row r="21" spans="1:27" ht="34" x14ac:dyDescent="0.2">
      <c r="A21" s="109">
        <v>18</v>
      </c>
      <c r="B21" s="58" t="s">
        <v>32</v>
      </c>
      <c r="C21" s="70" t="s">
        <v>169</v>
      </c>
      <c r="D21" s="58"/>
      <c r="E21" s="58" t="s">
        <v>209</v>
      </c>
      <c r="F21" s="83">
        <v>5</v>
      </c>
      <c r="G21" s="83"/>
      <c r="H21" s="86"/>
      <c r="I21" s="86"/>
      <c r="J21" s="86"/>
      <c r="K21" s="86"/>
      <c r="L21" s="86"/>
      <c r="M21" s="59">
        <v>260900</v>
      </c>
      <c r="N21" s="59">
        <f t="shared" si="12"/>
        <v>310471</v>
      </c>
      <c r="O21" s="59">
        <f>N21</f>
        <v>310471</v>
      </c>
      <c r="P21" s="59">
        <f>+O21*F21</f>
        <v>1552355</v>
      </c>
      <c r="Q21" s="60">
        <f>+M21*1.036</f>
        <v>270292.40000000002</v>
      </c>
      <c r="R21" s="60">
        <f t="shared" si="3"/>
        <v>321647.95600000001</v>
      </c>
      <c r="S21" s="60">
        <f>R21</f>
        <v>321647.95600000001</v>
      </c>
      <c r="T21" s="60">
        <f>+S21*F21</f>
        <v>1608239.78</v>
      </c>
      <c r="U21" s="54"/>
      <c r="V21" s="61">
        <f>+M21*1.023</f>
        <v>266900.69999999995</v>
      </c>
      <c r="W21" s="61">
        <f t="shared" si="7"/>
        <v>317611.83299999993</v>
      </c>
      <c r="X21" s="61">
        <f>W21</f>
        <v>317611.83299999993</v>
      </c>
      <c r="Y21" s="61">
        <f>+X21*F21</f>
        <v>1588059.1649999996</v>
      </c>
      <c r="Z21" s="56">
        <f t="shared" ref="Z21:Z80" si="14">AVERAGE(O21,S21,X21)</f>
        <v>316576.92966666661</v>
      </c>
      <c r="AA21" s="110">
        <f t="shared" si="11"/>
        <v>1582884.648333333</v>
      </c>
    </row>
    <row r="22" spans="1:27" ht="34" x14ac:dyDescent="0.2">
      <c r="A22" s="109">
        <v>19</v>
      </c>
      <c r="B22" s="58" t="s">
        <v>208</v>
      </c>
      <c r="C22" s="70" t="s">
        <v>170</v>
      </c>
      <c r="D22" s="58"/>
      <c r="E22" s="58" t="s">
        <v>209</v>
      </c>
      <c r="F22" s="83">
        <v>4</v>
      </c>
      <c r="G22" s="83"/>
      <c r="H22" s="86"/>
      <c r="I22" s="86"/>
      <c r="J22" s="86"/>
      <c r="K22" s="86"/>
      <c r="L22" s="86"/>
      <c r="M22" s="59">
        <v>156950</v>
      </c>
      <c r="N22" s="59">
        <f t="shared" si="12"/>
        <v>186770.5</v>
      </c>
      <c r="O22" s="59">
        <f>N22</f>
        <v>186770.5</v>
      </c>
      <c r="P22" s="59">
        <f>+O22*F22</f>
        <v>747082</v>
      </c>
      <c r="Q22" s="60">
        <f>+M22*1.036</f>
        <v>162600.20000000001</v>
      </c>
      <c r="R22" s="60">
        <f t="shared" si="3"/>
        <v>193494.23800000001</v>
      </c>
      <c r="S22" s="60">
        <f>R22</f>
        <v>193494.23800000001</v>
      </c>
      <c r="T22" s="60">
        <f>+S22*F22</f>
        <v>773976.95200000005</v>
      </c>
      <c r="U22" s="54"/>
      <c r="V22" s="61">
        <f>+M22*1.023</f>
        <v>160559.84999999998</v>
      </c>
      <c r="W22" s="61">
        <f t="shared" si="7"/>
        <v>191066.22149999996</v>
      </c>
      <c r="X22" s="61">
        <f>W22</f>
        <v>191066.22149999996</v>
      </c>
      <c r="Y22" s="61">
        <f>+X22*F22</f>
        <v>764264.88599999982</v>
      </c>
      <c r="Z22" s="56">
        <f t="shared" si="14"/>
        <v>190443.65316666666</v>
      </c>
      <c r="AA22" s="110">
        <f t="shared" si="11"/>
        <v>761774.61266666662</v>
      </c>
    </row>
    <row r="23" spans="1:27" s="64" customFormat="1" ht="17" x14ac:dyDescent="0.2">
      <c r="A23" s="112">
        <v>20</v>
      </c>
      <c r="B23" s="67" t="s">
        <v>34</v>
      </c>
      <c r="C23" s="66" t="s">
        <v>172</v>
      </c>
      <c r="D23" s="67"/>
      <c r="E23" s="67" t="s">
        <v>35</v>
      </c>
      <c r="F23" s="85">
        <v>558</v>
      </c>
      <c r="G23" s="85"/>
      <c r="H23" s="68">
        <v>43025</v>
      </c>
      <c r="I23" s="68">
        <f>+H23*1.19</f>
        <v>51199.75</v>
      </c>
      <c r="J23" s="68">
        <f>I23*5.2%</f>
        <v>2662.3870000000002</v>
      </c>
      <c r="K23" s="68">
        <f>I23+J23</f>
        <v>53862.137000000002</v>
      </c>
      <c r="L23" s="68">
        <f>+K23*F23</f>
        <v>30055072.446000002</v>
      </c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69">
        <f>K23</f>
        <v>53862.137000000002</v>
      </c>
      <c r="AA23" s="113">
        <f t="shared" si="11"/>
        <v>30055072.446000002</v>
      </c>
    </row>
    <row r="24" spans="1:27" ht="17" x14ac:dyDescent="0.2">
      <c r="A24" s="109">
        <v>21</v>
      </c>
      <c r="B24" s="58" t="s">
        <v>36</v>
      </c>
      <c r="C24" s="57" t="s">
        <v>172</v>
      </c>
      <c r="D24" s="58"/>
      <c r="E24" s="58" t="s">
        <v>37</v>
      </c>
      <c r="F24" s="83">
        <v>20</v>
      </c>
      <c r="G24" s="83"/>
      <c r="H24" s="86"/>
      <c r="I24" s="86"/>
      <c r="J24" s="86"/>
      <c r="K24" s="86"/>
      <c r="L24" s="86"/>
      <c r="M24" s="59">
        <v>78900</v>
      </c>
      <c r="N24" s="59">
        <f>+M24*1.19</f>
        <v>93891</v>
      </c>
      <c r="O24" s="59">
        <f>N24</f>
        <v>93891</v>
      </c>
      <c r="P24" s="59">
        <f>+O24*F24</f>
        <v>1877820</v>
      </c>
      <c r="Q24" s="60">
        <f>+M24*1.036</f>
        <v>81740.400000000009</v>
      </c>
      <c r="R24" s="60">
        <f t="shared" si="3"/>
        <v>97271.076000000001</v>
      </c>
      <c r="S24" s="60">
        <f>R24</f>
        <v>97271.076000000001</v>
      </c>
      <c r="T24" s="60">
        <f>+S24*F24</f>
        <v>1945421.52</v>
      </c>
      <c r="U24" s="54"/>
      <c r="V24" s="61">
        <f>+M24*1.023</f>
        <v>80714.7</v>
      </c>
      <c r="W24" s="61">
        <f t="shared" si="7"/>
        <v>96050.492999999988</v>
      </c>
      <c r="X24" s="61">
        <f>W24</f>
        <v>96050.492999999988</v>
      </c>
      <c r="Y24" s="61">
        <f>+X24*F24</f>
        <v>1921009.8599999999</v>
      </c>
      <c r="Z24" s="56">
        <f t="shared" si="14"/>
        <v>95737.523000000001</v>
      </c>
      <c r="AA24" s="110">
        <f t="shared" si="11"/>
        <v>1914750.46</v>
      </c>
    </row>
    <row r="25" spans="1:27" ht="17" x14ac:dyDescent="0.2">
      <c r="A25" s="109">
        <v>22</v>
      </c>
      <c r="B25" s="58" t="s">
        <v>38</v>
      </c>
      <c r="C25" s="57" t="s">
        <v>172</v>
      </c>
      <c r="D25" s="58"/>
      <c r="E25" s="58" t="s">
        <v>39</v>
      </c>
      <c r="F25" s="83">
        <v>20</v>
      </c>
      <c r="G25" s="83"/>
      <c r="H25" s="86"/>
      <c r="I25" s="86"/>
      <c r="J25" s="86"/>
      <c r="K25" s="86"/>
      <c r="L25" s="86"/>
      <c r="M25" s="59">
        <v>59850</v>
      </c>
      <c r="N25" s="59">
        <f t="shared" si="12"/>
        <v>71221.5</v>
      </c>
      <c r="O25" s="59">
        <f>N25</f>
        <v>71221.5</v>
      </c>
      <c r="P25" s="59">
        <f>+O25*F25</f>
        <v>1424430</v>
      </c>
      <c r="Q25" s="60">
        <f>+M25*1.036</f>
        <v>62004.6</v>
      </c>
      <c r="R25" s="60">
        <f t="shared" si="3"/>
        <v>73785.474000000002</v>
      </c>
      <c r="S25" s="60">
        <f t="shared" ref="S25:S26" si="15">R25</f>
        <v>73785.474000000002</v>
      </c>
      <c r="T25" s="60">
        <f>+S25*F25</f>
        <v>1475709.48</v>
      </c>
      <c r="U25" s="54"/>
      <c r="V25" s="61">
        <f>+M25*1.023</f>
        <v>61226.549999999996</v>
      </c>
      <c r="W25" s="61">
        <f t="shared" si="7"/>
        <v>72859.594499999992</v>
      </c>
      <c r="X25" s="61">
        <f t="shared" ref="X25:X26" si="16">W25</f>
        <v>72859.594499999992</v>
      </c>
      <c r="Y25" s="61">
        <f>+X25*F25</f>
        <v>1457191.89</v>
      </c>
      <c r="Z25" s="56">
        <f t="shared" si="14"/>
        <v>72622.189499999993</v>
      </c>
      <c r="AA25" s="110">
        <f t="shared" si="11"/>
        <v>1452443.7899999998</v>
      </c>
    </row>
    <row r="26" spans="1:27" ht="51" x14ac:dyDescent="0.2">
      <c r="A26" s="109">
        <v>23</v>
      </c>
      <c r="B26" s="63" t="s">
        <v>40</v>
      </c>
      <c r="C26" s="62" t="s">
        <v>172</v>
      </c>
      <c r="D26" s="63"/>
      <c r="E26" s="97" t="s">
        <v>41</v>
      </c>
      <c r="F26" s="84">
        <v>1</v>
      </c>
      <c r="G26" s="84"/>
      <c r="H26" s="86"/>
      <c r="I26" s="86"/>
      <c r="J26" s="86"/>
      <c r="K26" s="86"/>
      <c r="L26" s="86"/>
      <c r="M26" s="59">
        <v>3469800</v>
      </c>
      <c r="N26" s="59">
        <f t="shared" si="12"/>
        <v>4129062</v>
      </c>
      <c r="O26" s="59">
        <f>N26</f>
        <v>4129062</v>
      </c>
      <c r="P26" s="59">
        <f>+O26*F26</f>
        <v>4129062</v>
      </c>
      <c r="Q26" s="60">
        <f>+M26*1.036</f>
        <v>3594712.8000000003</v>
      </c>
      <c r="R26" s="60">
        <f t="shared" si="3"/>
        <v>4277708.2319999998</v>
      </c>
      <c r="S26" s="60">
        <f t="shared" si="15"/>
        <v>4277708.2319999998</v>
      </c>
      <c r="T26" s="60">
        <f>+S26*F26</f>
        <v>4277708.2319999998</v>
      </c>
      <c r="U26" s="54"/>
      <c r="V26" s="61">
        <f>+M26*1.023</f>
        <v>3549605.4</v>
      </c>
      <c r="W26" s="61">
        <f t="shared" si="7"/>
        <v>4224030.426</v>
      </c>
      <c r="X26" s="61">
        <f t="shared" si="16"/>
        <v>4224030.426</v>
      </c>
      <c r="Y26" s="61">
        <f>+X26*F26</f>
        <v>4224030.426</v>
      </c>
      <c r="Z26" s="56">
        <f t="shared" si="14"/>
        <v>4210266.8859999999</v>
      </c>
      <c r="AA26" s="110">
        <f t="shared" si="11"/>
        <v>4210266.8859999999</v>
      </c>
    </row>
    <row r="27" spans="1:27" s="64" customFormat="1" ht="17" x14ac:dyDescent="0.2">
      <c r="A27" s="112">
        <v>24</v>
      </c>
      <c r="B27" s="67" t="s">
        <v>138</v>
      </c>
      <c r="C27" s="66" t="s">
        <v>172</v>
      </c>
      <c r="D27" s="67"/>
      <c r="E27" s="98" t="s">
        <v>231</v>
      </c>
      <c r="F27" s="85">
        <v>8</v>
      </c>
      <c r="G27" s="85"/>
      <c r="H27" s="68">
        <v>270949</v>
      </c>
      <c r="I27" s="68">
        <f>+H27*1.19</f>
        <v>322429.31</v>
      </c>
      <c r="J27" s="68">
        <f>I27*5.2%</f>
        <v>16766.324120000001</v>
      </c>
      <c r="K27" s="68">
        <f>I27+J27</f>
        <v>339195.63412</v>
      </c>
      <c r="L27" s="68">
        <f>+K27*F27</f>
        <v>2713565.07296</v>
      </c>
      <c r="M27" s="68"/>
      <c r="N27" s="68"/>
      <c r="O27" s="68"/>
      <c r="P27" s="68"/>
      <c r="Q27" s="142"/>
      <c r="R27" s="142"/>
      <c r="S27" s="142"/>
      <c r="T27" s="142"/>
      <c r="U27" s="142"/>
      <c r="V27" s="142"/>
      <c r="W27" s="142"/>
      <c r="X27" s="142"/>
      <c r="Y27" s="142"/>
      <c r="Z27" s="69">
        <f>K27</f>
        <v>339195.63412</v>
      </c>
      <c r="AA27" s="113">
        <f t="shared" si="11"/>
        <v>2713565.07296</v>
      </c>
    </row>
    <row r="28" spans="1:27" ht="17" x14ac:dyDescent="0.2">
      <c r="A28" s="109">
        <v>25</v>
      </c>
      <c r="B28" s="58" t="s">
        <v>42</v>
      </c>
      <c r="C28" s="57" t="s">
        <v>173</v>
      </c>
      <c r="D28" s="58"/>
      <c r="E28" s="58" t="s">
        <v>210</v>
      </c>
      <c r="F28" s="83">
        <v>40</v>
      </c>
      <c r="G28" s="83"/>
      <c r="H28" s="86"/>
      <c r="I28" s="86"/>
      <c r="J28" s="86"/>
      <c r="K28" s="86"/>
      <c r="L28" s="86"/>
      <c r="M28" s="59">
        <v>16900</v>
      </c>
      <c r="N28" s="59">
        <f t="shared" si="12"/>
        <v>20111</v>
      </c>
      <c r="O28" s="59">
        <f t="shared" ref="O28:O34" si="17">N28</f>
        <v>20111</v>
      </c>
      <c r="P28" s="59">
        <f t="shared" ref="P28:P34" si="18">+O28*F28</f>
        <v>804440</v>
      </c>
      <c r="Q28" s="60">
        <f t="shared" ref="Q28:Q34" si="19">+M28*1.036</f>
        <v>17508.400000000001</v>
      </c>
      <c r="R28" s="60">
        <f t="shared" si="3"/>
        <v>20834.995999999999</v>
      </c>
      <c r="S28" s="60">
        <f>R28</f>
        <v>20834.995999999999</v>
      </c>
      <c r="T28" s="60">
        <f t="shared" ref="T28:T34" si="20">+S28*F28</f>
        <v>833399.84</v>
      </c>
      <c r="U28" s="54"/>
      <c r="V28" s="61">
        <f t="shared" ref="V28:V34" si="21">+M28*1.023</f>
        <v>17288.699999999997</v>
      </c>
      <c r="W28" s="61">
        <f t="shared" si="7"/>
        <v>20573.552999999996</v>
      </c>
      <c r="X28" s="61">
        <f>W28</f>
        <v>20573.552999999996</v>
      </c>
      <c r="Y28" s="61">
        <f t="shared" ref="Y28:Y34" si="22">+X28*F28</f>
        <v>822942.11999999988</v>
      </c>
      <c r="Z28" s="56">
        <f t="shared" si="14"/>
        <v>20506.516333333333</v>
      </c>
      <c r="AA28" s="110">
        <f t="shared" si="11"/>
        <v>820260.65333333332</v>
      </c>
    </row>
    <row r="29" spans="1:27" ht="17" x14ac:dyDescent="0.2">
      <c r="A29" s="109">
        <v>26</v>
      </c>
      <c r="B29" s="58" t="s">
        <v>44</v>
      </c>
      <c r="C29" s="57" t="s">
        <v>174</v>
      </c>
      <c r="D29" s="58" t="s">
        <v>45</v>
      </c>
      <c r="E29" s="58" t="s">
        <v>46</v>
      </c>
      <c r="F29" s="83">
        <v>8</v>
      </c>
      <c r="G29" s="83"/>
      <c r="H29" s="86"/>
      <c r="I29" s="86"/>
      <c r="J29" s="86"/>
      <c r="K29" s="86"/>
      <c r="L29" s="86"/>
      <c r="M29" s="59">
        <v>196500</v>
      </c>
      <c r="N29" s="59">
        <f t="shared" si="12"/>
        <v>233835</v>
      </c>
      <c r="O29" s="59">
        <f t="shared" si="17"/>
        <v>233835</v>
      </c>
      <c r="P29" s="59">
        <f t="shared" si="18"/>
        <v>1870680</v>
      </c>
      <c r="Q29" s="60">
        <f t="shared" si="19"/>
        <v>203574</v>
      </c>
      <c r="R29" s="60">
        <f t="shared" si="3"/>
        <v>242253.06</v>
      </c>
      <c r="S29" s="60">
        <f t="shared" ref="S29:S34" si="23">R29</f>
        <v>242253.06</v>
      </c>
      <c r="T29" s="60">
        <f t="shared" si="20"/>
        <v>1938024.48</v>
      </c>
      <c r="U29" s="54"/>
      <c r="V29" s="61">
        <f t="shared" si="21"/>
        <v>201019.49999999997</v>
      </c>
      <c r="W29" s="61">
        <f t="shared" si="7"/>
        <v>239213.20499999996</v>
      </c>
      <c r="X29" s="61">
        <f t="shared" ref="X29:X34" si="24">W29</f>
        <v>239213.20499999996</v>
      </c>
      <c r="Y29" s="61">
        <f t="shared" si="22"/>
        <v>1913705.6399999997</v>
      </c>
      <c r="Z29" s="56">
        <f t="shared" si="14"/>
        <v>238433.75499999998</v>
      </c>
      <c r="AA29" s="110">
        <f t="shared" si="11"/>
        <v>1907470.0399999998</v>
      </c>
    </row>
    <row r="30" spans="1:27" ht="17" x14ac:dyDescent="0.2">
      <c r="A30" s="109">
        <v>27</v>
      </c>
      <c r="B30" s="58" t="s">
        <v>47</v>
      </c>
      <c r="C30" s="57" t="s">
        <v>172</v>
      </c>
      <c r="D30" s="58"/>
      <c r="E30" s="58" t="s">
        <v>47</v>
      </c>
      <c r="F30" s="83">
        <v>150</v>
      </c>
      <c r="G30" s="83"/>
      <c r="H30" s="86"/>
      <c r="I30" s="86"/>
      <c r="J30" s="86"/>
      <c r="K30" s="86"/>
      <c r="L30" s="86"/>
      <c r="M30" s="59">
        <v>326</v>
      </c>
      <c r="N30" s="59">
        <f t="shared" si="12"/>
        <v>387.94</v>
      </c>
      <c r="O30" s="59">
        <f t="shared" si="17"/>
        <v>387.94</v>
      </c>
      <c r="P30" s="59">
        <f t="shared" si="18"/>
        <v>58191</v>
      </c>
      <c r="Q30" s="60">
        <f t="shared" si="19"/>
        <v>337.73599999999999</v>
      </c>
      <c r="R30" s="60">
        <f t="shared" si="3"/>
        <v>401.90583999999996</v>
      </c>
      <c r="S30" s="60">
        <f t="shared" si="23"/>
        <v>401.90583999999996</v>
      </c>
      <c r="T30" s="60">
        <f t="shared" si="20"/>
        <v>60285.875999999997</v>
      </c>
      <c r="U30" s="54"/>
      <c r="V30" s="61">
        <f t="shared" si="21"/>
        <v>333.49799999999999</v>
      </c>
      <c r="W30" s="61">
        <f t="shared" si="7"/>
        <v>396.86261999999999</v>
      </c>
      <c r="X30" s="61">
        <f t="shared" si="24"/>
        <v>396.86261999999999</v>
      </c>
      <c r="Y30" s="61">
        <f t="shared" si="22"/>
        <v>59529.392999999996</v>
      </c>
      <c r="Z30" s="56">
        <f t="shared" si="14"/>
        <v>395.56948666666659</v>
      </c>
      <c r="AA30" s="110">
        <f t="shared" si="11"/>
        <v>59335.422999999988</v>
      </c>
    </row>
    <row r="31" spans="1:27" ht="17" x14ac:dyDescent="0.2">
      <c r="A31" s="109">
        <v>28</v>
      </c>
      <c r="B31" s="58" t="s">
        <v>48</v>
      </c>
      <c r="C31" s="57" t="s">
        <v>172</v>
      </c>
      <c r="D31" s="58"/>
      <c r="E31" s="58" t="s">
        <v>49</v>
      </c>
      <c r="F31" s="83">
        <v>5</v>
      </c>
      <c r="G31" s="83"/>
      <c r="H31" s="86"/>
      <c r="I31" s="86"/>
      <c r="J31" s="86"/>
      <c r="K31" s="86"/>
      <c r="L31" s="86"/>
      <c r="M31" s="59">
        <v>198720</v>
      </c>
      <c r="N31" s="59">
        <f t="shared" si="12"/>
        <v>236476.79999999999</v>
      </c>
      <c r="O31" s="59">
        <f t="shared" si="17"/>
        <v>236476.79999999999</v>
      </c>
      <c r="P31" s="59">
        <f t="shared" si="18"/>
        <v>1182384</v>
      </c>
      <c r="Q31" s="60">
        <f t="shared" si="19"/>
        <v>205873.92000000001</v>
      </c>
      <c r="R31" s="60">
        <f t="shared" si="3"/>
        <v>244989.96480000002</v>
      </c>
      <c r="S31" s="60">
        <f t="shared" si="23"/>
        <v>244989.96480000002</v>
      </c>
      <c r="T31" s="60">
        <f t="shared" si="20"/>
        <v>1224949.824</v>
      </c>
      <c r="U31" s="54"/>
      <c r="V31" s="61">
        <f t="shared" si="21"/>
        <v>203290.55999999997</v>
      </c>
      <c r="W31" s="61">
        <f t="shared" si="7"/>
        <v>241915.76639999996</v>
      </c>
      <c r="X31" s="61">
        <f t="shared" si="24"/>
        <v>241915.76639999996</v>
      </c>
      <c r="Y31" s="61">
        <f t="shared" si="22"/>
        <v>1209578.8319999999</v>
      </c>
      <c r="Z31" s="56">
        <f t="shared" si="14"/>
        <v>241127.5104</v>
      </c>
      <c r="AA31" s="110">
        <f t="shared" si="11"/>
        <v>1205637.5519999999</v>
      </c>
    </row>
    <row r="32" spans="1:27" ht="34" x14ac:dyDescent="0.2">
      <c r="A32" s="109">
        <v>29</v>
      </c>
      <c r="B32" s="58" t="s">
        <v>50</v>
      </c>
      <c r="C32" s="57" t="s">
        <v>172</v>
      </c>
      <c r="D32" s="58" t="s">
        <v>51</v>
      </c>
      <c r="E32" s="65" t="s">
        <v>52</v>
      </c>
      <c r="F32" s="83">
        <v>10</v>
      </c>
      <c r="G32" s="83"/>
      <c r="H32" s="86"/>
      <c r="I32" s="86"/>
      <c r="J32" s="86"/>
      <c r="K32" s="86"/>
      <c r="L32" s="86"/>
      <c r="M32" s="59">
        <v>98280</v>
      </c>
      <c r="N32" s="59">
        <f t="shared" si="12"/>
        <v>116953.2</v>
      </c>
      <c r="O32" s="59">
        <f t="shared" si="17"/>
        <v>116953.2</v>
      </c>
      <c r="P32" s="59">
        <f t="shared" si="18"/>
        <v>1169532</v>
      </c>
      <c r="Q32" s="60">
        <f t="shared" si="19"/>
        <v>101818.08</v>
      </c>
      <c r="R32" s="60">
        <f t="shared" si="3"/>
        <v>121163.51519999999</v>
      </c>
      <c r="S32" s="60">
        <f t="shared" si="23"/>
        <v>121163.51519999999</v>
      </c>
      <c r="T32" s="60">
        <f t="shared" si="20"/>
        <v>1211635.152</v>
      </c>
      <c r="U32" s="54"/>
      <c r="V32" s="61">
        <f t="shared" si="21"/>
        <v>100540.43999999999</v>
      </c>
      <c r="W32" s="61">
        <f t="shared" si="7"/>
        <v>119643.12359999998</v>
      </c>
      <c r="X32" s="61">
        <f t="shared" si="24"/>
        <v>119643.12359999998</v>
      </c>
      <c r="Y32" s="61">
        <f t="shared" si="22"/>
        <v>1196431.2359999998</v>
      </c>
      <c r="Z32" s="56">
        <f t="shared" si="14"/>
        <v>119253.27959999999</v>
      </c>
      <c r="AA32" s="110">
        <f t="shared" si="11"/>
        <v>1192532.7959999999</v>
      </c>
    </row>
    <row r="33" spans="1:27" ht="17" x14ac:dyDescent="0.2">
      <c r="A33" s="109">
        <v>30</v>
      </c>
      <c r="B33" s="58" t="s">
        <v>53</v>
      </c>
      <c r="C33" s="57" t="s">
        <v>172</v>
      </c>
      <c r="D33" s="58"/>
      <c r="E33" s="65" t="s">
        <v>54</v>
      </c>
      <c r="F33" s="83">
        <v>5</v>
      </c>
      <c r="G33" s="83"/>
      <c r="H33" s="86"/>
      <c r="I33" s="86"/>
      <c r="J33" s="86"/>
      <c r="K33" s="86"/>
      <c r="L33" s="86"/>
      <c r="M33" s="59">
        <v>53650</v>
      </c>
      <c r="N33" s="59">
        <f t="shared" si="12"/>
        <v>63843.5</v>
      </c>
      <c r="O33" s="59">
        <f t="shared" si="17"/>
        <v>63843.5</v>
      </c>
      <c r="P33" s="59">
        <f t="shared" si="18"/>
        <v>319217.5</v>
      </c>
      <c r="Q33" s="60">
        <f t="shared" si="19"/>
        <v>55581.4</v>
      </c>
      <c r="R33" s="60">
        <f t="shared" si="3"/>
        <v>66141.865999999995</v>
      </c>
      <c r="S33" s="60">
        <f t="shared" si="23"/>
        <v>66141.865999999995</v>
      </c>
      <c r="T33" s="60">
        <f t="shared" si="20"/>
        <v>330709.32999999996</v>
      </c>
      <c r="U33" s="54"/>
      <c r="V33" s="61">
        <f t="shared" si="21"/>
        <v>54883.95</v>
      </c>
      <c r="W33" s="61">
        <f t="shared" si="7"/>
        <v>65311.900499999996</v>
      </c>
      <c r="X33" s="61">
        <f t="shared" si="24"/>
        <v>65311.900499999996</v>
      </c>
      <c r="Y33" s="61">
        <f t="shared" si="22"/>
        <v>326559.5025</v>
      </c>
      <c r="Z33" s="56">
        <f t="shared" si="14"/>
        <v>65099.088833333335</v>
      </c>
      <c r="AA33" s="110">
        <f t="shared" si="11"/>
        <v>325495.44416666665</v>
      </c>
    </row>
    <row r="34" spans="1:27" ht="17" x14ac:dyDescent="0.2">
      <c r="A34" s="109">
        <v>31</v>
      </c>
      <c r="B34" s="58" t="s">
        <v>55</v>
      </c>
      <c r="C34" s="57" t="s">
        <v>172</v>
      </c>
      <c r="D34" s="58" t="s">
        <v>56</v>
      </c>
      <c r="E34" s="58" t="s">
        <v>57</v>
      </c>
      <c r="F34" s="146">
        <v>20</v>
      </c>
      <c r="G34" s="83"/>
      <c r="H34" s="86"/>
      <c r="I34" s="86"/>
      <c r="J34" s="86"/>
      <c r="K34" s="86"/>
      <c r="L34" s="86"/>
      <c r="M34" s="59">
        <v>18012</v>
      </c>
      <c r="N34" s="59">
        <f t="shared" si="12"/>
        <v>21434.28</v>
      </c>
      <c r="O34" s="59">
        <f t="shared" si="17"/>
        <v>21434.28</v>
      </c>
      <c r="P34" s="59">
        <f t="shared" si="18"/>
        <v>428685.6</v>
      </c>
      <c r="Q34" s="60">
        <f t="shared" si="19"/>
        <v>18660.432000000001</v>
      </c>
      <c r="R34" s="60">
        <f t="shared" si="3"/>
        <v>22205.914079999999</v>
      </c>
      <c r="S34" s="60">
        <f t="shared" si="23"/>
        <v>22205.914079999999</v>
      </c>
      <c r="T34" s="60">
        <f t="shared" si="20"/>
        <v>444118.28159999999</v>
      </c>
      <c r="U34" s="54"/>
      <c r="V34" s="61">
        <f t="shared" si="21"/>
        <v>18426.275999999998</v>
      </c>
      <c r="W34" s="61">
        <f t="shared" si="7"/>
        <v>21927.268439999996</v>
      </c>
      <c r="X34" s="61">
        <f t="shared" si="24"/>
        <v>21927.268439999996</v>
      </c>
      <c r="Y34" s="61">
        <f t="shared" si="22"/>
        <v>438545.36879999994</v>
      </c>
      <c r="Z34" s="56">
        <f t="shared" si="14"/>
        <v>21855.82084</v>
      </c>
      <c r="AA34" s="110">
        <f t="shared" si="11"/>
        <v>437116.41680000001</v>
      </c>
    </row>
    <row r="35" spans="1:27" s="64" customFormat="1" ht="17" x14ac:dyDescent="0.2">
      <c r="A35" s="112">
        <v>32</v>
      </c>
      <c r="B35" s="67" t="s">
        <v>58</v>
      </c>
      <c r="C35" s="66" t="s">
        <v>172</v>
      </c>
      <c r="D35" s="67"/>
      <c r="E35" s="99" t="s">
        <v>59</v>
      </c>
      <c r="F35" s="85">
        <v>3</v>
      </c>
      <c r="G35" s="85"/>
      <c r="H35" s="68">
        <v>77509</v>
      </c>
      <c r="I35" s="68">
        <f t="shared" ref="I35" si="25">+H35*1.19</f>
        <v>92235.709999999992</v>
      </c>
      <c r="J35" s="68">
        <f>I35*5.2%</f>
        <v>4796.2569199999998</v>
      </c>
      <c r="K35" s="68">
        <f>I35+J35</f>
        <v>97031.966919999992</v>
      </c>
      <c r="L35" s="68">
        <f>+K35*F35</f>
        <v>291095.90075999999</v>
      </c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69">
        <f>K35</f>
        <v>97031.966919999992</v>
      </c>
      <c r="AA35" s="113">
        <f t="shared" si="11"/>
        <v>291095.90075999999</v>
      </c>
    </row>
    <row r="36" spans="1:27" ht="17" x14ac:dyDescent="0.2">
      <c r="A36" s="109">
        <v>33</v>
      </c>
      <c r="B36" s="58" t="s">
        <v>60</v>
      </c>
      <c r="C36" s="57" t="s">
        <v>172</v>
      </c>
      <c r="D36" s="58"/>
      <c r="E36" s="58" t="s">
        <v>61</v>
      </c>
      <c r="F36" s="83">
        <v>3</v>
      </c>
      <c r="G36" s="83"/>
      <c r="H36" s="86"/>
      <c r="I36" s="86"/>
      <c r="J36" s="86"/>
      <c r="K36" s="86"/>
      <c r="L36" s="86"/>
      <c r="M36" s="59">
        <v>69120</v>
      </c>
      <c r="N36" s="59">
        <f t="shared" ref="N36:N66" si="26">+M36*1.19</f>
        <v>82252.800000000003</v>
      </c>
      <c r="O36" s="59">
        <f t="shared" ref="O36:O41" si="27">N36</f>
        <v>82252.800000000003</v>
      </c>
      <c r="P36" s="59">
        <f t="shared" ref="P36:P41" si="28">+O36*F36</f>
        <v>246758.40000000002</v>
      </c>
      <c r="Q36" s="60">
        <f t="shared" ref="Q36:Q41" si="29">+M36*1.036</f>
        <v>71608.320000000007</v>
      </c>
      <c r="R36" s="60">
        <f t="shared" si="3"/>
        <v>85213.900800000003</v>
      </c>
      <c r="S36" s="60">
        <f>R36</f>
        <v>85213.900800000003</v>
      </c>
      <c r="T36" s="60">
        <f t="shared" ref="T36:T41" si="30">+S36*F36</f>
        <v>255641.70240000001</v>
      </c>
      <c r="U36" s="54"/>
      <c r="V36" s="61">
        <f t="shared" ref="V36:V41" si="31">+M36*1.023</f>
        <v>70709.759999999995</v>
      </c>
      <c r="W36" s="61">
        <f t="shared" si="7"/>
        <v>84144.614399999991</v>
      </c>
      <c r="X36" s="61">
        <f>W36</f>
        <v>84144.614399999991</v>
      </c>
      <c r="Y36" s="61">
        <f t="shared" ref="Y36:Y41" si="32">+X36*F36</f>
        <v>252433.84319999997</v>
      </c>
      <c r="Z36" s="56">
        <f t="shared" si="14"/>
        <v>83870.438399999999</v>
      </c>
      <c r="AA36" s="110">
        <f t="shared" si="11"/>
        <v>251611.31520000001</v>
      </c>
    </row>
    <row r="37" spans="1:27" ht="85" x14ac:dyDescent="0.2">
      <c r="A37" s="109">
        <v>34</v>
      </c>
      <c r="B37" s="58" t="s">
        <v>62</v>
      </c>
      <c r="C37" s="57" t="s">
        <v>172</v>
      </c>
      <c r="D37" s="58"/>
      <c r="E37" s="65" t="s">
        <v>63</v>
      </c>
      <c r="F37" s="83">
        <v>1</v>
      </c>
      <c r="G37" s="83"/>
      <c r="H37" s="86"/>
      <c r="I37" s="86"/>
      <c r="J37" s="86"/>
      <c r="K37" s="86"/>
      <c r="L37" s="86"/>
      <c r="M37" s="59">
        <v>171050</v>
      </c>
      <c r="N37" s="59">
        <f t="shared" si="26"/>
        <v>203549.5</v>
      </c>
      <c r="O37" s="59">
        <f t="shared" si="27"/>
        <v>203549.5</v>
      </c>
      <c r="P37" s="59">
        <f t="shared" si="28"/>
        <v>203549.5</v>
      </c>
      <c r="Q37" s="60">
        <f t="shared" si="29"/>
        <v>177207.80000000002</v>
      </c>
      <c r="R37" s="60">
        <f t="shared" si="3"/>
        <v>210877.28200000001</v>
      </c>
      <c r="S37" s="60">
        <f t="shared" ref="S37:S41" si="33">R37</f>
        <v>210877.28200000001</v>
      </c>
      <c r="T37" s="60">
        <f t="shared" si="30"/>
        <v>210877.28200000001</v>
      </c>
      <c r="U37" s="54"/>
      <c r="V37" s="61">
        <f t="shared" si="31"/>
        <v>174984.15</v>
      </c>
      <c r="W37" s="61">
        <f t="shared" si="7"/>
        <v>208231.13849999997</v>
      </c>
      <c r="X37" s="61">
        <f t="shared" ref="X37:X41" si="34">W37</f>
        <v>208231.13849999997</v>
      </c>
      <c r="Y37" s="61">
        <f t="shared" si="32"/>
        <v>208231.13849999997</v>
      </c>
      <c r="Z37" s="56">
        <f t="shared" si="14"/>
        <v>207552.64016666668</v>
      </c>
      <c r="AA37" s="110">
        <f t="shared" si="11"/>
        <v>207552.64016666668</v>
      </c>
    </row>
    <row r="38" spans="1:27" ht="17" x14ac:dyDescent="0.2">
      <c r="A38" s="109">
        <v>35</v>
      </c>
      <c r="B38" s="58" t="s">
        <v>64</v>
      </c>
      <c r="C38" s="57" t="s">
        <v>172</v>
      </c>
      <c r="D38" s="58"/>
      <c r="E38" s="65" t="s">
        <v>65</v>
      </c>
      <c r="F38" s="83">
        <v>2</v>
      </c>
      <c r="G38" s="83"/>
      <c r="H38" s="86"/>
      <c r="I38" s="86"/>
      <c r="J38" s="86"/>
      <c r="K38" s="86"/>
      <c r="L38" s="86"/>
      <c r="M38" s="59">
        <v>71203</v>
      </c>
      <c r="N38" s="59">
        <f t="shared" si="26"/>
        <v>84731.569999999992</v>
      </c>
      <c r="O38" s="59">
        <f t="shared" si="27"/>
        <v>84731.569999999992</v>
      </c>
      <c r="P38" s="59">
        <f t="shared" si="28"/>
        <v>169463.13999999998</v>
      </c>
      <c r="Q38" s="60">
        <f t="shared" si="29"/>
        <v>73766.308000000005</v>
      </c>
      <c r="R38" s="60">
        <f t="shared" si="3"/>
        <v>87781.906520000004</v>
      </c>
      <c r="S38" s="60">
        <f t="shared" si="33"/>
        <v>87781.906520000004</v>
      </c>
      <c r="T38" s="60">
        <f t="shared" si="30"/>
        <v>175563.81304000001</v>
      </c>
      <c r="U38" s="54"/>
      <c r="V38" s="61">
        <f t="shared" si="31"/>
        <v>72840.668999999994</v>
      </c>
      <c r="W38" s="61">
        <f t="shared" si="7"/>
        <v>86680.396109999987</v>
      </c>
      <c r="X38" s="61">
        <f t="shared" si="34"/>
        <v>86680.396109999987</v>
      </c>
      <c r="Y38" s="61">
        <f t="shared" si="32"/>
        <v>173360.79221999997</v>
      </c>
      <c r="Z38" s="56">
        <f t="shared" si="14"/>
        <v>86397.957543333338</v>
      </c>
      <c r="AA38" s="110">
        <f t="shared" si="11"/>
        <v>172795.91508666668</v>
      </c>
    </row>
    <row r="39" spans="1:27" ht="17" x14ac:dyDescent="0.2">
      <c r="A39" s="109">
        <v>36</v>
      </c>
      <c r="B39" s="58" t="s">
        <v>66</v>
      </c>
      <c r="C39" s="57" t="s">
        <v>172</v>
      </c>
      <c r="D39" s="58"/>
      <c r="E39" s="65" t="s">
        <v>67</v>
      </c>
      <c r="F39" s="83">
        <v>4</v>
      </c>
      <c r="G39" s="83"/>
      <c r="H39" s="86"/>
      <c r="I39" s="86"/>
      <c r="J39" s="86"/>
      <c r="K39" s="86"/>
      <c r="L39" s="86"/>
      <c r="M39" s="59">
        <v>81000</v>
      </c>
      <c r="N39" s="59">
        <f t="shared" si="26"/>
        <v>96390</v>
      </c>
      <c r="O39" s="59">
        <f t="shared" si="27"/>
        <v>96390</v>
      </c>
      <c r="P39" s="59">
        <f t="shared" si="28"/>
        <v>385560</v>
      </c>
      <c r="Q39" s="60">
        <f t="shared" si="29"/>
        <v>83916</v>
      </c>
      <c r="R39" s="60">
        <f t="shared" si="3"/>
        <v>99860.04</v>
      </c>
      <c r="S39" s="60">
        <f t="shared" si="33"/>
        <v>99860.04</v>
      </c>
      <c r="T39" s="60">
        <f t="shared" si="30"/>
        <v>399440.16</v>
      </c>
      <c r="U39" s="54"/>
      <c r="V39" s="61">
        <f t="shared" si="31"/>
        <v>82862.999999999985</v>
      </c>
      <c r="W39" s="61">
        <f t="shared" si="7"/>
        <v>98606.969999999972</v>
      </c>
      <c r="X39" s="61">
        <f t="shared" si="34"/>
        <v>98606.969999999972</v>
      </c>
      <c r="Y39" s="61">
        <f t="shared" si="32"/>
        <v>394427.87999999989</v>
      </c>
      <c r="Z39" s="56">
        <f t="shared" si="14"/>
        <v>98285.669999999984</v>
      </c>
      <c r="AA39" s="110">
        <f t="shared" si="11"/>
        <v>393142.67999999993</v>
      </c>
    </row>
    <row r="40" spans="1:27" ht="17" x14ac:dyDescent="0.2">
      <c r="A40" s="109">
        <v>37</v>
      </c>
      <c r="B40" s="58" t="s">
        <v>68</v>
      </c>
      <c r="C40" s="57" t="s">
        <v>172</v>
      </c>
      <c r="D40" s="58"/>
      <c r="E40" s="58" t="s">
        <v>69</v>
      </c>
      <c r="F40" s="83">
        <v>2</v>
      </c>
      <c r="G40" s="83"/>
      <c r="H40" s="86"/>
      <c r="I40" s="86"/>
      <c r="J40" s="86"/>
      <c r="K40" s="86"/>
      <c r="L40" s="86"/>
      <c r="M40" s="59">
        <v>111240.00000000001</v>
      </c>
      <c r="N40" s="59">
        <f t="shared" si="26"/>
        <v>132375.6</v>
      </c>
      <c r="O40" s="59">
        <f t="shared" si="27"/>
        <v>132375.6</v>
      </c>
      <c r="P40" s="59">
        <f t="shared" si="28"/>
        <v>264751.2</v>
      </c>
      <c r="Q40" s="60">
        <f t="shared" si="29"/>
        <v>115244.64000000001</v>
      </c>
      <c r="R40" s="60">
        <f t="shared" si="3"/>
        <v>137141.12160000001</v>
      </c>
      <c r="S40" s="60">
        <f t="shared" si="33"/>
        <v>137141.12160000001</v>
      </c>
      <c r="T40" s="60">
        <f t="shared" si="30"/>
        <v>274282.24320000003</v>
      </c>
      <c r="U40" s="54"/>
      <c r="V40" s="61">
        <f t="shared" si="31"/>
        <v>113798.52</v>
      </c>
      <c r="W40" s="61">
        <f t="shared" si="7"/>
        <v>135420.23879999999</v>
      </c>
      <c r="X40" s="61">
        <f t="shared" si="34"/>
        <v>135420.23879999999</v>
      </c>
      <c r="Y40" s="61">
        <f t="shared" si="32"/>
        <v>270840.47759999998</v>
      </c>
      <c r="Z40" s="56">
        <f t="shared" si="14"/>
        <v>134978.98680000001</v>
      </c>
      <c r="AA40" s="110">
        <f t="shared" si="11"/>
        <v>269957.97360000003</v>
      </c>
    </row>
    <row r="41" spans="1:27" ht="17" x14ac:dyDescent="0.2">
      <c r="A41" s="109">
        <v>38</v>
      </c>
      <c r="B41" s="58" t="s">
        <v>70</v>
      </c>
      <c r="C41" s="57" t="s">
        <v>172</v>
      </c>
      <c r="D41" s="58"/>
      <c r="E41" s="58" t="s">
        <v>71</v>
      </c>
      <c r="F41" s="83">
        <v>3</v>
      </c>
      <c r="G41" s="83"/>
      <c r="H41" s="86"/>
      <c r="I41" s="86"/>
      <c r="J41" s="86"/>
      <c r="K41" s="86"/>
      <c r="L41" s="86"/>
      <c r="M41" s="59">
        <v>29160.000000000004</v>
      </c>
      <c r="N41" s="59">
        <f t="shared" si="26"/>
        <v>34700.400000000001</v>
      </c>
      <c r="O41" s="59">
        <f t="shared" si="27"/>
        <v>34700.400000000001</v>
      </c>
      <c r="P41" s="59">
        <f t="shared" si="28"/>
        <v>104101.20000000001</v>
      </c>
      <c r="Q41" s="60">
        <f t="shared" si="29"/>
        <v>30209.760000000006</v>
      </c>
      <c r="R41" s="60">
        <f t="shared" si="3"/>
        <v>35949.614400000006</v>
      </c>
      <c r="S41" s="60">
        <f t="shared" si="33"/>
        <v>35949.614400000006</v>
      </c>
      <c r="T41" s="60">
        <f t="shared" si="30"/>
        <v>107848.84320000002</v>
      </c>
      <c r="U41" s="54"/>
      <c r="V41" s="61">
        <f t="shared" si="31"/>
        <v>29830.68</v>
      </c>
      <c r="W41" s="61">
        <f t="shared" si="7"/>
        <v>35498.5092</v>
      </c>
      <c r="X41" s="61">
        <f t="shared" si="34"/>
        <v>35498.5092</v>
      </c>
      <c r="Y41" s="61">
        <f t="shared" si="32"/>
        <v>106495.5276</v>
      </c>
      <c r="Z41" s="56">
        <f t="shared" si="14"/>
        <v>35382.841200000003</v>
      </c>
      <c r="AA41" s="110">
        <f t="shared" si="11"/>
        <v>106148.52360000001</v>
      </c>
    </row>
    <row r="42" spans="1:27" s="64" customFormat="1" ht="17" x14ac:dyDescent="0.2">
      <c r="A42" s="112">
        <v>39</v>
      </c>
      <c r="B42" s="67" t="s">
        <v>72</v>
      </c>
      <c r="C42" s="66" t="s">
        <v>172</v>
      </c>
      <c r="D42" s="67"/>
      <c r="E42" s="67" t="s">
        <v>73</v>
      </c>
      <c r="F42" s="85">
        <v>3000</v>
      </c>
      <c r="G42" s="85"/>
      <c r="H42" s="68">
        <v>2090</v>
      </c>
      <c r="I42" s="68">
        <f t="shared" ref="I42" si="35">+H42*1.19</f>
        <v>2487.1</v>
      </c>
      <c r="J42" s="68">
        <f>I42*5.2%</f>
        <v>129.32920000000001</v>
      </c>
      <c r="K42" s="68">
        <f>I42+J42</f>
        <v>2616.4292</v>
      </c>
      <c r="L42" s="68">
        <f>K42*F42</f>
        <v>7849287.6000000006</v>
      </c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69">
        <f>K42</f>
        <v>2616.4292</v>
      </c>
      <c r="AA42" s="113">
        <f t="shared" si="11"/>
        <v>7849287.6000000006</v>
      </c>
    </row>
    <row r="43" spans="1:27" ht="17" x14ac:dyDescent="0.2">
      <c r="A43" s="109">
        <v>40</v>
      </c>
      <c r="B43" s="58" t="s">
        <v>74</v>
      </c>
      <c r="C43" s="57" t="s">
        <v>172</v>
      </c>
      <c r="D43" s="58"/>
      <c r="E43" s="58" t="s">
        <v>187</v>
      </c>
      <c r="F43" s="83">
        <v>1</v>
      </c>
      <c r="G43" s="83"/>
      <c r="H43" s="86"/>
      <c r="I43" s="86"/>
      <c r="J43" s="86"/>
      <c r="K43" s="86"/>
      <c r="L43" s="86"/>
      <c r="M43" s="59">
        <v>269500</v>
      </c>
      <c r="N43" s="59">
        <f t="shared" si="26"/>
        <v>320705</v>
      </c>
      <c r="O43" s="59">
        <f>N43</f>
        <v>320705</v>
      </c>
      <c r="P43" s="59">
        <f>+O43*F43</f>
        <v>320705</v>
      </c>
      <c r="Q43" s="60">
        <f>+M43*1.036</f>
        <v>279202</v>
      </c>
      <c r="R43" s="60">
        <f t="shared" si="3"/>
        <v>332250.38</v>
      </c>
      <c r="S43" s="60">
        <f>R43</f>
        <v>332250.38</v>
      </c>
      <c r="T43" s="60">
        <f>+S43*F43</f>
        <v>332250.38</v>
      </c>
      <c r="U43" s="54"/>
      <c r="V43" s="61">
        <f>+M43*1.023</f>
        <v>275698.5</v>
      </c>
      <c r="W43" s="61">
        <f t="shared" si="7"/>
        <v>328081.21499999997</v>
      </c>
      <c r="X43" s="61">
        <f>W43</f>
        <v>328081.21499999997</v>
      </c>
      <c r="Y43" s="61">
        <f>+X43*F43</f>
        <v>328081.21499999997</v>
      </c>
      <c r="Z43" s="56">
        <f t="shared" si="14"/>
        <v>327012.1983333333</v>
      </c>
      <c r="AA43" s="110">
        <f t="shared" si="11"/>
        <v>327012.1983333333</v>
      </c>
    </row>
    <row r="44" spans="1:27" ht="51" x14ac:dyDescent="0.2">
      <c r="A44" s="109">
        <v>41</v>
      </c>
      <c r="B44" s="58" t="s">
        <v>75</v>
      </c>
      <c r="C44" s="57" t="s">
        <v>172</v>
      </c>
      <c r="D44" s="58"/>
      <c r="E44" s="65" t="s">
        <v>76</v>
      </c>
      <c r="F44" s="83">
        <v>2</v>
      </c>
      <c r="G44" s="83"/>
      <c r="H44" s="86"/>
      <c r="I44" s="86"/>
      <c r="J44" s="86"/>
      <c r="K44" s="86"/>
      <c r="L44" s="86"/>
      <c r="M44" s="59">
        <v>198712</v>
      </c>
      <c r="N44" s="59">
        <f t="shared" si="26"/>
        <v>236467.28</v>
      </c>
      <c r="O44" s="59">
        <f>N44</f>
        <v>236467.28</v>
      </c>
      <c r="P44" s="59">
        <f>+O44*F44</f>
        <v>472934.56</v>
      </c>
      <c r="Q44" s="60">
        <f>+M44*1.036</f>
        <v>205865.63200000001</v>
      </c>
      <c r="R44" s="60">
        <f t="shared" si="3"/>
        <v>244980.10208000001</v>
      </c>
      <c r="S44" s="60">
        <f>R44</f>
        <v>244980.10208000001</v>
      </c>
      <c r="T44" s="60">
        <f>+S44*F44</f>
        <v>489960.20416000002</v>
      </c>
      <c r="U44" s="54"/>
      <c r="V44" s="61">
        <f>+M44*1.023</f>
        <v>203282.37599999999</v>
      </c>
      <c r="W44" s="61">
        <f t="shared" si="7"/>
        <v>241906.02743999998</v>
      </c>
      <c r="X44" s="61">
        <f>W44</f>
        <v>241906.02743999998</v>
      </c>
      <c r="Y44" s="61">
        <f>+X44*F44</f>
        <v>483812.05487999995</v>
      </c>
      <c r="Z44" s="56">
        <f t="shared" si="14"/>
        <v>241117.80317333332</v>
      </c>
      <c r="AA44" s="110">
        <f t="shared" si="11"/>
        <v>482235.60634666664</v>
      </c>
    </row>
    <row r="45" spans="1:27" s="71" customFormat="1" ht="17" x14ac:dyDescent="0.2">
      <c r="A45" s="112">
        <v>42</v>
      </c>
      <c r="B45" s="67" t="s">
        <v>77</v>
      </c>
      <c r="C45" s="66" t="s">
        <v>172</v>
      </c>
      <c r="D45" s="67"/>
      <c r="E45" s="67" t="s">
        <v>78</v>
      </c>
      <c r="F45" s="85">
        <v>200</v>
      </c>
      <c r="G45" s="85"/>
      <c r="H45" s="68">
        <v>42000</v>
      </c>
      <c r="I45" s="68">
        <f t="shared" ref="I45:I47" si="36">+H45*1.19</f>
        <v>49980</v>
      </c>
      <c r="J45" s="68">
        <f>I45*5.2%</f>
        <v>2598.96</v>
      </c>
      <c r="K45" s="68">
        <f>I45+J45</f>
        <v>52578.96</v>
      </c>
      <c r="L45" s="68">
        <f>+K45*F45</f>
        <v>10515792</v>
      </c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69">
        <f>K45</f>
        <v>52578.96</v>
      </c>
      <c r="AA45" s="113">
        <f t="shared" si="11"/>
        <v>10515792</v>
      </c>
    </row>
    <row r="46" spans="1:27" s="71" customFormat="1" ht="17" x14ac:dyDescent="0.2">
      <c r="A46" s="112">
        <v>43</v>
      </c>
      <c r="B46" s="67" t="s">
        <v>188</v>
      </c>
      <c r="C46" s="66" t="s">
        <v>172</v>
      </c>
      <c r="D46" s="67"/>
      <c r="E46" s="67" t="s">
        <v>189</v>
      </c>
      <c r="F46" s="85">
        <v>40</v>
      </c>
      <c r="G46" s="85"/>
      <c r="H46" s="68">
        <v>64500</v>
      </c>
      <c r="I46" s="68">
        <f t="shared" si="36"/>
        <v>76755</v>
      </c>
      <c r="J46" s="68">
        <f t="shared" ref="J46:J47" si="37">I46*5.2%</f>
        <v>3991.26</v>
      </c>
      <c r="K46" s="68">
        <f>I46+J46</f>
        <v>80746.259999999995</v>
      </c>
      <c r="L46" s="68">
        <f t="shared" ref="L46:L47" si="38">+K46*F46</f>
        <v>3229850.4</v>
      </c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69">
        <f>K46</f>
        <v>80746.259999999995</v>
      </c>
      <c r="AA46" s="113">
        <f t="shared" si="11"/>
        <v>3229850.4</v>
      </c>
    </row>
    <row r="47" spans="1:27" s="71" customFormat="1" ht="40" customHeight="1" x14ac:dyDescent="0.2">
      <c r="A47" s="112">
        <v>44</v>
      </c>
      <c r="B47" s="67" t="s">
        <v>79</v>
      </c>
      <c r="C47" s="66" t="s">
        <v>172</v>
      </c>
      <c r="D47" s="67"/>
      <c r="E47" s="100" t="s">
        <v>225</v>
      </c>
      <c r="F47" s="85">
        <v>40</v>
      </c>
      <c r="G47" s="85"/>
      <c r="H47" s="68">
        <v>121558</v>
      </c>
      <c r="I47" s="68">
        <f t="shared" si="36"/>
        <v>144654.01999999999</v>
      </c>
      <c r="J47" s="68">
        <f t="shared" si="37"/>
        <v>7522.0090399999999</v>
      </c>
      <c r="K47" s="68">
        <f>I47+J47</f>
        <v>152176.02903999999</v>
      </c>
      <c r="L47" s="68">
        <f t="shared" si="38"/>
        <v>6087041.1615999993</v>
      </c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72">
        <f>K47</f>
        <v>152176.02903999999</v>
      </c>
      <c r="AA47" s="113">
        <f t="shared" si="11"/>
        <v>6087041.1615999993</v>
      </c>
    </row>
    <row r="48" spans="1:27" ht="17" x14ac:dyDescent="0.2">
      <c r="A48" s="109">
        <v>45</v>
      </c>
      <c r="B48" s="58" t="s">
        <v>80</v>
      </c>
      <c r="C48" s="57" t="s">
        <v>172</v>
      </c>
      <c r="D48" s="58"/>
      <c r="E48" s="65" t="s">
        <v>139</v>
      </c>
      <c r="F48" s="83">
        <v>40</v>
      </c>
      <c r="G48" s="83"/>
      <c r="H48" s="86"/>
      <c r="I48" s="86"/>
      <c r="J48" s="86"/>
      <c r="K48" s="86"/>
      <c r="L48" s="86"/>
      <c r="M48" s="59">
        <v>163900</v>
      </c>
      <c r="N48" s="59">
        <f t="shared" si="26"/>
        <v>195041</v>
      </c>
      <c r="O48" s="59">
        <f t="shared" ref="O48:O71" si="39">N48</f>
        <v>195041</v>
      </c>
      <c r="P48" s="59">
        <f t="shared" ref="P48:P71" si="40">+O48*F48</f>
        <v>7801640</v>
      </c>
      <c r="Q48" s="60">
        <f t="shared" ref="Q48:Q71" si="41">+M48*1.036</f>
        <v>169800.4</v>
      </c>
      <c r="R48" s="60">
        <f t="shared" si="3"/>
        <v>202062.476</v>
      </c>
      <c r="S48" s="60">
        <f>R48</f>
        <v>202062.476</v>
      </c>
      <c r="T48" s="60">
        <f t="shared" ref="T48:T71" si="42">+S48*F48</f>
        <v>8082499.04</v>
      </c>
      <c r="U48" s="54"/>
      <c r="V48" s="61">
        <f t="shared" ref="V48:V71" si="43">+M48*1.023</f>
        <v>167669.69999999998</v>
      </c>
      <c r="W48" s="61">
        <f t="shared" si="7"/>
        <v>199526.94299999997</v>
      </c>
      <c r="X48" s="61">
        <f>W48</f>
        <v>199526.94299999997</v>
      </c>
      <c r="Y48" s="61">
        <f t="shared" ref="Y48:Y71" si="44">+X48*F48</f>
        <v>7981077.7199999988</v>
      </c>
      <c r="Z48" s="56">
        <f t="shared" si="14"/>
        <v>198876.80633333334</v>
      </c>
      <c r="AA48" s="110">
        <f t="shared" si="11"/>
        <v>7955072.2533333339</v>
      </c>
    </row>
    <row r="49" spans="1:27" ht="28" customHeight="1" x14ac:dyDescent="0.2">
      <c r="A49" s="109">
        <v>46</v>
      </c>
      <c r="B49" s="58" t="s">
        <v>81</v>
      </c>
      <c r="C49" s="57" t="s">
        <v>172</v>
      </c>
      <c r="D49" s="58"/>
      <c r="E49" s="58" t="s">
        <v>190</v>
      </c>
      <c r="F49" s="83">
        <v>40</v>
      </c>
      <c r="G49" s="83"/>
      <c r="H49" s="86"/>
      <c r="I49" s="86"/>
      <c r="J49" s="86"/>
      <c r="K49" s="86"/>
      <c r="L49" s="86"/>
      <c r="M49" s="59">
        <v>95600</v>
      </c>
      <c r="N49" s="59">
        <f t="shared" si="26"/>
        <v>113764</v>
      </c>
      <c r="O49" s="59">
        <f t="shared" si="39"/>
        <v>113764</v>
      </c>
      <c r="P49" s="59">
        <f t="shared" si="40"/>
        <v>4550560</v>
      </c>
      <c r="Q49" s="60">
        <f t="shared" si="41"/>
        <v>99041.600000000006</v>
      </c>
      <c r="R49" s="60">
        <f t="shared" si="3"/>
        <v>117859.504</v>
      </c>
      <c r="S49" s="60">
        <f t="shared" ref="S49:S71" si="45">R49</f>
        <v>117859.504</v>
      </c>
      <c r="T49" s="60">
        <f t="shared" si="42"/>
        <v>4714380.16</v>
      </c>
      <c r="U49" s="54"/>
      <c r="V49" s="61">
        <f t="shared" si="43"/>
        <v>97798.799999999988</v>
      </c>
      <c r="W49" s="61">
        <f t="shared" si="7"/>
        <v>116380.57199999999</v>
      </c>
      <c r="X49" s="61">
        <f t="shared" ref="X49:X101" si="46">W49</f>
        <v>116380.57199999999</v>
      </c>
      <c r="Y49" s="61">
        <f t="shared" si="44"/>
        <v>4655222.879999999</v>
      </c>
      <c r="Z49" s="56">
        <f t="shared" si="14"/>
        <v>116001.35866666667</v>
      </c>
      <c r="AA49" s="110">
        <f t="shared" si="11"/>
        <v>4640054.3466666667</v>
      </c>
    </row>
    <row r="50" spans="1:27" ht="34" x14ac:dyDescent="0.2">
      <c r="A50" s="109">
        <v>47</v>
      </c>
      <c r="B50" s="58" t="s">
        <v>82</v>
      </c>
      <c r="C50" s="57" t="s">
        <v>172</v>
      </c>
      <c r="D50" s="58"/>
      <c r="E50" s="65" t="s">
        <v>140</v>
      </c>
      <c r="F50" s="83">
        <v>150</v>
      </c>
      <c r="G50" s="83"/>
      <c r="H50" s="86"/>
      <c r="I50" s="86"/>
      <c r="J50" s="86"/>
      <c r="K50" s="86"/>
      <c r="L50" s="86"/>
      <c r="M50" s="59">
        <v>19620</v>
      </c>
      <c r="N50" s="59">
        <f t="shared" si="26"/>
        <v>23347.8</v>
      </c>
      <c r="O50" s="59">
        <f t="shared" si="39"/>
        <v>23347.8</v>
      </c>
      <c r="P50" s="59">
        <f t="shared" si="40"/>
        <v>3502170</v>
      </c>
      <c r="Q50" s="60">
        <f t="shared" si="41"/>
        <v>20326.32</v>
      </c>
      <c r="R50" s="60">
        <f t="shared" si="3"/>
        <v>24188.320799999998</v>
      </c>
      <c r="S50" s="60">
        <f t="shared" si="45"/>
        <v>24188.320799999998</v>
      </c>
      <c r="T50" s="60">
        <f t="shared" si="42"/>
        <v>3628248.1199999996</v>
      </c>
      <c r="U50" s="54"/>
      <c r="V50" s="61">
        <f t="shared" si="43"/>
        <v>20071.259999999998</v>
      </c>
      <c r="W50" s="61">
        <f t="shared" si="7"/>
        <v>23884.799399999996</v>
      </c>
      <c r="X50" s="61">
        <f t="shared" si="46"/>
        <v>23884.799399999996</v>
      </c>
      <c r="Y50" s="61">
        <f t="shared" si="44"/>
        <v>3582719.9099999992</v>
      </c>
      <c r="Z50" s="56">
        <f t="shared" si="14"/>
        <v>23806.973399999999</v>
      </c>
      <c r="AA50" s="110">
        <f t="shared" si="11"/>
        <v>3571046.01</v>
      </c>
    </row>
    <row r="51" spans="1:27" ht="17" x14ac:dyDescent="0.2">
      <c r="A51" s="109">
        <v>48</v>
      </c>
      <c r="B51" s="58" t="s">
        <v>83</v>
      </c>
      <c r="C51" s="57" t="s">
        <v>172</v>
      </c>
      <c r="D51" s="58"/>
      <c r="E51" s="58" t="s">
        <v>191</v>
      </c>
      <c r="F51" s="83">
        <v>2</v>
      </c>
      <c r="G51" s="83"/>
      <c r="H51" s="86"/>
      <c r="I51" s="86"/>
      <c r="J51" s="86"/>
      <c r="K51" s="86"/>
      <c r="L51" s="86"/>
      <c r="M51" s="59">
        <v>210600</v>
      </c>
      <c r="N51" s="59">
        <f t="shared" si="26"/>
        <v>250614</v>
      </c>
      <c r="O51" s="59">
        <f t="shared" si="39"/>
        <v>250614</v>
      </c>
      <c r="P51" s="59">
        <f t="shared" si="40"/>
        <v>501228</v>
      </c>
      <c r="Q51" s="60">
        <f t="shared" si="41"/>
        <v>218181.6</v>
      </c>
      <c r="R51" s="60">
        <f t="shared" si="3"/>
        <v>259636.10399999999</v>
      </c>
      <c r="S51" s="60">
        <f t="shared" si="45"/>
        <v>259636.10399999999</v>
      </c>
      <c r="T51" s="60">
        <f t="shared" si="42"/>
        <v>519272.20799999998</v>
      </c>
      <c r="U51" s="54"/>
      <c r="V51" s="61">
        <f t="shared" si="43"/>
        <v>215443.8</v>
      </c>
      <c r="W51" s="61">
        <f t="shared" si="7"/>
        <v>256378.12199999997</v>
      </c>
      <c r="X51" s="61">
        <f t="shared" si="46"/>
        <v>256378.12199999997</v>
      </c>
      <c r="Y51" s="61">
        <f t="shared" si="44"/>
        <v>512756.24399999995</v>
      </c>
      <c r="Z51" s="56">
        <f t="shared" si="14"/>
        <v>255542.742</v>
      </c>
      <c r="AA51" s="110">
        <f t="shared" si="11"/>
        <v>511085.484</v>
      </c>
    </row>
    <row r="52" spans="1:27" ht="17" x14ac:dyDescent="0.2">
      <c r="A52" s="109">
        <v>49</v>
      </c>
      <c r="B52" s="58" t="s">
        <v>84</v>
      </c>
      <c r="C52" s="57" t="s">
        <v>172</v>
      </c>
      <c r="D52" s="58"/>
      <c r="E52" s="58" t="s">
        <v>192</v>
      </c>
      <c r="F52" s="83">
        <v>5</v>
      </c>
      <c r="G52" s="83"/>
      <c r="H52" s="86"/>
      <c r="I52" s="86"/>
      <c r="J52" s="86"/>
      <c r="K52" s="86"/>
      <c r="L52" s="86"/>
      <c r="M52" s="59">
        <v>54900</v>
      </c>
      <c r="N52" s="59">
        <f t="shared" si="26"/>
        <v>65331</v>
      </c>
      <c r="O52" s="59">
        <f t="shared" si="39"/>
        <v>65331</v>
      </c>
      <c r="P52" s="59">
        <f t="shared" si="40"/>
        <v>326655</v>
      </c>
      <c r="Q52" s="60">
        <f t="shared" si="41"/>
        <v>56876.4</v>
      </c>
      <c r="R52" s="60">
        <f t="shared" si="3"/>
        <v>67682.915999999997</v>
      </c>
      <c r="S52" s="60">
        <f t="shared" si="45"/>
        <v>67682.915999999997</v>
      </c>
      <c r="T52" s="60">
        <f t="shared" si="42"/>
        <v>338414.57999999996</v>
      </c>
      <c r="U52" s="54"/>
      <c r="V52" s="61">
        <f t="shared" si="43"/>
        <v>56162.7</v>
      </c>
      <c r="W52" s="61">
        <f t="shared" si="7"/>
        <v>66833.612999999998</v>
      </c>
      <c r="X52" s="61">
        <f t="shared" si="46"/>
        <v>66833.612999999998</v>
      </c>
      <c r="Y52" s="61">
        <f t="shared" si="44"/>
        <v>334168.065</v>
      </c>
      <c r="Z52" s="56">
        <f t="shared" si="14"/>
        <v>66615.842999999993</v>
      </c>
      <c r="AA52" s="110">
        <f t="shared" si="11"/>
        <v>333079.21499999997</v>
      </c>
    </row>
    <row r="53" spans="1:27" ht="17" x14ac:dyDescent="0.2">
      <c r="A53" s="109">
        <v>50</v>
      </c>
      <c r="B53" s="58" t="s">
        <v>85</v>
      </c>
      <c r="C53" s="57" t="s">
        <v>172</v>
      </c>
      <c r="D53" s="58"/>
      <c r="E53" s="65" t="s">
        <v>141</v>
      </c>
      <c r="F53" s="83">
        <v>30</v>
      </c>
      <c r="G53" s="83"/>
      <c r="H53" s="86"/>
      <c r="I53" s="86"/>
      <c r="J53" s="86"/>
      <c r="K53" s="86"/>
      <c r="L53" s="86"/>
      <c r="M53" s="59">
        <v>46900</v>
      </c>
      <c r="N53" s="59">
        <f t="shared" si="26"/>
        <v>55811</v>
      </c>
      <c r="O53" s="59">
        <f t="shared" si="39"/>
        <v>55811</v>
      </c>
      <c r="P53" s="59">
        <f t="shared" si="40"/>
        <v>1674330</v>
      </c>
      <c r="Q53" s="60">
        <f t="shared" si="41"/>
        <v>48588.4</v>
      </c>
      <c r="R53" s="60">
        <f t="shared" si="3"/>
        <v>57820.195999999996</v>
      </c>
      <c r="S53" s="60">
        <f t="shared" si="45"/>
        <v>57820.195999999996</v>
      </c>
      <c r="T53" s="60">
        <f t="shared" si="42"/>
        <v>1734605.88</v>
      </c>
      <c r="U53" s="54"/>
      <c r="V53" s="61">
        <f t="shared" si="43"/>
        <v>47978.7</v>
      </c>
      <c r="W53" s="61">
        <f t="shared" si="7"/>
        <v>57094.652999999991</v>
      </c>
      <c r="X53" s="61">
        <f t="shared" si="46"/>
        <v>57094.652999999991</v>
      </c>
      <c r="Y53" s="61">
        <f t="shared" si="44"/>
        <v>1712839.5899999999</v>
      </c>
      <c r="Z53" s="56">
        <f t="shared" si="14"/>
        <v>56908.616333333332</v>
      </c>
      <c r="AA53" s="110">
        <f t="shared" si="11"/>
        <v>1707258.49</v>
      </c>
    </row>
    <row r="54" spans="1:27" ht="68" x14ac:dyDescent="0.2">
      <c r="A54" s="109">
        <v>51</v>
      </c>
      <c r="B54" s="58" t="s">
        <v>86</v>
      </c>
      <c r="C54" s="57" t="s">
        <v>172</v>
      </c>
      <c r="D54" s="58"/>
      <c r="E54" s="65" t="s">
        <v>142</v>
      </c>
      <c r="F54" s="83">
        <v>2</v>
      </c>
      <c r="G54" s="83"/>
      <c r="H54" s="86"/>
      <c r="I54" s="86"/>
      <c r="J54" s="86"/>
      <c r="K54" s="86"/>
      <c r="L54" s="86"/>
      <c r="M54" s="59">
        <v>378900</v>
      </c>
      <c r="N54" s="59">
        <f t="shared" si="26"/>
        <v>450891</v>
      </c>
      <c r="O54" s="59">
        <f t="shared" si="39"/>
        <v>450891</v>
      </c>
      <c r="P54" s="59">
        <f t="shared" si="40"/>
        <v>901782</v>
      </c>
      <c r="Q54" s="60">
        <f t="shared" si="41"/>
        <v>392540.4</v>
      </c>
      <c r="R54" s="60">
        <f t="shared" si="3"/>
        <v>467123.076</v>
      </c>
      <c r="S54" s="60">
        <f t="shared" si="45"/>
        <v>467123.076</v>
      </c>
      <c r="T54" s="60">
        <f t="shared" si="42"/>
        <v>934246.152</v>
      </c>
      <c r="U54" s="54"/>
      <c r="V54" s="61">
        <f t="shared" si="43"/>
        <v>387614.69999999995</v>
      </c>
      <c r="W54" s="61">
        <f t="shared" si="7"/>
        <v>461261.4929999999</v>
      </c>
      <c r="X54" s="61">
        <f t="shared" si="46"/>
        <v>461261.4929999999</v>
      </c>
      <c r="Y54" s="61">
        <f t="shared" si="44"/>
        <v>922522.9859999998</v>
      </c>
      <c r="Z54" s="56">
        <f t="shared" si="14"/>
        <v>459758.52299999999</v>
      </c>
      <c r="AA54" s="110">
        <f t="shared" si="11"/>
        <v>919517.04599999997</v>
      </c>
    </row>
    <row r="55" spans="1:27" ht="34" x14ac:dyDescent="0.2">
      <c r="A55" s="109">
        <v>53</v>
      </c>
      <c r="B55" s="58" t="s">
        <v>87</v>
      </c>
      <c r="C55" s="57" t="s">
        <v>172</v>
      </c>
      <c r="D55" s="58"/>
      <c r="E55" s="58" t="s">
        <v>193</v>
      </c>
      <c r="F55" s="83">
        <v>2</v>
      </c>
      <c r="G55" s="83"/>
      <c r="H55" s="86"/>
      <c r="I55" s="86"/>
      <c r="J55" s="86"/>
      <c r="K55" s="86"/>
      <c r="L55" s="86"/>
      <c r="M55" s="59">
        <v>598751</v>
      </c>
      <c r="N55" s="59">
        <f t="shared" si="26"/>
        <v>712513.69</v>
      </c>
      <c r="O55" s="59">
        <f t="shared" si="39"/>
        <v>712513.69</v>
      </c>
      <c r="P55" s="59">
        <f t="shared" si="40"/>
        <v>1425027.38</v>
      </c>
      <c r="Q55" s="60">
        <f t="shared" si="41"/>
        <v>620306.03599999996</v>
      </c>
      <c r="R55" s="60">
        <f t="shared" si="3"/>
        <v>738164.18283999991</v>
      </c>
      <c r="S55" s="60">
        <f t="shared" si="45"/>
        <v>738164.18283999991</v>
      </c>
      <c r="T55" s="60">
        <f t="shared" si="42"/>
        <v>1476328.3656799998</v>
      </c>
      <c r="U55" s="54"/>
      <c r="V55" s="61">
        <f t="shared" si="43"/>
        <v>612522.27299999993</v>
      </c>
      <c r="W55" s="61">
        <f t="shared" si="7"/>
        <v>728901.50486999983</v>
      </c>
      <c r="X55" s="61">
        <f t="shared" si="46"/>
        <v>728901.50486999983</v>
      </c>
      <c r="Y55" s="61">
        <f t="shared" si="44"/>
        <v>1457803.0097399997</v>
      </c>
      <c r="Z55" s="56">
        <f t="shared" si="14"/>
        <v>726526.45923666656</v>
      </c>
      <c r="AA55" s="110">
        <f t="shared" si="11"/>
        <v>1453052.9184733331</v>
      </c>
    </row>
    <row r="56" spans="1:27" ht="34" x14ac:dyDescent="0.2">
      <c r="A56" s="109">
        <v>54</v>
      </c>
      <c r="B56" s="58" t="s">
        <v>88</v>
      </c>
      <c r="C56" s="57" t="s">
        <v>172</v>
      </c>
      <c r="D56" s="58"/>
      <c r="E56" s="58" t="s">
        <v>194</v>
      </c>
      <c r="F56" s="83">
        <v>2</v>
      </c>
      <c r="G56" s="83"/>
      <c r="H56" s="86"/>
      <c r="I56" s="86"/>
      <c r="J56" s="86"/>
      <c r="K56" s="86"/>
      <c r="L56" s="86"/>
      <c r="M56" s="59">
        <v>896952</v>
      </c>
      <c r="N56" s="59">
        <f t="shared" si="26"/>
        <v>1067372.8799999999</v>
      </c>
      <c r="O56" s="59">
        <f t="shared" si="39"/>
        <v>1067372.8799999999</v>
      </c>
      <c r="P56" s="59">
        <f t="shared" si="40"/>
        <v>2134745.7599999998</v>
      </c>
      <c r="Q56" s="60">
        <f t="shared" si="41"/>
        <v>929242.272</v>
      </c>
      <c r="R56" s="60">
        <f t="shared" si="3"/>
        <v>1105798.3036799999</v>
      </c>
      <c r="S56" s="60">
        <f t="shared" si="45"/>
        <v>1105798.3036799999</v>
      </c>
      <c r="T56" s="60">
        <f t="shared" si="42"/>
        <v>2211596.6073599998</v>
      </c>
      <c r="U56" s="54"/>
      <c r="V56" s="61">
        <f t="shared" si="43"/>
        <v>917581.89599999995</v>
      </c>
      <c r="W56" s="61">
        <f t="shared" si="7"/>
        <v>1091922.45624</v>
      </c>
      <c r="X56" s="61">
        <f t="shared" si="46"/>
        <v>1091922.45624</v>
      </c>
      <c r="Y56" s="61">
        <f t="shared" si="44"/>
        <v>2183844.9124799999</v>
      </c>
      <c r="Z56" s="56">
        <f t="shared" si="14"/>
        <v>1088364.5466400001</v>
      </c>
      <c r="AA56" s="110">
        <f t="shared" si="11"/>
        <v>2176729.0932800001</v>
      </c>
    </row>
    <row r="57" spans="1:27" ht="17" x14ac:dyDescent="0.2">
      <c r="A57" s="109">
        <v>55</v>
      </c>
      <c r="B57" s="58" t="s">
        <v>89</v>
      </c>
      <c r="C57" s="57" t="s">
        <v>172</v>
      </c>
      <c r="D57" s="58"/>
      <c r="E57" s="58" t="s">
        <v>89</v>
      </c>
      <c r="F57" s="83">
        <v>2</v>
      </c>
      <c r="G57" s="83"/>
      <c r="H57" s="86"/>
      <c r="I57" s="86"/>
      <c r="J57" s="86"/>
      <c r="K57" s="86"/>
      <c r="L57" s="86"/>
      <c r="M57" s="59">
        <v>273600</v>
      </c>
      <c r="N57" s="59">
        <f t="shared" si="26"/>
        <v>325584</v>
      </c>
      <c r="O57" s="59">
        <f t="shared" si="39"/>
        <v>325584</v>
      </c>
      <c r="P57" s="59">
        <f t="shared" si="40"/>
        <v>651168</v>
      </c>
      <c r="Q57" s="60">
        <f t="shared" si="41"/>
        <v>283449.60000000003</v>
      </c>
      <c r="R57" s="60">
        <f t="shared" si="3"/>
        <v>337305.02400000003</v>
      </c>
      <c r="S57" s="60">
        <f t="shared" si="45"/>
        <v>337305.02400000003</v>
      </c>
      <c r="T57" s="60">
        <f t="shared" si="42"/>
        <v>674610.04800000007</v>
      </c>
      <c r="U57" s="54"/>
      <c r="V57" s="61">
        <f t="shared" si="43"/>
        <v>279892.8</v>
      </c>
      <c r="W57" s="61">
        <f t="shared" si="7"/>
        <v>333072.43199999997</v>
      </c>
      <c r="X57" s="61">
        <f t="shared" si="46"/>
        <v>333072.43199999997</v>
      </c>
      <c r="Y57" s="61">
        <f t="shared" si="44"/>
        <v>666144.86399999994</v>
      </c>
      <c r="Z57" s="56">
        <f t="shared" si="14"/>
        <v>331987.152</v>
      </c>
      <c r="AA57" s="110">
        <f t="shared" si="11"/>
        <v>663974.304</v>
      </c>
    </row>
    <row r="58" spans="1:27" ht="34" x14ac:dyDescent="0.2">
      <c r="A58" s="123">
        <v>56</v>
      </c>
      <c r="B58" s="124" t="s">
        <v>90</v>
      </c>
      <c r="C58" s="125" t="s">
        <v>172</v>
      </c>
      <c r="D58" s="58"/>
      <c r="E58" s="124" t="s">
        <v>234</v>
      </c>
      <c r="F58" s="83">
        <v>2</v>
      </c>
      <c r="G58" s="83"/>
      <c r="H58" s="86"/>
      <c r="I58" s="86"/>
      <c r="J58" s="86"/>
      <c r="K58" s="86"/>
      <c r="L58" s="86"/>
      <c r="M58" s="59">
        <v>560500</v>
      </c>
      <c r="N58" s="59">
        <f t="shared" si="26"/>
        <v>666995</v>
      </c>
      <c r="O58" s="59">
        <f t="shared" si="39"/>
        <v>666995</v>
      </c>
      <c r="P58" s="59">
        <f t="shared" si="40"/>
        <v>1333990</v>
      </c>
      <c r="Q58" s="60">
        <f t="shared" si="41"/>
        <v>580678</v>
      </c>
      <c r="R58" s="60">
        <f t="shared" si="3"/>
        <v>691006.82</v>
      </c>
      <c r="S58" s="60">
        <f t="shared" si="45"/>
        <v>691006.82</v>
      </c>
      <c r="T58" s="60">
        <f t="shared" si="42"/>
        <v>1382013.64</v>
      </c>
      <c r="U58" s="54"/>
      <c r="V58" s="61">
        <f t="shared" si="43"/>
        <v>573391.5</v>
      </c>
      <c r="W58" s="61">
        <f t="shared" si="7"/>
        <v>682335.88500000001</v>
      </c>
      <c r="X58" s="61">
        <f t="shared" si="46"/>
        <v>682335.88500000001</v>
      </c>
      <c r="Y58" s="61">
        <f t="shared" si="44"/>
        <v>1364671.77</v>
      </c>
      <c r="Z58" s="56">
        <f t="shared" si="14"/>
        <v>680112.56833333324</v>
      </c>
      <c r="AA58" s="110">
        <f t="shared" si="11"/>
        <v>1360225.1366666665</v>
      </c>
    </row>
    <row r="59" spans="1:27" ht="34" x14ac:dyDescent="0.2">
      <c r="A59" s="123">
        <v>57</v>
      </c>
      <c r="B59" s="124" t="s">
        <v>91</v>
      </c>
      <c r="C59" s="125" t="s">
        <v>172</v>
      </c>
      <c r="D59" s="58"/>
      <c r="E59" s="124" t="s">
        <v>91</v>
      </c>
      <c r="F59" s="83">
        <v>2</v>
      </c>
      <c r="G59" s="83"/>
      <c r="H59" s="86"/>
      <c r="I59" s="86"/>
      <c r="J59" s="86"/>
      <c r="K59" s="86"/>
      <c r="L59" s="86"/>
      <c r="M59" s="59">
        <v>134576</v>
      </c>
      <c r="N59" s="59">
        <f t="shared" si="26"/>
        <v>160145.44</v>
      </c>
      <c r="O59" s="59">
        <f t="shared" si="39"/>
        <v>160145.44</v>
      </c>
      <c r="P59" s="59">
        <f t="shared" si="40"/>
        <v>320290.88</v>
      </c>
      <c r="Q59" s="60">
        <f t="shared" si="41"/>
        <v>139420.736</v>
      </c>
      <c r="R59" s="60">
        <f t="shared" si="3"/>
        <v>165910.67584000001</v>
      </c>
      <c r="S59" s="60">
        <f t="shared" si="45"/>
        <v>165910.67584000001</v>
      </c>
      <c r="T59" s="60">
        <f t="shared" si="42"/>
        <v>331821.35168000002</v>
      </c>
      <c r="U59" s="54"/>
      <c r="V59" s="61">
        <f t="shared" si="43"/>
        <v>137671.24799999999</v>
      </c>
      <c r="W59" s="61">
        <f t="shared" si="7"/>
        <v>163828.78511999999</v>
      </c>
      <c r="X59" s="61">
        <f t="shared" si="46"/>
        <v>163828.78511999999</v>
      </c>
      <c r="Y59" s="61">
        <f t="shared" si="44"/>
        <v>327657.57023999997</v>
      </c>
      <c r="Z59" s="56">
        <f t="shared" si="14"/>
        <v>163294.96698666667</v>
      </c>
      <c r="AA59" s="110">
        <f t="shared" si="11"/>
        <v>326589.93397333333</v>
      </c>
    </row>
    <row r="60" spans="1:27" ht="17" x14ac:dyDescent="0.2">
      <c r="A60" s="109">
        <v>58</v>
      </c>
      <c r="B60" s="58" t="s">
        <v>92</v>
      </c>
      <c r="C60" s="57" t="s">
        <v>172</v>
      </c>
      <c r="D60" s="58"/>
      <c r="E60" s="58" t="s">
        <v>92</v>
      </c>
      <c r="F60" s="83">
        <v>2</v>
      </c>
      <c r="G60" s="83"/>
      <c r="H60" s="86"/>
      <c r="I60" s="86"/>
      <c r="J60" s="86"/>
      <c r="K60" s="86"/>
      <c r="L60" s="86"/>
      <c r="M60" s="59">
        <v>126500</v>
      </c>
      <c r="N60" s="59">
        <f t="shared" si="26"/>
        <v>150535</v>
      </c>
      <c r="O60" s="59">
        <f t="shared" si="39"/>
        <v>150535</v>
      </c>
      <c r="P60" s="59">
        <f t="shared" si="40"/>
        <v>301070</v>
      </c>
      <c r="Q60" s="60">
        <f t="shared" si="41"/>
        <v>131054</v>
      </c>
      <c r="R60" s="60">
        <f t="shared" si="3"/>
        <v>155954.25999999998</v>
      </c>
      <c r="S60" s="60">
        <f t="shared" si="45"/>
        <v>155954.25999999998</v>
      </c>
      <c r="T60" s="60">
        <f t="shared" si="42"/>
        <v>311908.51999999996</v>
      </c>
      <c r="U60" s="54"/>
      <c r="V60" s="61">
        <f t="shared" si="43"/>
        <v>129409.49999999999</v>
      </c>
      <c r="W60" s="61">
        <f t="shared" si="7"/>
        <v>153997.30499999996</v>
      </c>
      <c r="X60" s="61">
        <f t="shared" si="46"/>
        <v>153997.30499999996</v>
      </c>
      <c r="Y60" s="61">
        <f t="shared" si="44"/>
        <v>307994.60999999993</v>
      </c>
      <c r="Z60" s="56">
        <f t="shared" si="14"/>
        <v>153495.52166666664</v>
      </c>
      <c r="AA60" s="110">
        <f t="shared" si="11"/>
        <v>306991.04333333328</v>
      </c>
    </row>
    <row r="61" spans="1:27" ht="51" x14ac:dyDescent="0.2">
      <c r="A61" s="109">
        <v>59</v>
      </c>
      <c r="B61" s="101" t="s">
        <v>232</v>
      </c>
      <c r="C61" s="57" t="s">
        <v>172</v>
      </c>
      <c r="D61" s="58"/>
      <c r="E61" s="58" t="s">
        <v>233</v>
      </c>
      <c r="F61" s="83">
        <v>2</v>
      </c>
      <c r="G61" s="83"/>
      <c r="H61" s="86"/>
      <c r="I61" s="86"/>
      <c r="J61" s="86"/>
      <c r="K61" s="86"/>
      <c r="L61" s="86"/>
      <c r="M61" s="59">
        <v>806500</v>
      </c>
      <c r="N61" s="59">
        <f t="shared" si="26"/>
        <v>959735</v>
      </c>
      <c r="O61" s="59">
        <f t="shared" si="39"/>
        <v>959735</v>
      </c>
      <c r="P61" s="59">
        <f t="shared" si="40"/>
        <v>1919470</v>
      </c>
      <c r="Q61" s="60">
        <f t="shared" si="41"/>
        <v>835534</v>
      </c>
      <c r="R61" s="60">
        <f t="shared" si="3"/>
        <v>994285.46</v>
      </c>
      <c r="S61" s="60">
        <f t="shared" si="45"/>
        <v>994285.46</v>
      </c>
      <c r="T61" s="60">
        <f t="shared" si="42"/>
        <v>1988570.92</v>
      </c>
      <c r="U61" s="54"/>
      <c r="V61" s="61">
        <f t="shared" si="43"/>
        <v>825049.49999999988</v>
      </c>
      <c r="W61" s="61">
        <f t="shared" si="7"/>
        <v>981808.9049999998</v>
      </c>
      <c r="X61" s="61">
        <f t="shared" si="46"/>
        <v>981808.9049999998</v>
      </c>
      <c r="Y61" s="61">
        <f t="shared" si="44"/>
        <v>1963617.8099999996</v>
      </c>
      <c r="Z61" s="56">
        <f t="shared" si="14"/>
        <v>978609.78833333321</v>
      </c>
      <c r="AA61" s="110">
        <f t="shared" si="11"/>
        <v>1957219.5766666664</v>
      </c>
    </row>
    <row r="62" spans="1:27" ht="51" x14ac:dyDescent="0.2">
      <c r="A62" s="123">
        <v>60</v>
      </c>
      <c r="B62" s="126" t="s">
        <v>94</v>
      </c>
      <c r="C62" s="125" t="s">
        <v>172</v>
      </c>
      <c r="D62" s="58"/>
      <c r="E62" s="126" t="s">
        <v>211</v>
      </c>
      <c r="F62" s="83">
        <v>10</v>
      </c>
      <c r="G62" s="83"/>
      <c r="H62" s="86"/>
      <c r="I62" s="86"/>
      <c r="J62" s="86"/>
      <c r="K62" s="86"/>
      <c r="L62" s="86"/>
      <c r="M62" s="59">
        <v>6345</v>
      </c>
      <c r="N62" s="59">
        <f t="shared" si="26"/>
        <v>7550.5499999999993</v>
      </c>
      <c r="O62" s="59">
        <f t="shared" si="39"/>
        <v>7550.5499999999993</v>
      </c>
      <c r="P62" s="59">
        <f t="shared" si="40"/>
        <v>75505.5</v>
      </c>
      <c r="Q62" s="60">
        <f t="shared" si="41"/>
        <v>6573.42</v>
      </c>
      <c r="R62" s="60">
        <f t="shared" si="3"/>
        <v>7822.3697999999995</v>
      </c>
      <c r="S62" s="60">
        <f t="shared" si="45"/>
        <v>7822.3697999999995</v>
      </c>
      <c r="T62" s="60">
        <f t="shared" si="42"/>
        <v>78223.697999999989</v>
      </c>
      <c r="U62" s="54"/>
      <c r="V62" s="61">
        <f t="shared" si="43"/>
        <v>6490.9349999999995</v>
      </c>
      <c r="W62" s="61">
        <f t="shared" si="7"/>
        <v>7724.2126499999995</v>
      </c>
      <c r="X62" s="61">
        <f t="shared" si="46"/>
        <v>7724.2126499999995</v>
      </c>
      <c r="Y62" s="61">
        <f t="shared" si="44"/>
        <v>77242.126499999998</v>
      </c>
      <c r="Z62" s="56">
        <f t="shared" si="14"/>
        <v>7699.0441499999988</v>
      </c>
      <c r="AA62" s="110">
        <f t="shared" si="11"/>
        <v>76990.441499999986</v>
      </c>
    </row>
    <row r="63" spans="1:27" ht="34" x14ac:dyDescent="0.2">
      <c r="A63" s="109">
        <v>61</v>
      </c>
      <c r="B63" s="58" t="s">
        <v>95</v>
      </c>
      <c r="C63" s="57" t="s">
        <v>172</v>
      </c>
      <c r="D63" s="58"/>
      <c r="E63" s="65" t="s">
        <v>143</v>
      </c>
      <c r="F63" s="83">
        <v>4</v>
      </c>
      <c r="G63" s="83"/>
      <c r="H63" s="86"/>
      <c r="I63" s="86"/>
      <c r="J63" s="86"/>
      <c r="K63" s="86"/>
      <c r="L63" s="86"/>
      <c r="M63" s="59">
        <v>49500</v>
      </c>
      <c r="N63" s="59">
        <f t="shared" si="26"/>
        <v>58905</v>
      </c>
      <c r="O63" s="59">
        <f t="shared" si="39"/>
        <v>58905</v>
      </c>
      <c r="P63" s="59">
        <f t="shared" si="40"/>
        <v>235620</v>
      </c>
      <c r="Q63" s="60">
        <f t="shared" si="41"/>
        <v>51282</v>
      </c>
      <c r="R63" s="60">
        <f t="shared" si="3"/>
        <v>61025.579999999994</v>
      </c>
      <c r="S63" s="60">
        <f t="shared" si="45"/>
        <v>61025.579999999994</v>
      </c>
      <c r="T63" s="60">
        <f t="shared" si="42"/>
        <v>244102.31999999998</v>
      </c>
      <c r="U63" s="54"/>
      <c r="V63" s="61">
        <f t="shared" si="43"/>
        <v>50638.499999999993</v>
      </c>
      <c r="W63" s="61">
        <f t="shared" si="7"/>
        <v>60259.814999999988</v>
      </c>
      <c r="X63" s="61">
        <f t="shared" si="46"/>
        <v>60259.814999999988</v>
      </c>
      <c r="Y63" s="61">
        <f t="shared" si="44"/>
        <v>241039.25999999995</v>
      </c>
      <c r="Z63" s="56">
        <f t="shared" si="14"/>
        <v>60063.464999999989</v>
      </c>
      <c r="AA63" s="110">
        <f t="shared" si="11"/>
        <v>240253.85999999996</v>
      </c>
    </row>
    <row r="64" spans="1:27" ht="17" x14ac:dyDescent="0.2">
      <c r="A64" s="109">
        <v>62</v>
      </c>
      <c r="B64" s="58" t="s">
        <v>96</v>
      </c>
      <c r="C64" s="57" t="s">
        <v>172</v>
      </c>
      <c r="D64" s="58"/>
      <c r="E64" s="58" t="s">
        <v>195</v>
      </c>
      <c r="F64" s="83">
        <v>4</v>
      </c>
      <c r="G64" s="83"/>
      <c r="H64" s="86"/>
      <c r="I64" s="86"/>
      <c r="J64" s="86"/>
      <c r="K64" s="86"/>
      <c r="L64" s="86"/>
      <c r="M64" s="59">
        <v>97803</v>
      </c>
      <c r="N64" s="59">
        <f t="shared" si="26"/>
        <v>116385.56999999999</v>
      </c>
      <c r="O64" s="59">
        <f t="shared" si="39"/>
        <v>116385.56999999999</v>
      </c>
      <c r="P64" s="59">
        <f t="shared" si="40"/>
        <v>465542.27999999997</v>
      </c>
      <c r="Q64" s="60">
        <f t="shared" si="41"/>
        <v>101323.90800000001</v>
      </c>
      <c r="R64" s="60">
        <f t="shared" si="3"/>
        <v>120575.45052000001</v>
      </c>
      <c r="S64" s="60">
        <f t="shared" si="45"/>
        <v>120575.45052000001</v>
      </c>
      <c r="T64" s="60">
        <f t="shared" si="42"/>
        <v>482301.80208000005</v>
      </c>
      <c r="U64" s="54"/>
      <c r="V64" s="61">
        <f t="shared" si="43"/>
        <v>100052.469</v>
      </c>
      <c r="W64" s="61">
        <f t="shared" si="7"/>
        <v>119062.43810999999</v>
      </c>
      <c r="X64" s="61">
        <f t="shared" si="46"/>
        <v>119062.43810999999</v>
      </c>
      <c r="Y64" s="61">
        <f t="shared" si="44"/>
        <v>476249.75243999995</v>
      </c>
      <c r="Z64" s="56">
        <f t="shared" si="14"/>
        <v>118674.48621</v>
      </c>
      <c r="AA64" s="110">
        <f t="shared" si="11"/>
        <v>474697.94484000001</v>
      </c>
    </row>
    <row r="65" spans="1:27" ht="17" x14ac:dyDescent="0.2">
      <c r="A65" s="109">
        <v>63</v>
      </c>
      <c r="B65" s="58" t="s">
        <v>97</v>
      </c>
      <c r="C65" s="57" t="s">
        <v>172</v>
      </c>
      <c r="D65" s="58"/>
      <c r="E65" s="65" t="s">
        <v>144</v>
      </c>
      <c r="F65" s="83">
        <v>1</v>
      </c>
      <c r="G65" s="83"/>
      <c r="H65" s="86"/>
      <c r="I65" s="86"/>
      <c r="J65" s="86"/>
      <c r="K65" s="86"/>
      <c r="L65" s="86"/>
      <c r="M65" s="59">
        <v>298762</v>
      </c>
      <c r="N65" s="59">
        <f t="shared" si="26"/>
        <v>355526.77999999997</v>
      </c>
      <c r="O65" s="59">
        <f t="shared" si="39"/>
        <v>355526.77999999997</v>
      </c>
      <c r="P65" s="59">
        <f t="shared" si="40"/>
        <v>355526.77999999997</v>
      </c>
      <c r="Q65" s="60">
        <f t="shared" si="41"/>
        <v>309517.43200000003</v>
      </c>
      <c r="R65" s="60">
        <f t="shared" si="3"/>
        <v>368325.74408000003</v>
      </c>
      <c r="S65" s="60">
        <f t="shared" si="45"/>
        <v>368325.74408000003</v>
      </c>
      <c r="T65" s="60">
        <f t="shared" si="42"/>
        <v>368325.74408000003</v>
      </c>
      <c r="U65" s="54"/>
      <c r="V65" s="61">
        <f t="shared" si="43"/>
        <v>305633.52599999995</v>
      </c>
      <c r="W65" s="61">
        <f t="shared" si="7"/>
        <v>363703.89593999996</v>
      </c>
      <c r="X65" s="61">
        <f t="shared" si="46"/>
        <v>363703.89593999996</v>
      </c>
      <c r="Y65" s="61">
        <f t="shared" si="44"/>
        <v>363703.89593999996</v>
      </c>
      <c r="Z65" s="56">
        <f t="shared" si="14"/>
        <v>362518.80667333334</v>
      </c>
      <c r="AA65" s="110">
        <f t="shared" si="11"/>
        <v>362518.80667333334</v>
      </c>
    </row>
    <row r="66" spans="1:27" ht="170" x14ac:dyDescent="0.2">
      <c r="A66" s="109">
        <v>64</v>
      </c>
      <c r="B66" s="58" t="s">
        <v>98</v>
      </c>
      <c r="C66" s="57" t="s">
        <v>172</v>
      </c>
      <c r="D66" s="58"/>
      <c r="E66" s="65" t="s">
        <v>145</v>
      </c>
      <c r="F66" s="83">
        <v>1</v>
      </c>
      <c r="G66" s="83"/>
      <c r="H66" s="86"/>
      <c r="I66" s="86"/>
      <c r="J66" s="86"/>
      <c r="K66" s="86"/>
      <c r="L66" s="86"/>
      <c r="M66" s="59">
        <v>529200</v>
      </c>
      <c r="N66" s="59">
        <f t="shared" si="26"/>
        <v>629748</v>
      </c>
      <c r="O66" s="59">
        <f t="shared" si="39"/>
        <v>629748</v>
      </c>
      <c r="P66" s="59">
        <f t="shared" si="40"/>
        <v>629748</v>
      </c>
      <c r="Q66" s="60">
        <f t="shared" si="41"/>
        <v>548251.20000000007</v>
      </c>
      <c r="R66" s="60">
        <f t="shared" si="3"/>
        <v>652418.92800000007</v>
      </c>
      <c r="S66" s="60">
        <f t="shared" si="45"/>
        <v>652418.92800000007</v>
      </c>
      <c r="T66" s="60">
        <f t="shared" si="42"/>
        <v>652418.92800000007</v>
      </c>
      <c r="U66" s="54"/>
      <c r="V66" s="61">
        <f t="shared" si="43"/>
        <v>541371.6</v>
      </c>
      <c r="W66" s="61">
        <f t="shared" si="7"/>
        <v>644232.20399999991</v>
      </c>
      <c r="X66" s="61">
        <f t="shared" si="46"/>
        <v>644232.20399999991</v>
      </c>
      <c r="Y66" s="61">
        <f t="shared" si="44"/>
        <v>644232.20399999991</v>
      </c>
      <c r="Z66" s="56">
        <f t="shared" si="14"/>
        <v>642133.04399999999</v>
      </c>
      <c r="AA66" s="110">
        <f t="shared" si="11"/>
        <v>642133.04399999999</v>
      </c>
    </row>
    <row r="67" spans="1:27" ht="34" x14ac:dyDescent="0.2">
      <c r="A67" s="109">
        <v>65</v>
      </c>
      <c r="B67" s="58" t="s">
        <v>99</v>
      </c>
      <c r="C67" s="57" t="s">
        <v>172</v>
      </c>
      <c r="D67" s="58"/>
      <c r="E67" s="65" t="s">
        <v>212</v>
      </c>
      <c r="F67" s="83">
        <v>3</v>
      </c>
      <c r="G67" s="83"/>
      <c r="H67" s="86"/>
      <c r="I67" s="86"/>
      <c r="J67" s="86"/>
      <c r="K67" s="86"/>
      <c r="L67" s="86"/>
      <c r="M67" s="59">
        <v>152590</v>
      </c>
      <c r="N67" s="59">
        <f t="shared" ref="N67:N96" si="47">+M67*1.19</f>
        <v>181582.1</v>
      </c>
      <c r="O67" s="59">
        <f t="shared" si="39"/>
        <v>181582.1</v>
      </c>
      <c r="P67" s="59">
        <f t="shared" si="40"/>
        <v>544746.30000000005</v>
      </c>
      <c r="Q67" s="60">
        <f t="shared" si="41"/>
        <v>158083.24</v>
      </c>
      <c r="R67" s="60">
        <f t="shared" si="3"/>
        <v>188119.05559999999</v>
      </c>
      <c r="S67" s="60">
        <f t="shared" si="45"/>
        <v>188119.05559999999</v>
      </c>
      <c r="T67" s="60">
        <f t="shared" si="42"/>
        <v>564357.16680000001</v>
      </c>
      <c r="U67" s="54"/>
      <c r="V67" s="61">
        <f t="shared" si="43"/>
        <v>156099.56999999998</v>
      </c>
      <c r="W67" s="61">
        <f t="shared" si="7"/>
        <v>185758.48829999997</v>
      </c>
      <c r="X67" s="61">
        <f t="shared" si="46"/>
        <v>185758.48829999997</v>
      </c>
      <c r="Y67" s="61">
        <f t="shared" si="44"/>
        <v>557275.4648999999</v>
      </c>
      <c r="Z67" s="56">
        <f t="shared" si="14"/>
        <v>185153.21463333335</v>
      </c>
      <c r="AA67" s="110">
        <f t="shared" ref="AA67:AA101" si="48">Z67*F67</f>
        <v>555459.64390000002</v>
      </c>
    </row>
    <row r="68" spans="1:27" ht="17" customHeight="1" x14ac:dyDescent="0.2">
      <c r="A68" s="109">
        <v>66</v>
      </c>
      <c r="B68" s="58" t="s">
        <v>100</v>
      </c>
      <c r="C68" s="57" t="s">
        <v>172</v>
      </c>
      <c r="D68" s="58"/>
      <c r="E68" s="65"/>
      <c r="F68" s="83">
        <v>3</v>
      </c>
      <c r="G68" s="83"/>
      <c r="H68" s="86"/>
      <c r="I68" s="86"/>
      <c r="J68" s="86"/>
      <c r="K68" s="86"/>
      <c r="L68" s="86"/>
      <c r="M68" s="59">
        <v>39500</v>
      </c>
      <c r="N68" s="59">
        <f t="shared" si="47"/>
        <v>47005</v>
      </c>
      <c r="O68" s="59">
        <f t="shared" si="39"/>
        <v>47005</v>
      </c>
      <c r="P68" s="59">
        <f t="shared" si="40"/>
        <v>141015</v>
      </c>
      <c r="Q68" s="60">
        <f t="shared" si="41"/>
        <v>40922</v>
      </c>
      <c r="R68" s="60">
        <f t="shared" ref="R68:R101" si="49">+Q68*1.19</f>
        <v>48697.18</v>
      </c>
      <c r="S68" s="60">
        <f t="shared" si="45"/>
        <v>48697.18</v>
      </c>
      <c r="T68" s="60">
        <f t="shared" si="42"/>
        <v>146091.54</v>
      </c>
      <c r="U68" s="54"/>
      <c r="V68" s="61">
        <f t="shared" si="43"/>
        <v>40408.5</v>
      </c>
      <c r="W68" s="61">
        <f t="shared" ref="W68:W101" si="50">+V68*1.19</f>
        <v>48086.114999999998</v>
      </c>
      <c r="X68" s="61">
        <f t="shared" si="46"/>
        <v>48086.114999999998</v>
      </c>
      <c r="Y68" s="61">
        <f t="shared" si="44"/>
        <v>144258.345</v>
      </c>
      <c r="Z68" s="56">
        <f t="shared" si="14"/>
        <v>47929.431666666664</v>
      </c>
      <c r="AA68" s="110">
        <f t="shared" si="48"/>
        <v>143788.29499999998</v>
      </c>
    </row>
    <row r="69" spans="1:27" ht="17" x14ac:dyDescent="0.2">
      <c r="A69" s="109">
        <v>67</v>
      </c>
      <c r="B69" s="58" t="s">
        <v>101</v>
      </c>
      <c r="C69" s="57" t="s">
        <v>172</v>
      </c>
      <c r="D69" s="58"/>
      <c r="E69" s="65" t="s">
        <v>147</v>
      </c>
      <c r="F69" s="83">
        <v>5</v>
      </c>
      <c r="G69" s="83"/>
      <c r="H69" s="86"/>
      <c r="I69" s="86"/>
      <c r="J69" s="86"/>
      <c r="K69" s="86"/>
      <c r="L69" s="86"/>
      <c r="M69" s="59">
        <v>97887</v>
      </c>
      <c r="N69" s="59">
        <f t="shared" si="47"/>
        <v>116485.53</v>
      </c>
      <c r="O69" s="59">
        <f t="shared" si="39"/>
        <v>116485.53</v>
      </c>
      <c r="P69" s="59">
        <f t="shared" si="40"/>
        <v>582427.65</v>
      </c>
      <c r="Q69" s="60">
        <f t="shared" si="41"/>
        <v>101410.932</v>
      </c>
      <c r="R69" s="60">
        <f t="shared" si="49"/>
        <v>120679.00907999999</v>
      </c>
      <c r="S69" s="60">
        <f t="shared" si="45"/>
        <v>120679.00907999999</v>
      </c>
      <c r="T69" s="60">
        <f t="shared" si="42"/>
        <v>603395.04539999994</v>
      </c>
      <c r="U69" s="54"/>
      <c r="V69" s="61">
        <f t="shared" si="43"/>
        <v>100138.401</v>
      </c>
      <c r="W69" s="61">
        <f t="shared" si="50"/>
        <v>119164.69718999999</v>
      </c>
      <c r="X69" s="61">
        <f t="shared" si="46"/>
        <v>119164.69718999999</v>
      </c>
      <c r="Y69" s="61">
        <f t="shared" si="44"/>
        <v>595823.48595</v>
      </c>
      <c r="Z69" s="56">
        <f t="shared" si="14"/>
        <v>118776.41209</v>
      </c>
      <c r="AA69" s="110">
        <f t="shared" si="48"/>
        <v>593882.06044999999</v>
      </c>
    </row>
    <row r="70" spans="1:27" ht="17" x14ac:dyDescent="0.2">
      <c r="A70" s="109">
        <v>68</v>
      </c>
      <c r="B70" s="58" t="s">
        <v>102</v>
      </c>
      <c r="C70" s="57" t="s">
        <v>172</v>
      </c>
      <c r="D70" s="58"/>
      <c r="E70" s="65" t="s">
        <v>148</v>
      </c>
      <c r="F70" s="83">
        <v>1</v>
      </c>
      <c r="G70" s="83"/>
      <c r="H70" s="86"/>
      <c r="I70" s="86"/>
      <c r="J70" s="86"/>
      <c r="K70" s="86"/>
      <c r="L70" s="86"/>
      <c r="M70" s="59">
        <v>356900</v>
      </c>
      <c r="N70" s="59">
        <f t="shared" si="47"/>
        <v>424711</v>
      </c>
      <c r="O70" s="59">
        <f t="shared" si="39"/>
        <v>424711</v>
      </c>
      <c r="P70" s="59">
        <f t="shared" si="40"/>
        <v>424711</v>
      </c>
      <c r="Q70" s="60">
        <f t="shared" si="41"/>
        <v>369748.4</v>
      </c>
      <c r="R70" s="60">
        <f t="shared" si="49"/>
        <v>440000.59600000002</v>
      </c>
      <c r="S70" s="60">
        <f t="shared" si="45"/>
        <v>440000.59600000002</v>
      </c>
      <c r="T70" s="60">
        <f t="shared" si="42"/>
        <v>440000.59600000002</v>
      </c>
      <c r="U70" s="54"/>
      <c r="V70" s="61">
        <f t="shared" si="43"/>
        <v>365108.69999999995</v>
      </c>
      <c r="W70" s="61">
        <f t="shared" si="50"/>
        <v>434479.35299999994</v>
      </c>
      <c r="X70" s="61">
        <f t="shared" si="46"/>
        <v>434479.35299999994</v>
      </c>
      <c r="Y70" s="61">
        <f t="shared" si="44"/>
        <v>434479.35299999994</v>
      </c>
      <c r="Z70" s="56">
        <f t="shared" si="14"/>
        <v>433063.64966666669</v>
      </c>
      <c r="AA70" s="110">
        <f t="shared" si="48"/>
        <v>433063.64966666669</v>
      </c>
    </row>
    <row r="71" spans="1:27" ht="17" x14ac:dyDescent="0.2">
      <c r="A71" s="109">
        <v>69</v>
      </c>
      <c r="B71" s="58" t="s">
        <v>213</v>
      </c>
      <c r="C71" s="57" t="s">
        <v>172</v>
      </c>
      <c r="D71" s="58"/>
      <c r="E71" s="58" t="s">
        <v>149</v>
      </c>
      <c r="F71" s="83">
        <v>1000</v>
      </c>
      <c r="G71" s="83"/>
      <c r="H71" s="86"/>
      <c r="I71" s="86"/>
      <c r="J71" s="86"/>
      <c r="K71" s="86"/>
      <c r="L71" s="86"/>
      <c r="M71" s="59">
        <v>1010</v>
      </c>
      <c r="N71" s="59">
        <f t="shared" si="47"/>
        <v>1201.8999999999999</v>
      </c>
      <c r="O71" s="59">
        <f t="shared" si="39"/>
        <v>1201.8999999999999</v>
      </c>
      <c r="P71" s="59">
        <f t="shared" si="40"/>
        <v>1201899.9999999998</v>
      </c>
      <c r="Q71" s="60">
        <f t="shared" si="41"/>
        <v>1046.3600000000001</v>
      </c>
      <c r="R71" s="60">
        <f t="shared" si="49"/>
        <v>1245.1684</v>
      </c>
      <c r="S71" s="60">
        <f t="shared" si="45"/>
        <v>1245.1684</v>
      </c>
      <c r="T71" s="60">
        <f t="shared" si="42"/>
        <v>1245168.3999999999</v>
      </c>
      <c r="U71" s="54"/>
      <c r="V71" s="61">
        <f t="shared" si="43"/>
        <v>1033.23</v>
      </c>
      <c r="W71" s="61">
        <f t="shared" si="50"/>
        <v>1229.5436999999999</v>
      </c>
      <c r="X71" s="61">
        <f t="shared" si="46"/>
        <v>1229.5436999999999</v>
      </c>
      <c r="Y71" s="61">
        <f t="shared" si="44"/>
        <v>1229543.7</v>
      </c>
      <c r="Z71" s="56">
        <f t="shared" si="14"/>
        <v>1225.5373666666667</v>
      </c>
      <c r="AA71" s="110">
        <f t="shared" si="48"/>
        <v>1225537.3666666667</v>
      </c>
    </row>
    <row r="72" spans="1:27" s="64" customFormat="1" ht="32" customHeight="1" x14ac:dyDescent="0.2">
      <c r="A72" s="112">
        <v>70</v>
      </c>
      <c r="B72" s="67" t="s">
        <v>103</v>
      </c>
      <c r="C72" s="66" t="s">
        <v>172</v>
      </c>
      <c r="D72" s="67"/>
      <c r="E72" s="98" t="s">
        <v>150</v>
      </c>
      <c r="F72" s="85">
        <v>1000</v>
      </c>
      <c r="G72" s="85"/>
      <c r="H72" s="68">
        <v>1251</v>
      </c>
      <c r="I72" s="68">
        <f t="shared" ref="I72" si="51">+H72*1.19</f>
        <v>1488.6899999999998</v>
      </c>
      <c r="J72" s="68">
        <f>I72*5.2%</f>
        <v>77.411879999999996</v>
      </c>
      <c r="K72" s="68">
        <f>I72+J72</f>
        <v>1566.1018799999997</v>
      </c>
      <c r="L72" s="68">
        <f>+K72*F72</f>
        <v>1566101.8799999997</v>
      </c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69">
        <f>K72</f>
        <v>1566.1018799999997</v>
      </c>
      <c r="AA72" s="113">
        <f t="shared" si="48"/>
        <v>1566101.8799999997</v>
      </c>
    </row>
    <row r="73" spans="1:27" ht="34" x14ac:dyDescent="0.2">
      <c r="A73" s="109">
        <v>72</v>
      </c>
      <c r="B73" s="58" t="s">
        <v>104</v>
      </c>
      <c r="C73" s="57" t="s">
        <v>172</v>
      </c>
      <c r="D73" s="58"/>
      <c r="E73" s="65" t="s">
        <v>151</v>
      </c>
      <c r="F73" s="83">
        <v>20</v>
      </c>
      <c r="G73" s="83"/>
      <c r="H73" s="86"/>
      <c r="I73" s="86"/>
      <c r="J73" s="86"/>
      <c r="K73" s="86"/>
      <c r="L73" s="86"/>
      <c r="M73" s="59">
        <v>22340</v>
      </c>
      <c r="N73" s="59">
        <f t="shared" si="47"/>
        <v>26584.6</v>
      </c>
      <c r="O73" s="59">
        <f t="shared" ref="O73:O101" si="52">N73</f>
        <v>26584.6</v>
      </c>
      <c r="P73" s="59">
        <f t="shared" ref="P73:P101" si="53">+O73*F73</f>
        <v>531692</v>
      </c>
      <c r="Q73" s="60">
        <f t="shared" ref="Q73:Q96" si="54">+M73*1.036</f>
        <v>23144.240000000002</v>
      </c>
      <c r="R73" s="60">
        <f t="shared" si="49"/>
        <v>27541.6456</v>
      </c>
      <c r="S73" s="60">
        <f t="shared" ref="S73:S101" si="55">R73</f>
        <v>27541.6456</v>
      </c>
      <c r="T73" s="60">
        <f t="shared" ref="T73:T101" si="56">+S73*F73</f>
        <v>550832.91200000001</v>
      </c>
      <c r="U73" s="54"/>
      <c r="V73" s="61">
        <f t="shared" ref="V73:V96" si="57">+M73*1.023</f>
        <v>22853.82</v>
      </c>
      <c r="W73" s="61">
        <f t="shared" si="50"/>
        <v>27196.0458</v>
      </c>
      <c r="X73" s="61">
        <f t="shared" si="46"/>
        <v>27196.0458</v>
      </c>
      <c r="Y73" s="61">
        <f t="shared" ref="Y73:Y101" si="58">+X73*F73</f>
        <v>543920.91599999997</v>
      </c>
      <c r="Z73" s="56">
        <f t="shared" si="14"/>
        <v>27107.430466666661</v>
      </c>
      <c r="AA73" s="110">
        <f t="shared" si="48"/>
        <v>542148.60933333321</v>
      </c>
    </row>
    <row r="74" spans="1:27" ht="34" x14ac:dyDescent="0.2">
      <c r="A74" s="109">
        <v>73</v>
      </c>
      <c r="B74" s="65" t="s">
        <v>105</v>
      </c>
      <c r="C74" s="57" t="s">
        <v>172</v>
      </c>
      <c r="D74" s="58"/>
      <c r="E74" s="58" t="s">
        <v>152</v>
      </c>
      <c r="F74" s="83">
        <v>20</v>
      </c>
      <c r="G74" s="83"/>
      <c r="H74" s="86"/>
      <c r="I74" s="86"/>
      <c r="J74" s="86"/>
      <c r="K74" s="86"/>
      <c r="L74" s="86"/>
      <c r="M74" s="59">
        <v>42630</v>
      </c>
      <c r="N74" s="59">
        <f t="shared" si="47"/>
        <v>50729.7</v>
      </c>
      <c r="O74" s="59">
        <f t="shared" si="52"/>
        <v>50729.7</v>
      </c>
      <c r="P74" s="59">
        <f t="shared" si="53"/>
        <v>1014594</v>
      </c>
      <c r="Q74" s="60">
        <f t="shared" si="54"/>
        <v>44164.68</v>
      </c>
      <c r="R74" s="60">
        <f t="shared" si="49"/>
        <v>52555.9692</v>
      </c>
      <c r="S74" s="60">
        <f t="shared" si="55"/>
        <v>52555.9692</v>
      </c>
      <c r="T74" s="60">
        <f t="shared" si="56"/>
        <v>1051119.3840000001</v>
      </c>
      <c r="U74" s="54"/>
      <c r="V74" s="61">
        <f t="shared" si="57"/>
        <v>43610.49</v>
      </c>
      <c r="W74" s="61">
        <f t="shared" si="50"/>
        <v>51896.483099999998</v>
      </c>
      <c r="X74" s="61">
        <f t="shared" si="46"/>
        <v>51896.483099999998</v>
      </c>
      <c r="Y74" s="61">
        <f t="shared" si="58"/>
        <v>1037929.662</v>
      </c>
      <c r="Z74" s="56">
        <f t="shared" si="14"/>
        <v>51727.384100000003</v>
      </c>
      <c r="AA74" s="110">
        <f t="shared" si="48"/>
        <v>1034547.682</v>
      </c>
    </row>
    <row r="75" spans="1:27" ht="17" x14ac:dyDescent="0.2">
      <c r="A75" s="109">
        <v>74</v>
      </c>
      <c r="B75" s="58" t="s">
        <v>106</v>
      </c>
      <c r="C75" s="57" t="s">
        <v>172</v>
      </c>
      <c r="D75" s="58"/>
      <c r="E75" s="58" t="s">
        <v>214</v>
      </c>
      <c r="F75" s="83">
        <v>10</v>
      </c>
      <c r="G75" s="83"/>
      <c r="H75" s="86"/>
      <c r="I75" s="86"/>
      <c r="J75" s="86"/>
      <c r="K75" s="86"/>
      <c r="L75" s="86"/>
      <c r="M75" s="59">
        <v>120600</v>
      </c>
      <c r="N75" s="59">
        <f t="shared" si="47"/>
        <v>143514</v>
      </c>
      <c r="O75" s="59">
        <f t="shared" si="52"/>
        <v>143514</v>
      </c>
      <c r="P75" s="59">
        <f t="shared" si="53"/>
        <v>1435140</v>
      </c>
      <c r="Q75" s="60">
        <f t="shared" si="54"/>
        <v>124941.6</v>
      </c>
      <c r="R75" s="60">
        <f t="shared" si="49"/>
        <v>148680.50399999999</v>
      </c>
      <c r="S75" s="60">
        <f t="shared" si="55"/>
        <v>148680.50399999999</v>
      </c>
      <c r="T75" s="60">
        <f t="shared" si="56"/>
        <v>1486805.0399999998</v>
      </c>
      <c r="U75" s="54"/>
      <c r="V75" s="61">
        <f t="shared" si="57"/>
        <v>123373.79999999999</v>
      </c>
      <c r="W75" s="61">
        <f t="shared" si="50"/>
        <v>146814.82199999999</v>
      </c>
      <c r="X75" s="61">
        <f t="shared" si="46"/>
        <v>146814.82199999999</v>
      </c>
      <c r="Y75" s="61">
        <f t="shared" si="58"/>
        <v>1468148.2199999997</v>
      </c>
      <c r="Z75" s="56">
        <f t="shared" si="14"/>
        <v>146336.44199999998</v>
      </c>
      <c r="AA75" s="110">
        <f t="shared" si="48"/>
        <v>1463364.42</v>
      </c>
    </row>
    <row r="76" spans="1:27" ht="34" x14ac:dyDescent="0.2">
      <c r="A76" s="109">
        <v>75</v>
      </c>
      <c r="B76" s="58" t="s">
        <v>107</v>
      </c>
      <c r="C76" s="57" t="s">
        <v>172</v>
      </c>
      <c r="D76" s="58"/>
      <c r="E76" s="65" t="s">
        <v>153</v>
      </c>
      <c r="F76" s="83">
        <v>5</v>
      </c>
      <c r="G76" s="83"/>
      <c r="H76" s="86"/>
      <c r="I76" s="86"/>
      <c r="J76" s="86"/>
      <c r="K76" s="86"/>
      <c r="L76" s="86"/>
      <c r="M76" s="59">
        <v>98500</v>
      </c>
      <c r="N76" s="59">
        <f t="shared" si="47"/>
        <v>117215</v>
      </c>
      <c r="O76" s="59">
        <f t="shared" si="52"/>
        <v>117215</v>
      </c>
      <c r="P76" s="59">
        <f t="shared" si="53"/>
        <v>586075</v>
      </c>
      <c r="Q76" s="60">
        <f t="shared" si="54"/>
        <v>102046</v>
      </c>
      <c r="R76" s="60">
        <f t="shared" si="49"/>
        <v>121434.73999999999</v>
      </c>
      <c r="S76" s="60">
        <f t="shared" si="55"/>
        <v>121434.73999999999</v>
      </c>
      <c r="T76" s="60">
        <f t="shared" si="56"/>
        <v>607173.69999999995</v>
      </c>
      <c r="U76" s="54"/>
      <c r="V76" s="61">
        <f t="shared" si="57"/>
        <v>100765.49999999999</v>
      </c>
      <c r="W76" s="61">
        <f t="shared" si="50"/>
        <v>119910.94499999998</v>
      </c>
      <c r="X76" s="61">
        <f t="shared" si="46"/>
        <v>119910.94499999998</v>
      </c>
      <c r="Y76" s="61">
        <f t="shared" si="58"/>
        <v>599554.72499999986</v>
      </c>
      <c r="Z76" s="56">
        <f t="shared" si="14"/>
        <v>119520.22833333332</v>
      </c>
      <c r="AA76" s="110">
        <f t="shared" si="48"/>
        <v>597601.1416666666</v>
      </c>
    </row>
    <row r="77" spans="1:27" ht="34" x14ac:dyDescent="0.2">
      <c r="A77" s="109">
        <v>76</v>
      </c>
      <c r="B77" s="58" t="s">
        <v>108</v>
      </c>
      <c r="C77" s="57" t="s">
        <v>172</v>
      </c>
      <c r="D77" s="58"/>
      <c r="E77" s="65" t="s">
        <v>153</v>
      </c>
      <c r="F77" s="83">
        <v>5</v>
      </c>
      <c r="G77" s="83"/>
      <c r="H77" s="86"/>
      <c r="I77" s="86"/>
      <c r="J77" s="86"/>
      <c r="K77" s="86"/>
      <c r="L77" s="86"/>
      <c r="M77" s="59">
        <v>97300</v>
      </c>
      <c r="N77" s="59">
        <f t="shared" si="47"/>
        <v>115787</v>
      </c>
      <c r="O77" s="59">
        <f t="shared" si="52"/>
        <v>115787</v>
      </c>
      <c r="P77" s="59">
        <f t="shared" si="53"/>
        <v>578935</v>
      </c>
      <c r="Q77" s="60">
        <f t="shared" si="54"/>
        <v>100802.8</v>
      </c>
      <c r="R77" s="60">
        <f t="shared" si="49"/>
        <v>119955.33199999999</v>
      </c>
      <c r="S77" s="60">
        <f t="shared" si="55"/>
        <v>119955.33199999999</v>
      </c>
      <c r="T77" s="60">
        <f t="shared" si="56"/>
        <v>599776.65999999992</v>
      </c>
      <c r="U77" s="54"/>
      <c r="V77" s="61">
        <f t="shared" si="57"/>
        <v>99537.9</v>
      </c>
      <c r="W77" s="61">
        <f t="shared" si="50"/>
        <v>118450.10099999998</v>
      </c>
      <c r="X77" s="61">
        <f t="shared" si="46"/>
        <v>118450.10099999998</v>
      </c>
      <c r="Y77" s="61">
        <f t="shared" si="58"/>
        <v>592250.50499999989</v>
      </c>
      <c r="Z77" s="56">
        <f t="shared" si="14"/>
        <v>118064.14433333332</v>
      </c>
      <c r="AA77" s="110">
        <f t="shared" si="48"/>
        <v>590320.72166666656</v>
      </c>
    </row>
    <row r="78" spans="1:27" ht="34" x14ac:dyDescent="0.2">
      <c r="A78" s="109">
        <v>77</v>
      </c>
      <c r="B78" s="58" t="s">
        <v>109</v>
      </c>
      <c r="C78" s="57" t="s">
        <v>172</v>
      </c>
      <c r="D78" s="58"/>
      <c r="E78" s="65" t="s">
        <v>153</v>
      </c>
      <c r="F78" s="83">
        <v>5</v>
      </c>
      <c r="G78" s="83"/>
      <c r="H78" s="86"/>
      <c r="I78" s="86"/>
      <c r="J78" s="86"/>
      <c r="K78" s="86"/>
      <c r="L78" s="86"/>
      <c r="M78" s="59">
        <v>110500</v>
      </c>
      <c r="N78" s="59">
        <f t="shared" si="47"/>
        <v>131495</v>
      </c>
      <c r="O78" s="59">
        <f t="shared" si="52"/>
        <v>131495</v>
      </c>
      <c r="P78" s="59">
        <f t="shared" si="53"/>
        <v>657475</v>
      </c>
      <c r="Q78" s="60">
        <f t="shared" si="54"/>
        <v>114478</v>
      </c>
      <c r="R78" s="60">
        <f t="shared" si="49"/>
        <v>136228.82</v>
      </c>
      <c r="S78" s="60">
        <f t="shared" si="55"/>
        <v>136228.82</v>
      </c>
      <c r="T78" s="60">
        <f t="shared" si="56"/>
        <v>681144.10000000009</v>
      </c>
      <c r="U78" s="54"/>
      <c r="V78" s="61">
        <f t="shared" si="57"/>
        <v>113041.49999999999</v>
      </c>
      <c r="W78" s="61">
        <f t="shared" si="50"/>
        <v>134519.38499999998</v>
      </c>
      <c r="X78" s="61">
        <f t="shared" si="46"/>
        <v>134519.38499999998</v>
      </c>
      <c r="Y78" s="61">
        <f t="shared" si="58"/>
        <v>672596.92499999993</v>
      </c>
      <c r="Z78" s="56">
        <f t="shared" si="14"/>
        <v>134081.06833333333</v>
      </c>
      <c r="AA78" s="110">
        <f t="shared" si="48"/>
        <v>670405.34166666667</v>
      </c>
    </row>
    <row r="79" spans="1:27" ht="17" x14ac:dyDescent="0.2">
      <c r="A79" s="109">
        <v>78</v>
      </c>
      <c r="B79" s="58" t="s">
        <v>110</v>
      </c>
      <c r="C79" s="57" t="s">
        <v>172</v>
      </c>
      <c r="D79" s="58"/>
      <c r="E79" s="58" t="s">
        <v>110</v>
      </c>
      <c r="F79" s="83">
        <v>10</v>
      </c>
      <c r="G79" s="83"/>
      <c r="H79" s="86"/>
      <c r="I79" s="86"/>
      <c r="J79" s="86"/>
      <c r="K79" s="86"/>
      <c r="L79" s="86"/>
      <c r="M79" s="59">
        <v>31320.000000000004</v>
      </c>
      <c r="N79" s="59">
        <f t="shared" si="47"/>
        <v>37270.800000000003</v>
      </c>
      <c r="O79" s="59">
        <f t="shared" si="52"/>
        <v>37270.800000000003</v>
      </c>
      <c r="P79" s="59">
        <f t="shared" si="53"/>
        <v>372708</v>
      </c>
      <c r="Q79" s="60">
        <f t="shared" si="54"/>
        <v>32447.520000000004</v>
      </c>
      <c r="R79" s="60">
        <f t="shared" si="49"/>
        <v>38612.548800000004</v>
      </c>
      <c r="S79" s="60">
        <f t="shared" si="55"/>
        <v>38612.548800000004</v>
      </c>
      <c r="T79" s="60">
        <f t="shared" si="56"/>
        <v>386125.48800000001</v>
      </c>
      <c r="U79" s="54"/>
      <c r="V79" s="61">
        <f t="shared" si="57"/>
        <v>32040.36</v>
      </c>
      <c r="W79" s="61">
        <f t="shared" si="50"/>
        <v>38128.028399999996</v>
      </c>
      <c r="X79" s="61">
        <f t="shared" si="46"/>
        <v>38128.028399999996</v>
      </c>
      <c r="Y79" s="61">
        <f t="shared" si="58"/>
        <v>381280.28399999999</v>
      </c>
      <c r="Z79" s="56">
        <f t="shared" si="14"/>
        <v>38003.792399999998</v>
      </c>
      <c r="AA79" s="110">
        <f t="shared" si="48"/>
        <v>380037.924</v>
      </c>
    </row>
    <row r="80" spans="1:27" ht="17" x14ac:dyDescent="0.2">
      <c r="A80" s="109">
        <v>79</v>
      </c>
      <c r="B80" s="58" t="s">
        <v>111</v>
      </c>
      <c r="C80" s="57" t="s">
        <v>182</v>
      </c>
      <c r="D80" s="58"/>
      <c r="E80" s="58" t="s">
        <v>154</v>
      </c>
      <c r="F80" s="83">
        <v>3</v>
      </c>
      <c r="G80" s="83"/>
      <c r="H80" s="86"/>
      <c r="I80" s="86"/>
      <c r="J80" s="86"/>
      <c r="K80" s="86"/>
      <c r="L80" s="86"/>
      <c r="M80" s="59">
        <v>270949</v>
      </c>
      <c r="N80" s="59">
        <f t="shared" si="47"/>
        <v>322429.31</v>
      </c>
      <c r="O80" s="59">
        <f t="shared" si="52"/>
        <v>322429.31</v>
      </c>
      <c r="P80" s="59">
        <f t="shared" si="53"/>
        <v>967287.92999999993</v>
      </c>
      <c r="Q80" s="60">
        <f t="shared" si="54"/>
        <v>280703.16399999999</v>
      </c>
      <c r="R80" s="60">
        <f t="shared" si="49"/>
        <v>334036.76515999995</v>
      </c>
      <c r="S80" s="60">
        <f t="shared" si="55"/>
        <v>334036.76515999995</v>
      </c>
      <c r="T80" s="60">
        <f t="shared" si="56"/>
        <v>1002110.2954799999</v>
      </c>
      <c r="U80" s="54"/>
      <c r="V80" s="61">
        <f t="shared" si="57"/>
        <v>277180.82699999999</v>
      </c>
      <c r="W80" s="61">
        <f t="shared" si="50"/>
        <v>329845.18412999995</v>
      </c>
      <c r="X80" s="61">
        <f t="shared" si="46"/>
        <v>329845.18412999995</v>
      </c>
      <c r="Y80" s="61">
        <f t="shared" si="58"/>
        <v>989535.55238999985</v>
      </c>
      <c r="Z80" s="56">
        <f t="shared" si="14"/>
        <v>328770.41976333334</v>
      </c>
      <c r="AA80" s="110">
        <f t="shared" si="48"/>
        <v>986311.25928999996</v>
      </c>
    </row>
    <row r="81" spans="1:27" ht="17" x14ac:dyDescent="0.2">
      <c r="A81" s="109">
        <v>81</v>
      </c>
      <c r="B81" s="58" t="s">
        <v>112</v>
      </c>
      <c r="C81" s="57" t="s">
        <v>172</v>
      </c>
      <c r="D81" s="58"/>
      <c r="E81" s="65" t="s">
        <v>198</v>
      </c>
      <c r="F81" s="83">
        <v>4</v>
      </c>
      <c r="G81" s="83"/>
      <c r="H81" s="86"/>
      <c r="I81" s="86"/>
      <c r="J81" s="86"/>
      <c r="K81" s="86"/>
      <c r="L81" s="86"/>
      <c r="M81" s="59">
        <v>789600</v>
      </c>
      <c r="N81" s="59">
        <f t="shared" si="47"/>
        <v>939624</v>
      </c>
      <c r="O81" s="59">
        <f t="shared" si="52"/>
        <v>939624</v>
      </c>
      <c r="P81" s="59">
        <f t="shared" si="53"/>
        <v>3758496</v>
      </c>
      <c r="Q81" s="60">
        <f t="shared" si="54"/>
        <v>818025.6</v>
      </c>
      <c r="R81" s="60">
        <f t="shared" si="49"/>
        <v>973450.46399999992</v>
      </c>
      <c r="S81" s="60">
        <f t="shared" si="55"/>
        <v>973450.46399999992</v>
      </c>
      <c r="T81" s="60">
        <f t="shared" si="56"/>
        <v>3893801.8559999997</v>
      </c>
      <c r="U81" s="54"/>
      <c r="V81" s="61">
        <f t="shared" si="57"/>
        <v>807760.79999999993</v>
      </c>
      <c r="W81" s="61">
        <f t="shared" si="50"/>
        <v>961235.35199999984</v>
      </c>
      <c r="X81" s="61">
        <f t="shared" si="46"/>
        <v>961235.35199999984</v>
      </c>
      <c r="Y81" s="61">
        <f t="shared" si="58"/>
        <v>3844941.4079999994</v>
      </c>
      <c r="Z81" s="56">
        <f t="shared" ref="Z81:Z101" si="59">AVERAGE(O81,S81,X81)</f>
        <v>958103.27199999988</v>
      </c>
      <c r="AA81" s="110">
        <f t="shared" si="48"/>
        <v>3832413.0879999995</v>
      </c>
    </row>
    <row r="82" spans="1:27" ht="34" x14ac:dyDescent="0.2">
      <c r="A82" s="109">
        <v>82</v>
      </c>
      <c r="B82" s="58" t="s">
        <v>113</v>
      </c>
      <c r="C82" s="57" t="s">
        <v>172</v>
      </c>
      <c r="D82" s="58"/>
      <c r="E82" s="65" t="s">
        <v>113</v>
      </c>
      <c r="F82" s="83">
        <v>10</v>
      </c>
      <c r="G82" s="83"/>
      <c r="H82" s="86"/>
      <c r="I82" s="86"/>
      <c r="J82" s="86"/>
      <c r="K82" s="86"/>
      <c r="L82" s="86"/>
      <c r="M82" s="59">
        <v>18750</v>
      </c>
      <c r="N82" s="59">
        <f t="shared" si="47"/>
        <v>22312.5</v>
      </c>
      <c r="O82" s="59">
        <f t="shared" si="52"/>
        <v>22312.5</v>
      </c>
      <c r="P82" s="59">
        <f t="shared" si="53"/>
        <v>223125</v>
      </c>
      <c r="Q82" s="60">
        <f t="shared" si="54"/>
        <v>19425</v>
      </c>
      <c r="R82" s="60">
        <f t="shared" si="49"/>
        <v>23115.75</v>
      </c>
      <c r="S82" s="60">
        <f t="shared" si="55"/>
        <v>23115.75</v>
      </c>
      <c r="T82" s="60">
        <f t="shared" si="56"/>
        <v>231157.5</v>
      </c>
      <c r="U82" s="54"/>
      <c r="V82" s="61">
        <f t="shared" si="57"/>
        <v>19181.25</v>
      </c>
      <c r="W82" s="61">
        <f t="shared" si="50"/>
        <v>22825.6875</v>
      </c>
      <c r="X82" s="61">
        <f t="shared" si="46"/>
        <v>22825.6875</v>
      </c>
      <c r="Y82" s="61">
        <f t="shared" si="58"/>
        <v>228256.875</v>
      </c>
      <c r="Z82" s="56">
        <f t="shared" si="59"/>
        <v>22751.3125</v>
      </c>
      <c r="AA82" s="110">
        <f t="shared" si="48"/>
        <v>227513.125</v>
      </c>
    </row>
    <row r="83" spans="1:27" ht="34" x14ac:dyDescent="0.2">
      <c r="A83" s="109">
        <v>83</v>
      </c>
      <c r="B83" s="65" t="s">
        <v>156</v>
      </c>
      <c r="C83" s="57" t="s">
        <v>181</v>
      </c>
      <c r="D83" s="58"/>
      <c r="E83" s="65" t="s">
        <v>155</v>
      </c>
      <c r="F83" s="83">
        <v>2</v>
      </c>
      <c r="G83" s="83"/>
      <c r="H83" s="86"/>
      <c r="I83" s="86"/>
      <c r="J83" s="86"/>
      <c r="K83" s="86"/>
      <c r="L83" s="86"/>
      <c r="M83" s="59">
        <v>304985</v>
      </c>
      <c r="N83" s="59">
        <f t="shared" si="47"/>
        <v>362932.14999999997</v>
      </c>
      <c r="O83" s="59">
        <f t="shared" si="52"/>
        <v>362932.14999999997</v>
      </c>
      <c r="P83" s="59">
        <f t="shared" si="53"/>
        <v>725864.29999999993</v>
      </c>
      <c r="Q83" s="60">
        <f t="shared" si="54"/>
        <v>315964.46000000002</v>
      </c>
      <c r="R83" s="60">
        <f t="shared" si="49"/>
        <v>375997.70740000001</v>
      </c>
      <c r="S83" s="60">
        <f t="shared" si="55"/>
        <v>375997.70740000001</v>
      </c>
      <c r="T83" s="60">
        <f t="shared" si="56"/>
        <v>751995.41480000003</v>
      </c>
      <c r="U83" s="54"/>
      <c r="V83" s="61">
        <f t="shared" si="57"/>
        <v>311999.65499999997</v>
      </c>
      <c r="W83" s="61">
        <f t="shared" si="50"/>
        <v>371279.58944999997</v>
      </c>
      <c r="X83" s="61">
        <f t="shared" si="46"/>
        <v>371279.58944999997</v>
      </c>
      <c r="Y83" s="61">
        <f t="shared" si="58"/>
        <v>742559.17889999994</v>
      </c>
      <c r="Z83" s="56">
        <f t="shared" si="59"/>
        <v>370069.81561666663</v>
      </c>
      <c r="AA83" s="110">
        <f t="shared" si="48"/>
        <v>740139.63123333326</v>
      </c>
    </row>
    <row r="84" spans="1:27" ht="17" x14ac:dyDescent="0.2">
      <c r="A84" s="109">
        <v>84</v>
      </c>
      <c r="B84" s="58" t="s">
        <v>157</v>
      </c>
      <c r="C84" s="57" t="s">
        <v>181</v>
      </c>
      <c r="D84" s="58"/>
      <c r="E84" s="58" t="s">
        <v>158</v>
      </c>
      <c r="F84" s="83">
        <v>2</v>
      </c>
      <c r="G84" s="83"/>
      <c r="H84" s="86"/>
      <c r="I84" s="86"/>
      <c r="J84" s="86"/>
      <c r="K84" s="86"/>
      <c r="L84" s="86"/>
      <c r="M84" s="59">
        <v>105840</v>
      </c>
      <c r="N84" s="59">
        <f t="shared" si="47"/>
        <v>125949.59999999999</v>
      </c>
      <c r="O84" s="59">
        <f t="shared" si="52"/>
        <v>125949.59999999999</v>
      </c>
      <c r="P84" s="59">
        <f t="shared" si="53"/>
        <v>251899.19999999998</v>
      </c>
      <c r="Q84" s="60">
        <f t="shared" si="54"/>
        <v>109650.24000000001</v>
      </c>
      <c r="R84" s="60">
        <f t="shared" si="49"/>
        <v>130483.7856</v>
      </c>
      <c r="S84" s="60">
        <f t="shared" si="55"/>
        <v>130483.7856</v>
      </c>
      <c r="T84" s="60">
        <f t="shared" si="56"/>
        <v>260967.57120000001</v>
      </c>
      <c r="U84" s="54"/>
      <c r="V84" s="61">
        <f t="shared" si="57"/>
        <v>108274.31999999999</v>
      </c>
      <c r="W84" s="61">
        <f t="shared" si="50"/>
        <v>128846.44079999998</v>
      </c>
      <c r="X84" s="61">
        <f t="shared" si="46"/>
        <v>128846.44079999998</v>
      </c>
      <c r="Y84" s="61">
        <f t="shared" si="58"/>
        <v>257692.88159999996</v>
      </c>
      <c r="Z84" s="56">
        <f t="shared" si="59"/>
        <v>128426.60879999999</v>
      </c>
      <c r="AA84" s="110">
        <f t="shared" si="48"/>
        <v>256853.21759999997</v>
      </c>
    </row>
    <row r="85" spans="1:27" ht="34" x14ac:dyDescent="0.2">
      <c r="A85" s="109">
        <v>85</v>
      </c>
      <c r="B85" s="58" t="s">
        <v>114</v>
      </c>
      <c r="C85" s="57" t="s">
        <v>172</v>
      </c>
      <c r="D85" s="58"/>
      <c r="E85" s="65" t="s">
        <v>115</v>
      </c>
      <c r="F85" s="83">
        <v>2</v>
      </c>
      <c r="G85" s="83"/>
      <c r="H85" s="86"/>
      <c r="I85" s="86"/>
      <c r="J85" s="86"/>
      <c r="K85" s="86"/>
      <c r="L85" s="86"/>
      <c r="M85" s="59">
        <v>209850</v>
      </c>
      <c r="N85" s="59">
        <f t="shared" si="47"/>
        <v>249721.5</v>
      </c>
      <c r="O85" s="59">
        <f t="shared" si="52"/>
        <v>249721.5</v>
      </c>
      <c r="P85" s="59">
        <f t="shared" si="53"/>
        <v>499443</v>
      </c>
      <c r="Q85" s="60">
        <f t="shared" si="54"/>
        <v>217404.6</v>
      </c>
      <c r="R85" s="60">
        <f t="shared" si="49"/>
        <v>258711.47399999999</v>
      </c>
      <c r="S85" s="60">
        <f t="shared" si="55"/>
        <v>258711.47399999999</v>
      </c>
      <c r="T85" s="60">
        <f t="shared" si="56"/>
        <v>517422.94799999997</v>
      </c>
      <c r="U85" s="54"/>
      <c r="V85" s="61">
        <f t="shared" si="57"/>
        <v>214676.55</v>
      </c>
      <c r="W85" s="61">
        <f t="shared" si="50"/>
        <v>255465.09449999998</v>
      </c>
      <c r="X85" s="61">
        <f t="shared" si="46"/>
        <v>255465.09449999998</v>
      </c>
      <c r="Y85" s="61">
        <f t="shared" si="58"/>
        <v>510930.18899999995</v>
      </c>
      <c r="Z85" s="56">
        <f t="shared" si="59"/>
        <v>254632.68949999998</v>
      </c>
      <c r="AA85" s="110">
        <f t="shared" si="48"/>
        <v>509265.37899999996</v>
      </c>
    </row>
    <row r="86" spans="1:27" ht="17" x14ac:dyDescent="0.2">
      <c r="A86" s="109">
        <v>86</v>
      </c>
      <c r="B86" s="58" t="s">
        <v>116</v>
      </c>
      <c r="C86" s="57" t="s">
        <v>172</v>
      </c>
      <c r="D86" s="58" t="s">
        <v>117</v>
      </c>
      <c r="E86" s="58" t="s">
        <v>118</v>
      </c>
      <c r="F86" s="83">
        <v>10</v>
      </c>
      <c r="G86" s="83"/>
      <c r="H86" s="86"/>
      <c r="I86" s="86"/>
      <c r="J86" s="86"/>
      <c r="K86" s="86"/>
      <c r="L86" s="86"/>
      <c r="M86" s="59">
        <v>18700</v>
      </c>
      <c r="N86" s="59">
        <f t="shared" si="47"/>
        <v>22253</v>
      </c>
      <c r="O86" s="59">
        <f t="shared" si="52"/>
        <v>22253</v>
      </c>
      <c r="P86" s="59">
        <f t="shared" si="53"/>
        <v>222530</v>
      </c>
      <c r="Q86" s="60">
        <f t="shared" si="54"/>
        <v>19373.2</v>
      </c>
      <c r="R86" s="60">
        <f t="shared" si="49"/>
        <v>23054.108</v>
      </c>
      <c r="S86" s="60">
        <f t="shared" si="55"/>
        <v>23054.108</v>
      </c>
      <c r="T86" s="60">
        <f t="shared" si="56"/>
        <v>230541.08000000002</v>
      </c>
      <c r="U86" s="54"/>
      <c r="V86" s="61">
        <f t="shared" si="57"/>
        <v>19130.099999999999</v>
      </c>
      <c r="W86" s="61">
        <f t="shared" si="50"/>
        <v>22764.818999999996</v>
      </c>
      <c r="X86" s="61">
        <f t="shared" si="46"/>
        <v>22764.818999999996</v>
      </c>
      <c r="Y86" s="61">
        <f t="shared" si="58"/>
        <v>227648.18999999994</v>
      </c>
      <c r="Z86" s="56">
        <f t="shared" si="59"/>
        <v>22690.642333333333</v>
      </c>
      <c r="AA86" s="110">
        <f t="shared" si="48"/>
        <v>226906.42333333334</v>
      </c>
    </row>
    <row r="87" spans="1:27" ht="17" x14ac:dyDescent="0.2">
      <c r="A87" s="109">
        <v>87</v>
      </c>
      <c r="B87" s="58" t="s">
        <v>119</v>
      </c>
      <c r="C87" s="57" t="s">
        <v>172</v>
      </c>
      <c r="D87" s="58"/>
      <c r="E87" s="58" t="s">
        <v>120</v>
      </c>
      <c r="F87" s="83">
        <v>10</v>
      </c>
      <c r="G87" s="83"/>
      <c r="H87" s="86"/>
      <c r="I87" s="86"/>
      <c r="J87" s="86"/>
      <c r="K87" s="86"/>
      <c r="L87" s="86"/>
      <c r="M87" s="59">
        <v>27000</v>
      </c>
      <c r="N87" s="59">
        <f t="shared" si="47"/>
        <v>32130</v>
      </c>
      <c r="O87" s="59">
        <f t="shared" si="52"/>
        <v>32130</v>
      </c>
      <c r="P87" s="59">
        <f t="shared" si="53"/>
        <v>321300</v>
      </c>
      <c r="Q87" s="60">
        <f t="shared" si="54"/>
        <v>27972</v>
      </c>
      <c r="R87" s="60">
        <f t="shared" si="49"/>
        <v>33286.68</v>
      </c>
      <c r="S87" s="60">
        <f t="shared" si="55"/>
        <v>33286.68</v>
      </c>
      <c r="T87" s="60">
        <f t="shared" si="56"/>
        <v>332866.8</v>
      </c>
      <c r="U87" s="54"/>
      <c r="V87" s="61">
        <f t="shared" si="57"/>
        <v>27620.999999999996</v>
      </c>
      <c r="W87" s="61">
        <f t="shared" si="50"/>
        <v>32868.989999999991</v>
      </c>
      <c r="X87" s="61">
        <f t="shared" si="46"/>
        <v>32868.989999999991</v>
      </c>
      <c r="Y87" s="61">
        <f t="shared" si="58"/>
        <v>328689.89999999991</v>
      </c>
      <c r="Z87" s="56">
        <f t="shared" si="59"/>
        <v>32761.889999999996</v>
      </c>
      <c r="AA87" s="110">
        <f t="shared" si="48"/>
        <v>327618.89999999997</v>
      </c>
    </row>
    <row r="88" spans="1:27" ht="17" x14ac:dyDescent="0.2">
      <c r="A88" s="109">
        <v>88</v>
      </c>
      <c r="B88" s="58" t="s">
        <v>121</v>
      </c>
      <c r="C88" s="57" t="s">
        <v>172</v>
      </c>
      <c r="D88" s="58"/>
      <c r="E88" s="58" t="s">
        <v>122</v>
      </c>
      <c r="F88" s="83">
        <v>40</v>
      </c>
      <c r="G88" s="83"/>
      <c r="H88" s="86"/>
      <c r="I88" s="86"/>
      <c r="J88" s="86"/>
      <c r="K88" s="86"/>
      <c r="L88" s="86"/>
      <c r="M88" s="59">
        <v>98700</v>
      </c>
      <c r="N88" s="59">
        <f t="shared" si="47"/>
        <v>117453</v>
      </c>
      <c r="O88" s="59">
        <f t="shared" si="52"/>
        <v>117453</v>
      </c>
      <c r="P88" s="59">
        <f t="shared" si="53"/>
        <v>4698120</v>
      </c>
      <c r="Q88" s="60">
        <f t="shared" si="54"/>
        <v>102253.2</v>
      </c>
      <c r="R88" s="60">
        <f t="shared" si="49"/>
        <v>121681.30799999999</v>
      </c>
      <c r="S88" s="60">
        <f t="shared" si="55"/>
        <v>121681.30799999999</v>
      </c>
      <c r="T88" s="60">
        <f t="shared" si="56"/>
        <v>4867252.3199999994</v>
      </c>
      <c r="U88" s="54"/>
      <c r="V88" s="61">
        <f t="shared" si="57"/>
        <v>100970.09999999999</v>
      </c>
      <c r="W88" s="61">
        <f t="shared" si="50"/>
        <v>120154.41899999998</v>
      </c>
      <c r="X88" s="61">
        <f t="shared" si="46"/>
        <v>120154.41899999998</v>
      </c>
      <c r="Y88" s="61">
        <f t="shared" si="58"/>
        <v>4806176.7599999988</v>
      </c>
      <c r="Z88" s="56">
        <f t="shared" si="59"/>
        <v>119762.90899999999</v>
      </c>
      <c r="AA88" s="110">
        <f t="shared" si="48"/>
        <v>4790516.3599999994</v>
      </c>
    </row>
    <row r="89" spans="1:27" ht="17" x14ac:dyDescent="0.2">
      <c r="A89" s="109">
        <v>89</v>
      </c>
      <c r="B89" s="58" t="s">
        <v>123</v>
      </c>
      <c r="C89" s="57" t="s">
        <v>172</v>
      </c>
      <c r="D89" s="58"/>
      <c r="E89" s="58" t="s">
        <v>196</v>
      </c>
      <c r="F89" s="83">
        <v>4</v>
      </c>
      <c r="G89" s="83"/>
      <c r="H89" s="86"/>
      <c r="I89" s="86"/>
      <c r="J89" s="86"/>
      <c r="K89" s="86"/>
      <c r="L89" s="86"/>
      <c r="M89" s="59">
        <v>69520</v>
      </c>
      <c r="N89" s="59">
        <f t="shared" si="47"/>
        <v>82728.800000000003</v>
      </c>
      <c r="O89" s="59">
        <f t="shared" si="52"/>
        <v>82728.800000000003</v>
      </c>
      <c r="P89" s="59">
        <f t="shared" si="53"/>
        <v>330915.20000000001</v>
      </c>
      <c r="Q89" s="60">
        <f t="shared" si="54"/>
        <v>72022.720000000001</v>
      </c>
      <c r="R89" s="60">
        <f t="shared" si="49"/>
        <v>85707.036800000002</v>
      </c>
      <c r="S89" s="60">
        <f t="shared" si="55"/>
        <v>85707.036800000002</v>
      </c>
      <c r="T89" s="60">
        <f t="shared" si="56"/>
        <v>342828.14720000001</v>
      </c>
      <c r="U89" s="54"/>
      <c r="V89" s="61">
        <f t="shared" si="57"/>
        <v>71118.959999999992</v>
      </c>
      <c r="W89" s="61">
        <f t="shared" si="50"/>
        <v>84631.562399999981</v>
      </c>
      <c r="X89" s="61">
        <f t="shared" si="46"/>
        <v>84631.562399999981</v>
      </c>
      <c r="Y89" s="61">
        <f t="shared" si="58"/>
        <v>338526.24959999992</v>
      </c>
      <c r="Z89" s="56">
        <f t="shared" si="59"/>
        <v>84355.799733333333</v>
      </c>
      <c r="AA89" s="110">
        <f t="shared" si="48"/>
        <v>337423.19893333333</v>
      </c>
    </row>
    <row r="90" spans="1:27" ht="17" x14ac:dyDescent="0.2">
      <c r="A90" s="109">
        <v>90</v>
      </c>
      <c r="B90" s="58" t="s">
        <v>124</v>
      </c>
      <c r="C90" s="57" t="s">
        <v>172</v>
      </c>
      <c r="D90" s="58"/>
      <c r="E90" s="65" t="s">
        <v>159</v>
      </c>
      <c r="F90" s="83">
        <v>4</v>
      </c>
      <c r="G90" s="83"/>
      <c r="H90" s="86"/>
      <c r="I90" s="86"/>
      <c r="J90" s="86"/>
      <c r="K90" s="86"/>
      <c r="L90" s="86"/>
      <c r="M90" s="59">
        <v>112596</v>
      </c>
      <c r="N90" s="59">
        <f t="shared" si="47"/>
        <v>133989.24</v>
      </c>
      <c r="O90" s="59">
        <f t="shared" si="52"/>
        <v>133989.24</v>
      </c>
      <c r="P90" s="59">
        <f t="shared" si="53"/>
        <v>535956.96</v>
      </c>
      <c r="Q90" s="60">
        <f t="shared" si="54"/>
        <v>116649.45600000001</v>
      </c>
      <c r="R90" s="60">
        <f t="shared" si="49"/>
        <v>138812.85264</v>
      </c>
      <c r="S90" s="60">
        <f t="shared" si="55"/>
        <v>138812.85264</v>
      </c>
      <c r="T90" s="60">
        <f t="shared" si="56"/>
        <v>555251.41055999999</v>
      </c>
      <c r="U90" s="54"/>
      <c r="V90" s="61">
        <f t="shared" si="57"/>
        <v>115185.70799999998</v>
      </c>
      <c r="W90" s="61">
        <f t="shared" si="50"/>
        <v>137070.99251999997</v>
      </c>
      <c r="X90" s="61">
        <f t="shared" si="46"/>
        <v>137070.99251999997</v>
      </c>
      <c r="Y90" s="61">
        <f t="shared" si="58"/>
        <v>548283.97007999988</v>
      </c>
      <c r="Z90" s="56">
        <f t="shared" si="59"/>
        <v>136624.36171999999</v>
      </c>
      <c r="AA90" s="110">
        <f t="shared" si="48"/>
        <v>546497.44687999994</v>
      </c>
    </row>
    <row r="91" spans="1:27" ht="34" x14ac:dyDescent="0.2">
      <c r="A91" s="109">
        <v>91</v>
      </c>
      <c r="B91" s="58" t="s">
        <v>125</v>
      </c>
      <c r="C91" s="57" t="s">
        <v>172</v>
      </c>
      <c r="D91" s="58"/>
      <c r="E91" s="65" t="s">
        <v>160</v>
      </c>
      <c r="F91" s="83">
        <v>4</v>
      </c>
      <c r="G91" s="83"/>
      <c r="H91" s="86"/>
      <c r="I91" s="86"/>
      <c r="J91" s="86"/>
      <c r="K91" s="86"/>
      <c r="L91" s="86"/>
      <c r="M91" s="59">
        <v>356700</v>
      </c>
      <c r="N91" s="59">
        <f t="shared" si="47"/>
        <v>424473</v>
      </c>
      <c r="O91" s="59">
        <f t="shared" si="52"/>
        <v>424473</v>
      </c>
      <c r="P91" s="59">
        <f t="shared" si="53"/>
        <v>1697892</v>
      </c>
      <c r="Q91" s="60">
        <f t="shared" si="54"/>
        <v>369541.2</v>
      </c>
      <c r="R91" s="60">
        <f t="shared" si="49"/>
        <v>439754.02799999999</v>
      </c>
      <c r="S91" s="60">
        <f t="shared" si="55"/>
        <v>439754.02799999999</v>
      </c>
      <c r="T91" s="60">
        <f t="shared" si="56"/>
        <v>1759016.112</v>
      </c>
      <c r="U91" s="54"/>
      <c r="V91" s="61">
        <f t="shared" si="57"/>
        <v>364904.1</v>
      </c>
      <c r="W91" s="61">
        <f t="shared" si="50"/>
        <v>434235.87899999996</v>
      </c>
      <c r="X91" s="61">
        <f t="shared" si="46"/>
        <v>434235.87899999996</v>
      </c>
      <c r="Y91" s="61">
        <f t="shared" si="58"/>
        <v>1736943.5159999998</v>
      </c>
      <c r="Z91" s="56">
        <f t="shared" si="59"/>
        <v>432820.96899999998</v>
      </c>
      <c r="AA91" s="110">
        <f t="shared" si="48"/>
        <v>1731283.8759999999</v>
      </c>
    </row>
    <row r="92" spans="1:27" ht="34" x14ac:dyDescent="0.2">
      <c r="A92" s="109">
        <v>92</v>
      </c>
      <c r="B92" s="58" t="s">
        <v>126</v>
      </c>
      <c r="C92" s="57" t="s">
        <v>172</v>
      </c>
      <c r="D92" s="58"/>
      <c r="E92" s="65" t="s">
        <v>215</v>
      </c>
      <c r="F92" s="83">
        <v>1</v>
      </c>
      <c r="G92" s="83"/>
      <c r="H92" s="86"/>
      <c r="I92" s="86"/>
      <c r="J92" s="86"/>
      <c r="K92" s="86"/>
      <c r="L92" s="86"/>
      <c r="M92" s="59">
        <v>976500</v>
      </c>
      <c r="N92" s="59">
        <f t="shared" si="47"/>
        <v>1162035</v>
      </c>
      <c r="O92" s="59">
        <f t="shared" si="52"/>
        <v>1162035</v>
      </c>
      <c r="P92" s="59">
        <f t="shared" si="53"/>
        <v>1162035</v>
      </c>
      <c r="Q92" s="60">
        <f t="shared" si="54"/>
        <v>1011654</v>
      </c>
      <c r="R92" s="60">
        <f t="shared" si="49"/>
        <v>1203868.26</v>
      </c>
      <c r="S92" s="60">
        <f t="shared" si="55"/>
        <v>1203868.26</v>
      </c>
      <c r="T92" s="60">
        <f t="shared" si="56"/>
        <v>1203868.26</v>
      </c>
      <c r="U92" s="54"/>
      <c r="V92" s="61">
        <f t="shared" si="57"/>
        <v>998959.49999999988</v>
      </c>
      <c r="W92" s="61">
        <f t="shared" si="50"/>
        <v>1188761.8049999997</v>
      </c>
      <c r="X92" s="61">
        <f t="shared" si="46"/>
        <v>1188761.8049999997</v>
      </c>
      <c r="Y92" s="61">
        <f t="shared" si="58"/>
        <v>1188761.8049999997</v>
      </c>
      <c r="Z92" s="56">
        <f t="shared" si="59"/>
        <v>1184888.3549999997</v>
      </c>
      <c r="AA92" s="110">
        <f t="shared" si="48"/>
        <v>1184888.3549999997</v>
      </c>
    </row>
    <row r="93" spans="1:27" ht="17" x14ac:dyDescent="0.2">
      <c r="A93" s="109">
        <v>93</v>
      </c>
      <c r="B93" s="102" t="s">
        <v>127</v>
      </c>
      <c r="C93" s="57" t="s">
        <v>172</v>
      </c>
      <c r="D93" s="137" t="s">
        <v>135</v>
      </c>
      <c r="E93" s="58" t="s">
        <v>216</v>
      </c>
      <c r="F93" s="82">
        <v>3</v>
      </c>
      <c r="G93" s="82"/>
      <c r="H93" s="87"/>
      <c r="I93" s="87"/>
      <c r="J93" s="87"/>
      <c r="K93" s="87"/>
      <c r="L93" s="87"/>
      <c r="M93" s="59">
        <v>19850</v>
      </c>
      <c r="N93" s="59">
        <f t="shared" si="47"/>
        <v>23621.5</v>
      </c>
      <c r="O93" s="59">
        <f t="shared" si="52"/>
        <v>23621.5</v>
      </c>
      <c r="P93" s="59">
        <f t="shared" si="53"/>
        <v>70864.5</v>
      </c>
      <c r="Q93" s="60">
        <f t="shared" si="54"/>
        <v>20564.600000000002</v>
      </c>
      <c r="R93" s="60">
        <f t="shared" si="49"/>
        <v>24471.874</v>
      </c>
      <c r="S93" s="60">
        <f t="shared" si="55"/>
        <v>24471.874</v>
      </c>
      <c r="T93" s="60">
        <f t="shared" si="56"/>
        <v>73415.622000000003</v>
      </c>
      <c r="U93" s="54"/>
      <c r="V93" s="61">
        <f t="shared" si="57"/>
        <v>20306.55</v>
      </c>
      <c r="W93" s="61">
        <f t="shared" si="50"/>
        <v>24164.794499999996</v>
      </c>
      <c r="X93" s="61">
        <f t="shared" si="46"/>
        <v>24164.794499999996</v>
      </c>
      <c r="Y93" s="61">
        <f t="shared" si="58"/>
        <v>72494.383499999996</v>
      </c>
      <c r="Z93" s="56">
        <f t="shared" si="59"/>
        <v>24086.056166666665</v>
      </c>
      <c r="AA93" s="110">
        <f t="shared" si="48"/>
        <v>72258.1685</v>
      </c>
    </row>
    <row r="94" spans="1:27" ht="51" x14ac:dyDescent="0.2">
      <c r="A94" s="109">
        <v>94</v>
      </c>
      <c r="B94" s="102" t="s">
        <v>128</v>
      </c>
      <c r="C94" s="57" t="s">
        <v>172</v>
      </c>
      <c r="D94" s="137"/>
      <c r="E94" s="58" t="s">
        <v>217</v>
      </c>
      <c r="F94" s="82">
        <v>20</v>
      </c>
      <c r="G94" s="82"/>
      <c r="H94" s="87"/>
      <c r="I94" s="87"/>
      <c r="J94" s="87"/>
      <c r="K94" s="87"/>
      <c r="L94" s="87"/>
      <c r="M94" s="59">
        <v>59850</v>
      </c>
      <c r="N94" s="59">
        <f t="shared" si="47"/>
        <v>71221.5</v>
      </c>
      <c r="O94" s="59">
        <f t="shared" si="52"/>
        <v>71221.5</v>
      </c>
      <c r="P94" s="59">
        <f t="shared" si="53"/>
        <v>1424430</v>
      </c>
      <c r="Q94" s="60">
        <f t="shared" si="54"/>
        <v>62004.6</v>
      </c>
      <c r="R94" s="60">
        <f t="shared" si="49"/>
        <v>73785.474000000002</v>
      </c>
      <c r="S94" s="60">
        <f t="shared" si="55"/>
        <v>73785.474000000002</v>
      </c>
      <c r="T94" s="60">
        <f t="shared" si="56"/>
        <v>1475709.48</v>
      </c>
      <c r="U94" s="54"/>
      <c r="V94" s="61">
        <f t="shared" si="57"/>
        <v>61226.549999999996</v>
      </c>
      <c r="W94" s="61">
        <f t="shared" si="50"/>
        <v>72859.594499999992</v>
      </c>
      <c r="X94" s="61">
        <f t="shared" si="46"/>
        <v>72859.594499999992</v>
      </c>
      <c r="Y94" s="61">
        <f t="shared" si="58"/>
        <v>1457191.89</v>
      </c>
      <c r="Z94" s="56">
        <f t="shared" si="59"/>
        <v>72622.189499999993</v>
      </c>
      <c r="AA94" s="110">
        <f t="shared" si="48"/>
        <v>1452443.7899999998</v>
      </c>
    </row>
    <row r="95" spans="1:27" ht="17" x14ac:dyDescent="0.2">
      <c r="A95" s="109">
        <v>95</v>
      </c>
      <c r="B95" s="103" t="s">
        <v>129</v>
      </c>
      <c r="C95" s="57" t="s">
        <v>172</v>
      </c>
      <c r="D95" s="137"/>
      <c r="E95" s="58" t="s">
        <v>163</v>
      </c>
      <c r="F95" s="82">
        <v>10</v>
      </c>
      <c r="G95" s="82"/>
      <c r="H95" s="87"/>
      <c r="I95" s="87"/>
      <c r="J95" s="87"/>
      <c r="K95" s="87"/>
      <c r="L95" s="87"/>
      <c r="M95" s="59">
        <v>68900</v>
      </c>
      <c r="N95" s="59">
        <f t="shared" si="47"/>
        <v>81991</v>
      </c>
      <c r="O95" s="59">
        <f t="shared" si="52"/>
        <v>81991</v>
      </c>
      <c r="P95" s="59">
        <f t="shared" si="53"/>
        <v>819910</v>
      </c>
      <c r="Q95" s="60">
        <f t="shared" si="54"/>
        <v>71380.400000000009</v>
      </c>
      <c r="R95" s="60">
        <f t="shared" si="49"/>
        <v>84942.676000000007</v>
      </c>
      <c r="S95" s="60">
        <f t="shared" si="55"/>
        <v>84942.676000000007</v>
      </c>
      <c r="T95" s="60">
        <f t="shared" si="56"/>
        <v>849426.76</v>
      </c>
      <c r="U95" s="54"/>
      <c r="V95" s="61">
        <f t="shared" si="57"/>
        <v>70484.7</v>
      </c>
      <c r="W95" s="61">
        <f t="shared" si="50"/>
        <v>83876.792999999991</v>
      </c>
      <c r="X95" s="61">
        <f t="shared" si="46"/>
        <v>83876.792999999991</v>
      </c>
      <c r="Y95" s="61">
        <f t="shared" si="58"/>
        <v>838767.92999999993</v>
      </c>
      <c r="Z95" s="56">
        <f t="shared" si="59"/>
        <v>83603.489666666661</v>
      </c>
      <c r="AA95" s="110">
        <f t="shared" si="48"/>
        <v>836034.89666666661</v>
      </c>
    </row>
    <row r="96" spans="1:27" ht="34" x14ac:dyDescent="0.2">
      <c r="A96" s="109">
        <v>96</v>
      </c>
      <c r="B96" s="103" t="s">
        <v>130</v>
      </c>
      <c r="C96" s="57" t="s">
        <v>172</v>
      </c>
      <c r="D96" s="137"/>
      <c r="E96" s="65" t="s">
        <v>218</v>
      </c>
      <c r="F96" s="82">
        <v>20</v>
      </c>
      <c r="G96" s="82"/>
      <c r="H96" s="87"/>
      <c r="I96" s="87"/>
      <c r="J96" s="87"/>
      <c r="K96" s="87"/>
      <c r="L96" s="87"/>
      <c r="M96" s="59">
        <v>46900</v>
      </c>
      <c r="N96" s="59">
        <f t="shared" si="47"/>
        <v>55811</v>
      </c>
      <c r="O96" s="59">
        <f t="shared" si="52"/>
        <v>55811</v>
      </c>
      <c r="P96" s="59">
        <f t="shared" si="53"/>
        <v>1116220</v>
      </c>
      <c r="Q96" s="60">
        <f t="shared" si="54"/>
        <v>48588.4</v>
      </c>
      <c r="R96" s="60">
        <f t="shared" si="49"/>
        <v>57820.195999999996</v>
      </c>
      <c r="S96" s="60">
        <f t="shared" si="55"/>
        <v>57820.195999999996</v>
      </c>
      <c r="T96" s="60">
        <f t="shared" si="56"/>
        <v>1156403.92</v>
      </c>
      <c r="U96" s="54"/>
      <c r="V96" s="61">
        <f t="shared" si="57"/>
        <v>47978.7</v>
      </c>
      <c r="W96" s="61">
        <f t="shared" si="50"/>
        <v>57094.652999999991</v>
      </c>
      <c r="X96" s="61">
        <f t="shared" si="46"/>
        <v>57094.652999999991</v>
      </c>
      <c r="Y96" s="61">
        <f t="shared" si="58"/>
        <v>1141893.0599999998</v>
      </c>
      <c r="Z96" s="56">
        <f t="shared" si="59"/>
        <v>56908.616333333332</v>
      </c>
      <c r="AA96" s="110">
        <f t="shared" si="48"/>
        <v>1138172.3266666667</v>
      </c>
    </row>
    <row r="97" spans="1:27" ht="17" x14ac:dyDescent="0.2">
      <c r="A97" s="109">
        <v>97</v>
      </c>
      <c r="B97" s="104" t="s">
        <v>131</v>
      </c>
      <c r="C97" s="57" t="s">
        <v>172</v>
      </c>
      <c r="D97" s="137"/>
      <c r="E97" s="58" t="s">
        <v>164</v>
      </c>
      <c r="F97" s="82">
        <v>10</v>
      </c>
      <c r="G97" s="82"/>
      <c r="H97" s="87"/>
      <c r="I97" s="87"/>
      <c r="J97" s="87"/>
      <c r="K97" s="87"/>
      <c r="L97" s="87"/>
      <c r="M97" s="59">
        <v>60250</v>
      </c>
      <c r="N97" s="59">
        <f t="shared" ref="N97:N101" si="60">+M97*1.19</f>
        <v>71697.5</v>
      </c>
      <c r="O97" s="59">
        <f t="shared" si="52"/>
        <v>71697.5</v>
      </c>
      <c r="P97" s="59">
        <f t="shared" si="53"/>
        <v>716975</v>
      </c>
      <c r="Q97" s="60">
        <f t="shared" ref="Q97:Q101" si="61">+M97*1.036</f>
        <v>62419</v>
      </c>
      <c r="R97" s="60">
        <f t="shared" si="49"/>
        <v>74278.61</v>
      </c>
      <c r="S97" s="60">
        <f t="shared" si="55"/>
        <v>74278.61</v>
      </c>
      <c r="T97" s="60">
        <f t="shared" si="56"/>
        <v>742786.1</v>
      </c>
      <c r="U97" s="54"/>
      <c r="V97" s="61">
        <f t="shared" ref="V97:V101" si="62">+M97*1.023</f>
        <v>61635.749999999993</v>
      </c>
      <c r="W97" s="61">
        <f t="shared" si="50"/>
        <v>73346.542499999981</v>
      </c>
      <c r="X97" s="61">
        <f t="shared" si="46"/>
        <v>73346.542499999981</v>
      </c>
      <c r="Y97" s="61">
        <f t="shared" si="58"/>
        <v>733465.42499999981</v>
      </c>
      <c r="Z97" s="56">
        <f t="shared" si="59"/>
        <v>73107.550833333327</v>
      </c>
      <c r="AA97" s="110">
        <f t="shared" si="48"/>
        <v>731075.5083333333</v>
      </c>
    </row>
    <row r="98" spans="1:27" ht="17" x14ac:dyDescent="0.2">
      <c r="A98" s="109">
        <v>98</v>
      </c>
      <c r="B98" s="103" t="s">
        <v>132</v>
      </c>
      <c r="C98" s="57" t="s">
        <v>172</v>
      </c>
      <c r="D98" s="137"/>
      <c r="E98" s="58" t="s">
        <v>165</v>
      </c>
      <c r="F98" s="82">
        <v>2</v>
      </c>
      <c r="G98" s="82"/>
      <c r="H98" s="87"/>
      <c r="I98" s="87"/>
      <c r="J98" s="87"/>
      <c r="K98" s="87"/>
      <c r="L98" s="87"/>
      <c r="M98" s="59">
        <v>98000</v>
      </c>
      <c r="N98" s="59">
        <f t="shared" si="60"/>
        <v>116620</v>
      </c>
      <c r="O98" s="59">
        <f t="shared" si="52"/>
        <v>116620</v>
      </c>
      <c r="P98" s="59">
        <f t="shared" si="53"/>
        <v>233240</v>
      </c>
      <c r="Q98" s="60">
        <f t="shared" si="61"/>
        <v>101528</v>
      </c>
      <c r="R98" s="60">
        <f t="shared" si="49"/>
        <v>120818.31999999999</v>
      </c>
      <c r="S98" s="60">
        <f t="shared" si="55"/>
        <v>120818.31999999999</v>
      </c>
      <c r="T98" s="60">
        <f t="shared" si="56"/>
        <v>241636.63999999998</v>
      </c>
      <c r="U98" s="54"/>
      <c r="V98" s="61">
        <f t="shared" si="62"/>
        <v>100253.99999999999</v>
      </c>
      <c r="W98" s="61">
        <f t="shared" si="50"/>
        <v>119302.25999999998</v>
      </c>
      <c r="X98" s="61">
        <f t="shared" si="46"/>
        <v>119302.25999999998</v>
      </c>
      <c r="Y98" s="61">
        <f t="shared" si="58"/>
        <v>238604.51999999996</v>
      </c>
      <c r="Z98" s="56">
        <f t="shared" si="59"/>
        <v>118913.52666666666</v>
      </c>
      <c r="AA98" s="110">
        <f t="shared" si="48"/>
        <v>237827.05333333332</v>
      </c>
    </row>
    <row r="99" spans="1:27" ht="17" x14ac:dyDescent="0.2">
      <c r="A99" s="109">
        <v>99</v>
      </c>
      <c r="B99" s="58" t="s">
        <v>133</v>
      </c>
      <c r="C99" s="57" t="s">
        <v>172</v>
      </c>
      <c r="D99" s="137"/>
      <c r="E99" s="58" t="s">
        <v>166</v>
      </c>
      <c r="F99" s="82">
        <v>2</v>
      </c>
      <c r="G99" s="82"/>
      <c r="H99" s="87"/>
      <c r="I99" s="87"/>
      <c r="J99" s="87"/>
      <c r="K99" s="87"/>
      <c r="L99" s="87"/>
      <c r="M99" s="59">
        <v>73500</v>
      </c>
      <c r="N99" s="59">
        <f t="shared" si="60"/>
        <v>87465</v>
      </c>
      <c r="O99" s="59">
        <f t="shared" si="52"/>
        <v>87465</v>
      </c>
      <c r="P99" s="59">
        <f t="shared" si="53"/>
        <v>174930</v>
      </c>
      <c r="Q99" s="60">
        <f t="shared" si="61"/>
        <v>76146</v>
      </c>
      <c r="R99" s="60">
        <f t="shared" si="49"/>
        <v>90613.739999999991</v>
      </c>
      <c r="S99" s="60">
        <f t="shared" si="55"/>
        <v>90613.739999999991</v>
      </c>
      <c r="T99" s="60">
        <f t="shared" si="56"/>
        <v>181227.47999999998</v>
      </c>
      <c r="U99" s="54"/>
      <c r="V99" s="61">
        <f t="shared" si="62"/>
        <v>75190.5</v>
      </c>
      <c r="W99" s="61">
        <f t="shared" si="50"/>
        <v>89476.694999999992</v>
      </c>
      <c r="X99" s="61">
        <f t="shared" si="46"/>
        <v>89476.694999999992</v>
      </c>
      <c r="Y99" s="61">
        <f t="shared" si="58"/>
        <v>178953.38999999998</v>
      </c>
      <c r="Z99" s="56">
        <f t="shared" si="59"/>
        <v>89185.145000000004</v>
      </c>
      <c r="AA99" s="110">
        <f t="shared" si="48"/>
        <v>178370.29</v>
      </c>
    </row>
    <row r="100" spans="1:27" ht="68" x14ac:dyDescent="0.2">
      <c r="A100" s="109">
        <v>101</v>
      </c>
      <c r="B100" s="58" t="s">
        <v>134</v>
      </c>
      <c r="C100" s="57" t="s">
        <v>172</v>
      </c>
      <c r="D100" s="58"/>
      <c r="E100" s="65" t="s">
        <v>167</v>
      </c>
      <c r="F100" s="83">
        <v>5</v>
      </c>
      <c r="G100" s="83"/>
      <c r="H100" s="86"/>
      <c r="I100" s="86"/>
      <c r="J100" s="86"/>
      <c r="K100" s="86"/>
      <c r="L100" s="86"/>
      <c r="M100" s="59">
        <v>1023952</v>
      </c>
      <c r="N100" s="59">
        <f t="shared" si="60"/>
        <v>1218502.8799999999</v>
      </c>
      <c r="O100" s="59">
        <f t="shared" si="52"/>
        <v>1218502.8799999999</v>
      </c>
      <c r="P100" s="59">
        <f t="shared" si="53"/>
        <v>6092514.3999999994</v>
      </c>
      <c r="Q100" s="60">
        <f t="shared" si="61"/>
        <v>1060814.2720000001</v>
      </c>
      <c r="R100" s="60">
        <f t="shared" si="49"/>
        <v>1262368.9836800001</v>
      </c>
      <c r="S100" s="60">
        <f t="shared" si="55"/>
        <v>1262368.9836800001</v>
      </c>
      <c r="T100" s="60">
        <f t="shared" si="56"/>
        <v>6311844.9184000008</v>
      </c>
      <c r="U100" s="54"/>
      <c r="V100" s="61">
        <f t="shared" si="62"/>
        <v>1047502.8959999999</v>
      </c>
      <c r="W100" s="61">
        <f t="shared" si="50"/>
        <v>1246528.44624</v>
      </c>
      <c r="X100" s="61">
        <f t="shared" si="46"/>
        <v>1246528.44624</v>
      </c>
      <c r="Y100" s="61">
        <f t="shared" si="58"/>
        <v>6232642.2312000003</v>
      </c>
      <c r="Z100" s="56">
        <f t="shared" si="59"/>
        <v>1242466.7699733332</v>
      </c>
      <c r="AA100" s="110">
        <f t="shared" si="48"/>
        <v>6212333.8498666659</v>
      </c>
    </row>
    <row r="101" spans="1:27" ht="68" x14ac:dyDescent="0.2">
      <c r="A101" s="109">
        <v>102</v>
      </c>
      <c r="B101" s="105" t="s">
        <v>179</v>
      </c>
      <c r="C101" s="57" t="s">
        <v>180</v>
      </c>
      <c r="D101" s="58"/>
      <c r="E101" s="65" t="s">
        <v>183</v>
      </c>
      <c r="F101" s="83">
        <v>2</v>
      </c>
      <c r="G101" s="83"/>
      <c r="H101" s="86"/>
      <c r="I101" s="86"/>
      <c r="J101" s="86"/>
      <c r="K101" s="86"/>
      <c r="L101" s="86"/>
      <c r="M101" s="59">
        <v>2750000</v>
      </c>
      <c r="N101" s="59">
        <f t="shared" si="60"/>
        <v>3272500</v>
      </c>
      <c r="O101" s="59">
        <f t="shared" si="52"/>
        <v>3272500</v>
      </c>
      <c r="P101" s="59">
        <f t="shared" si="53"/>
        <v>6545000</v>
      </c>
      <c r="Q101" s="60">
        <f t="shared" si="61"/>
        <v>2849000</v>
      </c>
      <c r="R101" s="60">
        <f t="shared" si="49"/>
        <v>3390310</v>
      </c>
      <c r="S101" s="60">
        <f t="shared" si="55"/>
        <v>3390310</v>
      </c>
      <c r="T101" s="60">
        <f t="shared" si="56"/>
        <v>6780620</v>
      </c>
      <c r="U101" s="54"/>
      <c r="V101" s="61">
        <f t="shared" si="62"/>
        <v>2813249.9999999995</v>
      </c>
      <c r="W101" s="61">
        <f t="shared" si="50"/>
        <v>3347767.4999999991</v>
      </c>
      <c r="X101" s="61">
        <f t="shared" si="46"/>
        <v>3347767.4999999991</v>
      </c>
      <c r="Y101" s="61">
        <f t="shared" si="58"/>
        <v>6695534.9999999981</v>
      </c>
      <c r="Z101" s="56">
        <f t="shared" si="59"/>
        <v>3336859.1666666665</v>
      </c>
      <c r="AA101" s="110">
        <f t="shared" si="48"/>
        <v>6673718.333333333</v>
      </c>
    </row>
    <row r="102" spans="1:27" s="73" customFormat="1" ht="36" customHeight="1" thickBot="1" x14ac:dyDescent="0.25">
      <c r="A102" s="138" t="s">
        <v>168</v>
      </c>
      <c r="B102" s="139"/>
      <c r="C102" s="139"/>
      <c r="D102" s="139"/>
      <c r="E102" s="139"/>
      <c r="F102" s="139"/>
      <c r="G102" s="114"/>
      <c r="H102" s="122">
        <f>SUM(H72,H47,H46,H45,H42,H35,H27,H23,H20)</f>
        <v>661589</v>
      </c>
      <c r="I102" s="122">
        <f>SUM(I7:I101)</f>
        <v>787290.90999999992</v>
      </c>
      <c r="J102" s="122">
        <f>SUM(J18:J101)</f>
        <v>40939.12732</v>
      </c>
      <c r="K102" s="122">
        <f>SUM(K16:K101)</f>
        <v>828230.03731999989</v>
      </c>
      <c r="L102" s="122">
        <f>SUM(L16:L101)</f>
        <v>63276936.84452001</v>
      </c>
      <c r="M102" s="115">
        <f>SUM(M5:M101)</f>
        <v>24618308</v>
      </c>
      <c r="N102" s="115">
        <f>+SUM(N5:N101)</f>
        <v>29295786.52</v>
      </c>
      <c r="O102" s="115">
        <f>SUM(O5:O101)</f>
        <v>29295786.52</v>
      </c>
      <c r="P102" s="115">
        <f>SUM(P5:P101)</f>
        <v>119343744.59000002</v>
      </c>
      <c r="Q102" s="116">
        <f>SUM(Q5:Q101)</f>
        <v>25504567.088000003</v>
      </c>
      <c r="R102" s="117">
        <f>+SUM(R5:R101)</f>
        <v>30350434.834719997</v>
      </c>
      <c r="S102" s="117">
        <f>SUM(S5:S101)</f>
        <v>30350434.834719997</v>
      </c>
      <c r="T102" s="117">
        <f>SUM(T5:T101)</f>
        <v>123640119.39524002</v>
      </c>
      <c r="U102" s="118"/>
      <c r="V102" s="119">
        <f>SUM(V5:V101)</f>
        <v>25184529.084000006</v>
      </c>
      <c r="W102" s="119">
        <f>+SUM(W5:W101)</f>
        <v>29969589.609960008</v>
      </c>
      <c r="X102" s="119">
        <f>SUM(X5:X101)</f>
        <v>29969589.609960008</v>
      </c>
      <c r="Y102" s="119">
        <f>SUM(Y5:Y101)</f>
        <v>122088650.71556994</v>
      </c>
      <c r="Z102" s="120">
        <f>SUM(Z5:Z101)</f>
        <v>30700167.02554667</v>
      </c>
      <c r="AA102" s="121">
        <f>SUM(AA5:AA101)</f>
        <v>184967775.07812333</v>
      </c>
    </row>
    <row r="105" spans="1:27" x14ac:dyDescent="0.2">
      <c r="N105" s="75"/>
      <c r="O105" s="75"/>
      <c r="P105" s="76"/>
      <c r="R105" s="78"/>
      <c r="S105" s="78"/>
      <c r="W105" s="78"/>
      <c r="X105" s="78"/>
    </row>
    <row r="106" spans="1:27" x14ac:dyDescent="0.2">
      <c r="N106" s="135"/>
      <c r="O106" s="135"/>
      <c r="P106" s="135"/>
    </row>
    <row r="107" spans="1:27" x14ac:dyDescent="0.2">
      <c r="N107" s="135"/>
      <c r="O107" s="135"/>
      <c r="P107" s="135"/>
    </row>
    <row r="109" spans="1:27" x14ac:dyDescent="0.2">
      <c r="P109" s="79"/>
    </row>
    <row r="110" spans="1:27" x14ac:dyDescent="0.2">
      <c r="Q110" s="136"/>
      <c r="R110" s="136"/>
      <c r="S110" s="80"/>
    </row>
  </sheetData>
  <autoFilter ref="A4:AA102" xr:uid="{A3B405CF-3249-AC45-AB9E-10C5BE9D03C4}"/>
  <mergeCells count="20">
    <mergeCell ref="M72:Y72"/>
    <mergeCell ref="M20:Y20"/>
    <mergeCell ref="H3:L3"/>
    <mergeCell ref="M23:Y23"/>
    <mergeCell ref="Q27:Y27"/>
    <mergeCell ref="M35:Y35"/>
    <mergeCell ref="M42:Y42"/>
    <mergeCell ref="M45:Y45"/>
    <mergeCell ref="M46:Y46"/>
    <mergeCell ref="M47:Y47"/>
    <mergeCell ref="N106:P106"/>
    <mergeCell ref="N107:P107"/>
    <mergeCell ref="Q110:R110"/>
    <mergeCell ref="D93:D99"/>
    <mergeCell ref="A102:F102"/>
    <mergeCell ref="V3:Y3"/>
    <mergeCell ref="Q3:T3"/>
    <mergeCell ref="M3:P3"/>
    <mergeCell ref="Z3:AA3"/>
    <mergeCell ref="A2:A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52CD-6DF4-D949-837F-AD643302C7E3}">
  <dimension ref="A1:XFC19"/>
  <sheetViews>
    <sheetView topLeftCell="C1" workbookViewId="0">
      <selection sqref="A1:XFD1"/>
    </sheetView>
  </sheetViews>
  <sheetFormatPr baseColWidth="10" defaultRowHeight="15" x14ac:dyDescent="0.2"/>
  <cols>
    <col min="3" max="3" width="35.5" bestFit="1" customWidth="1"/>
    <col min="6" max="6" width="52.1640625" bestFit="1" customWidth="1"/>
  </cols>
  <sheetData>
    <row r="1" spans="1:18" ht="48" customHeight="1" thickBot="1" x14ac:dyDescent="0.25">
      <c r="A1" s="143" t="s">
        <v>201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5"/>
    </row>
    <row r="2" spans="1:18" s="1" customFormat="1" ht="17" x14ac:dyDescent="0.2">
      <c r="B2" s="41">
        <v>2</v>
      </c>
      <c r="C2" s="42" t="s">
        <v>2</v>
      </c>
      <c r="D2" s="43" t="s">
        <v>172</v>
      </c>
      <c r="E2" s="44" t="s">
        <v>3</v>
      </c>
      <c r="F2" s="45" t="s">
        <v>136</v>
      </c>
      <c r="G2" s="46">
        <v>5</v>
      </c>
      <c r="H2" s="47">
        <v>115900</v>
      </c>
      <c r="I2" s="48">
        <f t="shared" ref="I2:I18" si="0">+H2*1.19</f>
        <v>137921</v>
      </c>
      <c r="J2" s="49">
        <f t="shared" ref="J2:J18" si="1">+I2*G2</f>
        <v>689605</v>
      </c>
      <c r="K2" s="20"/>
      <c r="L2" s="50">
        <f t="shared" ref="L2:L18" si="2">+H2*1.036</f>
        <v>120072.40000000001</v>
      </c>
      <c r="M2" s="51">
        <f t="shared" ref="M2:M18" si="3">+L2*1.19</f>
        <v>142886.15600000002</v>
      </c>
      <c r="N2" s="52">
        <f t="shared" ref="N2:N18" si="4">+M2*G2</f>
        <v>714430.78</v>
      </c>
      <c r="P2" s="53">
        <f t="shared" ref="P2:P18" si="5">+H2*1.023</f>
        <v>118565.69999999998</v>
      </c>
      <c r="Q2" s="48">
        <f t="shared" ref="Q2:Q18" si="6">+P2*1.19</f>
        <v>141093.18299999996</v>
      </c>
      <c r="R2" s="49">
        <f t="shared" ref="R2:R18" si="7">+Q2*G2</f>
        <v>705465.9149999998</v>
      </c>
    </row>
    <row r="3" spans="1:18" s="38" customFormat="1" ht="17" x14ac:dyDescent="0.2">
      <c r="B3" s="25">
        <v>8</v>
      </c>
      <c r="C3" s="26" t="s">
        <v>13</v>
      </c>
      <c r="D3" s="27" t="s">
        <v>172</v>
      </c>
      <c r="E3" s="28"/>
      <c r="F3" s="29" t="s">
        <v>14</v>
      </c>
      <c r="G3" s="30">
        <v>2</v>
      </c>
      <c r="H3" s="31">
        <v>298563</v>
      </c>
      <c r="I3" s="32">
        <f t="shared" si="0"/>
        <v>355289.97</v>
      </c>
      <c r="J3" s="33">
        <f t="shared" si="1"/>
        <v>710579.94</v>
      </c>
      <c r="K3" s="34"/>
      <c r="L3" s="35">
        <f t="shared" si="2"/>
        <v>309311.26799999998</v>
      </c>
      <c r="M3" s="36">
        <f t="shared" si="3"/>
        <v>368080.40891999996</v>
      </c>
      <c r="N3" s="37">
        <f t="shared" si="4"/>
        <v>736160.81783999992</v>
      </c>
      <c r="P3" s="39">
        <f t="shared" si="5"/>
        <v>305429.94899999996</v>
      </c>
      <c r="Q3" s="32">
        <f t="shared" si="6"/>
        <v>363461.63930999994</v>
      </c>
      <c r="R3" s="33">
        <f t="shared" si="7"/>
        <v>726923.27861999988</v>
      </c>
    </row>
    <row r="4" spans="1:18" s="1" customFormat="1" ht="17" x14ac:dyDescent="0.2">
      <c r="B4" s="11">
        <v>7</v>
      </c>
      <c r="C4" s="14" t="s">
        <v>12</v>
      </c>
      <c r="D4" s="4" t="s">
        <v>172</v>
      </c>
      <c r="E4" s="2"/>
      <c r="F4" s="15" t="s">
        <v>185</v>
      </c>
      <c r="G4" s="12">
        <v>1</v>
      </c>
      <c r="H4" s="24">
        <v>410520</v>
      </c>
      <c r="I4" s="22">
        <f t="shared" si="0"/>
        <v>488518.8</v>
      </c>
      <c r="J4" s="23">
        <f t="shared" si="1"/>
        <v>488518.8</v>
      </c>
      <c r="K4" s="20"/>
      <c r="L4" s="10">
        <f t="shared" si="2"/>
        <v>425298.72000000003</v>
      </c>
      <c r="M4" s="6">
        <f t="shared" si="3"/>
        <v>506105.4768</v>
      </c>
      <c r="N4" s="7">
        <f t="shared" si="4"/>
        <v>506105.4768</v>
      </c>
      <c r="P4" s="21">
        <f t="shared" si="5"/>
        <v>419961.95999999996</v>
      </c>
      <c r="Q4" s="22">
        <f t="shared" si="6"/>
        <v>499754.73239999992</v>
      </c>
      <c r="R4" s="23">
        <f t="shared" si="7"/>
        <v>499754.73239999992</v>
      </c>
    </row>
    <row r="5" spans="1:18" s="1" customFormat="1" ht="34" x14ac:dyDescent="0.2">
      <c r="B5" s="11">
        <v>18</v>
      </c>
      <c r="C5" s="14" t="s">
        <v>32</v>
      </c>
      <c r="D5" s="5" t="s">
        <v>169</v>
      </c>
      <c r="E5" s="2"/>
      <c r="F5" s="15" t="s">
        <v>186</v>
      </c>
      <c r="G5" s="12">
        <v>3</v>
      </c>
      <c r="H5" s="24">
        <v>260900</v>
      </c>
      <c r="I5" s="22">
        <f t="shared" si="0"/>
        <v>310471</v>
      </c>
      <c r="J5" s="23">
        <f t="shared" si="1"/>
        <v>931413</v>
      </c>
      <c r="K5" s="20"/>
      <c r="L5" s="10">
        <f t="shared" si="2"/>
        <v>270292.40000000002</v>
      </c>
      <c r="M5" s="6">
        <f t="shared" si="3"/>
        <v>321647.95600000001</v>
      </c>
      <c r="N5" s="7">
        <f t="shared" si="4"/>
        <v>964943.86800000002</v>
      </c>
      <c r="P5" s="21">
        <f t="shared" si="5"/>
        <v>266900.69999999995</v>
      </c>
      <c r="Q5" s="22">
        <f t="shared" si="6"/>
        <v>317611.83299999993</v>
      </c>
      <c r="R5" s="23">
        <f t="shared" si="7"/>
        <v>952835.49899999984</v>
      </c>
    </row>
    <row r="6" spans="1:18" s="1" customFormat="1" ht="34" x14ac:dyDescent="0.2">
      <c r="B6" s="11">
        <v>18</v>
      </c>
      <c r="C6" s="14" t="s">
        <v>32</v>
      </c>
      <c r="D6" s="5" t="s">
        <v>169</v>
      </c>
      <c r="E6" s="2"/>
      <c r="F6" s="15" t="s">
        <v>186</v>
      </c>
      <c r="G6" s="12">
        <v>3</v>
      </c>
      <c r="H6" s="24">
        <v>260900</v>
      </c>
      <c r="I6" s="22">
        <f t="shared" si="0"/>
        <v>310471</v>
      </c>
      <c r="J6" s="23">
        <f t="shared" si="1"/>
        <v>931413</v>
      </c>
      <c r="K6" s="20"/>
      <c r="L6" s="10">
        <f t="shared" si="2"/>
        <v>270292.40000000002</v>
      </c>
      <c r="M6" s="6">
        <f t="shared" si="3"/>
        <v>321647.95600000001</v>
      </c>
      <c r="N6" s="7">
        <f t="shared" si="4"/>
        <v>964943.86800000002</v>
      </c>
      <c r="P6" s="21">
        <f t="shared" si="5"/>
        <v>266900.69999999995</v>
      </c>
      <c r="Q6" s="22">
        <f t="shared" si="6"/>
        <v>317611.83299999993</v>
      </c>
      <c r="R6" s="23">
        <f t="shared" si="7"/>
        <v>952835.49899999984</v>
      </c>
    </row>
    <row r="7" spans="1:18" s="1" customFormat="1" ht="34" x14ac:dyDescent="0.2">
      <c r="B7" s="11">
        <v>19</v>
      </c>
      <c r="C7" s="14" t="s">
        <v>33</v>
      </c>
      <c r="D7" s="5" t="s">
        <v>170</v>
      </c>
      <c r="E7" s="2"/>
      <c r="F7" s="15" t="s">
        <v>137</v>
      </c>
      <c r="G7" s="12">
        <v>2</v>
      </c>
      <c r="H7" s="24">
        <v>156950</v>
      </c>
      <c r="I7" s="22">
        <f t="shared" si="0"/>
        <v>186770.5</v>
      </c>
      <c r="J7" s="23">
        <f t="shared" si="1"/>
        <v>373541</v>
      </c>
      <c r="K7" s="20"/>
      <c r="L7" s="10">
        <f t="shared" si="2"/>
        <v>162600.20000000001</v>
      </c>
      <c r="M7" s="6">
        <f t="shared" si="3"/>
        <v>193494.23800000001</v>
      </c>
      <c r="N7" s="7">
        <f t="shared" si="4"/>
        <v>386988.47600000002</v>
      </c>
      <c r="P7" s="21">
        <f t="shared" si="5"/>
        <v>160559.84999999998</v>
      </c>
      <c r="Q7" s="22">
        <f t="shared" si="6"/>
        <v>191066.22149999996</v>
      </c>
      <c r="R7" s="23">
        <f t="shared" si="7"/>
        <v>382132.44299999991</v>
      </c>
    </row>
    <row r="8" spans="1:18" s="1" customFormat="1" ht="17" x14ac:dyDescent="0.2">
      <c r="B8" s="11">
        <v>25</v>
      </c>
      <c r="C8" s="14" t="s">
        <v>42</v>
      </c>
      <c r="D8" s="4" t="s">
        <v>173</v>
      </c>
      <c r="E8" s="2"/>
      <c r="F8" s="15" t="s">
        <v>43</v>
      </c>
      <c r="G8" s="12">
        <v>50</v>
      </c>
      <c r="H8" s="24">
        <v>16900</v>
      </c>
      <c r="I8" s="22">
        <f t="shared" si="0"/>
        <v>20111</v>
      </c>
      <c r="J8" s="23">
        <f t="shared" si="1"/>
        <v>1005550</v>
      </c>
      <c r="K8" s="20"/>
      <c r="L8" s="10">
        <f t="shared" si="2"/>
        <v>17508.400000000001</v>
      </c>
      <c r="M8" s="6">
        <f t="shared" si="3"/>
        <v>20834.995999999999</v>
      </c>
      <c r="N8" s="7">
        <f t="shared" si="4"/>
        <v>1041749.7999999999</v>
      </c>
      <c r="P8" s="21">
        <f t="shared" si="5"/>
        <v>17288.699999999997</v>
      </c>
      <c r="Q8" s="22">
        <f t="shared" si="6"/>
        <v>20573.552999999996</v>
      </c>
      <c r="R8" s="23">
        <f t="shared" si="7"/>
        <v>1028677.6499999998</v>
      </c>
    </row>
    <row r="9" spans="1:18" s="1" customFormat="1" ht="51" x14ac:dyDescent="0.2">
      <c r="B9" s="11">
        <v>59</v>
      </c>
      <c r="C9" s="40" t="s">
        <v>200</v>
      </c>
      <c r="D9" s="4" t="s">
        <v>172</v>
      </c>
      <c r="E9" s="9"/>
      <c r="F9" s="8" t="s">
        <v>93</v>
      </c>
      <c r="G9" s="12">
        <v>2</v>
      </c>
      <c r="H9" s="24">
        <v>806500</v>
      </c>
      <c r="I9" s="22">
        <f t="shared" si="0"/>
        <v>959735</v>
      </c>
      <c r="J9" s="23">
        <f t="shared" si="1"/>
        <v>1919470</v>
      </c>
      <c r="K9" s="20"/>
      <c r="L9" s="10">
        <f t="shared" si="2"/>
        <v>835534</v>
      </c>
      <c r="M9" s="6">
        <f t="shared" si="3"/>
        <v>994285.46</v>
      </c>
      <c r="N9" s="7">
        <f t="shared" si="4"/>
        <v>1988570.92</v>
      </c>
      <c r="P9" s="21">
        <f t="shared" si="5"/>
        <v>825049.49999999988</v>
      </c>
      <c r="Q9" s="22">
        <f t="shared" si="6"/>
        <v>981808.9049999998</v>
      </c>
      <c r="R9" s="23">
        <f t="shared" si="7"/>
        <v>1963617.8099999996</v>
      </c>
    </row>
    <row r="10" spans="1:18" s="1" customFormat="1" ht="17" x14ac:dyDescent="0.2">
      <c r="B10" s="11">
        <v>60</v>
      </c>
      <c r="C10" s="18" t="s">
        <v>94</v>
      </c>
      <c r="D10" s="4" t="s">
        <v>172</v>
      </c>
      <c r="E10" s="9"/>
      <c r="F10" s="3" t="s">
        <v>94</v>
      </c>
      <c r="G10" s="12">
        <v>10</v>
      </c>
      <c r="H10" s="24">
        <v>6345</v>
      </c>
      <c r="I10" s="22">
        <f t="shared" si="0"/>
        <v>7550.5499999999993</v>
      </c>
      <c r="J10" s="23">
        <f t="shared" si="1"/>
        <v>75505.5</v>
      </c>
      <c r="K10" s="20"/>
      <c r="L10" s="10">
        <f t="shared" si="2"/>
        <v>6573.42</v>
      </c>
      <c r="M10" s="6">
        <f t="shared" si="3"/>
        <v>7822.3697999999995</v>
      </c>
      <c r="N10" s="7">
        <f t="shared" si="4"/>
        <v>78223.697999999989</v>
      </c>
      <c r="P10" s="21">
        <f t="shared" si="5"/>
        <v>6490.9349999999995</v>
      </c>
      <c r="Q10" s="22">
        <f t="shared" si="6"/>
        <v>7724.2126499999995</v>
      </c>
      <c r="R10" s="23">
        <f t="shared" si="7"/>
        <v>77242.126499999998</v>
      </c>
    </row>
    <row r="11" spans="1:18" s="1" customFormat="1" ht="17" x14ac:dyDescent="0.2">
      <c r="B11" s="11">
        <v>65</v>
      </c>
      <c r="C11" s="14" t="s">
        <v>99</v>
      </c>
      <c r="D11" s="4" t="s">
        <v>172</v>
      </c>
      <c r="E11" s="2"/>
      <c r="F11" s="15" t="s">
        <v>146</v>
      </c>
      <c r="G11" s="12">
        <v>3</v>
      </c>
      <c r="H11" s="24">
        <v>152590</v>
      </c>
      <c r="I11" s="22">
        <f t="shared" si="0"/>
        <v>181582.1</v>
      </c>
      <c r="J11" s="23">
        <f t="shared" si="1"/>
        <v>544746.30000000005</v>
      </c>
      <c r="K11" s="20"/>
      <c r="L11" s="10">
        <f t="shared" si="2"/>
        <v>158083.24</v>
      </c>
      <c r="M11" s="6">
        <f t="shared" si="3"/>
        <v>188119.05559999999</v>
      </c>
      <c r="N11" s="7">
        <f t="shared" si="4"/>
        <v>564357.16680000001</v>
      </c>
      <c r="P11" s="21">
        <f t="shared" si="5"/>
        <v>156099.56999999998</v>
      </c>
      <c r="Q11" s="22">
        <f t="shared" si="6"/>
        <v>185758.48829999997</v>
      </c>
      <c r="R11" s="23">
        <f t="shared" si="7"/>
        <v>557275.4648999999</v>
      </c>
    </row>
    <row r="12" spans="1:18" s="1" customFormat="1" ht="17" x14ac:dyDescent="0.2">
      <c r="B12" s="11">
        <v>70</v>
      </c>
      <c r="C12" s="14" t="s">
        <v>103</v>
      </c>
      <c r="D12" s="4" t="s">
        <v>172</v>
      </c>
      <c r="E12" s="2"/>
      <c r="F12" s="16" t="s">
        <v>150</v>
      </c>
      <c r="G12" s="12">
        <v>1000</v>
      </c>
      <c r="H12" s="24">
        <v>1251</v>
      </c>
      <c r="I12" s="22">
        <f t="shared" si="0"/>
        <v>1488.6899999999998</v>
      </c>
      <c r="J12" s="23">
        <f t="shared" si="1"/>
        <v>1488689.9999999998</v>
      </c>
      <c r="K12" s="20"/>
      <c r="L12" s="10">
        <f t="shared" si="2"/>
        <v>1296.0360000000001</v>
      </c>
      <c r="M12" s="6">
        <f t="shared" si="3"/>
        <v>1542.2828400000001</v>
      </c>
      <c r="N12" s="7">
        <f t="shared" si="4"/>
        <v>1542282.84</v>
      </c>
      <c r="P12" s="21">
        <f t="shared" si="5"/>
        <v>1279.7729999999999</v>
      </c>
      <c r="Q12" s="22">
        <f t="shared" si="6"/>
        <v>1522.9298699999999</v>
      </c>
      <c r="R12" s="23">
        <f t="shared" si="7"/>
        <v>1522929.8699999999</v>
      </c>
    </row>
    <row r="13" spans="1:18" s="1" customFormat="1" ht="17" x14ac:dyDescent="0.2">
      <c r="B13" s="11">
        <v>74</v>
      </c>
      <c r="C13" s="14" t="s">
        <v>106</v>
      </c>
      <c r="D13" s="4" t="s">
        <v>172</v>
      </c>
      <c r="E13" s="2"/>
      <c r="F13" s="15" t="s">
        <v>136</v>
      </c>
      <c r="G13" s="12">
        <v>10</v>
      </c>
      <c r="H13" s="24">
        <v>120600</v>
      </c>
      <c r="I13" s="22">
        <f t="shared" si="0"/>
        <v>143514</v>
      </c>
      <c r="J13" s="23">
        <f t="shared" si="1"/>
        <v>1435140</v>
      </c>
      <c r="K13" s="20"/>
      <c r="L13" s="10">
        <f t="shared" si="2"/>
        <v>124941.6</v>
      </c>
      <c r="M13" s="6">
        <f t="shared" si="3"/>
        <v>148680.50399999999</v>
      </c>
      <c r="N13" s="7">
        <f t="shared" si="4"/>
        <v>1486805.0399999998</v>
      </c>
      <c r="P13" s="21">
        <f t="shared" si="5"/>
        <v>123373.79999999999</v>
      </c>
      <c r="Q13" s="22">
        <f t="shared" si="6"/>
        <v>146814.82199999999</v>
      </c>
      <c r="R13" s="23">
        <f t="shared" si="7"/>
        <v>1468148.2199999997</v>
      </c>
    </row>
    <row r="14" spans="1:18" s="1" customFormat="1" ht="17" x14ac:dyDescent="0.2">
      <c r="B14" s="11">
        <v>92</v>
      </c>
      <c r="C14" s="14" t="s">
        <v>126</v>
      </c>
      <c r="D14" s="4" t="s">
        <v>172</v>
      </c>
      <c r="E14" s="2"/>
      <c r="F14" s="15" t="s">
        <v>197</v>
      </c>
      <c r="G14" s="12">
        <v>1</v>
      </c>
      <c r="H14" s="24">
        <v>976500</v>
      </c>
      <c r="I14" s="22">
        <f t="shared" si="0"/>
        <v>1162035</v>
      </c>
      <c r="J14" s="23">
        <f t="shared" si="1"/>
        <v>1162035</v>
      </c>
      <c r="K14" s="20"/>
      <c r="L14" s="10">
        <f t="shared" si="2"/>
        <v>1011654</v>
      </c>
      <c r="M14" s="6">
        <f t="shared" si="3"/>
        <v>1203868.26</v>
      </c>
      <c r="N14" s="7">
        <f t="shared" si="4"/>
        <v>1203868.26</v>
      </c>
      <c r="P14" s="21">
        <f t="shared" si="5"/>
        <v>998959.49999999988</v>
      </c>
      <c r="Q14" s="22">
        <f t="shared" si="6"/>
        <v>1188761.8049999997</v>
      </c>
      <c r="R14" s="23">
        <f t="shared" si="7"/>
        <v>1188761.8049999997</v>
      </c>
    </row>
    <row r="15" spans="1:18" s="1" customFormat="1" ht="17" x14ac:dyDescent="0.2">
      <c r="B15" s="11">
        <v>93</v>
      </c>
      <c r="C15" s="17" t="s">
        <v>127</v>
      </c>
      <c r="D15" s="4" t="s">
        <v>172</v>
      </c>
      <c r="E15"/>
      <c r="F15" s="15" t="s">
        <v>161</v>
      </c>
      <c r="G15" s="13">
        <v>3</v>
      </c>
      <c r="H15" s="24">
        <v>19850</v>
      </c>
      <c r="I15" s="22">
        <f t="shared" si="0"/>
        <v>23621.5</v>
      </c>
      <c r="J15" s="23">
        <f t="shared" si="1"/>
        <v>70864.5</v>
      </c>
      <c r="K15" s="20"/>
      <c r="L15" s="10">
        <f t="shared" si="2"/>
        <v>20564.600000000002</v>
      </c>
      <c r="M15" s="6">
        <f t="shared" si="3"/>
        <v>24471.874</v>
      </c>
      <c r="N15" s="7">
        <f t="shared" si="4"/>
        <v>73415.622000000003</v>
      </c>
      <c r="P15" s="21">
        <f t="shared" si="5"/>
        <v>20306.55</v>
      </c>
      <c r="Q15" s="22">
        <f t="shared" si="6"/>
        <v>24164.794499999996</v>
      </c>
      <c r="R15" s="23">
        <f t="shared" si="7"/>
        <v>72494.383499999996</v>
      </c>
    </row>
    <row r="16" spans="1:18" s="1" customFormat="1" ht="17" x14ac:dyDescent="0.2">
      <c r="B16" s="11">
        <v>94</v>
      </c>
      <c r="C16" s="17" t="s">
        <v>128</v>
      </c>
      <c r="D16" s="4" t="s">
        <v>172</v>
      </c>
      <c r="E16"/>
      <c r="F16" s="15" t="s">
        <v>162</v>
      </c>
      <c r="G16" s="13">
        <v>20</v>
      </c>
      <c r="H16" s="24">
        <v>59850</v>
      </c>
      <c r="I16" s="22">
        <f t="shared" si="0"/>
        <v>71221.5</v>
      </c>
      <c r="J16" s="23">
        <f t="shared" si="1"/>
        <v>1424430</v>
      </c>
      <c r="K16" s="20"/>
      <c r="L16" s="10">
        <f t="shared" si="2"/>
        <v>62004.6</v>
      </c>
      <c r="M16" s="6">
        <f t="shared" si="3"/>
        <v>73785.474000000002</v>
      </c>
      <c r="N16" s="7">
        <f t="shared" si="4"/>
        <v>1475709.48</v>
      </c>
      <c r="P16" s="21">
        <f t="shared" si="5"/>
        <v>61226.549999999996</v>
      </c>
      <c r="Q16" s="22">
        <f t="shared" si="6"/>
        <v>72859.594499999992</v>
      </c>
      <c r="R16" s="23">
        <f t="shared" si="7"/>
        <v>1457191.89</v>
      </c>
    </row>
    <row r="17" spans="1:16383" s="1" customFormat="1" ht="17" x14ac:dyDescent="0.2">
      <c r="B17" s="11">
        <v>95</v>
      </c>
      <c r="C17" s="19" t="s">
        <v>129</v>
      </c>
      <c r="D17" s="4" t="s">
        <v>172</v>
      </c>
      <c r="E17"/>
      <c r="F17" s="15" t="s">
        <v>163</v>
      </c>
      <c r="G17" s="13">
        <v>10</v>
      </c>
      <c r="H17" s="24">
        <v>68900</v>
      </c>
      <c r="I17" s="22">
        <f t="shared" si="0"/>
        <v>81991</v>
      </c>
      <c r="J17" s="23">
        <f t="shared" si="1"/>
        <v>819910</v>
      </c>
      <c r="K17" s="20"/>
      <c r="L17" s="10">
        <f t="shared" si="2"/>
        <v>71380.400000000009</v>
      </c>
      <c r="M17" s="6">
        <f t="shared" si="3"/>
        <v>84942.676000000007</v>
      </c>
      <c r="N17" s="7">
        <f t="shared" si="4"/>
        <v>849426.76</v>
      </c>
      <c r="P17" s="21">
        <f t="shared" si="5"/>
        <v>70484.7</v>
      </c>
      <c r="Q17" s="22">
        <f t="shared" si="6"/>
        <v>83876.792999999991</v>
      </c>
      <c r="R17" s="23">
        <f t="shared" si="7"/>
        <v>838767.92999999993</v>
      </c>
    </row>
    <row r="18" spans="1:16383" s="1" customFormat="1" ht="17" x14ac:dyDescent="0.2">
      <c r="B18" s="11">
        <v>96</v>
      </c>
      <c r="C18" s="19" t="s">
        <v>130</v>
      </c>
      <c r="D18" s="4" t="s">
        <v>172</v>
      </c>
      <c r="E18"/>
      <c r="F18" s="15" t="s">
        <v>162</v>
      </c>
      <c r="G18" s="13">
        <v>20</v>
      </c>
      <c r="H18" s="24">
        <v>46900</v>
      </c>
      <c r="I18" s="22">
        <f t="shared" si="0"/>
        <v>55811</v>
      </c>
      <c r="J18" s="23">
        <f t="shared" si="1"/>
        <v>1116220</v>
      </c>
      <c r="K18" s="20"/>
      <c r="L18" s="10">
        <f t="shared" si="2"/>
        <v>48588.4</v>
      </c>
      <c r="M18" s="6">
        <f t="shared" si="3"/>
        <v>57820.195999999996</v>
      </c>
      <c r="N18" s="7">
        <f t="shared" si="4"/>
        <v>1156403.92</v>
      </c>
      <c r="P18" s="21">
        <f t="shared" si="5"/>
        <v>47978.7</v>
      </c>
      <c r="Q18" s="22">
        <f t="shared" si="6"/>
        <v>57094.652999999991</v>
      </c>
      <c r="R18" s="23">
        <f t="shared" si="7"/>
        <v>1141893.0599999998</v>
      </c>
    </row>
    <row r="19" spans="1:16383" ht="136" x14ac:dyDescent="0.2">
      <c r="A19" s="1"/>
      <c r="B19" s="11">
        <v>3</v>
      </c>
      <c r="C19" s="14" t="s">
        <v>4</v>
      </c>
      <c r="D19" s="4" t="s">
        <v>172</v>
      </c>
      <c r="E19" s="16" t="s">
        <v>5</v>
      </c>
      <c r="F19" s="12">
        <v>1</v>
      </c>
      <c r="G19" s="24">
        <v>97200</v>
      </c>
      <c r="H19" s="22">
        <v>115668</v>
      </c>
      <c r="I19" s="23">
        <v>115668</v>
      </c>
      <c r="J19" s="20"/>
      <c r="K19" s="10">
        <v>100699.2</v>
      </c>
      <c r="L19" s="6">
        <v>119832.048</v>
      </c>
      <c r="M19" s="7">
        <v>119832.048</v>
      </c>
      <c r="N19" s="1"/>
      <c r="O19" s="21">
        <v>99435.599999999991</v>
      </c>
      <c r="P19" s="22">
        <v>118328.36399999999</v>
      </c>
      <c r="Q19" s="23">
        <v>118328.36399999999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  <c r="XFA19" s="1"/>
      <c r="XFB19" s="1"/>
      <c r="XFC19" s="1"/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De Jesus Gutierrez Henao</dc:creator>
  <cp:lastModifiedBy>Microsoft Office User</cp:lastModifiedBy>
  <cp:lastPrinted>2025-08-05T12:31:52Z</cp:lastPrinted>
  <dcterms:created xsi:type="dcterms:W3CDTF">2025-07-21T14:26:50Z</dcterms:created>
  <dcterms:modified xsi:type="dcterms:W3CDTF">2025-08-21T13:54:14Z</dcterms:modified>
</cp:coreProperties>
</file>