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Documents\CONTRATACIÓN 2025\SEC AMBIENTE\"/>
    </mc:Choice>
  </mc:AlternateContent>
  <xr:revisionPtr revIDLastSave="0" documentId="8_{9A59D427-07DA-445B-B705-63046F3E110E}" xr6:coauthVersionLast="47" xr6:coauthVersionMax="47" xr10:uidLastSave="{00000000-0000-0000-0000-000000000000}"/>
  <bookViews>
    <workbookView xWindow="-120" yWindow="-120" windowWidth="29040" windowHeight="15840" xr2:uid="{67DC2840-3110-4B5A-A2A3-33529B865322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02" i="1" l="1"/>
  <c r="H107" i="1" s="1"/>
  <c r="F101" i="1"/>
  <c r="E101" i="1"/>
  <c r="D101" i="1"/>
  <c r="E100" i="1"/>
  <c r="D100" i="1"/>
  <c r="E99" i="1"/>
  <c r="D99" i="1"/>
  <c r="E98" i="1"/>
  <c r="D98" i="1"/>
  <c r="E96" i="1"/>
  <c r="D96" i="1"/>
  <c r="E95" i="1"/>
  <c r="D95" i="1"/>
  <c r="B95" i="1"/>
  <c r="B96" i="1" s="1"/>
  <c r="B97" i="1" s="1"/>
  <c r="B98" i="1" s="1"/>
  <c r="B99" i="1" s="1"/>
  <c r="B100" i="1" s="1"/>
  <c r="B101" i="1" s="1"/>
  <c r="E94" i="1"/>
  <c r="D94" i="1"/>
  <c r="B94" i="1"/>
  <c r="E92" i="1"/>
  <c r="D92" i="1"/>
  <c r="B90" i="1"/>
  <c r="B91" i="1" s="1"/>
  <c r="B92" i="1" s="1"/>
  <c r="E87" i="1"/>
  <c r="D87" i="1"/>
  <c r="B87" i="1"/>
  <c r="B88" i="1" s="1"/>
  <c r="F85" i="1"/>
  <c r="F84" i="1"/>
  <c r="F83" i="1"/>
  <c r="F82" i="1"/>
  <c r="B82" i="1"/>
  <c r="B83" i="1" s="1"/>
  <c r="B84" i="1" s="1"/>
  <c r="B85" i="1" s="1"/>
  <c r="F79" i="1"/>
  <c r="E78" i="1"/>
  <c r="D78" i="1"/>
  <c r="E77" i="1"/>
  <c r="D77" i="1"/>
  <c r="F76" i="1"/>
  <c r="F71" i="1"/>
  <c r="E71" i="1"/>
  <c r="D71" i="1"/>
  <c r="B71" i="1"/>
  <c r="B72" i="1" s="1"/>
  <c r="B73" i="1" s="1"/>
  <c r="B74" i="1" s="1"/>
  <c r="B75" i="1" s="1"/>
  <c r="B76" i="1" s="1"/>
  <c r="B77" i="1" s="1"/>
  <c r="B78" i="1" s="1"/>
  <c r="F68" i="1"/>
  <c r="B67" i="1"/>
  <c r="B68" i="1" s="1"/>
  <c r="B69" i="1" s="1"/>
  <c r="F65" i="1"/>
  <c r="F63" i="1"/>
  <c r="B63" i="1"/>
  <c r="B64" i="1" s="1"/>
  <c r="B65" i="1" s="1"/>
  <c r="B61" i="1"/>
  <c r="E59" i="1"/>
  <c r="D59" i="1"/>
  <c r="F55" i="1"/>
  <c r="F53" i="1"/>
  <c r="F52" i="1"/>
  <c r="E52" i="1"/>
  <c r="D52" i="1"/>
  <c r="F51" i="1"/>
  <c r="E51" i="1"/>
  <c r="D51" i="1"/>
  <c r="B51" i="1"/>
  <c r="B52" i="1" s="1"/>
  <c r="F43" i="1"/>
  <c r="B43" i="1"/>
  <c r="B44" i="1" s="1"/>
  <c r="B45" i="1" s="1"/>
  <c r="B46" i="1" s="1"/>
  <c r="B47" i="1" s="1"/>
  <c r="B48" i="1" s="1"/>
  <c r="B49" i="1" s="1"/>
  <c r="F41" i="1"/>
  <c r="F40" i="1"/>
  <c r="B40" i="1"/>
  <c r="B41" i="1" s="1"/>
  <c r="F37" i="1"/>
  <c r="B36" i="1"/>
  <c r="B37" i="1" s="1"/>
  <c r="B38" i="1" s="1"/>
  <c r="F35" i="1"/>
  <c r="B35" i="1"/>
  <c r="F33" i="1"/>
  <c r="F32" i="1"/>
  <c r="F31" i="1"/>
  <c r="F30" i="1"/>
  <c r="F29" i="1"/>
  <c r="B28" i="1"/>
  <c r="B29" i="1" s="1"/>
  <c r="B30" i="1" s="1"/>
  <c r="B31" i="1" s="1"/>
  <c r="B32" i="1" s="1"/>
  <c r="B33" i="1" s="1"/>
  <c r="E26" i="1"/>
  <c r="D26" i="1"/>
  <c r="E25" i="1"/>
  <c r="D25" i="1"/>
  <c r="F23" i="1"/>
  <c r="E21" i="1"/>
  <c r="D21" i="1"/>
  <c r="F20" i="1"/>
  <c r="E20" i="1"/>
  <c r="D20" i="1"/>
  <c r="F18" i="1"/>
  <c r="F17" i="1"/>
  <c r="E15" i="1"/>
  <c r="D15" i="1"/>
  <c r="E14" i="1"/>
  <c r="D14" i="1"/>
  <c r="B13" i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F12" i="1"/>
  <c r="B12" i="1"/>
  <c r="E9" i="1"/>
  <c r="D9" i="1"/>
  <c r="B9" i="1"/>
  <c r="B10" i="1" s="1"/>
  <c r="B8" i="1"/>
  <c r="B53" i="1" l="1"/>
  <c r="B55" i="1" s="1"/>
  <c r="B57" i="1" s="1"/>
  <c r="B58" i="1" s="1"/>
  <c r="B59" i="1" s="1"/>
  <c r="B54" i="1"/>
  <c r="B56" i="1" s="1"/>
  <c r="B81" i="1"/>
  <c r="B79" i="1"/>
</calcChain>
</file>

<file path=xl/sharedStrings.xml><?xml version="1.0" encoding="utf-8"?>
<sst xmlns="http://schemas.openxmlformats.org/spreadsheetml/2006/main" count="224" uniqueCount="170">
  <si>
    <t>Tausa</t>
  </si>
  <si>
    <t>ITEM</t>
  </si>
  <si>
    <t>APU</t>
  </si>
  <si>
    <t xml:space="preserve">DESCRIPCIÓN </t>
  </si>
  <si>
    <t>UND</t>
  </si>
  <si>
    <t>CANTIDAD</t>
  </si>
  <si>
    <t>VALOR UNITARIO</t>
  </si>
  <si>
    <t xml:space="preserve">VALOR TOTAL </t>
  </si>
  <si>
    <t>Preliminares</t>
  </si>
  <si>
    <t>ICCU construccion APU 10.10</t>
  </si>
  <si>
    <t>CERRAMIENTO MALLA ESLABONADA C. 10 INC. ÁNGULO (PARAL EN TUBO ESTRUCTURAL GALVANIZADO 2")</t>
  </si>
  <si>
    <t>M2</t>
  </si>
  <si>
    <t>APU 001</t>
  </si>
  <si>
    <t>CAMPAMENTO 18M2 EN TABLA, TEJA DE ETERNIT, INC. TRANS, MATERIALES</t>
  </si>
  <si>
    <t>Demoliciones y desmontes</t>
  </si>
  <si>
    <t>ICCU construccion APU 1.34</t>
  </si>
  <si>
    <t>DESMONTE DE CUBIERTAS (ASBESTO CEMENTO)</t>
  </si>
  <si>
    <t>APU SIOP C 1.6</t>
  </si>
  <si>
    <t>DESMONTE DE CANAL</t>
  </si>
  <si>
    <t>ML</t>
  </si>
  <si>
    <t>APU 002</t>
  </si>
  <si>
    <t>APU 004</t>
  </si>
  <si>
    <t>ICCU construccion APU 1.10</t>
  </si>
  <si>
    <t>DEMOLICIÓN BALDOSA DE PISO H=0.02 M</t>
  </si>
  <si>
    <t>ICCU construccion APU 1.26</t>
  </si>
  <si>
    <t xml:space="preserve"> DEMOLICIÓN PLACA PISO 0.10M</t>
  </si>
  <si>
    <t>ICCU construccion APU 1.12</t>
  </si>
  <si>
    <t>DEMOLICIÓN ENCHAPE MURO</t>
  </si>
  <si>
    <t>ICCU construccion APU 1.14</t>
  </si>
  <si>
    <t>DEMOLICIÓN CIELO RASO FALSO</t>
  </si>
  <si>
    <t>APU 005</t>
  </si>
  <si>
    <t>APU 006</t>
  </si>
  <si>
    <t xml:space="preserve"> DESMONTE MARCOS Y PUERTAS</t>
  </si>
  <si>
    <t>ICCU construccion APU 1.16</t>
  </si>
  <si>
    <t>DEMOLICIÓN MUROS EN MAMPOSTERÍA 0.15 M</t>
  </si>
  <si>
    <t>ICCU construccion APU 1.32</t>
  </si>
  <si>
    <t>DESMONTE APARATOS SANITARIOS</t>
  </si>
  <si>
    <t>APU 007</t>
  </si>
  <si>
    <t>APU 008</t>
  </si>
  <si>
    <t>Pinturas</t>
  </si>
  <si>
    <t xml:space="preserve"> ESTUCO Y VINILO 3 MANOS</t>
  </si>
  <si>
    <t>ICCU construccion APU 18.17</t>
  </si>
  <si>
    <t xml:space="preserve"> ESTUCO Y VINILO 3 MANOS (LINEAL)</t>
  </si>
  <si>
    <t>ICCU construccion APU 18.1</t>
  </si>
  <si>
    <t>IMPERMEABILIZACIÓN  FACHADA EN SIKA TRANSPARENTE O SIMILAR</t>
  </si>
  <si>
    <t>APU SIOP C 18.2</t>
  </si>
  <si>
    <t>SUMINISTRO Y APLICACIÓN DE PINTURA KORAZA 2 MANOS</t>
  </si>
  <si>
    <t>ICCU construccion APU 18.2</t>
  </si>
  <si>
    <t>ANTICORROSIVO SOBRE LÁMINA LINEAL</t>
  </si>
  <si>
    <t>ICCU construccion APU 18.8</t>
  </si>
  <si>
    <t>ESMALTE SOBRE LAMINA LINEAL</t>
  </si>
  <si>
    <t>Muros</t>
  </si>
  <si>
    <t>ICCU construccion APU 5.13</t>
  </si>
  <si>
    <t>MURO SUPERBOARD DOBLE CARA 0.10 M</t>
  </si>
  <si>
    <t>ICCU construccion APU 5.14</t>
  </si>
  <si>
    <t xml:space="preserve"> MURO SUPERBOARD DOBLE CARA 0.10 M (LINEAL)</t>
  </si>
  <si>
    <t>ICCU construccion APU 6.15</t>
  </si>
  <si>
    <t xml:space="preserve"> PAÑETE IMPERMEABILIZADO MUROS 1:3, E=1.5 CM</t>
  </si>
  <si>
    <t>ICCU construccion APU 5.17</t>
  </si>
  <si>
    <t xml:space="preserve"> MURO EN BLOQUE No. 5 E=0.12</t>
  </si>
  <si>
    <t>Pisos</t>
  </si>
  <si>
    <t>ICCU construccion APU 6.21</t>
  </si>
  <si>
    <t xml:space="preserve"> PAÑETE LISO PLACAS 1:4, E=2 CM</t>
  </si>
  <si>
    <t>APU SIOP C 4.12</t>
  </si>
  <si>
    <t xml:space="preserve">CONCRETO ESTRIADO RAMPAS 4000PSI </t>
  </si>
  <si>
    <t>Instalaciones Hidraulicas</t>
  </si>
  <si>
    <t>ICCU construccion APU 7.5</t>
  </si>
  <si>
    <t>BAJANTE PVC AGUAS LLUVIAS D= 4"</t>
  </si>
  <si>
    <t>ICCU construccion APU 11.33</t>
  </si>
  <si>
    <t xml:space="preserve"> RED SANITARIA PVC-S 4"</t>
  </si>
  <si>
    <t>ICCU construccion APU 3.8</t>
  </si>
  <si>
    <t>POZO SÉPTICO ETERNIT 1000 LT</t>
  </si>
  <si>
    <t>ICCU construccion APU 11.45</t>
  </si>
  <si>
    <t xml:space="preserve"> TANQUE PLÁSTICO ELEVADO 1000 LT (INCLUYE ACCESSORIOS E INSTALACIÓN)</t>
  </si>
  <si>
    <t>ICCU construccion APU 11.8</t>
  </si>
  <si>
    <t>CONEXIÓN TANQUE ELEVADO PVC</t>
  </si>
  <si>
    <t>ICCU construccion APU 11.23</t>
  </si>
  <si>
    <t xml:space="preserve"> RED SUMINISTRO CPVC 1/2"</t>
  </si>
  <si>
    <t>ICCU construccion APU 11.16</t>
  </si>
  <si>
    <t xml:space="preserve"> PUNTO HIDRÁULICO PVC-P/PARAL 1/2"</t>
  </si>
  <si>
    <t>Instalaciones Electricas</t>
  </si>
  <si>
    <t>APU 009</t>
  </si>
  <si>
    <t>APU 010</t>
  </si>
  <si>
    <t>ICCU construccion APU 12.9</t>
  </si>
  <si>
    <t>SALIDA TOMA DOBLE PVC COMPLETA</t>
  </si>
  <si>
    <t>APU SIOP C 12.36</t>
  </si>
  <si>
    <t>SALIDA TOMA DOBLE PVC GFCI</t>
  </si>
  <si>
    <t>ICCU construccion APU 12.2</t>
  </si>
  <si>
    <t>SALIDA LÁMPARA TOMA PVC COMPLETA</t>
  </si>
  <si>
    <t>APU SIOP C 12.43</t>
  </si>
  <si>
    <t>SUMINISTRO E INSTALACIÓN  PANEL LED 24W REDONDA</t>
  </si>
  <si>
    <t>APU SIOP C 12.40</t>
  </si>
  <si>
    <t>TABLERO 6 CIRCUITOS 3F, INCLUYE:6 BREAKERS DE 1x20A</t>
  </si>
  <si>
    <t>ICCU construccion APU 12.20</t>
  </si>
  <si>
    <t>LÍNEA A TIERRA TABLERO GENERAL (VARILLA COOPER WELL)</t>
  </si>
  <si>
    <t>APU 011</t>
  </si>
  <si>
    <t>Cielo rasos</t>
  </si>
  <si>
    <t>ICCU construccion APU 15.10</t>
  </si>
  <si>
    <t>CIELO RASO EN PVC e=8 mm (INCLUYE ESTRUCTURA DE APOYO)</t>
  </si>
  <si>
    <t>Cubiertas</t>
  </si>
  <si>
    <t>ICCU construccion APU 7.22</t>
  </si>
  <si>
    <t xml:space="preserve"> TEJA FIBROCEMENTO Nº4</t>
  </si>
  <si>
    <t>ICCU construccion APU 7.7</t>
  </si>
  <si>
    <t>CABALLETE FIJO TEJA FIBROCEMENTO</t>
  </si>
  <si>
    <t>ICCU construccion APU 7.13</t>
  </si>
  <si>
    <t>CANAL PVC AMAZONAS</t>
  </si>
  <si>
    <t>Ceramicas</t>
  </si>
  <si>
    <t>APU SIOP C 14.16</t>
  </si>
  <si>
    <t>PISO PORCELANATO 60X60</t>
  </si>
  <si>
    <t>ICCU construccion APU 14.1</t>
  </si>
  <si>
    <t xml:space="preserve"> BALDOSA CERÁMICA PARED 20X20, CALIDAD PRIMERA</t>
  </si>
  <si>
    <t>ICCU construccion APU 14.17</t>
  </si>
  <si>
    <t xml:space="preserve"> GUARDAESCOBA GRES Y CERÁMICA</t>
  </si>
  <si>
    <t>Carpinteria</t>
  </si>
  <si>
    <t>APU 012</t>
  </si>
  <si>
    <t>ICCU construccion APU 9.7</t>
  </si>
  <si>
    <t xml:space="preserve"> MARCO PUERTA Y ENCHAPE, TABLA CHAPA x 0.25 M</t>
  </si>
  <si>
    <t>ICCU construccion APU 9.8</t>
  </si>
  <si>
    <t>HOJA PUERTA FORTEC 0.81</t>
  </si>
  <si>
    <t>ICCU construccion APU 9.9</t>
  </si>
  <si>
    <t>HOJA PUERTA FORTEC 0.91</t>
  </si>
  <si>
    <t>ICCU construccion APU 10.4</t>
  </si>
  <si>
    <t xml:space="preserve"> MARCO PARA PUERTA EN LÁMINA CAL 18-0.8</t>
  </si>
  <si>
    <t>ICCU construccion APU 10.7</t>
  </si>
  <si>
    <t xml:space="preserve"> PUERTA EN LAMINA CAL 18 INC. ANTICORROSIVO</t>
  </si>
  <si>
    <t>APU 013</t>
  </si>
  <si>
    <t>APU 014</t>
  </si>
  <si>
    <t>ICCU construccion APU 10.16</t>
  </si>
  <si>
    <t>REJA  BANCARIA EN VARILLA CUADRADA DE 1/2" INC. ANTICORROSIVO</t>
  </si>
  <si>
    <t>M3</t>
  </si>
  <si>
    <t>Movimientos de tierras</t>
  </si>
  <si>
    <t>ICCU construccion APU 1.31</t>
  </si>
  <si>
    <t xml:space="preserve"> DESCAPOTE MANUAL Y RETIRO  E= 0.20 M APILE A 15 M</t>
  </si>
  <si>
    <t>ICCU construccion APU 16.4</t>
  </si>
  <si>
    <t xml:space="preserve"> EXCAVACIÓN MANUAL EN MATERIAL COMÚN H=0.0-2.0 M (INCLUYE RETIRO DE SOBRANTES A UNA DISTANCIA MENOR DE 5 KM)</t>
  </si>
  <si>
    <t>ICCU vias APU 3.22</t>
  </si>
  <si>
    <t>RAJÓN PARA MEJORAMIENTO DE LA SUBRASANTE</t>
  </si>
  <si>
    <t>ICCU construccion APU 16.12</t>
  </si>
  <si>
    <t xml:space="preserve"> SUBBASE GRANULAR (NORMA INVIAS 320)</t>
  </si>
  <si>
    <t>INVIAS APU_2515_CUNDINAMARCA__UBATE_2024_1
APU 610.9</t>
  </si>
  <si>
    <t>RELLENOS CON GRAVILLA
(Analizado sin preparación de la superficie base del relleno)</t>
  </si>
  <si>
    <t>Señalizacion y demarcacion</t>
  </si>
  <si>
    <t>APU 015</t>
  </si>
  <si>
    <t>precios de referencia IDU cod. 13410</t>
  </si>
  <si>
    <t>VALLA TRANSVERSAL DE SEÑALIZACION PARA TAQUILLA (190X40CM) EN VINILO ADHESIVO SOBRE ALUCOBOND DE 4MM. SEGUN CARTILLA DE SEÑALETICA TRANSMILENIO 2023 PARA ESTACIONES TIPO - ANCHO 5 MT. SUMINISTRO E INSTALACION</t>
  </si>
  <si>
    <t>Accesorios</t>
  </si>
  <si>
    <t>ICCU construccion APU 17.1</t>
  </si>
  <si>
    <t>SUMINISTRO E INSTALACIÓN SANITARIO TANQUE (INCLUYE GRIFERÍA)</t>
  </si>
  <si>
    <t>ICCU construccion APU 17.5</t>
  </si>
  <si>
    <t xml:space="preserve"> SUMINISTRO E INSTALACIÓN LAVAMANOS PEDESTAL (INCLUYE GRIFERÍA)</t>
  </si>
  <si>
    <t>APU 016</t>
  </si>
  <si>
    <t>Otros</t>
  </si>
  <si>
    <t>APU 017</t>
  </si>
  <si>
    <t>APU 018</t>
  </si>
  <si>
    <t>APU 019</t>
  </si>
  <si>
    <t>ICCU vias APU 1.6</t>
  </si>
  <si>
    <t>TRANSPORTE DE MATERIALES PROV. DE LA EXPLANACIÓN, CANALES, PRESTAMOS, SOBREACARREOS Y DERRUMBES</t>
  </si>
  <si>
    <t>M3-KM</t>
  </si>
  <si>
    <t>APU 020</t>
  </si>
  <si>
    <t>APU 021</t>
  </si>
  <si>
    <t>APU 022</t>
  </si>
  <si>
    <t>APU 023</t>
  </si>
  <si>
    <t>Administrativos</t>
  </si>
  <si>
    <t xml:space="preserve">imprevistos </t>
  </si>
  <si>
    <t xml:space="preserve">utilidades </t>
  </si>
  <si>
    <t>TOTAL</t>
  </si>
  <si>
    <r>
      <rPr>
        <b/>
        <sz val="8"/>
        <color theme="1"/>
        <rFont val="Arial"/>
        <family val="2"/>
      </rPr>
      <t xml:space="preserve">ICCU </t>
    </r>
    <r>
      <rPr>
        <sz val="8"/>
        <color theme="1"/>
        <rFont val="Arial"/>
        <family val="2"/>
      </rPr>
      <t xml:space="preserve">construccion APU </t>
    </r>
    <r>
      <rPr>
        <b/>
        <sz val="8"/>
        <color theme="1"/>
        <rFont val="Arial"/>
        <family val="2"/>
      </rPr>
      <t>1.1</t>
    </r>
  </si>
  <si>
    <r>
      <rPr>
        <b/>
        <sz val="8"/>
        <color theme="1"/>
        <rFont val="Arial"/>
        <family val="2"/>
      </rPr>
      <t xml:space="preserve">ICCU </t>
    </r>
    <r>
      <rPr>
        <sz val="8"/>
        <color theme="1"/>
        <rFont val="Arial"/>
        <family val="2"/>
      </rPr>
      <t xml:space="preserve">construccion APU </t>
    </r>
    <r>
      <rPr>
        <b/>
        <sz val="8"/>
        <color theme="1"/>
        <rFont val="Arial"/>
        <family val="2"/>
      </rPr>
      <t>1.38</t>
    </r>
  </si>
  <si>
    <r>
      <rPr>
        <b/>
        <sz val="8"/>
        <color theme="1"/>
        <rFont val="Arial"/>
        <family val="2"/>
      </rPr>
      <t xml:space="preserve">ICCU </t>
    </r>
    <r>
      <rPr>
        <sz val="8"/>
        <color theme="1"/>
        <rFont val="Arial"/>
        <family val="2"/>
      </rPr>
      <t xml:space="preserve">construccion APU </t>
    </r>
    <r>
      <rPr>
        <b/>
        <sz val="8"/>
        <color theme="1"/>
        <rFont val="Arial"/>
        <family val="2"/>
      </rPr>
      <t>18.16</t>
    </r>
  </si>
  <si>
    <t>ANEXO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</si>
</sst>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\ * #,##0_-;\-&quot;$&quot;\ * #,##0_-;_-&quot;$&quot;\ * &quot;-&quot;??_-;_-@"/>
    <numFmt numFmtId="165" formatCode="0.0"/>
    <numFmt numFmtId="166" formatCode="_-[$$-240A]\ * #,##0_-;\-[$$-240A]\ * #,##0_-;_-[$$-240A]\ * &quot;-&quot;??_-;_-@_-"/>
    <numFmt numFmtId="167" formatCode="&quot;Administrativos (&quot;0.0&quot;%)&quot;"/>
    <numFmt numFmtId="168" formatCode="&quot;Imprevistos (&quot;0.0&quot;%)&quot;"/>
    <numFmt numFmtId="169" formatCode="&quot;Utilidades (&quot;0.0&quot;%)&quot;"/>
    <numFmt numFmtId="170" formatCode="&quot;IVA&quot;\ 00&quot;%&quot;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4.9989318521683403E-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14999847407452621"/>
        <bgColor rgb="FF4D79C7"/>
      </patternFill>
    </fill>
    <fill>
      <patternFill patternType="solid">
        <fgColor theme="0"/>
        <bgColor indexed="64"/>
      </patternFill>
    </fill>
    <fill>
      <patternFill patternType="solid">
        <fgColor theme="2" tint="-4.9989318521683403E-2"/>
        <bgColor rgb="FF4D79C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rgb="FF4D79C7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165" fontId="2" fillId="4" borderId="4" xfId="0" applyNumberFormat="1" applyFont="1" applyFill="1" applyBorder="1" applyAlignment="1">
      <alignment horizontal="center" vertical="center" wrapText="1"/>
    </xf>
    <xf numFmtId="164" fontId="2" fillId="4" borderId="4" xfId="0" applyNumberFormat="1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49" fontId="2" fillId="5" borderId="3" xfId="0" applyNumberFormat="1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vertical="center" wrapText="1"/>
    </xf>
    <xf numFmtId="0" fontId="2" fillId="5" borderId="8" xfId="0" applyFont="1" applyFill="1" applyBorder="1" applyAlignment="1">
      <alignment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left" vertical="center" wrapText="1"/>
    </xf>
    <xf numFmtId="2" fontId="1" fillId="6" borderId="11" xfId="0" applyNumberFormat="1" applyFont="1" applyFill="1" applyBorder="1" applyAlignment="1">
      <alignment horizontal="center" vertical="center" wrapText="1"/>
    </xf>
    <xf numFmtId="166" fontId="1" fillId="6" borderId="9" xfId="0" applyNumberFormat="1" applyFont="1" applyFill="1" applyBorder="1" applyAlignment="1">
      <alignment horizontal="center" vertical="center" wrapText="1"/>
    </xf>
    <xf numFmtId="2" fontId="1" fillId="6" borderId="9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2" fontId="1" fillId="0" borderId="11" xfId="0" applyNumberFormat="1" applyFont="1" applyBorder="1" applyAlignment="1">
      <alignment horizontal="center" vertical="center" wrapText="1"/>
    </xf>
    <xf numFmtId="166" fontId="1" fillId="0" borderId="9" xfId="0" applyNumberFormat="1" applyFont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horizontal="right" vertical="center" wrapText="1"/>
    </xf>
    <xf numFmtId="166" fontId="2" fillId="5" borderId="8" xfId="0" applyNumberFormat="1" applyFont="1" applyFill="1" applyBorder="1" applyAlignment="1">
      <alignment vertical="center" wrapText="1"/>
    </xf>
    <xf numFmtId="0" fontId="2" fillId="7" borderId="7" xfId="0" applyFont="1" applyFill="1" applyBorder="1" applyAlignment="1">
      <alignment horizontal="right" vertical="center" wrapText="1"/>
    </xf>
    <xf numFmtId="49" fontId="2" fillId="7" borderId="3" xfId="0" applyNumberFormat="1" applyFont="1" applyFill="1" applyBorder="1" applyAlignment="1">
      <alignment horizontal="right" vertical="center" wrapText="1"/>
    </xf>
    <xf numFmtId="0" fontId="2" fillId="7" borderId="3" xfId="0" applyFont="1" applyFill="1" applyBorder="1" applyAlignment="1">
      <alignment horizontal="right" vertical="center" wrapText="1"/>
    </xf>
    <xf numFmtId="167" fontId="2" fillId="8" borderId="3" xfId="0" applyNumberFormat="1" applyFont="1" applyFill="1" applyBorder="1" applyAlignment="1">
      <alignment horizontal="right" vertical="center"/>
    </xf>
    <xf numFmtId="166" fontId="2" fillId="7" borderId="8" xfId="0" applyNumberFormat="1" applyFont="1" applyFill="1" applyBorder="1" applyAlignment="1">
      <alignment vertical="center" wrapText="1"/>
    </xf>
    <xf numFmtId="168" fontId="2" fillId="8" borderId="3" xfId="0" applyNumberFormat="1" applyFont="1" applyFill="1" applyBorder="1" applyAlignment="1">
      <alignment horizontal="right" vertical="center"/>
    </xf>
    <xf numFmtId="169" fontId="2" fillId="8" borderId="3" xfId="0" applyNumberFormat="1" applyFont="1" applyFill="1" applyBorder="1" applyAlignment="1">
      <alignment horizontal="right" vertical="center"/>
    </xf>
    <xf numFmtId="170" fontId="2" fillId="7" borderId="3" xfId="0" applyNumberFormat="1" applyFont="1" applyFill="1" applyBorder="1" applyAlignment="1">
      <alignment horizontal="right" vertical="center" wrapText="1"/>
    </xf>
    <xf numFmtId="0" fontId="2" fillId="9" borderId="7" xfId="0" applyFont="1" applyFill="1" applyBorder="1" applyAlignment="1">
      <alignment horizontal="right" vertical="center" wrapText="1"/>
    </xf>
    <xf numFmtId="49" fontId="2" fillId="9" borderId="3" xfId="0" applyNumberFormat="1" applyFont="1" applyFill="1" applyBorder="1" applyAlignment="1">
      <alignment horizontal="right" vertical="center" wrapText="1"/>
    </xf>
    <xf numFmtId="0" fontId="2" fillId="9" borderId="3" xfId="0" applyFont="1" applyFill="1" applyBorder="1" applyAlignment="1">
      <alignment horizontal="right" vertical="center" wrapText="1"/>
    </xf>
    <xf numFmtId="0" fontId="2" fillId="9" borderId="3" xfId="0" applyFont="1" applyFill="1" applyBorder="1" applyAlignment="1">
      <alignment horizontal="right" vertical="center"/>
    </xf>
    <xf numFmtId="166" fontId="2" fillId="9" borderId="8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i%20unidad\2025\PREDIO%20LAGUNA%20-%202025\PPTO\APUs\V1_APUS_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 APUS"/>
      <sheetName val="APU 001"/>
      <sheetName val="APU 002"/>
      <sheetName val="APU 004"/>
      <sheetName val="APU 005"/>
      <sheetName val="APU 006"/>
      <sheetName val="APU 007"/>
      <sheetName val="APU 008"/>
      <sheetName val="APU 009"/>
      <sheetName val="APU 010"/>
      <sheetName val="APU 011"/>
      <sheetName val="APU 012"/>
      <sheetName val="APU 013"/>
      <sheetName val="APU 014"/>
      <sheetName val="APU 015"/>
      <sheetName val="APU 016"/>
      <sheetName val="APU 017"/>
      <sheetName val="APU 018"/>
      <sheetName val="APU 019"/>
      <sheetName val="APU 020"/>
      <sheetName val="APU 021"/>
      <sheetName val="APU 022"/>
      <sheetName val="APU 023"/>
    </sheetNames>
    <sheetDataSet>
      <sheetData sheetId="0" refreshError="1">
        <row r="1">
          <cell r="A1" t="str">
            <v>Numero APU</v>
          </cell>
          <cell r="B1" t="str">
            <v>Descripcion</v>
          </cell>
          <cell r="C1" t="str">
            <v>unidad</v>
          </cell>
          <cell r="D1" t="str">
            <v>Valor</v>
          </cell>
        </row>
        <row r="2">
          <cell r="A2" t="str">
            <v>APU 001</v>
          </cell>
          <cell r="B2" t="str">
            <v>CONSTRUCCION DE ACOMETIDA AEREA ENTRE VIVIENDA Y POSTE ELECTRICO, INCLUYE LOS MATERIALES Y MANO DE OBRA NECESARIA PARA LA INSTALACION CORRESPONDIENTE.</v>
          </cell>
          <cell r="C2" t="str">
            <v>ML</v>
          </cell>
          <cell r="D2">
            <v>140000</v>
          </cell>
        </row>
        <row r="3">
          <cell r="A3" t="str">
            <v>APU 002</v>
          </cell>
          <cell r="B3" t="str">
            <v>DESMONTE DE BAJANTE AGUAS LLUVIA</v>
          </cell>
          <cell r="C3" t="str">
            <v>M</v>
          </cell>
          <cell r="D3">
            <v>23200</v>
          </cell>
        </row>
        <row r="4">
          <cell r="A4" t="str">
            <v>APU 003</v>
          </cell>
          <cell r="B4" t="e">
            <v>#REF!</v>
          </cell>
          <cell r="C4" t="e">
            <v>#REF!</v>
          </cell>
          <cell r="D4" t="e">
            <v>#REF!</v>
          </cell>
        </row>
        <row r="5">
          <cell r="A5" t="str">
            <v>APU 004</v>
          </cell>
          <cell r="B5" t="str">
            <v>DEMOLICION CHIMENEA DE GRES</v>
          </cell>
          <cell r="C5" t="str">
            <v>M</v>
          </cell>
          <cell r="D5">
            <v>28000</v>
          </cell>
        </row>
        <row r="6">
          <cell r="A6" t="str">
            <v>APU 005</v>
          </cell>
          <cell r="B6" t="str">
            <v>DESMONTE DE TUBERIA ELECTRICA</v>
          </cell>
          <cell r="C6" t="str">
            <v>M</v>
          </cell>
          <cell r="D6">
            <v>19300</v>
          </cell>
        </row>
        <row r="7">
          <cell r="A7" t="str">
            <v>APU 006</v>
          </cell>
          <cell r="B7" t="str">
            <v>DESMONTE DE PUNTOS ELECTRICOS, TOMACORRIENTES, ROSETAS O INTERRUPTORES</v>
          </cell>
          <cell r="C7" t="str">
            <v>UND</v>
          </cell>
          <cell r="D7">
            <v>17700</v>
          </cell>
        </row>
        <row r="8">
          <cell r="A8" t="str">
            <v>APU 007</v>
          </cell>
          <cell r="B8" t="str">
            <v>DESMONTE DE CERCA EN ALAMBRE DE PUA 5 HILOS</v>
          </cell>
          <cell r="C8" t="str">
            <v>ML</v>
          </cell>
          <cell r="D8">
            <v>20600</v>
          </cell>
        </row>
        <row r="9">
          <cell r="A9" t="str">
            <v>APU 008</v>
          </cell>
          <cell r="B9" t="str">
            <v>DESMONTE  DE TANQUE DE AGUA POTABLE</v>
          </cell>
          <cell r="C9" t="str">
            <v>UND</v>
          </cell>
          <cell r="D9">
            <v>31000</v>
          </cell>
        </row>
        <row r="10">
          <cell r="A10" t="str">
            <v>APU 009</v>
          </cell>
          <cell r="B10" t="str">
            <v>SUMINISTRO E INSTALACION DE TUBERÍA SCH40 CONDUIT 3/4" PARA INSTALACIONES ELECTRICAS</v>
          </cell>
          <cell r="C10" t="str">
            <v>ML</v>
          </cell>
          <cell r="D10">
            <v>7400</v>
          </cell>
        </row>
        <row r="11">
          <cell r="A11" t="str">
            <v>APU 010</v>
          </cell>
          <cell r="B11" t="str">
            <v>SUMINISTRO E INSTALACION DE TUBERÍA SCH40 CONDUIT 1/2" PARA INSTALACIONES ELECTRICAS</v>
          </cell>
          <cell r="C11" t="str">
            <v>ML</v>
          </cell>
          <cell r="D11">
            <v>5600</v>
          </cell>
        </row>
        <row r="12">
          <cell r="A12" t="str">
            <v>APU 011</v>
          </cell>
          <cell r="B12" t="str">
            <v>SUMINISTRO E INSTALACIÓN DE LUMINARIAS LED SOLARES CON POSTE METÁLICO DE 3 M PARA EXTERIORES</v>
          </cell>
          <cell r="C12" t="str">
            <v>UN</v>
          </cell>
          <cell r="D12">
            <v>1218500</v>
          </cell>
        </row>
        <row r="13">
          <cell r="A13" t="str">
            <v>APU 012</v>
          </cell>
          <cell r="B13" t="str">
            <v>SUMINISTRO E INSTALACION DE VENTANAS CORREDIZAS EN PVC TIPO DECEUNINCK - 322. 320 SSCL</v>
          </cell>
          <cell r="C13" t="str">
            <v>M2</v>
          </cell>
          <cell r="D13">
            <v>1507100</v>
          </cell>
        </row>
        <row r="14">
          <cell r="A14" t="str">
            <v>APU 013</v>
          </cell>
          <cell r="B14" t="str">
            <v>SUMINISTRO E INSTALACION DE COCINA INTEGRAL INCLUYE ESTUFA Y LAVAPLATOS</v>
          </cell>
          <cell r="C14" t="str">
            <v>GLB</v>
          </cell>
          <cell r="D14">
            <v>4856000</v>
          </cell>
        </row>
        <row r="15">
          <cell r="A15" t="str">
            <v>APU 014</v>
          </cell>
          <cell r="B15" t="str">
            <v>CONSTRUCCIÓN DE PORTON DE 4 M DE ANCHO X 2.5M DE ALTO EN ACERO GALVANIZADO DETALLES DE MADERA BISAGRAS, CERRADURAS</v>
          </cell>
          <cell r="C15" t="str">
            <v>UND</v>
          </cell>
          <cell r="D15">
            <v>25157000</v>
          </cell>
        </row>
        <row r="16">
          <cell r="A16" t="str">
            <v>APU 015</v>
          </cell>
          <cell r="B16" t="str">
            <v>SEÑALIZACIÓN DE SENDEROS</v>
          </cell>
          <cell r="C16" t="str">
            <v>UND</v>
          </cell>
          <cell r="D16">
            <v>661800</v>
          </cell>
        </row>
        <row r="17">
          <cell r="A17" t="str">
            <v>APU 016</v>
          </cell>
          <cell r="B17" t="str">
            <v>SUMINISTRO E INSTALACIÓN DUCHA ELECTRICA SENCILLA</v>
          </cell>
          <cell r="C17" t="str">
            <v>UND</v>
          </cell>
          <cell r="D17">
            <v>236100</v>
          </cell>
        </row>
        <row r="18">
          <cell r="A18" t="str">
            <v>APU 017</v>
          </cell>
          <cell r="B18" t="str">
            <v>CONSTRUCCION DE VIVERO DE ALTA MONTAÑA</v>
          </cell>
          <cell r="C18" t="str">
            <v>GLB</v>
          </cell>
          <cell r="D18">
            <v>46049900</v>
          </cell>
        </row>
        <row r="19">
          <cell r="A19" t="str">
            <v>APU 018</v>
          </cell>
          <cell r="B19" t="str">
            <v>SUMINISTRO E INSTALACIÓN DE MOJONES (HITOS O MARCAS DE LINDEROS) PREFABRICADOS EN CONCRETO</v>
          </cell>
          <cell r="C19" t="str">
            <v>UND</v>
          </cell>
          <cell r="D19">
            <v>789100</v>
          </cell>
        </row>
        <row r="20">
          <cell r="A20" t="str">
            <v>APU 019</v>
          </cell>
          <cell r="B20" t="str">
            <v>SUMINISTRO E INSTALACION DE GARITA PREFABRICADA</v>
          </cell>
          <cell r="C20" t="str">
            <v>UND</v>
          </cell>
          <cell r="D20">
            <v>17095800</v>
          </cell>
        </row>
        <row r="21">
          <cell r="A21" t="str">
            <v>APU 020</v>
          </cell>
          <cell r="B21" t="str">
            <v>TRANSPORTE DE MATERIALES LIVIANOS, EQUIPOS, RESIDUOS Y MOVIMIENTO GENERAL DE INSUMOS DENTRO DEL PROYECTO</v>
          </cell>
          <cell r="C21" t="str">
            <v>DIA</v>
          </cell>
          <cell r="D21">
            <v>347300</v>
          </cell>
        </row>
        <row r="22">
          <cell r="A22" t="str">
            <v>APU 021</v>
          </cell>
          <cell r="B22" t="str">
            <v>PODA DE MATERIAL VEGETAL SUPERFICIAL, INCLUYE TRANSPORTE Y CARGUE A SITIO DE DISPOSICION FINAL</v>
          </cell>
          <cell r="C22" t="str">
            <v>M2</v>
          </cell>
          <cell r="D22">
            <v>2800</v>
          </cell>
        </row>
        <row r="23">
          <cell r="A23" t="str">
            <v>APU 022</v>
          </cell>
          <cell r="B23" t="str">
            <v>PODA DE MANTENIMIENTO DE ARBUSTOS Y ARBOLES PEQUEÑOS, INCLUYE TRANSPORTE Y CARGUE A SITIO DE DISPOSICION FINAL</v>
          </cell>
          <cell r="C23" t="str">
            <v>M2</v>
          </cell>
          <cell r="D23">
            <v>4200</v>
          </cell>
        </row>
        <row r="24">
          <cell r="A24" t="str">
            <v>APU 023</v>
          </cell>
          <cell r="B24" t="str">
            <v>LIMPIEZA MANUAL DE CAUCE EN ZONA DE PARAMO, INCLUYE TRANSPORTE Y CARGUE A SITIO DE DISPOSICION FINAL</v>
          </cell>
          <cell r="C24" t="str">
            <v>M2</v>
          </cell>
          <cell r="D24">
            <v>25900</v>
          </cell>
        </row>
        <row r="25">
          <cell r="A25">
            <v>25900</v>
          </cell>
          <cell r="B25">
            <v>25900</v>
          </cell>
          <cell r="C25">
            <v>25900</v>
          </cell>
          <cell r="D25">
            <v>25900</v>
          </cell>
        </row>
        <row r="26">
          <cell r="A26">
            <v>25900</v>
          </cell>
          <cell r="B26">
            <v>25900</v>
          </cell>
          <cell r="C26">
            <v>25900</v>
          </cell>
          <cell r="D26">
            <v>25900</v>
          </cell>
        </row>
        <row r="27">
          <cell r="A27">
            <v>25900</v>
          </cell>
          <cell r="B27">
            <v>25900</v>
          </cell>
          <cell r="C27">
            <v>25900</v>
          </cell>
          <cell r="D27">
            <v>25900</v>
          </cell>
        </row>
        <row r="28">
          <cell r="A28">
            <v>25900</v>
          </cell>
          <cell r="B28">
            <v>25900</v>
          </cell>
          <cell r="C28">
            <v>25900</v>
          </cell>
          <cell r="D28">
            <v>25900</v>
          </cell>
        </row>
        <row r="29">
          <cell r="A29">
            <v>25900</v>
          </cell>
          <cell r="B29">
            <v>25900</v>
          </cell>
          <cell r="C29">
            <v>25900</v>
          </cell>
          <cell r="D29">
            <v>25900</v>
          </cell>
        </row>
        <row r="30">
          <cell r="A30">
            <v>25900</v>
          </cell>
          <cell r="B30">
            <v>25900</v>
          </cell>
          <cell r="C30">
            <v>25900</v>
          </cell>
          <cell r="D30">
            <v>25900</v>
          </cell>
        </row>
        <row r="31">
          <cell r="A31">
            <v>25900</v>
          </cell>
          <cell r="B31">
            <v>25900</v>
          </cell>
          <cell r="C31">
            <v>25900</v>
          </cell>
          <cell r="D31">
            <v>25900</v>
          </cell>
        </row>
        <row r="32">
          <cell r="A32">
            <v>25900</v>
          </cell>
          <cell r="B32">
            <v>25900</v>
          </cell>
          <cell r="C32">
            <v>25900</v>
          </cell>
          <cell r="D32">
            <v>25900</v>
          </cell>
        </row>
        <row r="33">
          <cell r="A33">
            <v>25900</v>
          </cell>
          <cell r="B33">
            <v>25900</v>
          </cell>
          <cell r="C33">
            <v>25900</v>
          </cell>
          <cell r="D33">
            <v>25900</v>
          </cell>
        </row>
        <row r="34">
          <cell r="A34">
            <v>25900</v>
          </cell>
          <cell r="B34">
            <v>25900</v>
          </cell>
          <cell r="C34">
            <v>25900</v>
          </cell>
          <cell r="D34">
            <v>25900</v>
          </cell>
        </row>
        <row r="35">
          <cell r="A35">
            <v>25900</v>
          </cell>
          <cell r="B35">
            <v>25900</v>
          </cell>
          <cell r="C35">
            <v>25900</v>
          </cell>
          <cell r="D35">
            <v>25900</v>
          </cell>
        </row>
        <row r="36">
          <cell r="A36">
            <v>25900</v>
          </cell>
          <cell r="B36">
            <v>25900</v>
          </cell>
          <cell r="C36">
            <v>25900</v>
          </cell>
          <cell r="D36">
            <v>25900</v>
          </cell>
        </row>
        <row r="37">
          <cell r="A37">
            <v>25900</v>
          </cell>
          <cell r="B37">
            <v>25900</v>
          </cell>
          <cell r="C37">
            <v>25900</v>
          </cell>
          <cell r="D37">
            <v>25900</v>
          </cell>
        </row>
        <row r="38">
          <cell r="A38">
            <v>25900</v>
          </cell>
          <cell r="B38">
            <v>25900</v>
          </cell>
          <cell r="C38">
            <v>25900</v>
          </cell>
          <cell r="D38">
            <v>25900</v>
          </cell>
        </row>
        <row r="39">
          <cell r="A39">
            <v>25900</v>
          </cell>
          <cell r="B39">
            <v>25900</v>
          </cell>
          <cell r="C39">
            <v>25900</v>
          </cell>
          <cell r="D39">
            <v>25900</v>
          </cell>
        </row>
        <row r="40">
          <cell r="A40">
            <v>25900</v>
          </cell>
          <cell r="B40">
            <v>25900</v>
          </cell>
          <cell r="C40">
            <v>25900</v>
          </cell>
          <cell r="D40">
            <v>25900</v>
          </cell>
        </row>
        <row r="41">
          <cell r="A41">
            <v>25900</v>
          </cell>
          <cell r="B41">
            <v>25900</v>
          </cell>
          <cell r="C41">
            <v>25900</v>
          </cell>
          <cell r="D41">
            <v>25900</v>
          </cell>
        </row>
        <row r="42">
          <cell r="A42">
            <v>25900</v>
          </cell>
          <cell r="B42">
            <v>25900</v>
          </cell>
          <cell r="C42">
            <v>25900</v>
          </cell>
          <cell r="D42">
            <v>25900</v>
          </cell>
        </row>
        <row r="43">
          <cell r="A43">
            <v>25900</v>
          </cell>
          <cell r="B43">
            <v>25900</v>
          </cell>
          <cell r="C43">
            <v>25900</v>
          </cell>
          <cell r="D43">
            <v>25900</v>
          </cell>
        </row>
        <row r="44">
          <cell r="A44">
            <v>25900</v>
          </cell>
          <cell r="B44">
            <v>25900</v>
          </cell>
          <cell r="C44">
            <v>25900</v>
          </cell>
          <cell r="D44">
            <v>25900</v>
          </cell>
        </row>
        <row r="45">
          <cell r="A45">
            <v>25900</v>
          </cell>
          <cell r="B45">
            <v>25900</v>
          </cell>
          <cell r="C45">
            <v>25900</v>
          </cell>
          <cell r="D45">
            <v>25900</v>
          </cell>
        </row>
        <row r="46">
          <cell r="A46">
            <v>25900</v>
          </cell>
          <cell r="B46">
            <v>25900</v>
          </cell>
          <cell r="C46">
            <v>25900</v>
          </cell>
          <cell r="D46">
            <v>25900</v>
          </cell>
        </row>
        <row r="47">
          <cell r="A47">
            <v>25900</v>
          </cell>
          <cell r="B47">
            <v>25900</v>
          </cell>
          <cell r="C47">
            <v>25900</v>
          </cell>
          <cell r="D47">
            <v>25900</v>
          </cell>
        </row>
        <row r="48">
          <cell r="A48">
            <v>25900</v>
          </cell>
          <cell r="B48">
            <v>25900</v>
          </cell>
          <cell r="C48">
            <v>25900</v>
          </cell>
          <cell r="D48">
            <v>25900</v>
          </cell>
        </row>
        <row r="49">
          <cell r="A49">
            <v>25900</v>
          </cell>
          <cell r="B49">
            <v>25900</v>
          </cell>
          <cell r="C49">
            <v>25900</v>
          </cell>
          <cell r="D49">
            <v>25900</v>
          </cell>
        </row>
        <row r="50">
          <cell r="A50">
            <v>25900</v>
          </cell>
          <cell r="B50">
            <v>25900</v>
          </cell>
          <cell r="C50">
            <v>25900</v>
          </cell>
          <cell r="D50">
            <v>25900</v>
          </cell>
        </row>
        <row r="51">
          <cell r="A51">
            <v>25900</v>
          </cell>
          <cell r="B51">
            <v>25900</v>
          </cell>
          <cell r="C51">
            <v>25900</v>
          </cell>
          <cell r="D51">
            <v>25900</v>
          </cell>
        </row>
        <row r="52">
          <cell r="A52">
            <v>25900</v>
          </cell>
          <cell r="B52">
            <v>25900</v>
          </cell>
          <cell r="C52">
            <v>25900</v>
          </cell>
          <cell r="D52">
            <v>25900</v>
          </cell>
        </row>
        <row r="53">
          <cell r="A53">
            <v>25900</v>
          </cell>
          <cell r="B53">
            <v>25900</v>
          </cell>
          <cell r="C53">
            <v>25900</v>
          </cell>
          <cell r="D53">
            <v>25900</v>
          </cell>
        </row>
        <row r="54">
          <cell r="A54">
            <v>25900</v>
          </cell>
          <cell r="B54">
            <v>25900</v>
          </cell>
          <cell r="C54">
            <v>25900</v>
          </cell>
          <cell r="D54">
            <v>25900</v>
          </cell>
        </row>
        <row r="55">
          <cell r="A55">
            <v>25900</v>
          </cell>
          <cell r="B55">
            <v>25900</v>
          </cell>
          <cell r="C55">
            <v>25900</v>
          </cell>
          <cell r="D55">
            <v>25900</v>
          </cell>
        </row>
        <row r="56">
          <cell r="A56">
            <v>25900</v>
          </cell>
          <cell r="B56">
            <v>25900</v>
          </cell>
          <cell r="C56">
            <v>25900</v>
          </cell>
          <cell r="D56">
            <v>25900</v>
          </cell>
        </row>
        <row r="57">
          <cell r="A57">
            <v>25900</v>
          </cell>
          <cell r="B57">
            <v>25900</v>
          </cell>
          <cell r="C57">
            <v>25900</v>
          </cell>
          <cell r="D57">
            <v>25900</v>
          </cell>
        </row>
        <row r="58">
          <cell r="A58">
            <v>25900</v>
          </cell>
          <cell r="B58">
            <v>25900</v>
          </cell>
          <cell r="C58">
            <v>25900</v>
          </cell>
          <cell r="D58">
            <v>25900</v>
          </cell>
        </row>
        <row r="59">
          <cell r="A59">
            <v>25900</v>
          </cell>
          <cell r="B59">
            <v>25900</v>
          </cell>
          <cell r="C59">
            <v>25900</v>
          </cell>
          <cell r="D59">
            <v>25900</v>
          </cell>
        </row>
        <row r="60">
          <cell r="A60">
            <v>25900</v>
          </cell>
          <cell r="B60">
            <v>25900</v>
          </cell>
          <cell r="C60">
            <v>25900</v>
          </cell>
          <cell r="D60">
            <v>25900</v>
          </cell>
        </row>
        <row r="61">
          <cell r="A61">
            <v>25900</v>
          </cell>
          <cell r="B61">
            <v>25900</v>
          </cell>
          <cell r="C61">
            <v>25900</v>
          </cell>
          <cell r="D61">
            <v>25900</v>
          </cell>
        </row>
        <row r="62">
          <cell r="A62">
            <v>25900</v>
          </cell>
          <cell r="B62">
            <v>25900</v>
          </cell>
          <cell r="C62">
            <v>25900</v>
          </cell>
          <cell r="D62">
            <v>25900</v>
          </cell>
        </row>
        <row r="63">
          <cell r="A63">
            <v>25900</v>
          </cell>
          <cell r="B63">
            <v>25900</v>
          </cell>
          <cell r="C63">
            <v>25900</v>
          </cell>
          <cell r="D63">
            <v>25900</v>
          </cell>
        </row>
        <row r="64">
          <cell r="A64">
            <v>25900</v>
          </cell>
          <cell r="B64">
            <v>25900</v>
          </cell>
          <cell r="C64">
            <v>25900</v>
          </cell>
          <cell r="D64">
            <v>25900</v>
          </cell>
        </row>
        <row r="65">
          <cell r="A65">
            <v>25900</v>
          </cell>
          <cell r="B65">
            <v>25900</v>
          </cell>
          <cell r="C65">
            <v>25900</v>
          </cell>
          <cell r="D65">
            <v>25900</v>
          </cell>
        </row>
        <row r="66">
          <cell r="A66">
            <v>25900</v>
          </cell>
          <cell r="B66">
            <v>25900</v>
          </cell>
          <cell r="C66">
            <v>25900</v>
          </cell>
          <cell r="D66">
            <v>25900</v>
          </cell>
        </row>
        <row r="67">
          <cell r="A67">
            <v>25900</v>
          </cell>
          <cell r="B67">
            <v>25900</v>
          </cell>
          <cell r="C67">
            <v>25900</v>
          </cell>
          <cell r="D67">
            <v>25900</v>
          </cell>
        </row>
        <row r="68">
          <cell r="A68">
            <v>25900</v>
          </cell>
          <cell r="B68">
            <v>25900</v>
          </cell>
          <cell r="C68">
            <v>25900</v>
          </cell>
          <cell r="D68">
            <v>25900</v>
          </cell>
        </row>
        <row r="69">
          <cell r="A69">
            <v>25900</v>
          </cell>
          <cell r="B69">
            <v>25900</v>
          </cell>
          <cell r="C69">
            <v>25900</v>
          </cell>
          <cell r="D69">
            <v>25900</v>
          </cell>
        </row>
        <row r="70">
          <cell r="A70">
            <v>25900</v>
          </cell>
          <cell r="B70">
            <v>25900</v>
          </cell>
          <cell r="C70">
            <v>25900</v>
          </cell>
          <cell r="D70">
            <v>25900</v>
          </cell>
        </row>
        <row r="71">
          <cell r="A71">
            <v>25900</v>
          </cell>
          <cell r="B71">
            <v>25900</v>
          </cell>
          <cell r="C71">
            <v>25900</v>
          </cell>
          <cell r="D71">
            <v>25900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87418-A3AE-4FA9-ACE2-3034A4259844}">
  <dimension ref="B3:H107"/>
  <sheetViews>
    <sheetView tabSelected="1" workbookViewId="0">
      <selection activeCell="H9" sqref="H9"/>
    </sheetView>
  </sheetViews>
  <sheetFormatPr baseColWidth="10" defaultRowHeight="15" x14ac:dyDescent="0.25"/>
  <cols>
    <col min="2" max="2" width="9" customWidth="1"/>
    <col min="3" max="3" width="17" customWidth="1"/>
    <col min="4" max="4" width="43.85546875" style="1" customWidth="1"/>
    <col min="5" max="5" width="9.5703125" customWidth="1"/>
  </cols>
  <sheetData>
    <row r="3" spans="2:8" x14ac:dyDescent="0.25">
      <c r="B3" s="2"/>
      <c r="C3" s="3"/>
      <c r="D3" s="4" t="s">
        <v>169</v>
      </c>
      <c r="E3" s="4"/>
      <c r="F3" s="4"/>
      <c r="G3" s="4"/>
      <c r="H3" s="5"/>
    </row>
    <row r="4" spans="2:8" x14ac:dyDescent="0.25">
      <c r="B4" s="6"/>
      <c r="C4" s="7"/>
      <c r="D4" s="8"/>
      <c r="E4" s="9"/>
      <c r="F4" s="9"/>
      <c r="G4" s="10"/>
      <c r="H4" s="11"/>
    </row>
    <row r="5" spans="2:8" x14ac:dyDescent="0.25">
      <c r="B5" s="12" t="s">
        <v>0</v>
      </c>
      <c r="C5" s="13"/>
      <c r="D5" s="13"/>
      <c r="E5" s="13"/>
      <c r="F5" s="13"/>
      <c r="G5" s="13"/>
      <c r="H5" s="14"/>
    </row>
    <row r="6" spans="2:8" ht="22.5" x14ac:dyDescent="0.25">
      <c r="B6" s="15" t="s">
        <v>1</v>
      </c>
      <c r="C6" s="16" t="s">
        <v>2</v>
      </c>
      <c r="D6" s="15" t="s">
        <v>3</v>
      </c>
      <c r="E6" s="15" t="s">
        <v>4</v>
      </c>
      <c r="F6" s="17" t="s">
        <v>5</v>
      </c>
      <c r="G6" s="18" t="s">
        <v>6</v>
      </c>
      <c r="H6" s="18" t="s">
        <v>7</v>
      </c>
    </row>
    <row r="7" spans="2:8" x14ac:dyDescent="0.25">
      <c r="B7" s="19">
        <v>1</v>
      </c>
      <c r="C7" s="20"/>
      <c r="D7" s="21" t="s">
        <v>8</v>
      </c>
      <c r="E7" s="22"/>
      <c r="F7" s="22"/>
      <c r="G7" s="22"/>
      <c r="H7" s="23"/>
    </row>
    <row r="8" spans="2:8" ht="22.5" x14ac:dyDescent="0.25">
      <c r="B8" s="24">
        <f>B7+0.01</f>
        <v>1.01</v>
      </c>
      <c r="C8" s="25" t="s">
        <v>9</v>
      </c>
      <c r="D8" s="26" t="s">
        <v>10</v>
      </c>
      <c r="E8" s="24" t="s">
        <v>11</v>
      </c>
      <c r="F8" s="27">
        <v>22</v>
      </c>
      <c r="G8" s="28"/>
      <c r="H8" s="28"/>
    </row>
    <row r="9" spans="2:8" ht="54.75" customHeight="1" x14ac:dyDescent="0.25">
      <c r="B9" s="24">
        <f>B8+0.01</f>
        <v>1.02</v>
      </c>
      <c r="C9" s="25" t="s">
        <v>12</v>
      </c>
      <c r="D9" s="26" t="str">
        <f>VLOOKUP(C9,'[1]BD APUS'!$A$1:$D$114,2,FALSE)</f>
        <v>CONSTRUCCION DE ACOMETIDA AEREA ENTRE VIVIENDA Y POSTE ELECTRICO, INCLUYE LOS MATERIALES Y MANO DE OBRA NECESARIA PARA LA INSTALACION CORRESPONDIENTE.</v>
      </c>
      <c r="E9" s="24" t="str">
        <f>VLOOKUP(C9,'[1]BD APUS'!$A$1:$D$113,3,FALSE)</f>
        <v>ML</v>
      </c>
      <c r="F9" s="27">
        <v>30</v>
      </c>
      <c r="G9" s="28"/>
      <c r="H9" s="28"/>
    </row>
    <row r="10" spans="2:8" ht="22.5" x14ac:dyDescent="0.25">
      <c r="B10" s="24">
        <f>B9+0.01</f>
        <v>1.03</v>
      </c>
      <c r="C10" s="25" t="s">
        <v>166</v>
      </c>
      <c r="D10" s="26" t="s">
        <v>13</v>
      </c>
      <c r="E10" s="24" t="s">
        <v>4</v>
      </c>
      <c r="F10" s="27">
        <v>2</v>
      </c>
      <c r="G10" s="28"/>
      <c r="H10" s="28"/>
    </row>
    <row r="11" spans="2:8" x14ac:dyDescent="0.25">
      <c r="B11" s="19">
        <v>2</v>
      </c>
      <c r="C11" s="20"/>
      <c r="D11" s="21" t="s">
        <v>14</v>
      </c>
      <c r="E11" s="22"/>
      <c r="F11" s="22"/>
      <c r="G11" s="22"/>
      <c r="H11" s="23"/>
    </row>
    <row r="12" spans="2:8" ht="22.5" x14ac:dyDescent="0.25">
      <c r="B12" s="24">
        <f>B11+0.01</f>
        <v>2.0099999999999998</v>
      </c>
      <c r="C12" s="25" t="s">
        <v>15</v>
      </c>
      <c r="D12" s="26" t="s">
        <v>16</v>
      </c>
      <c r="E12" s="24" t="s">
        <v>11</v>
      </c>
      <c r="F12" s="27">
        <f>89.47+77.63</f>
        <v>167.1</v>
      </c>
      <c r="G12" s="28"/>
      <c r="H12" s="28"/>
    </row>
    <row r="13" spans="2:8" x14ac:dyDescent="0.25">
      <c r="B13" s="24">
        <f t="shared" ref="B13:B33" si="0">B12+0.01</f>
        <v>2.0199999999999996</v>
      </c>
      <c r="C13" s="25" t="s">
        <v>17</v>
      </c>
      <c r="D13" s="26" t="s">
        <v>18</v>
      </c>
      <c r="E13" s="24" t="s">
        <v>19</v>
      </c>
      <c r="F13" s="27">
        <v>11.55</v>
      </c>
      <c r="G13" s="28"/>
      <c r="H13" s="28"/>
    </row>
    <row r="14" spans="2:8" x14ac:dyDescent="0.25">
      <c r="B14" s="24">
        <f t="shared" si="0"/>
        <v>2.0299999999999994</v>
      </c>
      <c r="C14" s="25" t="s">
        <v>20</v>
      </c>
      <c r="D14" s="26" t="str">
        <f>VLOOKUP(C14,'[1]BD APUS'!$A$1:$D$114,2,FALSE)</f>
        <v>DESMONTE DE BAJANTE AGUAS LLUVIA</v>
      </c>
      <c r="E14" s="24" t="str">
        <f>VLOOKUP(C14,'[1]BD APUS'!$A$1:$D$113,3,FALSE)</f>
        <v>M</v>
      </c>
      <c r="F14" s="27">
        <v>2.37</v>
      </c>
      <c r="G14" s="28"/>
      <c r="H14" s="28"/>
    </row>
    <row r="15" spans="2:8" x14ac:dyDescent="0.25">
      <c r="B15" s="24">
        <f t="shared" si="0"/>
        <v>2.0399999999999991</v>
      </c>
      <c r="C15" s="25" t="s">
        <v>21</v>
      </c>
      <c r="D15" s="26" t="str">
        <f>VLOOKUP(C15,'[1]BD APUS'!$A$1:$D$114,2,FALSE)</f>
        <v>DEMOLICION CHIMENEA DE GRES</v>
      </c>
      <c r="E15" s="24" t="str">
        <f>VLOOKUP(C15,'[1]BD APUS'!$A$1:$D$113,3,FALSE)</f>
        <v>M</v>
      </c>
      <c r="F15" s="27">
        <v>4</v>
      </c>
      <c r="G15" s="28"/>
      <c r="H15" s="28"/>
    </row>
    <row r="16" spans="2:8" ht="22.5" x14ac:dyDescent="0.25">
      <c r="B16" s="24">
        <f t="shared" si="0"/>
        <v>2.0499999999999989</v>
      </c>
      <c r="C16" s="25" t="s">
        <v>22</v>
      </c>
      <c r="D16" s="26" t="s">
        <v>23</v>
      </c>
      <c r="E16" s="24" t="s">
        <v>11</v>
      </c>
      <c r="F16" s="27">
        <v>172.54</v>
      </c>
      <c r="G16" s="28"/>
      <c r="H16" s="28"/>
    </row>
    <row r="17" spans="2:8" ht="22.5" x14ac:dyDescent="0.25">
      <c r="B17" s="24">
        <f t="shared" si="0"/>
        <v>2.0599999999999987</v>
      </c>
      <c r="C17" s="25" t="s">
        <v>24</v>
      </c>
      <c r="D17" s="26" t="s">
        <v>25</v>
      </c>
      <c r="E17" s="24" t="s">
        <v>11</v>
      </c>
      <c r="F17" s="27">
        <f>$F$15*0.2</f>
        <v>0.8</v>
      </c>
      <c r="G17" s="28"/>
      <c r="H17" s="28"/>
    </row>
    <row r="18" spans="2:8" ht="22.5" x14ac:dyDescent="0.25">
      <c r="B18" s="24">
        <f t="shared" si="0"/>
        <v>2.0699999999999985</v>
      </c>
      <c r="C18" s="25" t="s">
        <v>26</v>
      </c>
      <c r="D18" s="26" t="s">
        <v>27</v>
      </c>
      <c r="E18" s="24" t="s">
        <v>11</v>
      </c>
      <c r="F18" s="27">
        <f>(3.67+0.78+1.46+1.58+1.46+1.69+2.37+2.59+2.37)*1.8</f>
        <v>32.345999999999997</v>
      </c>
      <c r="G18" s="28"/>
      <c r="H18" s="28"/>
    </row>
    <row r="19" spans="2:8" ht="22.5" x14ac:dyDescent="0.25">
      <c r="B19" s="24">
        <f t="shared" si="0"/>
        <v>2.0799999999999983</v>
      </c>
      <c r="C19" s="25" t="s">
        <v>28</v>
      </c>
      <c r="D19" s="26" t="s">
        <v>29</v>
      </c>
      <c r="E19" s="24" t="s">
        <v>11</v>
      </c>
      <c r="F19" s="27">
        <v>172.54</v>
      </c>
      <c r="G19" s="28"/>
      <c r="H19" s="28"/>
    </row>
    <row r="20" spans="2:8" x14ac:dyDescent="0.25">
      <c r="B20" s="24">
        <f t="shared" si="0"/>
        <v>2.0899999999999981</v>
      </c>
      <c r="C20" s="25" t="s">
        <v>30</v>
      </c>
      <c r="D20" s="26" t="str">
        <f>VLOOKUP(C20,'[1]BD APUS'!$A$1:$D$114,2,FALSE)</f>
        <v>DESMONTE DE TUBERIA ELECTRICA</v>
      </c>
      <c r="E20" s="24" t="str">
        <f>VLOOKUP(C20,'[1]BD APUS'!$A$1:$D$113,3,FALSE)</f>
        <v>M</v>
      </c>
      <c r="F20" s="27">
        <f>32+(4.88+3.94+2.74+2.37+9.03+3.92+4.09+4.09+2.59+6.52+4.9+1.46+11.55)</f>
        <v>94.08</v>
      </c>
      <c r="G20" s="28"/>
      <c r="H20" s="28"/>
    </row>
    <row r="21" spans="2:8" ht="22.5" x14ac:dyDescent="0.25">
      <c r="B21" s="29">
        <f t="shared" si="0"/>
        <v>2.0999999999999979</v>
      </c>
      <c r="C21" s="25" t="s">
        <v>31</v>
      </c>
      <c r="D21" s="26" t="str">
        <f>VLOOKUP(C21,'[1]BD APUS'!$A$1:$D$114,2,FALSE)</f>
        <v>DESMONTE DE PUNTOS ELECTRICOS, TOMACORRIENTES, ROSETAS O INTERRUPTORES</v>
      </c>
      <c r="E21" s="24" t="str">
        <f>VLOOKUP(C21,'[1]BD APUS'!$A$1:$D$113,3,FALSE)</f>
        <v>UND</v>
      </c>
      <c r="F21" s="27">
        <v>16</v>
      </c>
      <c r="G21" s="28"/>
      <c r="H21" s="28"/>
    </row>
    <row r="22" spans="2:8" ht="22.5" x14ac:dyDescent="0.25">
      <c r="B22" s="24">
        <f t="shared" si="0"/>
        <v>2.1099999999999977</v>
      </c>
      <c r="C22" s="25" t="s">
        <v>167</v>
      </c>
      <c r="D22" s="26" t="s">
        <v>32</v>
      </c>
      <c r="E22" s="24" t="s">
        <v>4</v>
      </c>
      <c r="F22" s="27">
        <v>8</v>
      </c>
      <c r="G22" s="28"/>
      <c r="H22" s="28"/>
    </row>
    <row r="23" spans="2:8" ht="22.5" x14ac:dyDescent="0.25">
      <c r="B23" s="24">
        <f t="shared" si="0"/>
        <v>2.1199999999999974</v>
      </c>
      <c r="C23" s="25" t="s">
        <v>33</v>
      </c>
      <c r="D23" s="26" t="s">
        <v>34</v>
      </c>
      <c r="E23" s="24" t="s">
        <v>11</v>
      </c>
      <c r="F23" s="27">
        <f>2.77*0.6</f>
        <v>1.6619999999999999</v>
      </c>
      <c r="G23" s="28"/>
      <c r="H23" s="28"/>
    </row>
    <row r="24" spans="2:8" ht="22.5" x14ac:dyDescent="0.25">
      <c r="B24" s="24">
        <f t="shared" si="0"/>
        <v>2.1299999999999972</v>
      </c>
      <c r="C24" s="25" t="s">
        <v>35</v>
      </c>
      <c r="D24" s="26" t="s">
        <v>36</v>
      </c>
      <c r="E24" s="24" t="s">
        <v>4</v>
      </c>
      <c r="F24" s="27">
        <v>4</v>
      </c>
      <c r="G24" s="28"/>
      <c r="H24" s="28"/>
    </row>
    <row r="25" spans="2:8" x14ac:dyDescent="0.25">
      <c r="B25" s="24">
        <f>B24+0.01</f>
        <v>2.139999999999997</v>
      </c>
      <c r="C25" s="25" t="s">
        <v>37</v>
      </c>
      <c r="D25" s="26" t="str">
        <f>VLOOKUP(C25,'[1]BD APUS'!$A$1:$D$114,2,FALSE)</f>
        <v>DESMONTE DE CERCA EN ALAMBRE DE PUA 5 HILOS</v>
      </c>
      <c r="E25" s="24" t="str">
        <f>VLOOKUP(C25,'[1]BD APUS'!$A$1:$D$114,3,FALSE)</f>
        <v>ML</v>
      </c>
      <c r="F25" s="27">
        <v>800</v>
      </c>
      <c r="G25" s="28"/>
      <c r="H25" s="28"/>
    </row>
    <row r="26" spans="2:8" x14ac:dyDescent="0.25">
      <c r="B26" s="24">
        <f>B25+0.01</f>
        <v>2.1499999999999968</v>
      </c>
      <c r="C26" s="25" t="s">
        <v>38</v>
      </c>
      <c r="D26" s="26" t="str">
        <f>VLOOKUP(C26,'[1]BD APUS'!$A$1:$D$113,2,FALSE)</f>
        <v>DESMONTE  DE TANQUE DE AGUA POTABLE</v>
      </c>
      <c r="E26" s="24" t="str">
        <f>VLOOKUP(C26,'[1]BD APUS'!$A$1:$D$114,3,FALSE)</f>
        <v>UND</v>
      </c>
      <c r="F26" s="27">
        <v>1</v>
      </c>
      <c r="G26" s="28"/>
      <c r="H26" s="28"/>
    </row>
    <row r="27" spans="2:8" x14ac:dyDescent="0.25">
      <c r="B27" s="19">
        <v>3</v>
      </c>
      <c r="C27" s="20"/>
      <c r="D27" s="21" t="s">
        <v>39</v>
      </c>
      <c r="E27" s="22"/>
      <c r="F27" s="22"/>
      <c r="G27" s="22"/>
      <c r="H27" s="23"/>
    </row>
    <row r="28" spans="2:8" ht="22.5" x14ac:dyDescent="0.25">
      <c r="B28" s="24">
        <f t="shared" si="0"/>
        <v>3.01</v>
      </c>
      <c r="C28" s="25" t="s">
        <v>168</v>
      </c>
      <c r="D28" s="26" t="s">
        <v>40</v>
      </c>
      <c r="E28" s="24" t="s">
        <v>11</v>
      </c>
      <c r="F28" s="27">
        <v>172.54</v>
      </c>
      <c r="G28" s="28"/>
      <c r="H28" s="28"/>
    </row>
    <row r="29" spans="2:8" ht="22.5" x14ac:dyDescent="0.25">
      <c r="B29" s="24">
        <f t="shared" si="0"/>
        <v>3.0199999999999996</v>
      </c>
      <c r="C29" s="25" t="s">
        <v>41</v>
      </c>
      <c r="D29" s="26" t="s">
        <v>42</v>
      </c>
      <c r="E29" s="24" t="s">
        <v>19</v>
      </c>
      <c r="F29" s="27">
        <f>2.7+2+2+2+2+2+2+2</f>
        <v>16.7</v>
      </c>
      <c r="G29" s="28"/>
      <c r="H29" s="28"/>
    </row>
    <row r="30" spans="2:8" ht="22.5" x14ac:dyDescent="0.25">
      <c r="B30" s="24">
        <f t="shared" si="0"/>
        <v>3.0299999999999994</v>
      </c>
      <c r="C30" s="25" t="s">
        <v>43</v>
      </c>
      <c r="D30" s="26" t="s">
        <v>44</v>
      </c>
      <c r="E30" s="24" t="s">
        <v>11</v>
      </c>
      <c r="F30" s="27">
        <f>32.65+24.24+32.23+11.19+2.3+3.1+1.75</f>
        <v>107.46</v>
      </c>
      <c r="G30" s="28"/>
      <c r="H30" s="28"/>
    </row>
    <row r="31" spans="2:8" x14ac:dyDescent="0.25">
      <c r="B31" s="24">
        <f t="shared" si="0"/>
        <v>3.0399999999999991</v>
      </c>
      <c r="C31" s="25" t="s">
        <v>45</v>
      </c>
      <c r="D31" s="26" t="s">
        <v>46</v>
      </c>
      <c r="E31" s="24" t="s">
        <v>11</v>
      </c>
      <c r="F31" s="27">
        <f>32.65+24.24+32.23+11.19+2.3+3.1+1.75</f>
        <v>107.46</v>
      </c>
      <c r="G31" s="28"/>
      <c r="H31" s="28"/>
    </row>
    <row r="32" spans="2:8" ht="22.5" x14ac:dyDescent="0.25">
      <c r="B32" s="24">
        <f t="shared" si="0"/>
        <v>3.0499999999999989</v>
      </c>
      <c r="C32" s="25" t="s">
        <v>47</v>
      </c>
      <c r="D32" s="26" t="s">
        <v>48</v>
      </c>
      <c r="E32" s="24" t="s">
        <v>19</v>
      </c>
      <c r="F32" s="27">
        <f>(2.5*5)+(13*3)</f>
        <v>51.5</v>
      </c>
      <c r="G32" s="28"/>
      <c r="H32" s="28"/>
    </row>
    <row r="33" spans="2:8" ht="22.5" x14ac:dyDescent="0.25">
      <c r="B33" s="24">
        <f t="shared" si="0"/>
        <v>3.0599999999999987</v>
      </c>
      <c r="C33" s="25" t="s">
        <v>49</v>
      </c>
      <c r="D33" s="26" t="s">
        <v>50</v>
      </c>
      <c r="E33" s="24" t="s">
        <v>19</v>
      </c>
      <c r="F33" s="27">
        <f>(2.5*5)+(13*3)</f>
        <v>51.5</v>
      </c>
      <c r="G33" s="28"/>
      <c r="H33" s="28"/>
    </row>
    <row r="34" spans="2:8" x14ac:dyDescent="0.25">
      <c r="B34" s="19">
        <v>4</v>
      </c>
      <c r="C34" s="20"/>
      <c r="D34" s="21" t="s">
        <v>51</v>
      </c>
      <c r="E34" s="22"/>
      <c r="F34" s="22"/>
      <c r="G34" s="22"/>
      <c r="H34" s="23"/>
    </row>
    <row r="35" spans="2:8" ht="22.5" x14ac:dyDescent="0.25">
      <c r="B35" s="24">
        <f t="shared" ref="B35:B38" si="1">B34+0.01</f>
        <v>4.01</v>
      </c>
      <c r="C35" s="25" t="s">
        <v>52</v>
      </c>
      <c r="D35" s="26" t="s">
        <v>53</v>
      </c>
      <c r="E35" s="24" t="s">
        <v>11</v>
      </c>
      <c r="F35" s="27">
        <f>4.74</f>
        <v>4.74</v>
      </c>
      <c r="G35" s="28"/>
      <c r="H35" s="28"/>
    </row>
    <row r="36" spans="2:8" ht="22.5" x14ac:dyDescent="0.25">
      <c r="B36" s="24">
        <f t="shared" si="1"/>
        <v>4.0199999999999996</v>
      </c>
      <c r="C36" s="25" t="s">
        <v>54</v>
      </c>
      <c r="D36" s="26" t="s">
        <v>55</v>
      </c>
      <c r="E36" s="24" t="s">
        <v>19</v>
      </c>
      <c r="F36" s="27">
        <v>3</v>
      </c>
      <c r="G36" s="28"/>
      <c r="H36" s="28"/>
    </row>
    <row r="37" spans="2:8" ht="22.5" x14ac:dyDescent="0.25">
      <c r="B37" s="24">
        <f>B36+0.01</f>
        <v>4.0299999999999994</v>
      </c>
      <c r="C37" s="25" t="s">
        <v>56</v>
      </c>
      <c r="D37" s="26" t="s">
        <v>57</v>
      </c>
      <c r="E37" s="24" t="s">
        <v>11</v>
      </c>
      <c r="F37" s="27">
        <f>32.65+24.24+32.23+11.19+2.3+3.1+1.75</f>
        <v>107.46</v>
      </c>
      <c r="G37" s="28"/>
      <c r="H37" s="28"/>
    </row>
    <row r="38" spans="2:8" ht="22.5" x14ac:dyDescent="0.25">
      <c r="B38" s="24">
        <f t="shared" si="1"/>
        <v>4.0399999999999991</v>
      </c>
      <c r="C38" s="25" t="s">
        <v>58</v>
      </c>
      <c r="D38" s="26" t="s">
        <v>59</v>
      </c>
      <c r="E38" s="24" t="s">
        <v>11</v>
      </c>
      <c r="F38" s="27">
        <v>10</v>
      </c>
      <c r="G38" s="28"/>
      <c r="H38" s="28"/>
    </row>
    <row r="39" spans="2:8" x14ac:dyDescent="0.25">
      <c r="B39" s="19">
        <v>5</v>
      </c>
      <c r="C39" s="20"/>
      <c r="D39" s="21" t="s">
        <v>60</v>
      </c>
      <c r="E39" s="22"/>
      <c r="F39" s="22"/>
      <c r="G39" s="22"/>
      <c r="H39" s="23"/>
    </row>
    <row r="40" spans="2:8" ht="22.5" x14ac:dyDescent="0.25">
      <c r="B40" s="24">
        <f t="shared" ref="B40:B41" si="2">B39+0.01</f>
        <v>5.01</v>
      </c>
      <c r="C40" s="25" t="s">
        <v>61</v>
      </c>
      <c r="D40" s="26" t="s">
        <v>62</v>
      </c>
      <c r="E40" s="24" t="s">
        <v>11</v>
      </c>
      <c r="F40" s="27">
        <f>$F$15*0.2</f>
        <v>0.8</v>
      </c>
      <c r="G40" s="28"/>
      <c r="H40" s="28"/>
    </row>
    <row r="41" spans="2:8" x14ac:dyDescent="0.25">
      <c r="B41" s="24">
        <f t="shared" si="2"/>
        <v>5.0199999999999996</v>
      </c>
      <c r="C41" s="25" t="s">
        <v>63</v>
      </c>
      <c r="D41" s="26" t="s">
        <v>64</v>
      </c>
      <c r="E41" s="24" t="s">
        <v>11</v>
      </c>
      <c r="F41" s="27">
        <f>1.6*2</f>
        <v>3.2</v>
      </c>
      <c r="G41" s="28"/>
      <c r="H41" s="28"/>
    </row>
    <row r="42" spans="2:8" x14ac:dyDescent="0.25">
      <c r="B42" s="19">
        <v>6</v>
      </c>
      <c r="C42" s="20"/>
      <c r="D42" s="21" t="s">
        <v>65</v>
      </c>
      <c r="E42" s="22"/>
      <c r="F42" s="22"/>
      <c r="G42" s="22"/>
      <c r="H42" s="23"/>
    </row>
    <row r="43" spans="2:8" ht="22.5" x14ac:dyDescent="0.25">
      <c r="B43" s="24">
        <f t="shared" ref="B43:B49" si="3">B42+0.01</f>
        <v>6.01</v>
      </c>
      <c r="C43" s="25" t="s">
        <v>66</v>
      </c>
      <c r="D43" s="26" t="s">
        <v>67</v>
      </c>
      <c r="E43" s="24" t="s">
        <v>19</v>
      </c>
      <c r="F43" s="27">
        <f>2.37*4</f>
        <v>9.48</v>
      </c>
      <c r="G43" s="28"/>
      <c r="H43" s="28"/>
    </row>
    <row r="44" spans="2:8" ht="22.5" x14ac:dyDescent="0.25">
      <c r="B44" s="24">
        <f t="shared" si="3"/>
        <v>6.02</v>
      </c>
      <c r="C44" s="25" t="s">
        <v>68</v>
      </c>
      <c r="D44" s="26" t="s">
        <v>69</v>
      </c>
      <c r="E44" s="24" t="s">
        <v>19</v>
      </c>
      <c r="F44" s="27">
        <v>10</v>
      </c>
      <c r="G44" s="28"/>
      <c r="H44" s="28"/>
    </row>
    <row r="45" spans="2:8" ht="22.5" x14ac:dyDescent="0.25">
      <c r="B45" s="24">
        <f t="shared" si="3"/>
        <v>6.0299999999999994</v>
      </c>
      <c r="C45" s="25" t="s">
        <v>70</v>
      </c>
      <c r="D45" s="26" t="s">
        <v>71</v>
      </c>
      <c r="E45" s="24" t="s">
        <v>4</v>
      </c>
      <c r="F45" s="27">
        <v>1</v>
      </c>
      <c r="G45" s="28"/>
      <c r="H45" s="28"/>
    </row>
    <row r="46" spans="2:8" ht="22.5" x14ac:dyDescent="0.25">
      <c r="B46" s="24">
        <f t="shared" si="3"/>
        <v>6.0399999999999991</v>
      </c>
      <c r="C46" s="25" t="s">
        <v>72</v>
      </c>
      <c r="D46" s="26" t="s">
        <v>73</v>
      </c>
      <c r="E46" s="24" t="s">
        <v>4</v>
      </c>
      <c r="F46" s="27">
        <v>1</v>
      </c>
      <c r="G46" s="28"/>
      <c r="H46" s="28"/>
    </row>
    <row r="47" spans="2:8" ht="22.5" x14ac:dyDescent="0.25">
      <c r="B47" s="24">
        <f t="shared" si="3"/>
        <v>6.0499999999999989</v>
      </c>
      <c r="C47" s="25" t="s">
        <v>74</v>
      </c>
      <c r="D47" s="26" t="s">
        <v>75</v>
      </c>
      <c r="E47" s="24" t="s">
        <v>4</v>
      </c>
      <c r="F47" s="27">
        <v>1</v>
      </c>
      <c r="G47" s="28"/>
      <c r="H47" s="28"/>
    </row>
    <row r="48" spans="2:8" ht="22.5" x14ac:dyDescent="0.25">
      <c r="B48" s="24">
        <f t="shared" si="3"/>
        <v>6.0599999999999987</v>
      </c>
      <c r="C48" s="25" t="s">
        <v>76</v>
      </c>
      <c r="D48" s="26" t="s">
        <v>77</v>
      </c>
      <c r="E48" s="24" t="s">
        <v>19</v>
      </c>
      <c r="F48" s="27">
        <v>50</v>
      </c>
      <c r="G48" s="28"/>
      <c r="H48" s="28"/>
    </row>
    <row r="49" spans="2:8" ht="22.5" x14ac:dyDescent="0.25">
      <c r="B49" s="24">
        <f t="shared" si="3"/>
        <v>6.0699999999999985</v>
      </c>
      <c r="C49" s="25" t="s">
        <v>78</v>
      </c>
      <c r="D49" s="26" t="s">
        <v>79</v>
      </c>
      <c r="E49" s="24" t="s">
        <v>4</v>
      </c>
      <c r="F49" s="27">
        <v>5</v>
      </c>
      <c r="G49" s="28"/>
      <c r="H49" s="28"/>
    </row>
    <row r="50" spans="2:8" x14ac:dyDescent="0.25">
      <c r="B50" s="19">
        <v>7</v>
      </c>
      <c r="C50" s="20"/>
      <c r="D50" s="21" t="s">
        <v>80</v>
      </c>
      <c r="E50" s="22"/>
      <c r="F50" s="22"/>
      <c r="G50" s="22"/>
      <c r="H50" s="23"/>
    </row>
    <row r="51" spans="2:8" ht="22.5" x14ac:dyDescent="0.25">
      <c r="B51" s="24">
        <f t="shared" ref="B51:B59" si="4">B50+0.01</f>
        <v>7.01</v>
      </c>
      <c r="C51" s="25" t="s">
        <v>81</v>
      </c>
      <c r="D51" s="26" t="str">
        <f>VLOOKUP(C51,'[1]BD APUS'!$A$1:$D$113,2,FALSE)</f>
        <v>SUMINISTRO E INSTALACION DE TUBERÍA SCH40 CONDUIT 3/4" PARA INSTALACIONES ELECTRICAS</v>
      </c>
      <c r="E51" s="24" t="str">
        <f>VLOOKUP(C51,'[1]BD APUS'!$A$1:$D$114,3,FALSE)</f>
        <v>ML</v>
      </c>
      <c r="F51" s="27">
        <f>(32+(4.88+3.94+2.74+2.37+9.03+3.92+4.09+4.09+2.59+6.52+4.9+1.46+11.55))*0.3</f>
        <v>28.224</v>
      </c>
      <c r="G51" s="28"/>
      <c r="H51" s="28"/>
    </row>
    <row r="52" spans="2:8" ht="22.5" x14ac:dyDescent="0.25">
      <c r="B52" s="24">
        <f t="shared" si="4"/>
        <v>7.02</v>
      </c>
      <c r="C52" s="25" t="s">
        <v>82</v>
      </c>
      <c r="D52" s="26" t="str">
        <f>VLOOKUP(C52,'[1]BD APUS'!$A$1:$D$115,2,FALSE)</f>
        <v>SUMINISTRO E INSTALACION DE TUBERÍA SCH40 CONDUIT 1/2" PARA INSTALACIONES ELECTRICAS</v>
      </c>
      <c r="E52" s="24" t="str">
        <f>VLOOKUP(C52,'[1]BD APUS'!$A$1:$D$114,3,FALSE)</f>
        <v>ML</v>
      </c>
      <c r="F52" s="27">
        <f>(32+(4.88+3.94+2.74+2.37+9.03+3.92+4.09+4.09+2.59+6.52+4.9+1.46+11.55))*0.7</f>
        <v>65.855999999999995</v>
      </c>
      <c r="G52" s="28"/>
      <c r="H52" s="28"/>
    </row>
    <row r="53" spans="2:8" ht="22.5" x14ac:dyDescent="0.25">
      <c r="B53" s="24">
        <f t="shared" si="4"/>
        <v>7.0299999999999994</v>
      </c>
      <c r="C53" s="25" t="s">
        <v>83</v>
      </c>
      <c r="D53" s="26" t="s">
        <v>84</v>
      </c>
      <c r="E53" s="24" t="s">
        <v>4</v>
      </c>
      <c r="F53" s="27">
        <f>8+4+3+9</f>
        <v>24</v>
      </c>
      <c r="G53" s="28"/>
      <c r="H53" s="28"/>
    </row>
    <row r="54" spans="2:8" x14ac:dyDescent="0.25">
      <c r="B54" s="24">
        <f>B52+0.01</f>
        <v>7.0299999999999994</v>
      </c>
      <c r="C54" s="25" t="s">
        <v>85</v>
      </c>
      <c r="D54" s="26" t="s">
        <v>86</v>
      </c>
      <c r="E54" s="24" t="s">
        <v>4</v>
      </c>
      <c r="F54" s="27">
        <v>11</v>
      </c>
      <c r="G54" s="28"/>
      <c r="H54" s="28"/>
    </row>
    <row r="55" spans="2:8" ht="22.5" x14ac:dyDescent="0.25">
      <c r="B55" s="24">
        <f>B53+0.01</f>
        <v>7.0399999999999991</v>
      </c>
      <c r="C55" s="25" t="s">
        <v>87</v>
      </c>
      <c r="D55" s="26" t="s">
        <v>88</v>
      </c>
      <c r="E55" s="24" t="s">
        <v>4</v>
      </c>
      <c r="F55" s="27">
        <f>7+6+2+3</f>
        <v>18</v>
      </c>
      <c r="G55" s="28"/>
      <c r="H55" s="28"/>
    </row>
    <row r="56" spans="2:8" x14ac:dyDescent="0.25">
      <c r="B56" s="24">
        <f>B54+0.01</f>
        <v>7.0399999999999991</v>
      </c>
      <c r="C56" s="25" t="s">
        <v>89</v>
      </c>
      <c r="D56" s="26" t="s">
        <v>90</v>
      </c>
      <c r="E56" s="24" t="s">
        <v>4</v>
      </c>
      <c r="F56" s="27">
        <v>18</v>
      </c>
      <c r="G56" s="28"/>
      <c r="H56" s="28"/>
    </row>
    <row r="57" spans="2:8" x14ac:dyDescent="0.25">
      <c r="B57" s="24">
        <f>B55+0.01</f>
        <v>7.0499999999999989</v>
      </c>
      <c r="C57" s="25" t="s">
        <v>91</v>
      </c>
      <c r="D57" s="26" t="s">
        <v>92</v>
      </c>
      <c r="E57" s="24" t="s">
        <v>4</v>
      </c>
      <c r="F57" s="27">
        <v>1</v>
      </c>
      <c r="G57" s="28"/>
      <c r="H57" s="28"/>
    </row>
    <row r="58" spans="2:8" ht="22.5" x14ac:dyDescent="0.25">
      <c r="B58" s="24">
        <f t="shared" si="4"/>
        <v>7.0599999999999987</v>
      </c>
      <c r="C58" s="25" t="s">
        <v>93</v>
      </c>
      <c r="D58" s="26" t="s">
        <v>94</v>
      </c>
      <c r="E58" s="24" t="s">
        <v>4</v>
      </c>
      <c r="F58" s="27">
        <v>1</v>
      </c>
      <c r="G58" s="28"/>
      <c r="H58" s="28"/>
    </row>
    <row r="59" spans="2:8" ht="22.5" x14ac:dyDescent="0.25">
      <c r="B59" s="24">
        <f t="shared" si="4"/>
        <v>7.0699999999999985</v>
      </c>
      <c r="C59" s="25" t="s">
        <v>95</v>
      </c>
      <c r="D59" s="26" t="str">
        <f>VLOOKUP(C59,'[1]BD APUS'!$A$1:$D$115,2,FALSE)</f>
        <v>SUMINISTRO E INSTALACIÓN DE LUMINARIAS LED SOLARES CON POSTE METÁLICO DE 3 M PARA EXTERIORES</v>
      </c>
      <c r="E59" s="24" t="str">
        <f>VLOOKUP(C59,'[1]BD APUS'!$A$1:$D$114,3,FALSE)</f>
        <v>UN</v>
      </c>
      <c r="F59" s="27">
        <v>10</v>
      </c>
      <c r="G59" s="28"/>
      <c r="H59" s="28"/>
    </row>
    <row r="60" spans="2:8" x14ac:dyDescent="0.25">
      <c r="B60" s="19">
        <v>8</v>
      </c>
      <c r="C60" s="20"/>
      <c r="D60" s="21" t="s">
        <v>96</v>
      </c>
      <c r="E60" s="22"/>
      <c r="F60" s="22"/>
      <c r="G60" s="22"/>
      <c r="H60" s="23"/>
    </row>
    <row r="61" spans="2:8" ht="22.5" x14ac:dyDescent="0.25">
      <c r="B61" s="24">
        <f>B60+0.01</f>
        <v>8.01</v>
      </c>
      <c r="C61" s="25" t="s">
        <v>97</v>
      </c>
      <c r="D61" s="26" t="s">
        <v>98</v>
      </c>
      <c r="E61" s="24" t="s">
        <v>11</v>
      </c>
      <c r="F61" s="27">
        <v>133.63</v>
      </c>
      <c r="G61" s="28"/>
      <c r="H61" s="28"/>
    </row>
    <row r="62" spans="2:8" x14ac:dyDescent="0.25">
      <c r="B62" s="19">
        <v>9</v>
      </c>
      <c r="C62" s="20"/>
      <c r="D62" s="21" t="s">
        <v>99</v>
      </c>
      <c r="E62" s="22"/>
      <c r="F62" s="22"/>
      <c r="G62" s="22"/>
      <c r="H62" s="23"/>
    </row>
    <row r="63" spans="2:8" ht="22.5" x14ac:dyDescent="0.25">
      <c r="B63" s="24">
        <f t="shared" ref="B63:B65" si="5">B62+0.01</f>
        <v>9.01</v>
      </c>
      <c r="C63" s="25" t="s">
        <v>100</v>
      </c>
      <c r="D63" s="26" t="s">
        <v>101</v>
      </c>
      <c r="E63" s="24" t="s">
        <v>11</v>
      </c>
      <c r="F63" s="27">
        <f>89.47+77.63</f>
        <v>167.1</v>
      </c>
      <c r="G63" s="28"/>
      <c r="H63" s="28"/>
    </row>
    <row r="64" spans="2:8" ht="22.5" x14ac:dyDescent="0.25">
      <c r="B64" s="24">
        <f t="shared" si="5"/>
        <v>9.02</v>
      </c>
      <c r="C64" s="25" t="s">
        <v>102</v>
      </c>
      <c r="D64" s="26" t="s">
        <v>103</v>
      </c>
      <c r="E64" s="24" t="s">
        <v>19</v>
      </c>
      <c r="F64" s="27">
        <v>11.55</v>
      </c>
      <c r="G64" s="28"/>
      <c r="H64" s="28"/>
    </row>
    <row r="65" spans="2:8" ht="22.5" x14ac:dyDescent="0.25">
      <c r="B65" s="24">
        <f t="shared" si="5"/>
        <v>9.0299999999999994</v>
      </c>
      <c r="C65" s="25" t="s">
        <v>104</v>
      </c>
      <c r="D65" s="26" t="s">
        <v>105</v>
      </c>
      <c r="E65" s="24" t="s">
        <v>19</v>
      </c>
      <c r="F65" s="27">
        <f>11.55+11.7</f>
        <v>23.25</v>
      </c>
      <c r="G65" s="28"/>
      <c r="H65" s="28"/>
    </row>
    <row r="66" spans="2:8" x14ac:dyDescent="0.25">
      <c r="B66" s="19">
        <v>10</v>
      </c>
      <c r="C66" s="20"/>
      <c r="D66" s="21" t="s">
        <v>106</v>
      </c>
      <c r="E66" s="22"/>
      <c r="F66" s="22"/>
      <c r="G66" s="22"/>
      <c r="H66" s="23"/>
    </row>
    <row r="67" spans="2:8" x14ac:dyDescent="0.25">
      <c r="B67" s="24">
        <f t="shared" ref="B67:B69" si="6">B66+0.01</f>
        <v>10.01</v>
      </c>
      <c r="C67" s="25" t="s">
        <v>107</v>
      </c>
      <c r="D67" s="26" t="s">
        <v>108</v>
      </c>
      <c r="E67" s="24" t="s">
        <v>11</v>
      </c>
      <c r="F67" s="27">
        <v>172.54</v>
      </c>
      <c r="G67" s="28"/>
      <c r="H67" s="28"/>
    </row>
    <row r="68" spans="2:8" ht="22.5" x14ac:dyDescent="0.25">
      <c r="B68" s="24">
        <f t="shared" si="6"/>
        <v>10.02</v>
      </c>
      <c r="C68" s="25" t="s">
        <v>109</v>
      </c>
      <c r="D68" s="26" t="s">
        <v>110</v>
      </c>
      <c r="E68" s="24" t="s">
        <v>11</v>
      </c>
      <c r="F68" s="27">
        <f>(2.37+2.37+2.74+2.74)*2</f>
        <v>20.440000000000001</v>
      </c>
      <c r="G68" s="28"/>
      <c r="H68" s="28"/>
    </row>
    <row r="69" spans="2:8" ht="22.5" x14ac:dyDescent="0.25">
      <c r="B69" s="24">
        <f t="shared" si="6"/>
        <v>10.029999999999999</v>
      </c>
      <c r="C69" s="25" t="s">
        <v>111</v>
      </c>
      <c r="D69" s="26" t="s">
        <v>112</v>
      </c>
      <c r="E69" s="24" t="s">
        <v>19</v>
      </c>
      <c r="F69" s="27">
        <v>101.75</v>
      </c>
      <c r="G69" s="28"/>
      <c r="H69" s="28"/>
    </row>
    <row r="70" spans="2:8" x14ac:dyDescent="0.25">
      <c r="B70" s="19">
        <v>11</v>
      </c>
      <c r="C70" s="20"/>
      <c r="D70" s="21" t="s">
        <v>113</v>
      </c>
      <c r="E70" s="22"/>
      <c r="F70" s="22"/>
      <c r="G70" s="22"/>
      <c r="H70" s="23"/>
    </row>
    <row r="71" spans="2:8" ht="22.5" x14ac:dyDescent="0.25">
      <c r="B71" s="24">
        <f>B70+0.01</f>
        <v>11.01</v>
      </c>
      <c r="C71" s="25" t="s">
        <v>114</v>
      </c>
      <c r="D71" s="26" t="str">
        <f>VLOOKUP(C71,'[1]BD APUS'!$A$1:$D$114,2,FALSE)</f>
        <v>SUMINISTRO E INSTALACION DE VENTANAS CORREDIZAS EN PVC TIPO DECEUNINCK - 322. 320 SSCL</v>
      </c>
      <c r="E71" s="24" t="str">
        <f>VLOOKUP(C71,'[1]BD APUS'!$A$1:$D$113,3,FALSE)</f>
        <v>M2</v>
      </c>
      <c r="F71" s="27">
        <f>(2.03*1*2)+(0.95*1*2)+(0.95*1)+(0.9*1)+(1*1)+(0.5*0.75)+(0.9*1)+(0.9*1)+(0.6*0.75)+(4.64*1.37)+(5.12*1.37)</f>
        <v>24.8062</v>
      </c>
      <c r="G71" s="28"/>
      <c r="H71" s="28"/>
    </row>
    <row r="72" spans="2:8" ht="22.5" x14ac:dyDescent="0.25">
      <c r="B72" s="24">
        <f>B71+0.01</f>
        <v>11.02</v>
      </c>
      <c r="C72" s="25" t="s">
        <v>115</v>
      </c>
      <c r="D72" s="26" t="s">
        <v>116</v>
      </c>
      <c r="E72" s="24" t="s">
        <v>4</v>
      </c>
      <c r="F72" s="27">
        <v>6</v>
      </c>
      <c r="G72" s="28"/>
      <c r="H72" s="28"/>
    </row>
    <row r="73" spans="2:8" ht="22.5" x14ac:dyDescent="0.25">
      <c r="B73" s="24">
        <f>B72+0.01</f>
        <v>11.03</v>
      </c>
      <c r="C73" s="25" t="s">
        <v>117</v>
      </c>
      <c r="D73" s="26" t="s">
        <v>118</v>
      </c>
      <c r="E73" s="24" t="s">
        <v>4</v>
      </c>
      <c r="F73" s="27">
        <v>4</v>
      </c>
      <c r="G73" s="28"/>
      <c r="H73" s="28"/>
    </row>
    <row r="74" spans="2:8" ht="22.5" x14ac:dyDescent="0.25">
      <c r="B74" s="24">
        <f t="shared" ref="B74:B78" si="7">B73+0.01</f>
        <v>11.04</v>
      </c>
      <c r="C74" s="25" t="s">
        <v>119</v>
      </c>
      <c r="D74" s="26" t="s">
        <v>120</v>
      </c>
      <c r="E74" s="24" t="s">
        <v>4</v>
      </c>
      <c r="F74" s="27">
        <v>2</v>
      </c>
      <c r="G74" s="28"/>
      <c r="H74" s="28"/>
    </row>
    <row r="75" spans="2:8" ht="22.5" x14ac:dyDescent="0.25">
      <c r="B75" s="24">
        <f t="shared" si="7"/>
        <v>11.049999999999999</v>
      </c>
      <c r="C75" s="25" t="s">
        <v>121</v>
      </c>
      <c r="D75" s="26" t="s">
        <v>122</v>
      </c>
      <c r="E75" s="24" t="s">
        <v>4</v>
      </c>
      <c r="F75" s="27">
        <v>2</v>
      </c>
      <c r="G75" s="28"/>
      <c r="H75" s="28"/>
    </row>
    <row r="76" spans="2:8" ht="22.5" x14ac:dyDescent="0.25">
      <c r="B76" s="24">
        <f t="shared" si="7"/>
        <v>11.059999999999999</v>
      </c>
      <c r="C76" s="25" t="s">
        <v>123</v>
      </c>
      <c r="D76" s="26" t="s">
        <v>124</v>
      </c>
      <c r="E76" s="24" t="s">
        <v>11</v>
      </c>
      <c r="F76" s="27">
        <f>(1*1.9)+(1.1*1.9)</f>
        <v>3.9899999999999998</v>
      </c>
      <c r="G76" s="28"/>
      <c r="H76" s="28"/>
    </row>
    <row r="77" spans="2:8" ht="22.5" x14ac:dyDescent="0.25">
      <c r="B77" s="24">
        <f t="shared" si="7"/>
        <v>11.069999999999999</v>
      </c>
      <c r="C77" s="25" t="s">
        <v>125</v>
      </c>
      <c r="D77" s="26" t="str">
        <f>VLOOKUP(C77,'[1]BD APUS'!$A$1:$D$115,2,FALSE)</f>
        <v>SUMINISTRO E INSTALACION DE COCINA INTEGRAL INCLUYE ESTUFA Y LAVAPLATOS</v>
      </c>
      <c r="E77" s="24" t="str">
        <f>VLOOKUP(C77,'[1]BD APUS'!$A$1:$D$114,3,FALSE)</f>
        <v>GLB</v>
      </c>
      <c r="F77" s="27">
        <v>1</v>
      </c>
      <c r="G77" s="28"/>
      <c r="H77" s="28"/>
    </row>
    <row r="78" spans="2:8" ht="33.75" x14ac:dyDescent="0.25">
      <c r="B78" s="24">
        <f t="shared" si="7"/>
        <v>11.079999999999998</v>
      </c>
      <c r="C78" s="25" t="s">
        <v>126</v>
      </c>
      <c r="D78" s="26" t="str">
        <f>VLOOKUP(C78,'[1]BD APUS'!$A$1:$D$115,2,FALSE)</f>
        <v>CONSTRUCCIÓN DE PORTON DE 4 M DE ANCHO X 2.5M DE ALTO EN ACERO GALVANIZADO DETALLES DE MADERA BISAGRAS, CERRADURAS</v>
      </c>
      <c r="E78" s="24" t="str">
        <f>VLOOKUP(C78,'[1]BD APUS'!$A$1:$D$114,3,FALSE)</f>
        <v>UND</v>
      </c>
      <c r="F78" s="27">
        <v>1</v>
      </c>
      <c r="G78" s="28"/>
      <c r="H78" s="28"/>
    </row>
    <row r="79" spans="2:8" ht="22.5" x14ac:dyDescent="0.25">
      <c r="B79" s="24">
        <f>B78+0.01</f>
        <v>11.089999999999998</v>
      </c>
      <c r="C79" s="25" t="s">
        <v>127</v>
      </c>
      <c r="D79" s="26" t="s">
        <v>128</v>
      </c>
      <c r="E79" s="24" t="s">
        <v>129</v>
      </c>
      <c r="F79" s="27">
        <f>(2.03*1*2)+(0.95*1*2)+(0.95*1)+(0.9*1)+(1*1)+(0.5*0.75)+(0.9*1)+(0.9*1)+(0.6*0.75)+(4.64*1.37)+(5.12*1.37)</f>
        <v>24.8062</v>
      </c>
      <c r="G79" s="28"/>
      <c r="H79" s="28"/>
    </row>
    <row r="80" spans="2:8" x14ac:dyDescent="0.25">
      <c r="B80" s="19">
        <v>12</v>
      </c>
      <c r="C80" s="20"/>
      <c r="D80" s="21" t="s">
        <v>130</v>
      </c>
      <c r="E80" s="22"/>
      <c r="F80" s="22"/>
      <c r="G80" s="22"/>
      <c r="H80" s="23"/>
    </row>
    <row r="81" spans="2:8" ht="22.5" x14ac:dyDescent="0.25">
      <c r="B81" s="24">
        <f>B78+0.01</f>
        <v>11.089999999999998</v>
      </c>
      <c r="C81" s="25" t="s">
        <v>131</v>
      </c>
      <c r="D81" s="26" t="s">
        <v>132</v>
      </c>
      <c r="E81" s="24" t="s">
        <v>11</v>
      </c>
      <c r="F81" s="27">
        <v>230</v>
      </c>
      <c r="G81" s="28"/>
      <c r="H81" s="28"/>
    </row>
    <row r="82" spans="2:8" ht="33.75" x14ac:dyDescent="0.25">
      <c r="B82" s="24">
        <f>B80+0.01</f>
        <v>12.01</v>
      </c>
      <c r="C82" s="25" t="s">
        <v>133</v>
      </c>
      <c r="D82" s="26" t="s">
        <v>134</v>
      </c>
      <c r="E82" s="24" t="s">
        <v>129</v>
      </c>
      <c r="F82" s="27">
        <f>((0.15+0.35)*100)+(1000*0.6*0.1)+(100*0.9*0.1)</f>
        <v>119</v>
      </c>
      <c r="G82" s="28"/>
      <c r="H82" s="28"/>
    </row>
    <row r="83" spans="2:8" x14ac:dyDescent="0.25">
      <c r="B83" s="24">
        <f>B82+0.01</f>
        <v>12.02</v>
      </c>
      <c r="C83" s="25" t="s">
        <v>135</v>
      </c>
      <c r="D83" s="26" t="s">
        <v>136</v>
      </c>
      <c r="E83" s="24" t="s">
        <v>129</v>
      </c>
      <c r="F83" s="27">
        <f>(0.35*100)</f>
        <v>35</v>
      </c>
      <c r="G83" s="28"/>
      <c r="H83" s="28"/>
    </row>
    <row r="84" spans="2:8" ht="22.5" x14ac:dyDescent="0.25">
      <c r="B84" s="24">
        <f>B83+0.01</f>
        <v>12.03</v>
      </c>
      <c r="C84" s="25" t="s">
        <v>137</v>
      </c>
      <c r="D84" s="26" t="s">
        <v>138</v>
      </c>
      <c r="E84" s="24" t="s">
        <v>129</v>
      </c>
      <c r="F84" s="27">
        <f>(0.15*100)+(0.148760492385399*130)+18</f>
        <v>52.338864010101872</v>
      </c>
      <c r="G84" s="28"/>
      <c r="H84" s="28"/>
    </row>
    <row r="85" spans="2:8" ht="56.25" x14ac:dyDescent="0.25">
      <c r="B85" s="24">
        <f>B84+0.01</f>
        <v>12.04</v>
      </c>
      <c r="C85" s="25" t="s">
        <v>139</v>
      </c>
      <c r="D85" s="26" t="s">
        <v>140</v>
      </c>
      <c r="E85" s="24" t="s">
        <v>129</v>
      </c>
      <c r="F85" s="27">
        <f>(1000*0.6*0.1)+(100*0.6*0.1)</f>
        <v>66</v>
      </c>
      <c r="G85" s="28"/>
      <c r="H85" s="28"/>
    </row>
    <row r="86" spans="2:8" x14ac:dyDescent="0.25">
      <c r="B86" s="19">
        <v>13</v>
      </c>
      <c r="C86" s="20"/>
      <c r="D86" s="21" t="s">
        <v>141</v>
      </c>
      <c r="E86" s="22"/>
      <c r="F86" s="22"/>
      <c r="G86" s="22"/>
      <c r="H86" s="23"/>
    </row>
    <row r="87" spans="2:8" x14ac:dyDescent="0.25">
      <c r="B87" s="24">
        <f>B86+0.01</f>
        <v>13.01</v>
      </c>
      <c r="C87" s="25" t="s">
        <v>142</v>
      </c>
      <c r="D87" s="26" t="str">
        <f>VLOOKUP(C87,'[1]BD APUS'!$A$1:$D$115,2,FALSE)</f>
        <v>SEÑALIZACIÓN DE SENDEROS</v>
      </c>
      <c r="E87" s="24" t="str">
        <f>VLOOKUP(C87,'[1]BD APUS'!$A$1:$D$114,3,FALSE)</f>
        <v>UND</v>
      </c>
      <c r="F87" s="27">
        <v>10</v>
      </c>
      <c r="G87" s="28"/>
      <c r="H87" s="28"/>
    </row>
    <row r="88" spans="2:8" ht="45" x14ac:dyDescent="0.25">
      <c r="B88" s="30">
        <f>B87+0.01</f>
        <v>13.02</v>
      </c>
      <c r="C88" s="31" t="s">
        <v>143</v>
      </c>
      <c r="D88" s="32" t="s">
        <v>144</v>
      </c>
      <c r="E88" s="30" t="s">
        <v>4</v>
      </c>
      <c r="F88" s="33">
        <v>1</v>
      </c>
      <c r="G88" s="34"/>
      <c r="H88" s="34"/>
    </row>
    <row r="89" spans="2:8" x14ac:dyDescent="0.25">
      <c r="B89" s="19">
        <v>14</v>
      </c>
      <c r="C89" s="20"/>
      <c r="D89" s="21" t="s">
        <v>145</v>
      </c>
      <c r="E89" s="22"/>
      <c r="F89" s="22"/>
      <c r="G89" s="22"/>
      <c r="H89" s="23"/>
    </row>
    <row r="90" spans="2:8" ht="22.5" x14ac:dyDescent="0.25">
      <c r="B90" s="24">
        <f>B89+0.01</f>
        <v>14.01</v>
      </c>
      <c r="C90" s="25" t="s">
        <v>146</v>
      </c>
      <c r="D90" s="26" t="s">
        <v>147</v>
      </c>
      <c r="E90" s="24" t="s">
        <v>4</v>
      </c>
      <c r="F90" s="27">
        <v>3</v>
      </c>
      <c r="G90" s="28"/>
      <c r="H90" s="28"/>
    </row>
    <row r="91" spans="2:8" ht="22.5" x14ac:dyDescent="0.25">
      <c r="B91" s="24">
        <f>B90+0.01</f>
        <v>14.02</v>
      </c>
      <c r="C91" s="25" t="s">
        <v>148</v>
      </c>
      <c r="D91" s="26" t="s">
        <v>149</v>
      </c>
      <c r="E91" s="24" t="s">
        <v>4</v>
      </c>
      <c r="F91" s="27">
        <v>3</v>
      </c>
      <c r="G91" s="28"/>
      <c r="H91" s="28"/>
    </row>
    <row r="92" spans="2:8" x14ac:dyDescent="0.25">
      <c r="B92" s="24">
        <f t="shared" ref="B92" si="8">B91+0.01</f>
        <v>14.03</v>
      </c>
      <c r="C92" s="25" t="s">
        <v>150</v>
      </c>
      <c r="D92" s="26" t="str">
        <f>VLOOKUP(C92,'[1]BD APUS'!$A$1:$D$113,2,FALSE)</f>
        <v>SUMINISTRO E INSTALACIÓN DUCHA ELECTRICA SENCILLA</v>
      </c>
      <c r="E92" s="24" t="str">
        <f>VLOOKUP(C92,'[1]BD APUS'!$A$1:$D$114,3,FALSE)</f>
        <v>UND</v>
      </c>
      <c r="F92" s="27">
        <v>1</v>
      </c>
      <c r="G92" s="28"/>
      <c r="H92" s="28"/>
    </row>
    <row r="93" spans="2:8" x14ac:dyDescent="0.25">
      <c r="B93" s="19">
        <v>15</v>
      </c>
      <c r="C93" s="20"/>
      <c r="D93" s="21" t="s">
        <v>151</v>
      </c>
      <c r="E93" s="22"/>
      <c r="F93" s="22"/>
      <c r="G93" s="22"/>
      <c r="H93" s="23"/>
    </row>
    <row r="94" spans="2:8" x14ac:dyDescent="0.25">
      <c r="B94" s="24">
        <f>B93+0.01</f>
        <v>15.01</v>
      </c>
      <c r="C94" s="25" t="s">
        <v>152</v>
      </c>
      <c r="D94" s="26" t="str">
        <f>VLOOKUP(C94,'[1]BD APUS'!$A$1:$D$113,2,FALSE)</f>
        <v>CONSTRUCCION DE VIVERO DE ALTA MONTAÑA</v>
      </c>
      <c r="E94" s="24" t="str">
        <f>VLOOKUP(C94,'[1]BD APUS'!$A$1:$D$114,3,FALSE)</f>
        <v>GLB</v>
      </c>
      <c r="F94" s="27">
        <v>1</v>
      </c>
      <c r="G94" s="28"/>
      <c r="H94" s="28"/>
    </row>
    <row r="95" spans="2:8" ht="22.5" x14ac:dyDescent="0.25">
      <c r="B95" s="24">
        <f>B94+0.01</f>
        <v>15.02</v>
      </c>
      <c r="C95" s="25" t="s">
        <v>153</v>
      </c>
      <c r="D95" s="26" t="str">
        <f>VLOOKUP(C95,'[1]BD APUS'!$A$1:$D$113,2,FALSE)</f>
        <v>SUMINISTRO E INSTALACIÓN DE MOJONES (HITOS O MARCAS DE LINDEROS) PREFABRICADOS EN CONCRETO</v>
      </c>
      <c r="E95" s="24" t="str">
        <f>VLOOKUP(C95,'[1]BD APUS'!$A$1:$D$114,3,FALSE)</f>
        <v>UND</v>
      </c>
      <c r="F95" s="27">
        <v>57</v>
      </c>
      <c r="G95" s="28"/>
      <c r="H95" s="28"/>
    </row>
    <row r="96" spans="2:8" x14ac:dyDescent="0.25">
      <c r="B96" s="24">
        <f>B95+0.01</f>
        <v>15.03</v>
      </c>
      <c r="C96" s="25" t="s">
        <v>154</v>
      </c>
      <c r="D96" s="26" t="str">
        <f>VLOOKUP(C96,'[1]BD APUS'!$A$1:$D$113,2,FALSE)</f>
        <v>SUMINISTRO E INSTALACION DE GARITA PREFABRICADA</v>
      </c>
      <c r="E96" s="24" t="str">
        <f>VLOOKUP(C96,'[1]BD APUS'!$A$1:$D$114,3,FALSE)</f>
        <v>UND</v>
      </c>
      <c r="F96" s="27">
        <v>1</v>
      </c>
      <c r="G96" s="28"/>
      <c r="H96" s="28"/>
    </row>
    <row r="97" spans="2:8" ht="22.5" x14ac:dyDescent="0.25">
      <c r="B97" s="24">
        <f t="shared" ref="B97" si="9">B96+0.01</f>
        <v>15.04</v>
      </c>
      <c r="C97" s="25" t="s">
        <v>155</v>
      </c>
      <c r="D97" s="26" t="s">
        <v>156</v>
      </c>
      <c r="E97" s="24" t="s">
        <v>157</v>
      </c>
      <c r="F97" s="27">
        <v>2999.01</v>
      </c>
      <c r="G97" s="28"/>
      <c r="H97" s="28"/>
    </row>
    <row r="98" spans="2:8" ht="22.5" x14ac:dyDescent="0.25">
      <c r="B98" s="24">
        <f>B97+0.01</f>
        <v>15.049999999999999</v>
      </c>
      <c r="C98" s="35" t="s">
        <v>158</v>
      </c>
      <c r="D98" s="26" t="str">
        <f>VLOOKUP(C98,'[1]BD APUS'!$A$1:$D$113,2,FALSE)</f>
        <v>TRANSPORTE DE MATERIALES LIVIANOS, EQUIPOS, RESIDUOS Y MOVIMIENTO GENERAL DE INSUMOS DENTRO DEL PROYECTO</v>
      </c>
      <c r="E98" s="24" t="str">
        <f>VLOOKUP(C98,'[1]BD APUS'!$A$1:$D$114,3,FALSE)</f>
        <v>DIA</v>
      </c>
      <c r="F98" s="27">
        <v>90</v>
      </c>
      <c r="G98" s="28"/>
      <c r="H98" s="28"/>
    </row>
    <row r="99" spans="2:8" ht="22.5" x14ac:dyDescent="0.25">
      <c r="B99" s="24">
        <f t="shared" ref="B99:B101" si="10">B98+0.01</f>
        <v>15.059999999999999</v>
      </c>
      <c r="C99" s="25" t="s">
        <v>159</v>
      </c>
      <c r="D99" s="26" t="str">
        <f>VLOOKUP(C99,'[1]BD APUS'!$A$1:$D$113,2,FALSE)</f>
        <v>PODA DE MATERIAL VEGETAL SUPERFICIAL, INCLUYE TRANSPORTE Y CARGUE A SITIO DE DISPOSICION FINAL</v>
      </c>
      <c r="E99" s="24" t="str">
        <f>VLOOKUP(C99,'[1]BD APUS'!$A$1:$D$114,3,FALSE)</f>
        <v>M2</v>
      </c>
      <c r="F99" s="27">
        <v>1700</v>
      </c>
      <c r="G99" s="28"/>
      <c r="H99" s="28"/>
    </row>
    <row r="100" spans="2:8" ht="22.5" x14ac:dyDescent="0.25">
      <c r="B100" s="24">
        <f t="shared" si="10"/>
        <v>15.069999999999999</v>
      </c>
      <c r="C100" s="25" t="s">
        <v>160</v>
      </c>
      <c r="D100" s="26" t="str">
        <f>VLOOKUP(C100,'[1]BD APUS'!$A$1:$D$113,2,FALSE)</f>
        <v>PODA DE MANTENIMIENTO DE ARBUSTOS Y ARBOLES PEQUEÑOS, INCLUYE TRANSPORTE Y CARGUE A SITIO DE DISPOSICION FINAL</v>
      </c>
      <c r="E100" s="24" t="str">
        <f>VLOOKUP(C100,'[1]BD APUS'!$A$1:$D$114,3,FALSE)</f>
        <v>M2</v>
      </c>
      <c r="F100" s="27">
        <v>900</v>
      </c>
      <c r="G100" s="28"/>
      <c r="H100" s="28"/>
    </row>
    <row r="101" spans="2:8" ht="22.5" x14ac:dyDescent="0.25">
      <c r="B101" s="24">
        <f t="shared" si="10"/>
        <v>15.079999999999998</v>
      </c>
      <c r="C101" s="25" t="s">
        <v>161</v>
      </c>
      <c r="D101" s="26" t="str">
        <f>VLOOKUP(C101,'[1]BD APUS'!$A$1:$D$113,2,FALSE)</f>
        <v>LIMPIEZA MANUAL DE CAUCE EN ZONA DE PARAMO, INCLUYE TRANSPORTE Y CARGUE A SITIO DE DISPOSICION FINAL</v>
      </c>
      <c r="E101" s="24" t="str">
        <f>VLOOKUP(C101,'[1]BD APUS'!$A$1:$D$114,3,FALSE)</f>
        <v>M2</v>
      </c>
      <c r="F101" s="27">
        <f>3*880</f>
        <v>2640</v>
      </c>
      <c r="G101" s="28"/>
      <c r="H101" s="28"/>
    </row>
    <row r="102" spans="2:8" x14ac:dyDescent="0.25">
      <c r="B102" s="36"/>
      <c r="C102" s="22"/>
      <c r="D102" s="22"/>
      <c r="E102" s="22"/>
      <c r="F102" s="37"/>
      <c r="G102" s="37"/>
      <c r="H102" s="38">
        <f>ROUND(SUM(H8:H101),2)</f>
        <v>0</v>
      </c>
    </row>
    <row r="103" spans="2:8" x14ac:dyDescent="0.25">
      <c r="B103" s="39"/>
      <c r="C103" s="40"/>
      <c r="D103" s="41"/>
      <c r="E103" s="41"/>
      <c r="F103" s="42" t="s">
        <v>162</v>
      </c>
      <c r="G103" s="42"/>
      <c r="H103" s="43"/>
    </row>
    <row r="104" spans="2:8" x14ac:dyDescent="0.25">
      <c r="B104" s="39"/>
      <c r="C104" s="40"/>
      <c r="D104" s="41"/>
      <c r="E104" s="41"/>
      <c r="F104" s="44" t="s">
        <v>163</v>
      </c>
      <c r="G104" s="44"/>
      <c r="H104" s="43"/>
    </row>
    <row r="105" spans="2:8" x14ac:dyDescent="0.25">
      <c r="B105" s="39"/>
      <c r="C105" s="40"/>
      <c r="D105" s="41"/>
      <c r="E105" s="41"/>
      <c r="F105" s="45" t="s">
        <v>164</v>
      </c>
      <c r="G105" s="45"/>
      <c r="H105" s="43"/>
    </row>
    <row r="106" spans="2:8" x14ac:dyDescent="0.25">
      <c r="B106" s="39"/>
      <c r="C106" s="40"/>
      <c r="D106" s="41"/>
      <c r="E106" s="41"/>
      <c r="F106" s="46"/>
      <c r="G106" s="46"/>
      <c r="H106" s="43"/>
    </row>
    <row r="107" spans="2:8" x14ac:dyDescent="0.25">
      <c r="B107" s="47"/>
      <c r="C107" s="48"/>
      <c r="D107" s="49"/>
      <c r="E107" s="49"/>
      <c r="F107" s="49"/>
      <c r="G107" s="50" t="s">
        <v>165</v>
      </c>
      <c r="H107" s="51">
        <f>+SUM(H102:H106)</f>
        <v>0</v>
      </c>
    </row>
  </sheetData>
  <mergeCells count="10">
    <mergeCell ref="F103:G103"/>
    <mergeCell ref="F104:G104"/>
    <mergeCell ref="F105:G105"/>
    <mergeCell ref="F106:G106"/>
    <mergeCell ref="B3:C4"/>
    <mergeCell ref="D3:G3"/>
    <mergeCell ref="H3:H4"/>
    <mergeCell ref="D4:G4"/>
    <mergeCell ref="B5:H5"/>
    <mergeCell ref="F102:G10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Yolany Quiroga Rodríguez</dc:creator>
  <cp:lastModifiedBy>Sara Yolany Quiroga Rodríguez</cp:lastModifiedBy>
  <dcterms:created xsi:type="dcterms:W3CDTF">2025-09-17T16:00:20Z</dcterms:created>
  <dcterms:modified xsi:type="dcterms:W3CDTF">2025-09-17T17:27:45Z</dcterms:modified>
</cp:coreProperties>
</file>