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mc:AlternateContent xmlns:mc="http://schemas.openxmlformats.org/markup-compatibility/2006">
    <mc:Choice Requires="x15">
      <x15ac:absPath xmlns:x15ac="http://schemas.microsoft.com/office/spreadsheetml/2010/11/ac" url="/Volumes/NO NAME/SENA 2025/CONTRATACION BIENES Y SUMINISTROS 2025/COMPRA EQUIPOS Y HERRAMIENTAS/DOCUMENTOS PARA PUBLICAR/"/>
    </mc:Choice>
  </mc:AlternateContent>
  <xr:revisionPtr revIDLastSave="0" documentId="13_ncr:1_{C5A94DE9-9591-E14A-B80F-3E909D4AB5B2}" xr6:coauthVersionLast="47" xr6:coauthVersionMax="47" xr10:uidLastSave="{00000000-0000-0000-0000-000000000000}"/>
  <bookViews>
    <workbookView xWindow="0" yWindow="740" windowWidth="29400" windowHeight="17280" activeTab="2" xr2:uid="{CA7EA924-F42E-4F58-BE56-D29A9303098B}"/>
  </bookViews>
  <sheets>
    <sheet name="LOTE 1. AMBIENTAL" sheetId="13" r:id="rId1"/>
    <sheet name="LOTE 2 AGROINDUSTRIA" sheetId="10" r:id="rId2"/>
    <sheet name="LOTE 3.AGRICOLA" sheetId="12" r:id="rId3"/>
    <sheet name="LOTE 4.PECUARIA" sheetId="11"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7" i="10" l="1"/>
  <c r="K9" i="10"/>
  <c r="K10" i="10"/>
  <c r="K11" i="10"/>
  <c r="K12" i="10"/>
  <c r="K13" i="10"/>
  <c r="K14" i="10"/>
  <c r="K15" i="10"/>
  <c r="K16" i="10"/>
  <c r="K8" i="10"/>
  <c r="K7" i="10"/>
  <c r="I12" i="11"/>
  <c r="K6" i="11"/>
  <c r="L6" i="11" s="1"/>
  <c r="K7" i="11"/>
  <c r="L7" i="11" s="1"/>
  <c r="K8" i="11"/>
  <c r="L8" i="11" s="1"/>
  <c r="K9" i="11"/>
  <c r="L9" i="11" s="1"/>
  <c r="K10" i="11"/>
  <c r="L10" i="11" s="1"/>
  <c r="K11" i="11"/>
  <c r="L11" i="11" s="1"/>
  <c r="K12" i="11"/>
  <c r="L12" i="11" s="1"/>
  <c r="N12" i="11" s="1"/>
  <c r="K5" i="11"/>
  <c r="L5" i="11" s="1"/>
  <c r="N5" i="11" s="1"/>
  <c r="G6" i="11"/>
  <c r="H6" i="11" s="1"/>
  <c r="I6" i="11" s="1"/>
  <c r="G7" i="11"/>
  <c r="H7" i="11" s="1"/>
  <c r="I7" i="11" s="1"/>
  <c r="G8" i="11"/>
  <c r="H8" i="11" s="1"/>
  <c r="I8" i="11" s="1"/>
  <c r="G9" i="11"/>
  <c r="H9" i="11" s="1"/>
  <c r="I9" i="11" s="1"/>
  <c r="G10" i="11"/>
  <c r="H10" i="11" s="1"/>
  <c r="I10" i="11" s="1"/>
  <c r="G11" i="11"/>
  <c r="H11" i="11" s="1"/>
  <c r="I11" i="11" s="1"/>
  <c r="G12" i="11"/>
  <c r="H12" i="11" s="1"/>
  <c r="G5" i="11"/>
  <c r="H5" i="11" s="1"/>
  <c r="I5" i="11" s="1"/>
  <c r="L11" i="12"/>
  <c r="M11" i="12" s="1"/>
  <c r="L15" i="12"/>
  <c r="M15" i="12" s="1"/>
  <c r="O15" i="12" s="1"/>
  <c r="K6" i="12"/>
  <c r="L6" i="12" s="1"/>
  <c r="M6" i="12" s="1"/>
  <c r="K7" i="12"/>
  <c r="L7" i="12" s="1"/>
  <c r="M7" i="12" s="1"/>
  <c r="K8" i="12"/>
  <c r="L8" i="12" s="1"/>
  <c r="M8" i="12" s="1"/>
  <c r="O8" i="12" s="1"/>
  <c r="K9" i="12"/>
  <c r="L9" i="12" s="1"/>
  <c r="M9" i="12" s="1"/>
  <c r="O9" i="12" s="1"/>
  <c r="K10" i="12"/>
  <c r="L10" i="12" s="1"/>
  <c r="M10" i="12" s="1"/>
  <c r="K11" i="12"/>
  <c r="K12" i="12"/>
  <c r="L12" i="12" s="1"/>
  <c r="M12" i="12" s="1"/>
  <c r="K13" i="12"/>
  <c r="L13" i="12" s="1"/>
  <c r="M13" i="12" s="1"/>
  <c r="K14" i="12"/>
  <c r="L14" i="12" s="1"/>
  <c r="M14" i="12" s="1"/>
  <c r="K15" i="12"/>
  <c r="K16" i="12"/>
  <c r="L16" i="12" s="1"/>
  <c r="M16" i="12" s="1"/>
  <c r="K17" i="12"/>
  <c r="L17" i="12" s="1"/>
  <c r="M17" i="12" s="1"/>
  <c r="O17" i="12" s="1"/>
  <c r="K18" i="12"/>
  <c r="L18" i="12" s="1"/>
  <c r="M18" i="12" s="1"/>
  <c r="K5" i="12"/>
  <c r="L5" i="12" s="1"/>
  <c r="M5" i="12" s="1"/>
  <c r="O5" i="12" s="1"/>
  <c r="G6" i="12"/>
  <c r="H6" i="12" s="1"/>
  <c r="I6" i="12" s="1"/>
  <c r="G7" i="12"/>
  <c r="H7" i="12" s="1"/>
  <c r="I7" i="12" s="1"/>
  <c r="G8" i="12"/>
  <c r="H8" i="12" s="1"/>
  <c r="I8" i="12" s="1"/>
  <c r="G9" i="12"/>
  <c r="H9" i="12" s="1"/>
  <c r="I9" i="12" s="1"/>
  <c r="G10" i="12"/>
  <c r="H10" i="12" s="1"/>
  <c r="I10" i="12" s="1"/>
  <c r="G11" i="12"/>
  <c r="H11" i="12" s="1"/>
  <c r="I11" i="12" s="1"/>
  <c r="G12" i="12"/>
  <c r="H12" i="12" s="1"/>
  <c r="I12" i="12" s="1"/>
  <c r="G13" i="12"/>
  <c r="H13" i="12" s="1"/>
  <c r="I13" i="12" s="1"/>
  <c r="G14" i="12"/>
  <c r="H14" i="12" s="1"/>
  <c r="I14" i="12" s="1"/>
  <c r="G15" i="12"/>
  <c r="H15" i="12" s="1"/>
  <c r="I15" i="12" s="1"/>
  <c r="G16" i="12"/>
  <c r="H16" i="12" s="1"/>
  <c r="I16" i="12" s="1"/>
  <c r="G17" i="12"/>
  <c r="H17" i="12" s="1"/>
  <c r="I17" i="12" s="1"/>
  <c r="G18" i="12"/>
  <c r="H18" i="12" s="1"/>
  <c r="I18" i="12" s="1"/>
  <c r="G5" i="12"/>
  <c r="H5" i="12" s="1"/>
  <c r="I5" i="12" s="1"/>
  <c r="F6" i="10"/>
  <c r="E6" i="10"/>
  <c r="F7" i="10"/>
  <c r="E7" i="10"/>
  <c r="K6" i="10"/>
  <c r="G5" i="10"/>
  <c r="K5" i="10"/>
  <c r="J5" i="10"/>
  <c r="P10" i="13"/>
  <c r="P9" i="13"/>
  <c r="P8" i="13"/>
  <c r="M12" i="11" l="1"/>
  <c r="O12" i="11" s="1"/>
  <c r="N6" i="11"/>
  <c r="N10" i="11"/>
  <c r="M10" i="11"/>
  <c r="O10" i="11" s="1"/>
  <c r="N9" i="11"/>
  <c r="M9" i="11"/>
  <c r="O9" i="11" s="1"/>
  <c r="M8" i="11"/>
  <c r="O8" i="11" s="1"/>
  <c r="N8" i="11"/>
  <c r="N7" i="11"/>
  <c r="M7" i="11"/>
  <c r="O7" i="11" s="1"/>
  <c r="N11" i="11"/>
  <c r="M5" i="11"/>
  <c r="O5" i="11" s="1"/>
  <c r="M6" i="11"/>
  <c r="O6" i="11" s="1"/>
  <c r="M11" i="11"/>
  <c r="O11" i="11" s="1"/>
  <c r="O11" i="12"/>
  <c r="O14" i="12"/>
  <c r="O12" i="12"/>
  <c r="O10" i="12"/>
  <c r="O18" i="12"/>
  <c r="O16" i="12"/>
  <c r="O13" i="12"/>
  <c r="O7" i="12"/>
  <c r="O6" i="12"/>
  <c r="N18" i="12"/>
  <c r="N17" i="12"/>
  <c r="N16" i="12"/>
  <c r="N10" i="12"/>
  <c r="N15" i="12"/>
  <c r="N14" i="12"/>
  <c r="N13" i="12"/>
  <c r="N12" i="12"/>
  <c r="N11" i="12"/>
  <c r="N9" i="12"/>
  <c r="N8" i="12"/>
  <c r="N5" i="12"/>
  <c r="N7" i="12"/>
  <c r="N6" i="12"/>
  <c r="O9" i="13"/>
  <c r="O8" i="13"/>
  <c r="M9" i="13"/>
  <c r="L9" i="13"/>
  <c r="M8" i="13"/>
  <c r="L8" i="13"/>
  <c r="I9" i="13" l="1"/>
  <c r="J9" i="13" s="1"/>
  <c r="K9" i="13" s="1"/>
  <c r="I8" i="13"/>
  <c r="J8" i="13" s="1"/>
  <c r="K8" i="13" s="1"/>
  <c r="O19" i="12" l="1"/>
  <c r="J8" i="10" l="1"/>
  <c r="J9" i="10"/>
  <c r="J10" i="10"/>
  <c r="J11" i="10"/>
  <c r="J12" i="10"/>
  <c r="J13" i="10"/>
  <c r="J14" i="10"/>
  <c r="J15" i="10"/>
  <c r="J16" i="10"/>
  <c r="O13" i="11" l="1"/>
  <c r="E16"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tc={C216E59E-C807-0E43-8D75-E834540F467B}</author>
    <author>tc={7E8DF573-85EE-9D44-A2E7-A3C1AF6C71E5}</author>
  </authors>
  <commentList>
    <comment ref="I12" authorId="0" shapeId="0" xr:uid="{C216E59E-C807-0E43-8D75-E834540F467B}">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https://www.agrofacil.co/producto/malla-eslabonada-agrofacil-1-00-m-x-10/</t>
      </text>
    </comment>
    <comment ref="M12" authorId="1" shapeId="0" xr:uid="{7E8DF573-85EE-9D44-A2E7-A3C1AF6C71E5}">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https://www.homecenter.com.co/homecenter-co/product/278183/malla-eslabonada-2x10-m-metal-21-4x21-4-27-mm-pr/278183/
</t>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4">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futureMetadata>
  <valueMetadata count="4">
    <bk>
      <rc t="1" v="0"/>
    </bk>
    <bk>
      <rc t="1" v="1"/>
    </bk>
    <bk>
      <rc t="1" v="2"/>
    </bk>
    <bk>
      <rc t="1" v="3"/>
    </bk>
  </valueMetadata>
</metadata>
</file>

<file path=xl/sharedStrings.xml><?xml version="1.0" encoding="utf-8"?>
<sst xmlns="http://schemas.openxmlformats.org/spreadsheetml/2006/main" count="150" uniqueCount="119">
  <si>
    <t>DIRECCIÓN DE FORMACIÓN PROFESIONAL
Anexo 3.2. Estudio de mercado
PROYECTO METODOLOGÍA GENERAL AJUSTADA - MGA</t>
  </si>
  <si>
    <t>INFORMACIÓN DEL PROYECTO</t>
  </si>
  <si>
    <t>NOMBRE DEL PROYECTO</t>
  </si>
  <si>
    <t>Fortalecimiento de competencias técnicas en el Centro para la Formación Cafetera, mediante la modernización de laboratorio de fisicoquímica con equipos portátiles en el marco del programa CampeSENA.</t>
  </si>
  <si>
    <t>ANÁLISIS DE MERCADO</t>
  </si>
  <si>
    <t>ITEM</t>
  </si>
  <si>
    <t>NOMBRE DEL ELEMENTO DE CONSUMO Y/O DEVOLUTIVOS</t>
  </si>
  <si>
    <t>DESCRIPCIÓN COMPLETA DEL ELEMENTO DE CONSUMO Y/O DEVOLUTIVOS</t>
  </si>
  <si>
    <t>JUSTIFIACIÓN REQUERIMIENTO</t>
  </si>
  <si>
    <t>FOTO DEL ELEMENTO</t>
  </si>
  <si>
    <t>UNIDAD DE MEDIDA</t>
  </si>
  <si>
    <t>CANTIDAD REQUERIDA</t>
  </si>
  <si>
    <t xml:space="preserve">Fotómetro PF12 </t>
  </si>
  <si>
    <t>El fotómetro PF-12Plus es un dispositivo adaptado para el análisis móvil del agua. Equipado con más de 100 métodos preprogramados, es el compañero ideal para todos los campos del análisis de aguas y aguas residuales. Con su LED de 860 nm especialmente posicionado, el PF-12Plus permite realizar mediciones nefelométricas de turbidez (NTU) en el rango de 1-1000 NTU. El exclusivo NTU-Check controla la turbidez en paralelo a cada medición. Las pruebas de tubo NANOCOLOR y las pruebas VISOCOLOR ECO pueden evaluarse con el PF-12Plus.
Tipo Fotómetro de filtro con control por microprocesador, autotest y autocalibración
Fuente de luz Lámpara de xenón
Sistema óptico Rueda de filtros automática con 7 filtros de interferencia
Longitud de onda 345 nm / 436 nm / 470 nm / 540 nm / 585 nm / 620 nm / 690 nm más 1 compartimento para un filtro adicional; LED de 860 nm para la medición de NTU
Precisión de la longitud de onda ± 2 nm, ancho de banda a media transmisión 10 nm-12 nm
Rango fotométrico ± 3 E
Precisión fotométrica ± 1 %
Estabilidad a largo plazo &lt; 0,002 A/h
Modos de medición Más de 100 pruebas preprogramadas y métodos especiales, absorbancia, transmisión, factor, estándar, medición nefelométrica de la turbidez; 50 métodos de libre programación
Pruebas preprogramadas Pruebas de tubo NANOCOLOR, pruebas VISOCOLOR ECO
Medición de la turbidez Medición nefelométrica de la turbidez a 860 nm, 1-1000 NTU
Ranura para cubetas Tubos redondos de 16 mm de diámetro exterior
Luz externa Insensible a la luz externa, mediciones rápidas sin tapa de la ranura de la cubeta
Memoria de datos 1000 resultados, conforme a las BPL
Pantalla Pantalla gráfica retroiluminada, 128 x 64 píxeles
Apagado automático Inactivo o apagado automático después de 5 min, 10 min, 15 min, 20 min, 60 min
Control de calidad interno Con NANOCONTROL NANOCHECK 2.0</t>
  </si>
  <si>
    <t>El laboratorio No cuenta con éste equipo; es un equipo versátil que permite leer variedad de parámetros en campo, de acuerdo a los kit disponibles para análisis.</t>
  </si>
  <si>
    <t>Unidad</t>
  </si>
  <si>
    <t>Multiparámetro para oxigeno,conductividad, temperatura, pH</t>
  </si>
  <si>
    <t>Medidor profesional de pH/oxígeno disuelto/conductividad con 2 entradas de
medición, visualización y almacenamiento simultaneo (DIN, toma de 8 pines),
pantalla gráfica retroiluminada, para aplicación móvil con registrador de datos e
interfaz USB, con sonda adicional.
Incluye: Medidor en maletín de campo con SenTix® 41-3, CellOx® 325-3,
TetraCon® 325-3, accesorios para el sensor, blindaje SM Pro, manual de
instrucciones, sopor</t>
  </si>
  <si>
    <t>Se requiere para análisis de agua en campo y trabajar con él, en formaciones por fuera del Centro de Formación.</t>
  </si>
  <si>
    <t>VALOR TOTAL</t>
  </si>
  <si>
    <t>item</t>
  </si>
  <si>
    <t>Nombre del equipo</t>
  </si>
  <si>
    <t>Caracteristicas tecnicas</t>
  </si>
  <si>
    <t xml:space="preserve">Foto. </t>
  </si>
  <si>
    <t>Cantidad</t>
  </si>
  <si>
    <t>Medidor De Humedad De Granos Rango3-80% ,café, Cacao Mg-pro</t>
  </si>
  <si>
    <t>Rango de medición: 3-80% (general)5-30% (especial), Forma de llenar la cámara: manual, Pantalla: gráfica LCD LED retroiluminada, Capacidad de la muestra: 90 ml, Control de medición: microordenador de un solo sistema, Indicador de batería baja: gráfico, Resolución de medición: humedad-0.1%, Precisión de medición de humedad: +/- 0.5% en el rango de humedad normal para granos estándar mediante el uso de ajustes de promedio y calibración, Corrección de medidas: usando el teclado-opción "ADJ Setting" , Guardar datos: almacenamiento interno,  Capacidad de la memoria interna:- 99 mediciones con fecha y hora, Códigos de granos: 25 tipos, Tecl, ado: incluido automáticamente, Compensación de temperatura: considerada automáticamente, Fuente de alimentación: 4 baterías de 1,5 V tipo AAA + 1 Batería de 3V tipo (batería no incluida), Dimensiones: 16,5 × 7,1 × 7,4 cm.</t>
  </si>
  <si>
    <t xml:space="preserve"> Una escala: Brix escala: 0 a 90% Brix;, Temperatura de referencia: 20 °C, ATC (compensación automática de temperatura) Rango de compensación: 10 °C-30 °C (50 °F-86 °F), Calibración Manual con controlador de minitornillo proporcionado, Lista de embalaje: 1 x refractómetro, 1 x pipeta, 1 x tornillo conductor, 1 x paño de limpieza.</t>
  </si>
  <si>
    <t>Motosierra de alturas</t>
  </si>
  <si>
    <t>Podadora de altura profesional de bajo peso y fácil manejo. Ideal para cortar ramas a una altura de hasta cinco metros. Sistema antivibración, eje telescópico, longitud total 270 - 390 cm.                                                                                            Cilindrada:  25,4 cm³                                                                                                                                          Logro: 0,95 kW 1                                                                                                                                            Potencia: 1,3 PS                                                                                                                                                    Potencia: 1,3 bhp                                                                                                                                               Peso de la unidad sin combustible: 7-7,4 kg 2</t>
  </si>
  <si>
    <t>Coco recolector de café.</t>
  </si>
  <si>
    <t>PRESENTACIÓN:	UNIDAD
ACCESORIOS QUE INCLUYE:	No incluye accesorios adicionales
CAPACIDAD:	N/A
GARANTÍA:	1 año de garantía (Por defectos de fabricación)
MATERIAL:	Plástico
MATERIAL ESTRUCTURAL:	Plástico
USO:	Doméstico
COLOR:	Amarillo
ANCHO CMS:	40.70
LARGO CMS:	25.40
ALTO CMS:	30.50</t>
  </si>
  <si>
    <t>Cinturon Acolchado Para Coco Recolector De Café X Und</t>
  </si>
  <si>
    <t>La correa o cinturón es el accesorio ideal para colocarnos en la cintura el coco o canasto recolector de café ya que tiene las pinzas que se adaptan perfectamente al coco y es ajustable a las diversas cinturas.</t>
  </si>
  <si>
    <t>Contiene escafandra, mascarilla desechable,  mascara media cara con filtros y prefiltros, gafas, guantes de nitrilo, camisa y pantalón anti fluidos
Este kit es ideal para las aplicaciones agícolas y procesos de desinfección.</t>
  </si>
  <si>
    <t>Tijera de poda profesional 20 cm</t>
  </si>
  <si>
    <t>Hoja de acero totalmente templado.
Cabezal de corte estrecho para llegar fácilmente a cualquier parte.
Mangos de acero sellado presionado.
Existen repuestos disponibles.
Mecanismo de bloqueo con clip sencillo.
Diseñadas para podar parras.
Cómodos mangos de acero sellado presionado.
Afilado duradero y corte limpio con baja fricción gracias al proceso especial de afilado de la hoja.
Facilita el acceso gracias a su cabezal de corte estrecho.</t>
  </si>
  <si>
    <t>Rastrillo metálico, con tres dientes para jardinería con mango de madera, metalico o plastico.</t>
  </si>
  <si>
    <t>Rastrillo metálico, con tres dientes para jardinería Tramontina con mango de madera, la comodidad y el cuidado están garantizados. Perfecto para arar el suelo, ablandar la tierra y retirar residuos, es una pieza desarrollada especialmente para llevarle placer a la jardinería. Es una pieza metálica con tres dientes y mango de madera, que le da más comodidad y bienestar en su manejo.</t>
  </si>
  <si>
    <t>Barrenos para muestreo de suelo AMS</t>
  </si>
  <si>
    <t>Herramienta de mano utilizada para realizar agujeros cilíndricos, extrayendo el material sólido (Suelos) con el fin de realizar muestreos.
Hecho en tubería de Hierro, además, las cuchillas de corte, tienen un tratamiento térmico para la resistencia a terrenos limosos y resistente al desgaste.
Viene con Agarraderas antideslizantes, Estuche o funda para punta y 2Tornillos con tuerca y seguro.
Laro 120cm y ancho 60cm</t>
  </si>
  <si>
    <t>Mini motosierra inalámbrica de 6 pulgadas, sierra de cadena eléctrica  con 2 baterías de 2.0 Amh y 2 cadenas, sierra eléctrica pequeña con motor</t>
  </si>
  <si>
    <t>Motosierra eléctrica equipada con motor de cobre puro de alta potencia de 700 W que impulsa la cadena para cortar a una alta velocidad de 34.5 pies/s. Eso hace que sea fácil y rápido cortar una rama o tronco. Solo tarda unos 10 segundos en cortar un tronco con un diámetro de 6". Ahorra mucho tiempo y energía. El bloqueo de seguridad evita la activación accidental (debe presionar dos botones diferentes para encender. El protector de hoja evita lesiones al presionar con la otra mano.  Batería de larga duración y excelente combinación: el parámetro realista es de 21 V en una sola batería recargable, garantiza que la mini sierra pueda seguir funcionando de 30 a 45 minutos. El paquete debe incluir 2 baterías de 21 v, 2 cadenas, 1 gafas, 2 guantes, etc., lista para usar fuera de la caja. Fácil cambio de repuestos, como cadena y lubricación.</t>
  </si>
  <si>
    <t>Memoria Micro Sd</t>
  </si>
  <si>
    <t xml:space="preserve">Capaciadad: 252 GB, Velocidad de Clase UHS: 3U, UHS-I: velocidades de transferencia máximas teóricas de hasta 104 MB/seg, Calse velocidad de video:V30, </t>
  </si>
  <si>
    <t>Disco Externo en estado solido</t>
  </si>
  <si>
    <t>Los estados sólidos ofrecen velocidades rápidas, grandes capacidades y un fabuloso rendimiento compacto. Además, un elemento a destacar es su forma, ya que viene en tamaño de bolsillo SSD de 1 TB, el cual cuanto con conexión USB 3.2.
Características:
• Capacidad: 1 TB SSD
• Entrada USB-C 3.2 Gen 2
• Con adaptador de USB-C a USB</t>
  </si>
  <si>
    <t>Pista de aterrizaje para drones</t>
  </si>
  <si>
    <t>Esta pista de aterrizaje portátil y fácil de plegar puede proteger el estabilizador y la cámara de tu dron durante el despegue y el aterrizaje en superficies duras. También se incluyen piquetas para que puedas fijar la pista de aterrizaje a la tierra en caso de viento fuerte.</t>
  </si>
  <si>
    <t>Hélices de bajo ruido de la serie DJI Mavic 3 Pro</t>
  </si>
  <si>
    <t xml:space="preserve">Diámetro × Paso de rosca: 9,4 × 5,3 pulgadas (23,9 × 13,5 cm), Peso (individual): 8,5 g Compatibilidad
DJI Mavic 3 Pro Juego de cuatro helices
</t>
  </si>
  <si>
    <t>Item</t>
  </si>
  <si>
    <t>Equipo</t>
  </si>
  <si>
    <t>Descripción</t>
  </si>
  <si>
    <t xml:space="preserve">Cortador de masas </t>
  </si>
  <si>
    <t xml:space="preserve">Cortador de masas para 36 cortes,acción manual  fabircado en fundición de hierro con pintura al horno, bandeja en aluminio y cuchillas  en acero cromado </t>
  </si>
  <si>
    <t>Estufa</t>
  </si>
  <si>
    <r>
      <rPr>
        <b/>
        <sz val="11"/>
        <rFont val="Aptos Narrow"/>
        <family val="2"/>
        <scheme val="minor"/>
      </rPr>
      <t>Función</t>
    </r>
    <r>
      <rPr>
        <sz val="11"/>
        <rFont val="Aptos Narrow"/>
        <family val="2"/>
        <scheme val="minor"/>
      </rPr>
      <t>: calentamiento.
Estufa Placa Portátil
Voltaje: 110V</t>
    </r>
  </si>
  <si>
    <t>Cafetera de goteo tipo Chemex  3 tazas</t>
  </si>
  <si>
    <t>Chemex Jarra 3  Tazas.
Capacidad 1-3 tazas, hasta 440 ml.</t>
  </si>
  <si>
    <t>Cafetera de goteo tipo Chemex  6 tazas</t>
  </si>
  <si>
    <t>Chemex Jarra  6 Tazas.</t>
  </si>
  <si>
    <t>Prensa Francesa Primula Plastica Negra 3 Tazas</t>
  </si>
  <si>
    <t xml:space="preserve">Cilindro de Boro Silicato y mango plastica, dotada con filto de acero inoxidable </t>
  </si>
  <si>
    <t>Cafetera de filtrado tipo Driper V60</t>
  </si>
  <si>
    <t>Kit en acrílico
1 jarra de vidrio resistente al calor 700 ml.</t>
  </si>
  <si>
    <t>Cafetera de presión tipo Aeropress</t>
  </si>
  <si>
    <t>Tipo: cafetera Aeropress
Material de fabricación: plástico
Modo de operación: manual
Capacidad: 0.5 litros
Dimensiones: 12.7 x 12.7 x 29.21 cm
Peso: 249 gramos</t>
  </si>
  <si>
    <t>Cold Brew Mizudashi Hario 1lt/ 8 Tazas</t>
  </si>
  <si>
    <t>Cold brew mizudashi hario 1lt/ 8 tazas</t>
  </si>
  <si>
    <t>Dripper Origami Blanco #2 Base Madera</t>
  </si>
  <si>
    <t>Kit de preparación</t>
  </si>
  <si>
    <t>Tamper profesional. 51mm
Azafate para residuos en acero inoxidable.
3 jarras capuccineras (600 ml):
EP12.
EP20.
EP33</t>
  </si>
  <si>
    <t>Kit de limpieza</t>
  </si>
  <si>
    <t>Filtro ciego.
Cafiza green *500 gramos (jabón especial para máquinas espresso).
Cepillo de limpieza para máquina de espresso.</t>
  </si>
  <si>
    <t>Comedero para cerdos precebos Ref. 101230</t>
  </si>
  <si>
    <t xml:space="preserve">Práctico recipiente dispensador de comida utilizado
en cerdos a partir del destete hasta los 22 a 25 Kg.                                                   .
Material: Polipropileno - polietileno de alta densidad ,parrilla en acero inoxidable.                                                                                                                                  Dimensiones: Diámetro Ø41cm. Alto 80 cm. 10 bocas de entrada.                           Capacidad: 30 Kg    </t>
  </si>
  <si>
    <t xml:space="preserve">Comedero papilla para cerdos </t>
  </si>
  <si>
    <t>COMEDERO EN ACERO INOX PARA LECHONES EN PARIDERA                                                                   Tiene 4 separadores , material: acero inoxidable de alta resistencia. Ideal para  iniciar el  alimento en papilla o sólido en las parideras.</t>
  </si>
  <si>
    <t>Guadañadora brazo rigido tb 50</t>
  </si>
  <si>
    <t>motor
modelo: tb50
tipo: 2 tiempos
cilindrada: 49.4 cm³
mezcla: gasolina / aceite fd 50:1
capacidad del tanque: 0.9 l
caña marca: kaaz
eje: rígido
carburador: diafragma - walbro
peso 8.0 kg
dimensiones (lxaxal) 1.806 x 620 x 460 (mm)
accesorios incluidos
• arnés
• gafas
• kit de herramientas
• tarro medidor
• cuchilla
• yoyo</t>
  </si>
  <si>
    <t>Dosificador manual cerdas gestación o lactancia</t>
  </si>
  <si>
    <t xml:space="preserve">Balde estaca doble </t>
  </si>
  <si>
    <t>Estructura metalica para soportar 2 baldes +2  baldes plasticos resistentes a la interperie y al uso diario.</t>
  </si>
  <si>
    <t>Alicate diablo Gavilan</t>
  </si>
  <si>
    <t xml:space="preserve">Peso :716 gr.
Largo:28 Cm.
Espesor:9 Cm.
Materiales:
*Cuerpo: Acero, Mago: cubierta antideslizante
</t>
  </si>
  <si>
    <t>Resistencia: La malla eslabonada es muy resistente debido a la forma en que están conectadas las piezas de metal.
Durabilidad: La malla eslabonada es un material muy duradero y no se deforma fácilmente.
Flexibilidad: La malla eslabonada es flexible, lo que la hace ideal para aplicaciones en las que se requiere una cierta cantidad de movimiento.
Versatilidad: La malla eslabonada se puede cortar y moldear fácilmente para adaptarse a diferentes formas y tamaños
● Fabricada con varillas grafiladas.
● Estructura de acero unida por soldadura eléctrica en todos los puntos de encuentro entre las varillas transversales y horizontales.
● Doble capa de galvanizado.
● Fácil de instalar, diseñada para brindar protección sin afectar la visibilidad y luminosidad del paisaje.
MATERIAL
ACERO GALVANIZADO</t>
  </si>
  <si>
    <t>NUEVOS RECURSOS</t>
  </si>
  <si>
    <t>COTIZACIONES PRESENTADAS</t>
  </si>
  <si>
    <t>EQUIPOS E INSTRUMENTACIÓN INDUSTRIAL S.A.S.</t>
  </si>
  <si>
    <t>OUTSOURCING</t>
  </si>
  <si>
    <t>Horno Rotatorio para 10 bandejas</t>
  </si>
  <si>
    <t xml:space="preserve"> Horno rotatorio a gas , capacidad 10 bandejas de 66x46. Estructura
 fabricada en acero inoxidable. Control digital de tiempo y temperatura con inyección de
 vapor. Incluye quemador, base y un carro con escabiladero extraíble para 10 bandejas
 de 66x46 con distancia entre bandejas de 9 cm. No incluye bandejas. Potencia gas
 100.000 Btu/h (29 kW), potencia eléctrica 0,65 kW, tensión 110 Volt, 60 Hz, 1 fase. Dim
 103x146xH208 cm, peso neto 318 kg.</t>
  </si>
  <si>
    <t>VALOR PROMEDIO UNITARIO</t>
  </si>
  <si>
    <t>Para semiautomatizar las gestaciones de una manera  económica y práctica .
capacidad: 3 kg, 
Debe incluir todos los elementos para instalacion.</t>
  </si>
  <si>
    <t>Malla eslabonada 2.00 m x 10 m</t>
  </si>
  <si>
    <t>Sociedad Integral de Suministros</t>
  </si>
  <si>
    <t>SOCIEDAD INTEGRAL DE SUMINISTROS</t>
  </si>
  <si>
    <t>COTIZACIONES</t>
  </si>
  <si>
    <t xml:space="preserve">Equipos y herramientas de agricultura 4.0 </t>
  </si>
  <si>
    <t>Sociedad Integral de Suministros (IVA incluido)</t>
  </si>
  <si>
    <t>TOTAL</t>
  </si>
  <si>
    <t xml:space="preserve">Refractometro Brix 0 - 90 Dulces Miel Azucar </t>
  </si>
  <si>
    <t>CANTIDAD</t>
  </si>
  <si>
    <t>VALOR TOTAL EQUIPOS (AMBIENTAL, AGROINDUSTRIA, AGRICOLA, PECUARIA)</t>
  </si>
  <si>
    <t xml:space="preserve">VALOR TOTAL </t>
  </si>
  <si>
    <t>VALOR UNITARIO</t>
  </si>
  <si>
    <t>VALOR MAS IVA</t>
  </si>
  <si>
    <t>IVA 19%</t>
  </si>
  <si>
    <t>IMPORLAB</t>
  </si>
  <si>
    <t>PROMEDIO</t>
  </si>
  <si>
    <t>RASGOS
(IVA incluido)</t>
  </si>
  <si>
    <t>COT. JAMAR
(IVA incluido)</t>
  </si>
  <si>
    <t>NUEVOS RECURSOS
(IVA incluido)</t>
  </si>
  <si>
    <t>EQUIPOS E INSTRUMENTACIÓN INDUSTRIAL S.A.S 
(IVA INCLUIDO)</t>
  </si>
  <si>
    <t>VALOR TOTAL UNITARIO</t>
  </si>
  <si>
    <t>Kit Completo LyD  para aplicaciones sanitarias.</t>
  </si>
  <si>
    <t xml:space="preserve">, motor : 2 tiempos , Garantía 24 meses , color : blanco , rojo, Presión: 100 a 500 PSI, capacidad del tanque 25 litros , clidranje 25,6 cc, incluye : tarro mezclador,manguera de fumigacion de 5 metros , boquilla de fumigacion 1 lanza </t>
  </si>
  <si>
    <t>Fumigadora Espalda  25.6cc- 27L Gasolina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</si>
</sst>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XDR&quot;* #,##0_-;\-&quot;XDR&quot;* #,##0_-;_-&quot;XDR&quot;* &quot;-&quot;_-;_-@_-"/>
    <numFmt numFmtId="165" formatCode="_-&quot;$&quot;* #,##0_-;\-&quot;$&quot;* #,##0_-;_-&quot;$&quot;* &quot;-&quot;_-;_-@_-"/>
    <numFmt numFmtId="166" formatCode="&quot;$&quot;\ #,##0.00"/>
    <numFmt numFmtId="167" formatCode="[$$-240A]\ #,##0"/>
    <numFmt numFmtId="168" formatCode="&quot;$&quot;\ #,##0"/>
    <numFmt numFmtId="169" formatCode="_-[$$-240A]\ * #,##0_-;\-[$$-240A]\ * #,##0_-;_-[$$-240A]\ * &quot;-&quot;_-;_-@_-"/>
  </numFmts>
  <fonts count="37" x14ac:knownFonts="1">
    <font>
      <sz val="11"/>
      <color theme="1"/>
      <name val="Aptos Narrow"/>
      <family val="2"/>
      <scheme val="minor"/>
    </font>
    <font>
      <sz val="12"/>
      <color theme="1"/>
      <name val="Aptos Narrow"/>
      <family val="2"/>
      <scheme val="minor"/>
    </font>
    <font>
      <sz val="12"/>
      <color theme="1"/>
      <name val="Aptos Narrow"/>
      <family val="2"/>
      <scheme val="minor"/>
    </font>
    <font>
      <sz val="12"/>
      <color theme="1"/>
      <name val="Aptos Narrow"/>
      <family val="2"/>
      <scheme val="minor"/>
    </font>
    <font>
      <sz val="12"/>
      <color theme="1"/>
      <name val="Aptos Narrow"/>
      <family val="2"/>
      <scheme val="minor"/>
    </font>
    <font>
      <sz val="12"/>
      <color theme="1"/>
      <name val="Aptos Narrow"/>
      <family val="2"/>
      <scheme val="minor"/>
    </font>
    <font>
      <sz val="12"/>
      <color theme="1"/>
      <name val="Aptos Narrow"/>
      <family val="2"/>
      <scheme val="minor"/>
    </font>
    <font>
      <sz val="12"/>
      <color theme="1"/>
      <name val="Aptos Narrow"/>
      <family val="2"/>
      <scheme val="minor"/>
    </font>
    <font>
      <sz val="12"/>
      <color theme="1"/>
      <name val="Aptos Narrow"/>
      <family val="2"/>
      <scheme val="minor"/>
    </font>
    <font>
      <sz val="11"/>
      <color theme="1"/>
      <name val="Aptos Narrow"/>
      <family val="2"/>
      <scheme val="minor"/>
    </font>
    <font>
      <sz val="12"/>
      <color theme="1"/>
      <name val="Aptos Narrow"/>
      <family val="2"/>
      <scheme val="minor"/>
    </font>
    <font>
      <sz val="24"/>
      <color theme="1"/>
      <name val="Aptos Narrow"/>
      <family val="2"/>
      <scheme val="minor"/>
    </font>
    <font>
      <b/>
      <sz val="16"/>
      <color theme="1"/>
      <name val="Aptos Narrow"/>
      <family val="2"/>
      <scheme val="minor"/>
    </font>
    <font>
      <b/>
      <sz val="48"/>
      <color theme="1"/>
      <name val="Aptos Narrow"/>
      <family val="2"/>
      <scheme val="minor"/>
    </font>
    <font>
      <sz val="12"/>
      <color theme="1"/>
      <name val="Arial"/>
      <family val="2"/>
    </font>
    <font>
      <b/>
      <sz val="11"/>
      <color theme="0"/>
      <name val="Aptos Narrow"/>
      <family val="2"/>
      <scheme val="minor"/>
    </font>
    <font>
      <sz val="10"/>
      <name val="Arial"/>
      <family val="2"/>
    </font>
    <font>
      <sz val="11"/>
      <name val="Aptos Narrow"/>
      <family val="2"/>
      <scheme val="minor"/>
    </font>
    <font>
      <b/>
      <sz val="11"/>
      <name val="Aptos Narrow"/>
      <family val="2"/>
      <scheme val="minor"/>
    </font>
    <font>
      <sz val="11"/>
      <name val="Calibri"/>
      <family val="2"/>
    </font>
    <font>
      <b/>
      <sz val="11"/>
      <color theme="0" tint="-0.499984740745262"/>
      <name val="Aptos Narrow"/>
      <family val="2"/>
      <scheme val="minor"/>
    </font>
    <font>
      <b/>
      <sz val="16"/>
      <color theme="0"/>
      <name val="Aptos Narrow"/>
      <family val="2"/>
      <scheme val="minor"/>
    </font>
    <font>
      <b/>
      <sz val="11"/>
      <color theme="1"/>
      <name val="Aptos Narrow"/>
      <family val="2"/>
      <scheme val="minor"/>
    </font>
    <font>
      <sz val="16"/>
      <color theme="1"/>
      <name val="Aptos Narrow"/>
      <family val="2"/>
      <scheme val="minor"/>
    </font>
    <font>
      <sz val="12"/>
      <color theme="1"/>
      <name val="Calibri"/>
      <family val="2"/>
    </font>
    <font>
      <b/>
      <sz val="22"/>
      <color theme="1"/>
      <name val="Aptos Narrow"/>
      <family val="2"/>
      <scheme val="minor"/>
    </font>
    <font>
      <b/>
      <sz val="18"/>
      <color theme="1"/>
      <name val="Aptos Narrow"/>
      <family val="2"/>
      <scheme val="minor"/>
    </font>
    <font>
      <b/>
      <sz val="14"/>
      <color theme="1"/>
      <name val="Aptos Narrow"/>
      <family val="2"/>
      <scheme val="minor"/>
    </font>
    <font>
      <sz val="14"/>
      <color theme="1"/>
      <name val="Aptos Narrow"/>
      <family val="2"/>
      <scheme val="minor"/>
    </font>
    <font>
      <sz val="12"/>
      <name val="Aptos Narrow"/>
      <family val="2"/>
      <scheme val="minor"/>
    </font>
    <font>
      <b/>
      <sz val="12"/>
      <color theme="1"/>
      <name val="Aptos Narrow"/>
      <family val="2"/>
      <scheme val="minor"/>
    </font>
    <font>
      <b/>
      <sz val="11"/>
      <name val="Calibri"/>
      <family val="2"/>
    </font>
    <font>
      <b/>
      <sz val="16"/>
      <color theme="1"/>
      <name val="Aptos Narrow"/>
      <scheme val="minor"/>
    </font>
    <font>
      <b/>
      <sz val="18"/>
      <color theme="1"/>
      <name val="Aptos Narrow"/>
      <scheme val="minor"/>
    </font>
    <font>
      <b/>
      <sz val="14"/>
      <color theme="1"/>
      <name val="Aptos Narrow"/>
      <scheme val="minor"/>
    </font>
    <font>
      <b/>
      <sz val="14"/>
      <color rgb="FF000000"/>
      <name val="Aptos Narrow"/>
      <family val="2"/>
      <scheme val="minor"/>
    </font>
    <font>
      <sz val="14"/>
      <name val="Aptos Narrow"/>
      <family val="2"/>
      <scheme val="minor"/>
    </font>
  </fonts>
  <fills count="21">
    <fill>
      <patternFill patternType="none"/>
    </fill>
    <fill>
      <patternFill patternType="gray125"/>
    </fill>
    <fill>
      <patternFill patternType="solid">
        <fgColor theme="3" tint="0.499984740745262"/>
        <bgColor indexed="64"/>
      </patternFill>
    </fill>
    <fill>
      <patternFill patternType="solid">
        <fgColor theme="0"/>
        <bgColor indexed="64"/>
      </patternFill>
    </fill>
    <fill>
      <patternFill patternType="solid">
        <fgColor theme="0"/>
        <bgColor rgb="FF000000"/>
      </patternFill>
    </fill>
    <fill>
      <patternFill patternType="solid">
        <fgColor rgb="FFFFFF00"/>
        <bgColor indexed="64"/>
      </patternFill>
    </fill>
    <fill>
      <patternFill patternType="solid">
        <fgColor theme="0" tint="-0.499984740745262"/>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7"/>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rgb="FF00B0F0"/>
        <bgColor rgb="FF000000"/>
      </patternFill>
    </fill>
    <fill>
      <patternFill patternType="solid">
        <fgColor theme="5" tint="0.59999389629810485"/>
        <bgColor indexed="64"/>
      </patternFill>
    </fill>
    <fill>
      <patternFill patternType="solid">
        <fgColor theme="5" tint="0.59999389629810485"/>
        <bgColor rgb="FF000000"/>
      </patternFill>
    </fill>
    <fill>
      <patternFill patternType="solid">
        <fgColor theme="6" tint="0.39997558519241921"/>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top style="medium">
        <color indexed="64"/>
      </top>
      <bottom style="thin">
        <color auto="1"/>
      </bottom>
      <diagonal/>
    </border>
    <border>
      <left style="medium">
        <color indexed="64"/>
      </left>
      <right style="medium">
        <color indexed="64"/>
      </right>
      <top/>
      <bottom style="thin">
        <color auto="1"/>
      </bottom>
      <diagonal/>
    </border>
    <border>
      <left/>
      <right/>
      <top style="medium">
        <color indexed="64"/>
      </top>
      <bottom style="thin">
        <color auto="1"/>
      </bottom>
      <diagonal/>
    </border>
    <border>
      <left style="thin">
        <color indexed="64"/>
      </left>
      <right style="thin">
        <color indexed="64"/>
      </right>
      <top/>
      <bottom/>
      <diagonal/>
    </border>
    <border>
      <left/>
      <right/>
      <top/>
      <bottom style="medium">
        <color indexed="64"/>
      </bottom>
      <diagonal/>
    </border>
    <border>
      <left/>
      <right style="medium">
        <color indexed="64"/>
      </right>
      <top/>
      <bottom style="thin">
        <color auto="1"/>
      </bottom>
      <diagonal/>
    </border>
    <border>
      <left style="thin">
        <color auto="1"/>
      </left>
      <right/>
      <top/>
      <bottom/>
      <diagonal/>
    </border>
    <border>
      <left/>
      <right/>
      <top style="thin">
        <color auto="1"/>
      </top>
      <bottom/>
      <diagonal/>
    </border>
    <border>
      <left/>
      <right style="thin">
        <color auto="1"/>
      </right>
      <top style="medium">
        <color indexed="64"/>
      </top>
      <bottom style="medium">
        <color indexed="64"/>
      </bottom>
      <diagonal/>
    </border>
  </borders>
  <cellStyleXfs count="7">
    <xf numFmtId="0" fontId="0" fillId="0" borderId="0"/>
    <xf numFmtId="43" fontId="9" fillId="0" borderId="0" applyFont="0" applyFill="0" applyBorder="0" applyAlignment="0" applyProtection="0"/>
    <xf numFmtId="165" fontId="10" fillId="0" borderId="0" applyFont="0" applyFill="0" applyBorder="0" applyAlignment="0" applyProtection="0"/>
    <xf numFmtId="0" fontId="8" fillId="0" borderId="0"/>
    <xf numFmtId="0" fontId="16" fillId="0" borderId="0"/>
    <xf numFmtId="164" fontId="9" fillId="0" borderId="0" applyFont="0" applyFill="0" applyBorder="0" applyAlignment="0" applyProtection="0"/>
    <xf numFmtId="0" fontId="7" fillId="0" borderId="0"/>
  </cellStyleXfs>
  <cellXfs count="181">
    <xf numFmtId="0" fontId="0" fillId="0" borderId="0" xfId="0"/>
    <xf numFmtId="0" fontId="0" fillId="0" borderId="0" xfId="0" applyAlignment="1">
      <alignment wrapText="1"/>
    </xf>
    <xf numFmtId="0" fontId="0" fillId="0" borderId="1" xfId="0" applyBorder="1" applyAlignment="1">
      <alignment horizontal="left" vertical="top" wrapText="1"/>
    </xf>
    <xf numFmtId="0" fontId="0" fillId="0" borderId="1" xfId="0" applyBorder="1"/>
    <xf numFmtId="0" fontId="0" fillId="0" borderId="1" xfId="0" applyBorder="1" applyAlignment="1">
      <alignment horizontal="center"/>
    </xf>
    <xf numFmtId="0" fontId="0" fillId="0" borderId="1" xfId="0" applyBorder="1" applyAlignment="1">
      <alignment vertical="top" wrapText="1"/>
    </xf>
    <xf numFmtId="0" fontId="0" fillId="0" borderId="1" xfId="0" applyBorder="1" applyAlignment="1">
      <alignment horizontal="left" vertical="center" wrapText="1"/>
    </xf>
    <xf numFmtId="0" fontId="14" fillId="0" borderId="1" xfId="0" applyFont="1" applyBorder="1" applyAlignment="1">
      <alignment vertical="top" wrapText="1"/>
    </xf>
    <xf numFmtId="0" fontId="0" fillId="0" borderId="1" xfId="0" applyBorder="1" applyAlignment="1">
      <alignment wrapText="1"/>
    </xf>
    <xf numFmtId="0" fontId="15" fillId="2" borderId="1" xfId="0" applyFont="1" applyFill="1" applyBorder="1"/>
    <xf numFmtId="0" fontId="15" fillId="2" borderId="2" xfId="0" applyFont="1" applyFill="1" applyBorder="1"/>
    <xf numFmtId="0" fontId="19" fillId="4" borderId="1" xfId="4" applyFont="1" applyFill="1" applyBorder="1" applyAlignment="1">
      <alignment horizontal="center" vertical="center" wrapText="1"/>
    </xf>
    <xf numFmtId="0" fontId="19" fillId="4" borderId="1" xfId="4" applyFont="1" applyFill="1" applyBorder="1" applyAlignment="1">
      <alignment vertical="center" wrapText="1"/>
    </xf>
    <xf numFmtId="0" fontId="19" fillId="3" borderId="1" xfId="4" applyFont="1" applyFill="1" applyBorder="1" applyAlignment="1">
      <alignment horizontal="center" vertical="center" wrapText="1"/>
    </xf>
    <xf numFmtId="0" fontId="19" fillId="3" borderId="1" xfId="4" applyFont="1" applyFill="1" applyBorder="1" applyAlignment="1">
      <alignment vertical="center" wrapText="1"/>
    </xf>
    <xf numFmtId="0" fontId="22" fillId="0" borderId="1" xfId="0" applyFont="1" applyBorder="1" applyAlignment="1">
      <alignment horizontal="center" vertical="center" wrapText="1"/>
    </xf>
    <xf numFmtId="0" fontId="17" fillId="3" borderId="1" xfId="4" applyFont="1" applyFill="1" applyBorder="1" applyAlignment="1" applyProtection="1">
      <alignment vertical="center" wrapText="1"/>
      <protection locked="0"/>
    </xf>
    <xf numFmtId="0" fontId="0" fillId="0" borderId="0" xfId="0" applyAlignment="1">
      <alignment vertical="center"/>
    </xf>
    <xf numFmtId="0" fontId="17" fillId="3" borderId="1" xfId="4" applyFont="1" applyFill="1" applyBorder="1" applyAlignment="1" applyProtection="1">
      <alignment vertical="top" wrapText="1"/>
      <protection locked="0"/>
    </xf>
    <xf numFmtId="168" fontId="24" fillId="3" borderId="1" xfId="0" applyNumberFormat="1" applyFont="1" applyFill="1" applyBorder="1" applyAlignment="1">
      <alignment horizontal="center" vertical="center" wrapText="1"/>
    </xf>
    <xf numFmtId="0" fontId="7" fillId="0" borderId="0" xfId="0" applyFont="1"/>
    <xf numFmtId="0" fontId="7" fillId="5" borderId="0" xfId="0" applyFont="1" applyFill="1"/>
    <xf numFmtId="0" fontId="7" fillId="5" borderId="0" xfId="0" applyFont="1" applyFill="1" applyAlignment="1">
      <alignment wrapText="1"/>
    </xf>
    <xf numFmtId="0" fontId="7" fillId="0" borderId="1" xfId="0" applyFont="1" applyBorder="1" applyAlignment="1">
      <alignment horizontal="center" vertical="center" wrapText="1"/>
    </xf>
    <xf numFmtId="167" fontId="7" fillId="0" borderId="1" xfId="0" applyNumberFormat="1" applyFont="1" applyBorder="1" applyAlignment="1">
      <alignment horizontal="center" vertical="center"/>
    </xf>
    <xf numFmtId="0" fontId="7" fillId="0" borderId="1" xfId="0" applyFont="1" applyBorder="1" applyAlignment="1">
      <alignment horizontal="center" vertical="center"/>
    </xf>
    <xf numFmtId="3" fontId="0" fillId="0" borderId="0" xfId="0" applyNumberFormat="1"/>
    <xf numFmtId="3" fontId="0" fillId="3" borderId="0" xfId="0" applyNumberFormat="1" applyFill="1"/>
    <xf numFmtId="0" fontId="0" fillId="3" borderId="0" xfId="0" applyFill="1"/>
    <xf numFmtId="0" fontId="0" fillId="3" borderId="1" xfId="0" applyFill="1" applyBorder="1" applyAlignment="1">
      <alignment horizontal="center" vertical="center"/>
    </xf>
    <xf numFmtId="0" fontId="0" fillId="3" borderId="1" xfId="0" applyFill="1" applyBorder="1" applyAlignment="1">
      <alignment horizontal="center"/>
    </xf>
    <xf numFmtId="0" fontId="0" fillId="3" borderId="1" xfId="0" applyFill="1" applyBorder="1"/>
    <xf numFmtId="0" fontId="7" fillId="0" borderId="0" xfId="0" applyFont="1" applyAlignment="1">
      <alignment horizontal="center" vertical="center"/>
    </xf>
    <xf numFmtId="0" fontId="0" fillId="3" borderId="1" xfId="0" applyFill="1" applyBorder="1" applyAlignment="1">
      <alignment horizontal="center" vertical="center" wrapText="1"/>
    </xf>
    <xf numFmtId="168" fontId="7" fillId="3" borderId="14" xfId="1" applyNumberFormat="1" applyFont="1" applyFill="1" applyBorder="1" applyAlignment="1">
      <alignment horizontal="left" vertical="center" indent="4"/>
    </xf>
    <xf numFmtId="0" fontId="22" fillId="0" borderId="0" xfId="0" applyFont="1"/>
    <xf numFmtId="0" fontId="22" fillId="3" borderId="7" xfId="0" applyFont="1" applyFill="1" applyBorder="1" applyAlignment="1">
      <alignment horizontal="center" vertical="center" wrapText="1"/>
    </xf>
    <xf numFmtId="168" fontId="7" fillId="3" borderId="16" xfId="1" applyNumberFormat="1" applyFont="1" applyFill="1" applyBorder="1" applyAlignment="1">
      <alignment horizontal="left" vertical="center" indent="4"/>
    </xf>
    <xf numFmtId="168" fontId="7" fillId="3" borderId="15" xfId="1" applyNumberFormat="1" applyFont="1" applyFill="1" applyBorder="1" applyAlignment="1">
      <alignment horizontal="center" vertical="center"/>
    </xf>
    <xf numFmtId="168" fontId="7" fillId="3" borderId="1" xfId="1" applyNumberFormat="1" applyFont="1" applyFill="1" applyBorder="1" applyAlignment="1">
      <alignment horizontal="center" vertical="center"/>
    </xf>
    <xf numFmtId="168" fontId="7" fillId="3" borderId="12" xfId="1" applyNumberFormat="1" applyFont="1" applyFill="1" applyBorder="1" applyAlignment="1">
      <alignment horizontal="center" vertical="center"/>
    </xf>
    <xf numFmtId="0" fontId="0" fillId="0" borderId="1" xfId="0" applyBorder="1" applyAlignment="1">
      <alignment horizontal="center" vertical="top"/>
    </xf>
    <xf numFmtId="166" fontId="7" fillId="3" borderId="18" xfId="1" applyNumberFormat="1" applyFont="1" applyFill="1" applyBorder="1" applyAlignment="1">
      <alignment horizontal="left" vertical="center" indent="4"/>
    </xf>
    <xf numFmtId="166" fontId="7" fillId="3" borderId="18" xfId="1" applyNumberFormat="1" applyFont="1" applyFill="1" applyBorder="1" applyAlignment="1">
      <alignment horizontal="center" vertical="center"/>
    </xf>
    <xf numFmtId="166" fontId="7" fillId="3" borderId="0" xfId="1" applyNumberFormat="1" applyFont="1" applyFill="1" applyBorder="1" applyAlignment="1">
      <alignment horizontal="left" vertical="center" indent="4"/>
    </xf>
    <xf numFmtId="166" fontId="7" fillId="3" borderId="0" xfId="1" applyNumberFormat="1" applyFont="1" applyFill="1" applyBorder="1" applyAlignment="1">
      <alignment horizontal="center" vertical="center"/>
    </xf>
    <xf numFmtId="166" fontId="11" fillId="3" borderId="0" xfId="1" applyNumberFormat="1" applyFont="1" applyFill="1" applyBorder="1" applyAlignment="1">
      <alignment horizontal="left" vertical="center" indent="4"/>
    </xf>
    <xf numFmtId="0" fontId="14" fillId="3" borderId="1" xfId="0" applyFont="1" applyFill="1" applyBorder="1" applyAlignment="1">
      <alignment vertical="top" wrapText="1"/>
    </xf>
    <xf numFmtId="0" fontId="0" fillId="3" borderId="1" xfId="0" applyFill="1" applyBorder="1" applyAlignment="1">
      <alignment vertical="top" wrapText="1"/>
    </xf>
    <xf numFmtId="0" fontId="7" fillId="3" borderId="1" xfId="0" applyFont="1" applyFill="1" applyBorder="1" applyAlignment="1">
      <alignment horizontal="center" vertical="center"/>
    </xf>
    <xf numFmtId="167" fontId="0" fillId="0" borderId="0" xfId="0" applyNumberFormat="1"/>
    <xf numFmtId="0" fontId="12" fillId="0" borderId="0" xfId="0" applyFont="1"/>
    <xf numFmtId="0" fontId="23" fillId="0" borderId="0" xfId="0" applyFont="1"/>
    <xf numFmtId="0" fontId="0" fillId="9" borderId="0" xfId="0" applyFill="1"/>
    <xf numFmtId="0" fontId="26" fillId="5" borderId="0" xfId="0" applyFont="1" applyFill="1"/>
    <xf numFmtId="0" fontId="27" fillId="0" borderId="1" xfId="0" applyFont="1" applyBorder="1" applyAlignment="1">
      <alignment horizontal="center" vertical="center" wrapText="1"/>
    </xf>
    <xf numFmtId="0" fontId="27" fillId="9" borderId="8" xfId="0" applyFont="1" applyFill="1" applyBorder="1" applyAlignment="1">
      <alignment horizontal="center" vertical="center" wrapText="1"/>
    </xf>
    <xf numFmtId="0" fontId="11" fillId="3" borderId="1" xfId="0" applyFont="1" applyFill="1" applyBorder="1" applyAlignment="1">
      <alignment horizontal="center" vertical="top"/>
    </xf>
    <xf numFmtId="0" fontId="7" fillId="3" borderId="1" xfId="0" applyFont="1" applyFill="1" applyBorder="1" applyAlignment="1">
      <alignment horizontal="left" vertical="top" wrapText="1"/>
    </xf>
    <xf numFmtId="0" fontId="28" fillId="9" borderId="1" xfId="0" applyFont="1" applyFill="1" applyBorder="1" applyAlignment="1">
      <alignment horizontal="center" vertical="center"/>
    </xf>
    <xf numFmtId="168" fontId="28" fillId="9" borderId="16" xfId="1" applyNumberFormat="1" applyFont="1" applyFill="1" applyBorder="1" applyAlignment="1">
      <alignment horizontal="left" vertical="center" indent="4"/>
    </xf>
    <xf numFmtId="0" fontId="7" fillId="3" borderId="1" xfId="0" applyFont="1" applyFill="1" applyBorder="1" applyAlignment="1">
      <alignment vertical="top" wrapText="1"/>
    </xf>
    <xf numFmtId="0" fontId="7" fillId="3" borderId="1" xfId="0" applyFont="1" applyFill="1" applyBorder="1" applyAlignment="1">
      <alignment horizontal="left" wrapText="1"/>
    </xf>
    <xf numFmtId="0" fontId="7" fillId="3" borderId="1" xfId="0" applyFont="1" applyFill="1" applyBorder="1" applyAlignment="1">
      <alignment wrapText="1"/>
    </xf>
    <xf numFmtId="0" fontId="28" fillId="0" borderId="0" xfId="0" applyFont="1"/>
    <xf numFmtId="0" fontId="28" fillId="9" borderId="0" xfId="0" applyFont="1" applyFill="1"/>
    <xf numFmtId="168" fontId="28" fillId="5" borderId="20" xfId="1" applyNumberFormat="1" applyFont="1" applyFill="1" applyBorder="1" applyAlignment="1">
      <alignment horizontal="left" vertical="center" indent="4"/>
    </xf>
    <xf numFmtId="0" fontId="17" fillId="3" borderId="1" xfId="4" applyFont="1" applyFill="1" applyBorder="1" applyAlignment="1" applyProtection="1">
      <alignment horizontal="center" vertical="center"/>
      <protection locked="0"/>
    </xf>
    <xf numFmtId="0" fontId="29" fillId="3" borderId="1" xfId="4" applyFont="1" applyFill="1" applyBorder="1" applyAlignment="1" applyProtection="1">
      <alignment horizontal="center" vertical="center"/>
      <protection locked="0"/>
    </xf>
    <xf numFmtId="0" fontId="7" fillId="3" borderId="1" xfId="4" applyFont="1" applyFill="1" applyBorder="1" applyAlignment="1" applyProtection="1">
      <alignment horizontal="center" vertical="center"/>
      <protection locked="0"/>
    </xf>
    <xf numFmtId="169" fontId="29" fillId="8" borderId="1" xfId="5" applyNumberFormat="1" applyFont="1" applyFill="1" applyBorder="1" applyAlignment="1" applyProtection="1">
      <alignment horizontal="center" vertical="center"/>
      <protection locked="0"/>
    </xf>
    <xf numFmtId="169" fontId="7" fillId="8" borderId="1" xfId="0" applyNumberFormat="1" applyFont="1" applyFill="1" applyBorder="1" applyAlignment="1">
      <alignment vertical="center"/>
    </xf>
    <xf numFmtId="169" fontId="22" fillId="0" borderId="7" xfId="0" applyNumberFormat="1" applyFont="1" applyBorder="1"/>
    <xf numFmtId="0" fontId="23" fillId="9" borderId="0" xfId="0" applyFont="1" applyFill="1"/>
    <xf numFmtId="0" fontId="30" fillId="2" borderId="2" xfId="0" applyFont="1" applyFill="1" applyBorder="1" applyAlignment="1">
      <alignment horizontal="center" vertical="center"/>
    </xf>
    <xf numFmtId="0" fontId="30" fillId="2" borderId="2" xfId="0" applyFont="1" applyFill="1" applyBorder="1" applyAlignment="1">
      <alignment horizontal="center" vertical="center" wrapText="1"/>
    </xf>
    <xf numFmtId="0" fontId="30" fillId="2" borderId="1" xfId="0" applyFont="1" applyFill="1" applyBorder="1" applyAlignment="1">
      <alignment horizontal="center" vertical="center" wrapText="1"/>
    </xf>
    <xf numFmtId="168" fontId="6" fillId="3" borderId="1" xfId="1" applyNumberFormat="1" applyFont="1" applyFill="1" applyBorder="1" applyAlignment="1">
      <alignment horizontal="left" vertical="center" indent="4"/>
    </xf>
    <xf numFmtId="166" fontId="6" fillId="3" borderId="1" xfId="1" applyNumberFormat="1" applyFont="1" applyFill="1" applyBorder="1" applyAlignment="1">
      <alignment horizontal="center" vertical="center"/>
    </xf>
    <xf numFmtId="0" fontId="0" fillId="3" borderId="1" xfId="0" applyFill="1" applyBorder="1" applyAlignment="1">
      <alignment wrapText="1"/>
    </xf>
    <xf numFmtId="0" fontId="7" fillId="3" borderId="1" xfId="0" applyFont="1" applyFill="1" applyBorder="1" applyAlignment="1">
      <alignment horizontal="center" vertical="center" wrapText="1"/>
    </xf>
    <xf numFmtId="167" fontId="7" fillId="3" borderId="1" xfId="0" applyNumberFormat="1" applyFont="1" applyFill="1" applyBorder="1" applyAlignment="1">
      <alignment horizontal="center" vertical="center"/>
    </xf>
    <xf numFmtId="168" fontId="7" fillId="3" borderId="1" xfId="1" applyNumberFormat="1" applyFont="1" applyFill="1" applyBorder="1" applyAlignment="1">
      <alignment horizontal="left" vertical="center" indent="4"/>
    </xf>
    <xf numFmtId="0" fontId="0" fillId="3" borderId="1" xfId="0" applyFill="1" applyBorder="1" applyAlignment="1">
      <alignment vertical="center"/>
    </xf>
    <xf numFmtId="0" fontId="17" fillId="3" borderId="1" xfId="4" applyFont="1" applyFill="1" applyBorder="1" applyAlignment="1">
      <alignment horizontal="left" vertical="center" wrapText="1"/>
    </xf>
    <xf numFmtId="0" fontId="17" fillId="3" borderId="1" xfId="4" applyFont="1" applyFill="1" applyBorder="1" applyAlignment="1">
      <alignment vertical="center" wrapText="1"/>
    </xf>
    <xf numFmtId="0" fontId="31" fillId="8" borderId="1" xfId="4" applyFont="1" applyFill="1" applyBorder="1" applyAlignment="1">
      <alignment horizontal="center" vertical="center" wrapText="1"/>
    </xf>
    <xf numFmtId="0" fontId="6" fillId="3" borderId="1" xfId="0" applyFont="1" applyFill="1" applyBorder="1" applyAlignment="1">
      <alignment vertical="top" wrapText="1"/>
    </xf>
    <xf numFmtId="168" fontId="32" fillId="9" borderId="20" xfId="1" applyNumberFormat="1" applyFont="1" applyFill="1" applyBorder="1" applyAlignment="1">
      <alignment horizontal="left" vertical="center" indent="4"/>
    </xf>
    <xf numFmtId="168" fontId="33" fillId="3" borderId="0" xfId="0" applyNumberFormat="1" applyFont="1" applyFill="1"/>
    <xf numFmtId="0" fontId="20" fillId="0" borderId="0" xfId="0" applyFont="1" applyAlignment="1">
      <alignment horizontal="center" vertical="top" wrapText="1"/>
    </xf>
    <xf numFmtId="0" fontId="21" fillId="6" borderId="3" xfId="0" applyFont="1" applyFill="1" applyBorder="1" applyAlignment="1">
      <alignment horizontal="center"/>
    </xf>
    <xf numFmtId="0" fontId="23" fillId="0" borderId="0" xfId="0" applyFont="1" applyAlignment="1">
      <alignment horizontal="left" vertical="center" wrapText="1"/>
    </xf>
    <xf numFmtId="0" fontId="34" fillId="9" borderId="0" xfId="0" applyFont="1" applyFill="1"/>
    <xf numFmtId="0" fontId="5" fillId="3" borderId="1" xfId="0" applyFont="1" applyFill="1" applyBorder="1" applyAlignment="1">
      <alignment vertical="top" wrapText="1"/>
    </xf>
    <xf numFmtId="169" fontId="34" fillId="10" borderId="0" xfId="0" applyNumberFormat="1" applyFont="1" applyFill="1"/>
    <xf numFmtId="0" fontId="21" fillId="6" borderId="0" xfId="0" applyFont="1" applyFill="1" applyAlignment="1">
      <alignment horizontal="center"/>
    </xf>
    <xf numFmtId="0" fontId="22" fillId="0" borderId="0" xfId="0" applyFont="1" applyAlignment="1">
      <alignment horizontal="center" vertical="center"/>
    </xf>
    <xf numFmtId="0" fontId="22" fillId="0" borderId="3" xfId="0" applyFont="1" applyBorder="1" applyAlignment="1">
      <alignment horizontal="center" vertical="center"/>
    </xf>
    <xf numFmtId="0" fontId="22" fillId="11" borderId="1" xfId="0" applyFont="1" applyFill="1" applyBorder="1" applyAlignment="1">
      <alignment horizontal="center" vertical="center" wrapText="1"/>
    </xf>
    <xf numFmtId="165" fontId="7" fillId="3" borderId="1" xfId="2" applyFont="1" applyFill="1" applyBorder="1" applyAlignment="1" applyProtection="1">
      <alignment horizontal="center" vertical="center"/>
      <protection locked="0"/>
    </xf>
    <xf numFmtId="165" fontId="7" fillId="3" borderId="1" xfId="4" applyNumberFormat="1" applyFont="1" applyFill="1" applyBorder="1" applyAlignment="1" applyProtection="1">
      <alignment horizontal="center" vertical="center"/>
      <protection locked="0"/>
    </xf>
    <xf numFmtId="0" fontId="22" fillId="12" borderId="1" xfId="0" applyFont="1" applyFill="1" applyBorder="1" applyAlignment="1">
      <alignment horizontal="center" vertical="center" wrapText="1"/>
    </xf>
    <xf numFmtId="0" fontId="22" fillId="13" borderId="18" xfId="0" applyFont="1" applyFill="1" applyBorder="1" applyAlignment="1">
      <alignment horizontal="center" vertical="center" wrapText="1"/>
    </xf>
    <xf numFmtId="169" fontId="0" fillId="14" borderId="0" xfId="0" applyNumberFormat="1" applyFill="1"/>
    <xf numFmtId="169" fontId="0" fillId="0" borderId="1" xfId="0" applyNumberFormat="1" applyBorder="1"/>
    <xf numFmtId="0" fontId="30" fillId="0" borderId="1" xfId="0" applyFont="1" applyBorder="1" applyAlignment="1">
      <alignment horizontal="center" vertical="center" wrapText="1"/>
    </xf>
    <xf numFmtId="0" fontId="15" fillId="0" borderId="1" xfId="0" applyFont="1" applyBorder="1"/>
    <xf numFmtId="0" fontId="15" fillId="0" borderId="2" xfId="0" applyFont="1" applyBorder="1"/>
    <xf numFmtId="0" fontId="30" fillId="0" borderId="2" xfId="0" applyFont="1" applyBorder="1" applyAlignment="1">
      <alignment horizontal="center" vertical="center"/>
    </xf>
    <xf numFmtId="0" fontId="30" fillId="0" borderId="2" xfId="0" applyFont="1" applyBorder="1" applyAlignment="1">
      <alignment horizontal="center" vertical="center" wrapText="1"/>
    </xf>
    <xf numFmtId="0" fontId="30" fillId="2" borderId="18" xfId="0" applyFont="1" applyFill="1" applyBorder="1" applyAlignment="1">
      <alignment horizontal="center" vertical="center" wrapText="1"/>
    </xf>
    <xf numFmtId="167" fontId="4" fillId="0" borderId="1" xfId="0" applyNumberFormat="1" applyFont="1" applyBorder="1" applyAlignment="1">
      <alignment horizontal="center" vertical="center"/>
    </xf>
    <xf numFmtId="167" fontId="0" fillId="0" borderId="1" xfId="0" applyNumberFormat="1" applyBorder="1"/>
    <xf numFmtId="168" fontId="0" fillId="3" borderId="1" xfId="0" applyNumberFormat="1" applyFill="1" applyBorder="1"/>
    <xf numFmtId="166" fontId="4" fillId="3" borderId="1" xfId="1" applyNumberFormat="1" applyFont="1" applyFill="1" applyBorder="1" applyAlignment="1">
      <alignment horizontal="center" vertical="center"/>
    </xf>
    <xf numFmtId="0" fontId="27" fillId="0" borderId="0" xfId="0" applyFont="1" applyAlignment="1">
      <alignment horizontal="center" vertical="center" wrapText="1"/>
    </xf>
    <xf numFmtId="0" fontId="27" fillId="11" borderId="1" xfId="0" applyFont="1" applyFill="1" applyBorder="1" applyAlignment="1">
      <alignment horizontal="center" vertical="center" wrapText="1"/>
    </xf>
    <xf numFmtId="0" fontId="25" fillId="9" borderId="0" xfId="0" applyFont="1" applyFill="1" applyAlignment="1">
      <alignment horizontal="center"/>
    </xf>
    <xf numFmtId="0" fontId="27" fillId="7" borderId="1"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22" fillId="3" borderId="0" xfId="0" applyFont="1" applyFill="1" applyAlignment="1">
      <alignment horizontal="center" vertical="center" wrapText="1"/>
    </xf>
    <xf numFmtId="0" fontId="35" fillId="17" borderId="1" xfId="0" applyFont="1" applyFill="1" applyBorder="1" applyAlignment="1">
      <alignment horizontal="center" vertical="center" wrapText="1"/>
    </xf>
    <xf numFmtId="0" fontId="35" fillId="17" borderId="6" xfId="0" applyFont="1" applyFill="1" applyBorder="1" applyAlignment="1">
      <alignment horizontal="center" vertical="center" wrapText="1"/>
    </xf>
    <xf numFmtId="165" fontId="7" fillId="0" borderId="3" xfId="2" applyFont="1" applyBorder="1" applyAlignment="1">
      <alignment horizontal="center" vertical="center"/>
    </xf>
    <xf numFmtId="165" fontId="7" fillId="0" borderId="5" xfId="2" applyFont="1" applyBorder="1" applyAlignment="1">
      <alignment horizontal="center" vertical="center"/>
    </xf>
    <xf numFmtId="165" fontId="7" fillId="3" borderId="22" xfId="2" applyFont="1" applyFill="1" applyBorder="1" applyAlignment="1">
      <alignment horizontal="center" vertical="center"/>
    </xf>
    <xf numFmtId="165" fontId="3" fillId="0" borderId="3" xfId="0" applyNumberFormat="1" applyFont="1" applyBorder="1" applyAlignment="1">
      <alignment horizontal="center" vertical="center"/>
    </xf>
    <xf numFmtId="168" fontId="7" fillId="3" borderId="11" xfId="1" applyNumberFormat="1" applyFont="1" applyFill="1" applyBorder="1" applyAlignment="1">
      <alignment horizontal="left" vertical="center" indent="4"/>
    </xf>
    <xf numFmtId="168" fontId="7" fillId="3" borderId="12" xfId="1" applyNumberFormat="1" applyFont="1" applyFill="1" applyBorder="1" applyAlignment="1">
      <alignment horizontal="left" vertical="center" indent="4"/>
    </xf>
    <xf numFmtId="168" fontId="7" fillId="3" borderId="13" xfId="1" applyNumberFormat="1" applyFont="1" applyFill="1" applyBorder="1" applyAlignment="1">
      <alignment horizontal="left" vertical="center" indent="4"/>
    </xf>
    <xf numFmtId="0" fontId="35" fillId="19" borderId="1" xfId="0" applyFont="1" applyFill="1" applyBorder="1" applyAlignment="1">
      <alignment horizontal="center" vertical="center" wrapText="1"/>
    </xf>
    <xf numFmtId="0" fontId="35" fillId="19" borderId="6" xfId="0" applyFont="1" applyFill="1" applyBorder="1" applyAlignment="1">
      <alignment horizontal="center" vertical="center" wrapText="1"/>
    </xf>
    <xf numFmtId="165" fontId="7" fillId="0" borderId="3" xfId="0" applyNumberFormat="1" applyFont="1" applyBorder="1" applyAlignment="1">
      <alignment horizontal="center" vertical="center"/>
    </xf>
    <xf numFmtId="0" fontId="22" fillId="20" borderId="1" xfId="0" applyFont="1" applyFill="1" applyBorder="1" applyAlignment="1">
      <alignment horizontal="center" vertical="center" wrapText="1"/>
    </xf>
    <xf numFmtId="0" fontId="7" fillId="3" borderId="1" xfId="6" applyFill="1" applyBorder="1" applyAlignment="1">
      <alignment wrapText="1"/>
    </xf>
    <xf numFmtId="0" fontId="30" fillId="3" borderId="1" xfId="0" applyFont="1" applyFill="1" applyBorder="1" applyAlignment="1">
      <alignment horizontal="center" vertical="center"/>
    </xf>
    <xf numFmtId="167" fontId="0" fillId="5" borderId="0" xfId="0" applyNumberFormat="1" applyFill="1"/>
    <xf numFmtId="168" fontId="36" fillId="3" borderId="16" xfId="1" applyNumberFormat="1" applyFont="1" applyFill="1" applyBorder="1" applyAlignment="1">
      <alignment horizontal="left" vertical="center" indent="4"/>
    </xf>
    <xf numFmtId="166" fontId="36" fillId="3" borderId="16" xfId="1" applyNumberFormat="1" applyFont="1" applyFill="1" applyBorder="1" applyAlignment="1">
      <alignment horizontal="left" vertical="center" indent="4"/>
    </xf>
    <xf numFmtId="166" fontId="36" fillId="3" borderId="14" xfId="1" applyNumberFormat="1" applyFont="1" applyFill="1" applyBorder="1" applyAlignment="1">
      <alignment horizontal="left" vertical="center" indent="4"/>
    </xf>
    <xf numFmtId="166" fontId="36" fillId="3" borderId="12" xfId="1" applyNumberFormat="1" applyFont="1" applyFill="1" applyBorder="1" applyAlignment="1">
      <alignment horizontal="left" vertical="center" indent="4"/>
    </xf>
    <xf numFmtId="168" fontId="36" fillId="3" borderId="14" xfId="1" applyNumberFormat="1" applyFont="1" applyFill="1" applyBorder="1" applyAlignment="1">
      <alignment horizontal="left" vertical="center" indent="4"/>
    </xf>
    <xf numFmtId="166" fontId="36" fillId="3" borderId="1" xfId="1" applyNumberFormat="1" applyFont="1" applyFill="1" applyBorder="1" applyAlignment="1">
      <alignment horizontal="left" vertical="center" indent="4"/>
    </xf>
    <xf numFmtId="165" fontId="7" fillId="3" borderId="5" xfId="2" applyFont="1" applyFill="1" applyBorder="1" applyAlignment="1">
      <alignment horizontal="center" vertical="center"/>
    </xf>
    <xf numFmtId="165" fontId="3" fillId="3" borderId="3" xfId="0" applyNumberFormat="1" applyFont="1" applyFill="1" applyBorder="1" applyAlignment="1">
      <alignment horizontal="center" vertical="center"/>
    </xf>
    <xf numFmtId="165" fontId="7" fillId="3" borderId="3" xfId="0" applyNumberFormat="1" applyFont="1" applyFill="1" applyBorder="1" applyAlignment="1">
      <alignment horizontal="center" vertical="center"/>
    </xf>
    <xf numFmtId="0" fontId="2" fillId="3" borderId="1" xfId="0" applyFont="1" applyFill="1" applyBorder="1" applyAlignment="1">
      <alignment horizontal="left" vertical="top" wrapText="1"/>
    </xf>
    <xf numFmtId="0" fontId="22" fillId="0" borderId="4" xfId="0" applyFont="1" applyBorder="1" applyAlignment="1">
      <alignment horizontal="center" vertical="center"/>
    </xf>
    <xf numFmtId="0" fontId="22" fillId="0" borderId="5" xfId="0" applyFont="1" applyBorder="1" applyAlignment="1">
      <alignment horizontal="center" vertical="center"/>
    </xf>
    <xf numFmtId="0" fontId="22" fillId="0" borderId="6" xfId="0" applyFont="1" applyBorder="1" applyAlignment="1">
      <alignment horizontal="center" vertical="center"/>
    </xf>
    <xf numFmtId="0" fontId="20" fillId="0" borderId="0" xfId="0" applyFont="1" applyAlignment="1">
      <alignment horizontal="center" vertical="top" wrapText="1"/>
    </xf>
    <xf numFmtId="0" fontId="21" fillId="6" borderId="3" xfId="0" applyFont="1" applyFill="1" applyBorder="1" applyAlignment="1">
      <alignment horizontal="center"/>
    </xf>
    <xf numFmtId="0" fontId="22" fillId="0" borderId="1" xfId="0" applyFont="1" applyBorder="1" applyAlignment="1">
      <alignment horizontal="center" vertical="center"/>
    </xf>
    <xf numFmtId="0" fontId="23" fillId="0" borderId="21" xfId="0" applyFont="1" applyBorder="1" applyAlignment="1">
      <alignment horizontal="left" vertical="center" wrapText="1"/>
    </xf>
    <xf numFmtId="0" fontId="23" fillId="0" borderId="0" xfId="0" applyFont="1" applyAlignment="1">
      <alignment horizontal="left" vertical="center" wrapText="1"/>
    </xf>
    <xf numFmtId="0" fontId="22" fillId="9" borderId="3" xfId="0" applyFont="1" applyFill="1" applyBorder="1" applyAlignment="1">
      <alignment horizontal="center"/>
    </xf>
    <xf numFmtId="0" fontId="22" fillId="11" borderId="4" xfId="0" applyFont="1" applyFill="1" applyBorder="1" applyAlignment="1">
      <alignment horizontal="center" vertical="center" wrapText="1"/>
    </xf>
    <xf numFmtId="0" fontId="22" fillId="11" borderId="5" xfId="0" applyFont="1" applyFill="1" applyBorder="1" applyAlignment="1">
      <alignment horizontal="center" vertical="center" wrapText="1"/>
    </xf>
    <xf numFmtId="0" fontId="22" fillId="12" borderId="4" xfId="0" applyFont="1" applyFill="1" applyBorder="1" applyAlignment="1">
      <alignment horizontal="center" vertical="center" wrapText="1"/>
    </xf>
    <xf numFmtId="0" fontId="22" fillId="12" borderId="5" xfId="0" applyFont="1" applyFill="1" applyBorder="1" applyAlignment="1">
      <alignment horizontal="center" vertical="center" wrapText="1"/>
    </xf>
    <xf numFmtId="0" fontId="27" fillId="15" borderId="1" xfId="0" applyFont="1" applyFill="1" applyBorder="1" applyAlignment="1">
      <alignment horizontal="center" vertical="center" wrapText="1"/>
    </xf>
    <xf numFmtId="0" fontId="25" fillId="9" borderId="19" xfId="0" applyFont="1" applyFill="1" applyBorder="1" applyAlignment="1">
      <alignment horizontal="center"/>
    </xf>
    <xf numFmtId="0" fontId="27" fillId="11" borderId="8" xfId="0" applyFont="1" applyFill="1" applyBorder="1" applyAlignment="1">
      <alignment horizontal="center" vertical="center" wrapText="1"/>
    </xf>
    <xf numFmtId="0" fontId="27" fillId="11" borderId="9" xfId="0" applyFont="1" applyFill="1" applyBorder="1" applyAlignment="1">
      <alignment horizontal="center" vertical="center" wrapText="1"/>
    </xf>
    <xf numFmtId="0" fontId="27" fillId="11" borderId="10" xfId="0" applyFont="1" applyFill="1" applyBorder="1" applyAlignment="1">
      <alignment horizontal="center" vertical="center" wrapText="1"/>
    </xf>
    <xf numFmtId="0" fontId="27" fillId="7" borderId="8" xfId="0" applyFont="1" applyFill="1" applyBorder="1" applyAlignment="1">
      <alignment horizontal="center" vertical="center" wrapText="1"/>
    </xf>
    <xf numFmtId="0" fontId="27" fillId="7" borderId="9" xfId="0" applyFont="1" applyFill="1" applyBorder="1" applyAlignment="1">
      <alignment horizontal="center" vertical="center" wrapText="1"/>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0" fillId="0" borderId="17" xfId="0" applyBorder="1" applyAlignment="1">
      <alignment horizontal="center"/>
    </xf>
    <xf numFmtId="0" fontId="22" fillId="16" borderId="8" xfId="0" applyFont="1" applyFill="1" applyBorder="1" applyAlignment="1">
      <alignment horizontal="center" vertical="center" wrapText="1"/>
    </xf>
    <xf numFmtId="0" fontId="22" fillId="16" borderId="9" xfId="0" applyFont="1" applyFill="1" applyBorder="1" applyAlignment="1">
      <alignment horizontal="center" vertical="center" wrapText="1"/>
    </xf>
    <xf numFmtId="0" fontId="22" fillId="16" borderId="10" xfId="0" applyFont="1" applyFill="1" applyBorder="1" applyAlignment="1">
      <alignment horizontal="center" vertical="center" wrapText="1"/>
    </xf>
    <xf numFmtId="0" fontId="22" fillId="18" borderId="8" xfId="0" applyFont="1" applyFill="1" applyBorder="1" applyAlignment="1">
      <alignment horizontal="center" vertical="center" wrapText="1"/>
    </xf>
    <xf numFmtId="0" fontId="22" fillId="18" borderId="9" xfId="0" applyFont="1" applyFill="1" applyBorder="1" applyAlignment="1">
      <alignment horizontal="center" vertical="center" wrapText="1"/>
    </xf>
    <xf numFmtId="0" fontId="22" fillId="18" borderId="23" xfId="0" applyFont="1" applyFill="1" applyBorder="1" applyAlignment="1">
      <alignment horizontal="center" vertical="center" wrapText="1"/>
    </xf>
    <xf numFmtId="0" fontId="12" fillId="8" borderId="9" xfId="0" applyFont="1" applyFill="1" applyBorder="1" applyAlignment="1">
      <alignment horizontal="center"/>
    </xf>
    <xf numFmtId="0" fontId="12" fillId="8" borderId="10" xfId="0" applyFont="1" applyFill="1" applyBorder="1" applyAlignment="1">
      <alignment horizontal="center"/>
    </xf>
    <xf numFmtId="0" fontId="1" fillId="3" borderId="1" xfId="0" applyFont="1" applyFill="1" applyBorder="1" applyAlignment="1">
      <alignment horizontal="left" vertical="top" wrapText="1"/>
    </xf>
  </cellXfs>
  <cellStyles count="7">
    <cellStyle name="Millares" xfId="1" builtinId="3"/>
    <cellStyle name="Moneda [0]" xfId="2" xr:uid="{7A265017-3842-436F-B04A-E69BFB52D5E4}"/>
    <cellStyle name="Moneda [0] 2" xfId="5" xr:uid="{48240ABA-DC3B-0747-A729-E547B3BB9D9D}"/>
    <cellStyle name="Normal" xfId="0" builtinId="0"/>
    <cellStyle name="Normal 2" xfId="3" xr:uid="{731958CF-2A87-3744-A9DB-E07548EF75C4}"/>
    <cellStyle name="Normal 2 2" xfId="4" xr:uid="{949CF78F-3697-4A47-8677-043BCCF93BFD}"/>
    <cellStyle name="Normal 2 3" xfId="6" xr:uid="{C1756C8A-69ED-41EF-8174-E141847556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12.jpeg"/><Relationship Id="rId3" Type="http://schemas.openxmlformats.org/officeDocument/2006/relationships/image" Target="../media/image7.png"/><Relationship Id="rId7" Type="http://schemas.openxmlformats.org/officeDocument/2006/relationships/image" Target="../media/image11.jpeg"/><Relationship Id="rId12" Type="http://schemas.openxmlformats.org/officeDocument/2006/relationships/image" Target="../media/image16.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5" Type="http://schemas.openxmlformats.org/officeDocument/2006/relationships/image" Target="../media/image9.png"/><Relationship Id="rId10" Type="http://schemas.openxmlformats.org/officeDocument/2006/relationships/image" Target="../media/image14.jpeg"/><Relationship Id="rId4" Type="http://schemas.openxmlformats.org/officeDocument/2006/relationships/image" Target="../media/image8.png"/><Relationship Id="rId9" Type="http://schemas.openxmlformats.org/officeDocument/2006/relationships/image" Target="../media/image13.png"/></Relationships>
</file>

<file path=xl/drawings/_rels/drawing2.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19.png"/><Relationship Id="rId7" Type="http://schemas.openxmlformats.org/officeDocument/2006/relationships/image" Target="../media/image23.png"/><Relationship Id="rId2" Type="http://schemas.openxmlformats.org/officeDocument/2006/relationships/image" Target="../media/image18.png"/><Relationship Id="rId1" Type="http://schemas.openxmlformats.org/officeDocument/2006/relationships/image" Target="../media/image17.png"/><Relationship Id="rId6" Type="http://schemas.openxmlformats.org/officeDocument/2006/relationships/image" Target="../media/image22.png"/><Relationship Id="rId5" Type="http://schemas.openxmlformats.org/officeDocument/2006/relationships/image" Target="../media/image21.png"/><Relationship Id="rId4"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editAs="oneCell">
    <xdr:from>
      <xdr:col>2</xdr:col>
      <xdr:colOff>5010149</xdr:colOff>
      <xdr:row>5</xdr:row>
      <xdr:rowOff>0</xdr:rowOff>
    </xdr:from>
    <xdr:to>
      <xdr:col>3</xdr:col>
      <xdr:colOff>1654732</xdr:colOff>
      <xdr:row>5</xdr:row>
      <xdr:rowOff>942975</xdr:rowOff>
    </xdr:to>
    <xdr:sp macro="" textlink="">
      <xdr:nvSpPr>
        <xdr:cNvPr id="2" name="AutoShape 1">
          <a:extLst>
            <a:ext uri="{FF2B5EF4-FFF2-40B4-BE49-F238E27FC236}">
              <a16:creationId xmlns:a16="http://schemas.microsoft.com/office/drawing/2014/main" id="{7AC9839C-49CF-4488-949F-0CDC9C0DBD2E}"/>
            </a:ext>
          </a:extLst>
        </xdr:cNvPr>
        <xdr:cNvSpPr>
          <a:spLocks noChangeAspect="1" noChangeArrowheads="1"/>
        </xdr:cNvSpPr>
      </xdr:nvSpPr>
      <xdr:spPr bwMode="auto">
        <a:xfrm>
          <a:off x="6318249" y="7105649"/>
          <a:ext cx="1654733" cy="942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837816</xdr:colOff>
      <xdr:row>4</xdr:row>
      <xdr:rowOff>139561</xdr:rowOff>
    </xdr:from>
    <xdr:to>
      <xdr:col>3</xdr:col>
      <xdr:colOff>2512088</xdr:colOff>
      <xdr:row>4</xdr:row>
      <xdr:rowOff>1311869</xdr:rowOff>
    </xdr:to>
    <xdr:pic>
      <xdr:nvPicPr>
        <xdr:cNvPr id="3" name="Imagen 2">
          <a:extLst>
            <a:ext uri="{FF2B5EF4-FFF2-40B4-BE49-F238E27FC236}">
              <a16:creationId xmlns:a16="http://schemas.microsoft.com/office/drawing/2014/main" id="{26DCCE4D-BFD9-40AC-B0F5-F657865472C9}"/>
            </a:ext>
          </a:extLst>
        </xdr:cNvPr>
        <xdr:cNvPicPr>
          <a:picLocks noChangeAspect="1"/>
        </xdr:cNvPicPr>
      </xdr:nvPicPr>
      <xdr:blipFill rotWithShape="1">
        <a:blip xmlns:r="http://schemas.openxmlformats.org/officeDocument/2006/relationships" r:embed="rId1"/>
        <a:srcRect l="2" t="16239" r="-10291" b="11966"/>
        <a:stretch>
          <a:fillRect/>
        </a:stretch>
      </xdr:blipFill>
      <xdr:spPr>
        <a:xfrm>
          <a:off x="7156066" y="2146161"/>
          <a:ext cx="1674272" cy="1172308"/>
        </a:xfrm>
        <a:prstGeom prst="rect">
          <a:avLst/>
        </a:prstGeom>
      </xdr:spPr>
    </xdr:pic>
    <xdr:clientData/>
  </xdr:twoCellAnchor>
  <xdr:twoCellAnchor editAs="oneCell">
    <xdr:from>
      <xdr:col>3</xdr:col>
      <xdr:colOff>511261</xdr:colOff>
      <xdr:row>5</xdr:row>
      <xdr:rowOff>486905</xdr:rowOff>
    </xdr:from>
    <xdr:to>
      <xdr:col>3</xdr:col>
      <xdr:colOff>2400386</xdr:colOff>
      <xdr:row>5</xdr:row>
      <xdr:rowOff>2347644</xdr:rowOff>
    </xdr:to>
    <xdr:pic>
      <xdr:nvPicPr>
        <xdr:cNvPr id="6" name="Imagen 5">
          <a:extLst>
            <a:ext uri="{FF2B5EF4-FFF2-40B4-BE49-F238E27FC236}">
              <a16:creationId xmlns:a16="http://schemas.microsoft.com/office/drawing/2014/main" id="{1CFE3A3C-7810-4F1F-BAE6-831325C5CDC2}"/>
            </a:ext>
          </a:extLst>
        </xdr:cNvPr>
        <xdr:cNvPicPr>
          <a:picLocks noChangeAspect="1"/>
        </xdr:cNvPicPr>
      </xdr:nvPicPr>
      <xdr:blipFill>
        <a:blip xmlns:r="http://schemas.openxmlformats.org/officeDocument/2006/relationships" r:embed="rId2"/>
        <a:stretch>
          <a:fillRect/>
        </a:stretch>
      </xdr:blipFill>
      <xdr:spPr>
        <a:xfrm>
          <a:off x="6829511" y="8608555"/>
          <a:ext cx="1889125" cy="1860739"/>
        </a:xfrm>
        <a:prstGeom prst="rect">
          <a:avLst/>
        </a:prstGeom>
      </xdr:spPr>
    </xdr:pic>
    <xdr:clientData/>
  </xdr:twoCellAnchor>
  <xdr:twoCellAnchor editAs="oneCell">
    <xdr:from>
      <xdr:col>3</xdr:col>
      <xdr:colOff>346282</xdr:colOff>
      <xdr:row>6</xdr:row>
      <xdr:rowOff>115837</xdr:rowOff>
    </xdr:from>
    <xdr:to>
      <xdr:col>3</xdr:col>
      <xdr:colOff>2457657</xdr:colOff>
      <xdr:row>6</xdr:row>
      <xdr:rowOff>2087687</xdr:rowOff>
    </xdr:to>
    <xdr:pic>
      <xdr:nvPicPr>
        <xdr:cNvPr id="7" name="Imagen 6">
          <a:extLst>
            <a:ext uri="{FF2B5EF4-FFF2-40B4-BE49-F238E27FC236}">
              <a16:creationId xmlns:a16="http://schemas.microsoft.com/office/drawing/2014/main" id="{20389CC6-6D1C-40FC-8004-2460DEA18532}"/>
            </a:ext>
          </a:extLst>
        </xdr:cNvPr>
        <xdr:cNvPicPr>
          <a:picLocks noChangeAspect="1"/>
        </xdr:cNvPicPr>
      </xdr:nvPicPr>
      <xdr:blipFill>
        <a:blip xmlns:r="http://schemas.openxmlformats.org/officeDocument/2006/relationships" r:embed="rId3"/>
        <a:stretch>
          <a:fillRect/>
        </a:stretch>
      </xdr:blipFill>
      <xdr:spPr>
        <a:xfrm>
          <a:off x="6664532" y="10866387"/>
          <a:ext cx="2111375" cy="1971850"/>
        </a:xfrm>
        <a:prstGeom prst="rect">
          <a:avLst/>
        </a:prstGeom>
      </xdr:spPr>
    </xdr:pic>
    <xdr:clientData/>
  </xdr:twoCellAnchor>
  <xdr:twoCellAnchor editAs="oneCell">
    <xdr:from>
      <xdr:col>3</xdr:col>
      <xdr:colOff>252043</xdr:colOff>
      <xdr:row>7</xdr:row>
      <xdr:rowOff>270963</xdr:rowOff>
    </xdr:from>
    <xdr:to>
      <xdr:col>3</xdr:col>
      <xdr:colOff>2311578</xdr:colOff>
      <xdr:row>7</xdr:row>
      <xdr:rowOff>1350963</xdr:rowOff>
    </xdr:to>
    <xdr:pic>
      <xdr:nvPicPr>
        <xdr:cNvPr id="9" name="Imagen 8">
          <a:extLst>
            <a:ext uri="{FF2B5EF4-FFF2-40B4-BE49-F238E27FC236}">
              <a16:creationId xmlns:a16="http://schemas.microsoft.com/office/drawing/2014/main" id="{8729651F-F209-4C35-90CD-A960D51A73DB}"/>
            </a:ext>
          </a:extLst>
        </xdr:cNvPr>
        <xdr:cNvPicPr>
          <a:picLocks noChangeAspect="1"/>
        </xdr:cNvPicPr>
      </xdr:nvPicPr>
      <xdr:blipFill>
        <a:blip xmlns:r="http://schemas.openxmlformats.org/officeDocument/2006/relationships" r:embed="rId4"/>
        <a:stretch>
          <a:fillRect/>
        </a:stretch>
      </xdr:blipFill>
      <xdr:spPr>
        <a:xfrm>
          <a:off x="6570293" y="15917363"/>
          <a:ext cx="2059535" cy="1080000"/>
        </a:xfrm>
        <a:prstGeom prst="rect">
          <a:avLst/>
        </a:prstGeom>
      </xdr:spPr>
    </xdr:pic>
    <xdr:clientData/>
  </xdr:twoCellAnchor>
  <xdr:twoCellAnchor editAs="oneCell">
    <xdr:from>
      <xdr:col>3</xdr:col>
      <xdr:colOff>540338</xdr:colOff>
      <xdr:row>8</xdr:row>
      <xdr:rowOff>622065</xdr:rowOff>
    </xdr:from>
    <xdr:to>
      <xdr:col>3</xdr:col>
      <xdr:colOff>2142918</xdr:colOff>
      <xdr:row>8</xdr:row>
      <xdr:rowOff>2062065</xdr:rowOff>
    </xdr:to>
    <xdr:pic>
      <xdr:nvPicPr>
        <xdr:cNvPr id="12" name="Imagen 11">
          <a:extLst>
            <a:ext uri="{FF2B5EF4-FFF2-40B4-BE49-F238E27FC236}">
              <a16:creationId xmlns:a16="http://schemas.microsoft.com/office/drawing/2014/main" id="{F058BDF4-F4A4-4181-8F03-357CA418C59D}"/>
            </a:ext>
          </a:extLst>
        </xdr:cNvPr>
        <xdr:cNvPicPr>
          <a:picLocks noChangeAspect="1"/>
        </xdr:cNvPicPr>
      </xdr:nvPicPr>
      <xdr:blipFill>
        <a:blip xmlns:r="http://schemas.openxmlformats.org/officeDocument/2006/relationships" r:embed="rId5"/>
        <a:stretch>
          <a:fillRect/>
        </a:stretch>
      </xdr:blipFill>
      <xdr:spPr>
        <a:xfrm>
          <a:off x="6855060" y="13616046"/>
          <a:ext cx="1602580" cy="1440000"/>
        </a:xfrm>
        <a:prstGeom prst="rect">
          <a:avLst/>
        </a:prstGeom>
      </xdr:spPr>
    </xdr:pic>
    <xdr:clientData/>
  </xdr:twoCellAnchor>
  <xdr:twoCellAnchor editAs="oneCell">
    <xdr:from>
      <xdr:col>3</xdr:col>
      <xdr:colOff>619125</xdr:colOff>
      <xdr:row>9</xdr:row>
      <xdr:rowOff>127000</xdr:rowOff>
    </xdr:from>
    <xdr:to>
      <xdr:col>3</xdr:col>
      <xdr:colOff>2290285</xdr:colOff>
      <xdr:row>9</xdr:row>
      <xdr:rowOff>1646296</xdr:rowOff>
    </xdr:to>
    <xdr:pic>
      <xdr:nvPicPr>
        <xdr:cNvPr id="13" name="Imagen 12">
          <a:extLst>
            <a:ext uri="{FF2B5EF4-FFF2-40B4-BE49-F238E27FC236}">
              <a16:creationId xmlns:a16="http://schemas.microsoft.com/office/drawing/2014/main" id="{694767F7-2E78-4CAB-8B14-D54CFBF25BF7}"/>
            </a:ext>
          </a:extLst>
        </xdr:cNvPr>
        <xdr:cNvPicPr>
          <a:picLocks noChangeAspect="1"/>
        </xdr:cNvPicPr>
      </xdr:nvPicPr>
      <xdr:blipFill>
        <a:blip xmlns:r="http://schemas.openxmlformats.org/officeDocument/2006/relationships" r:embed="rId6"/>
        <a:stretch>
          <a:fillRect/>
        </a:stretch>
      </xdr:blipFill>
      <xdr:spPr>
        <a:xfrm>
          <a:off x="6933847" y="15778574"/>
          <a:ext cx="1671160" cy="1519296"/>
        </a:xfrm>
        <a:prstGeom prst="rect">
          <a:avLst/>
        </a:prstGeom>
      </xdr:spPr>
    </xdr:pic>
    <xdr:clientData/>
  </xdr:twoCellAnchor>
  <xdr:oneCellAnchor>
    <xdr:from>
      <xdr:col>2</xdr:col>
      <xdr:colOff>5010149</xdr:colOff>
      <xdr:row>11</xdr:row>
      <xdr:rowOff>1142999</xdr:rowOff>
    </xdr:from>
    <xdr:ext cx="1662593" cy="942975"/>
    <xdr:sp macro="" textlink="">
      <xdr:nvSpPr>
        <xdr:cNvPr id="14" name="AutoShape 1">
          <a:extLst>
            <a:ext uri="{FF2B5EF4-FFF2-40B4-BE49-F238E27FC236}">
              <a16:creationId xmlns:a16="http://schemas.microsoft.com/office/drawing/2014/main" id="{19030316-6C66-4AEE-AC68-4B8BB7F0CBBA}"/>
            </a:ext>
          </a:extLst>
        </xdr:cNvPr>
        <xdr:cNvSpPr>
          <a:spLocks noChangeAspect="1" noChangeArrowheads="1"/>
        </xdr:cNvSpPr>
      </xdr:nvSpPr>
      <xdr:spPr bwMode="auto">
        <a:xfrm>
          <a:off x="6318249" y="35007549"/>
          <a:ext cx="1662593" cy="942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110860</xdr:colOff>
      <xdr:row>10</xdr:row>
      <xdr:rowOff>685800</xdr:rowOff>
    </xdr:from>
    <xdr:ext cx="1862453" cy="960119"/>
    <xdr:pic>
      <xdr:nvPicPr>
        <xdr:cNvPr id="16" name="Imagen 15">
          <a:extLst>
            <a:ext uri="{FF2B5EF4-FFF2-40B4-BE49-F238E27FC236}">
              <a16:creationId xmlns:a16="http://schemas.microsoft.com/office/drawing/2014/main" id="{D53F07B3-2AC4-4F1E-A95D-B7EA64630348}"/>
            </a:ext>
          </a:extLst>
        </xdr:cNvPr>
        <xdr:cNvPicPr>
          <a:picLocks noChangeAspect="1"/>
        </xdr:cNvPicPr>
      </xdr:nvPicPr>
      <xdr:blipFill>
        <a:blip xmlns:r="http://schemas.openxmlformats.org/officeDocument/2006/relationships" r:embed="rId7"/>
        <a:stretch>
          <a:fillRect/>
        </a:stretch>
      </xdr:blipFill>
      <xdr:spPr>
        <a:xfrm>
          <a:off x="6429110" y="32512000"/>
          <a:ext cx="1862453" cy="960119"/>
        </a:xfrm>
        <a:prstGeom prst="rect">
          <a:avLst/>
        </a:prstGeom>
      </xdr:spPr>
    </xdr:pic>
    <xdr:clientData/>
  </xdr:oneCellAnchor>
  <xdr:oneCellAnchor>
    <xdr:from>
      <xdr:col>3</xdr:col>
      <xdr:colOff>484909</xdr:colOff>
      <xdr:row>11</xdr:row>
      <xdr:rowOff>65434</xdr:rowOff>
    </xdr:from>
    <xdr:ext cx="1004456" cy="945880"/>
    <xdr:pic>
      <xdr:nvPicPr>
        <xdr:cNvPr id="17" name="Imagen 16">
          <a:extLst>
            <a:ext uri="{FF2B5EF4-FFF2-40B4-BE49-F238E27FC236}">
              <a16:creationId xmlns:a16="http://schemas.microsoft.com/office/drawing/2014/main" id="{8E99BE16-0791-4932-9364-E7DD159E76E2}"/>
            </a:ext>
          </a:extLst>
        </xdr:cNvPr>
        <xdr:cNvPicPr>
          <a:picLocks noChangeAspect="1"/>
        </xdr:cNvPicPr>
      </xdr:nvPicPr>
      <xdr:blipFill>
        <a:blip xmlns:r="http://schemas.openxmlformats.org/officeDocument/2006/relationships" r:embed="rId8"/>
        <a:stretch>
          <a:fillRect/>
        </a:stretch>
      </xdr:blipFill>
      <xdr:spPr>
        <a:xfrm>
          <a:off x="6803159" y="33929984"/>
          <a:ext cx="1004456" cy="945880"/>
        </a:xfrm>
        <a:prstGeom prst="rect">
          <a:avLst/>
        </a:prstGeom>
      </xdr:spPr>
    </xdr:pic>
    <xdr:clientData/>
  </xdr:oneCellAnchor>
  <xdr:oneCellAnchor>
    <xdr:from>
      <xdr:col>3</xdr:col>
      <xdr:colOff>386932</xdr:colOff>
      <xdr:row>12</xdr:row>
      <xdr:rowOff>121466</xdr:rowOff>
    </xdr:from>
    <xdr:ext cx="1266340" cy="1191850"/>
    <xdr:pic>
      <xdr:nvPicPr>
        <xdr:cNvPr id="18" name="Imagen 17">
          <a:extLst>
            <a:ext uri="{FF2B5EF4-FFF2-40B4-BE49-F238E27FC236}">
              <a16:creationId xmlns:a16="http://schemas.microsoft.com/office/drawing/2014/main" id="{2E480B0B-E7EA-4916-91BC-494DE254CDAB}"/>
            </a:ext>
          </a:extLst>
        </xdr:cNvPr>
        <xdr:cNvPicPr>
          <a:picLocks noChangeAspect="1"/>
        </xdr:cNvPicPr>
      </xdr:nvPicPr>
      <xdr:blipFill>
        <a:blip xmlns:r="http://schemas.openxmlformats.org/officeDocument/2006/relationships" r:embed="rId9"/>
        <a:stretch>
          <a:fillRect/>
        </a:stretch>
      </xdr:blipFill>
      <xdr:spPr>
        <a:xfrm>
          <a:off x="6705182" y="35821166"/>
          <a:ext cx="1266340" cy="1191850"/>
        </a:xfrm>
        <a:prstGeom prst="rect">
          <a:avLst/>
        </a:prstGeom>
      </xdr:spPr>
    </xdr:pic>
    <xdr:clientData/>
  </xdr:oneCellAnchor>
  <xdr:oneCellAnchor>
    <xdr:from>
      <xdr:col>3</xdr:col>
      <xdr:colOff>460080</xdr:colOff>
      <xdr:row>13</xdr:row>
      <xdr:rowOff>188737</xdr:rowOff>
    </xdr:from>
    <xdr:ext cx="1680105" cy="1529745"/>
    <xdr:pic>
      <xdr:nvPicPr>
        <xdr:cNvPr id="20" name="Imagen 19">
          <a:extLst>
            <a:ext uri="{FF2B5EF4-FFF2-40B4-BE49-F238E27FC236}">
              <a16:creationId xmlns:a16="http://schemas.microsoft.com/office/drawing/2014/main" id="{F86A9D16-65DB-4E15-A0BC-C68D2ADEB0D3}"/>
            </a:ext>
          </a:extLst>
        </xdr:cNvPr>
        <xdr:cNvPicPr>
          <a:picLocks noChangeAspect="1"/>
        </xdr:cNvPicPr>
      </xdr:nvPicPr>
      <xdr:blipFill>
        <a:blip xmlns:r="http://schemas.openxmlformats.org/officeDocument/2006/relationships" r:embed="rId10"/>
        <a:stretch>
          <a:fillRect/>
        </a:stretch>
      </xdr:blipFill>
      <xdr:spPr>
        <a:xfrm>
          <a:off x="6774802" y="26294293"/>
          <a:ext cx="1680105" cy="1529745"/>
        </a:xfrm>
        <a:prstGeom prst="rect">
          <a:avLst/>
        </a:prstGeom>
      </xdr:spPr>
    </xdr:pic>
    <xdr:clientData/>
  </xdr:oneCellAnchor>
  <xdr:oneCellAnchor>
    <xdr:from>
      <xdr:col>3</xdr:col>
      <xdr:colOff>204108</xdr:colOff>
      <xdr:row>16</xdr:row>
      <xdr:rowOff>68036</xdr:rowOff>
    </xdr:from>
    <xdr:ext cx="1493649" cy="780356"/>
    <xdr:pic>
      <xdr:nvPicPr>
        <xdr:cNvPr id="23" name="Imagen 22">
          <a:extLst>
            <a:ext uri="{FF2B5EF4-FFF2-40B4-BE49-F238E27FC236}">
              <a16:creationId xmlns:a16="http://schemas.microsoft.com/office/drawing/2014/main" id="{00CE739D-CCE5-4F2E-B947-0E2110128E6B}"/>
            </a:ext>
          </a:extLst>
        </xdr:cNvPr>
        <xdr:cNvPicPr>
          <a:picLocks noChangeAspect="1"/>
        </xdr:cNvPicPr>
      </xdr:nvPicPr>
      <xdr:blipFill>
        <a:blip xmlns:r="http://schemas.openxmlformats.org/officeDocument/2006/relationships" r:embed="rId11"/>
        <a:stretch>
          <a:fillRect/>
        </a:stretch>
      </xdr:blipFill>
      <xdr:spPr>
        <a:xfrm>
          <a:off x="6522358" y="43775086"/>
          <a:ext cx="1493649" cy="780356"/>
        </a:xfrm>
        <a:prstGeom prst="rect">
          <a:avLst/>
        </a:prstGeom>
      </xdr:spPr>
    </xdr:pic>
    <xdr:clientData/>
  </xdr:oneCellAnchor>
  <xdr:oneCellAnchor>
    <xdr:from>
      <xdr:col>3</xdr:col>
      <xdr:colOff>599429</xdr:colOff>
      <xdr:row>17</xdr:row>
      <xdr:rowOff>162091</xdr:rowOff>
    </xdr:from>
    <xdr:ext cx="1477576" cy="1238250"/>
    <xdr:pic>
      <xdr:nvPicPr>
        <xdr:cNvPr id="25" name="Imagen 24">
          <a:extLst>
            <a:ext uri="{FF2B5EF4-FFF2-40B4-BE49-F238E27FC236}">
              <a16:creationId xmlns:a16="http://schemas.microsoft.com/office/drawing/2014/main" id="{82D3E920-6DAF-4216-A7E5-5CD137A76DBD}"/>
            </a:ext>
          </a:extLst>
        </xdr:cNvPr>
        <xdr:cNvPicPr>
          <a:picLocks noChangeAspect="1"/>
        </xdr:cNvPicPr>
      </xdr:nvPicPr>
      <xdr:blipFill>
        <a:blip xmlns:r="http://schemas.openxmlformats.org/officeDocument/2006/relationships" r:embed="rId12"/>
        <a:stretch>
          <a:fillRect/>
        </a:stretch>
      </xdr:blipFill>
      <xdr:spPr>
        <a:xfrm>
          <a:off x="7484166" y="35137223"/>
          <a:ext cx="1477576" cy="12382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5010149</xdr:colOff>
      <xdr:row>5</xdr:row>
      <xdr:rowOff>1142999</xdr:rowOff>
    </xdr:from>
    <xdr:to>
      <xdr:col>3</xdr:col>
      <xdr:colOff>1182542</xdr:colOff>
      <xdr:row>6</xdr:row>
      <xdr:rowOff>93660</xdr:rowOff>
    </xdr:to>
    <xdr:sp macro="" textlink="">
      <xdr:nvSpPr>
        <xdr:cNvPr id="2" name="AutoShape 1">
          <a:extLst>
            <a:ext uri="{FF2B5EF4-FFF2-40B4-BE49-F238E27FC236}">
              <a16:creationId xmlns:a16="http://schemas.microsoft.com/office/drawing/2014/main" id="{8418F1C1-56D2-470F-A3C8-D41DADF47851}"/>
            </a:ext>
          </a:extLst>
        </xdr:cNvPr>
        <xdr:cNvSpPr>
          <a:spLocks noChangeAspect="1" noChangeArrowheads="1"/>
        </xdr:cNvSpPr>
      </xdr:nvSpPr>
      <xdr:spPr bwMode="auto">
        <a:xfrm>
          <a:off x="6083299" y="4476749"/>
          <a:ext cx="1182543" cy="9445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830036</xdr:colOff>
      <xdr:row>4</xdr:row>
      <xdr:rowOff>219982</xdr:rowOff>
    </xdr:from>
    <xdr:to>
      <xdr:col>3</xdr:col>
      <xdr:colOff>1722438</xdr:colOff>
      <xdr:row>4</xdr:row>
      <xdr:rowOff>1348181</xdr:rowOff>
    </xdr:to>
    <xdr:pic>
      <xdr:nvPicPr>
        <xdr:cNvPr id="3" name="Imagen 2">
          <a:extLst>
            <a:ext uri="{FF2B5EF4-FFF2-40B4-BE49-F238E27FC236}">
              <a16:creationId xmlns:a16="http://schemas.microsoft.com/office/drawing/2014/main" id="{8E4DDD27-D64B-45DD-998B-689D75842E81}"/>
            </a:ext>
          </a:extLst>
        </xdr:cNvPr>
        <xdr:cNvPicPr>
          <a:picLocks noChangeAspect="1"/>
        </xdr:cNvPicPr>
      </xdr:nvPicPr>
      <xdr:blipFill>
        <a:blip xmlns:r="http://schemas.openxmlformats.org/officeDocument/2006/relationships" r:embed="rId1"/>
        <a:stretch>
          <a:fillRect/>
        </a:stretch>
      </xdr:blipFill>
      <xdr:spPr>
        <a:xfrm>
          <a:off x="6913336" y="1959882"/>
          <a:ext cx="892402" cy="1128199"/>
        </a:xfrm>
        <a:prstGeom prst="rect">
          <a:avLst/>
        </a:prstGeom>
      </xdr:spPr>
    </xdr:pic>
    <xdr:clientData/>
  </xdr:twoCellAnchor>
  <xdr:twoCellAnchor editAs="oneCell">
    <xdr:from>
      <xdr:col>3</xdr:col>
      <xdr:colOff>503464</xdr:colOff>
      <xdr:row>5</xdr:row>
      <xdr:rowOff>312965</xdr:rowOff>
    </xdr:from>
    <xdr:to>
      <xdr:col>3</xdr:col>
      <xdr:colOff>2047875</xdr:colOff>
      <xdr:row>5</xdr:row>
      <xdr:rowOff>1646579</xdr:rowOff>
    </xdr:to>
    <xdr:pic>
      <xdr:nvPicPr>
        <xdr:cNvPr id="4" name="Imagen 3">
          <a:extLst>
            <a:ext uri="{FF2B5EF4-FFF2-40B4-BE49-F238E27FC236}">
              <a16:creationId xmlns:a16="http://schemas.microsoft.com/office/drawing/2014/main" id="{EEC5EFBE-DD8A-401B-A141-62510589D94A}"/>
            </a:ext>
          </a:extLst>
        </xdr:cNvPr>
        <xdr:cNvPicPr>
          <a:picLocks noChangeAspect="1"/>
        </xdr:cNvPicPr>
      </xdr:nvPicPr>
      <xdr:blipFill>
        <a:blip xmlns:r="http://schemas.openxmlformats.org/officeDocument/2006/relationships" r:embed="rId2"/>
        <a:stretch>
          <a:fillRect/>
        </a:stretch>
      </xdr:blipFill>
      <xdr:spPr>
        <a:xfrm>
          <a:off x="6586764" y="3646715"/>
          <a:ext cx="1544411" cy="1333614"/>
        </a:xfrm>
        <a:prstGeom prst="rect">
          <a:avLst/>
        </a:prstGeom>
      </xdr:spPr>
    </xdr:pic>
    <xdr:clientData/>
  </xdr:twoCellAnchor>
  <xdr:twoCellAnchor editAs="oneCell">
    <xdr:from>
      <xdr:col>3</xdr:col>
      <xdr:colOff>646208</xdr:colOff>
      <xdr:row>6</xdr:row>
      <xdr:rowOff>1160742</xdr:rowOff>
    </xdr:from>
    <xdr:to>
      <xdr:col>3</xdr:col>
      <xdr:colOff>2356319</xdr:colOff>
      <xdr:row>6</xdr:row>
      <xdr:rowOff>2621242</xdr:rowOff>
    </xdr:to>
    <xdr:pic>
      <xdr:nvPicPr>
        <xdr:cNvPr id="7" name="Imagen 6">
          <a:extLst>
            <a:ext uri="{FF2B5EF4-FFF2-40B4-BE49-F238E27FC236}">
              <a16:creationId xmlns:a16="http://schemas.microsoft.com/office/drawing/2014/main" id="{643A44E4-0DF8-4188-8405-1706E91AA926}"/>
            </a:ext>
          </a:extLst>
        </xdr:cNvPr>
        <xdr:cNvPicPr>
          <a:picLocks noChangeAspect="1"/>
        </xdr:cNvPicPr>
      </xdr:nvPicPr>
      <xdr:blipFill>
        <a:blip xmlns:r="http://schemas.openxmlformats.org/officeDocument/2006/relationships" r:embed="rId3"/>
        <a:stretch>
          <a:fillRect/>
        </a:stretch>
      </xdr:blipFill>
      <xdr:spPr>
        <a:xfrm>
          <a:off x="7295032" y="8481918"/>
          <a:ext cx="1710111" cy="1460500"/>
        </a:xfrm>
        <a:prstGeom prst="rect">
          <a:avLst/>
        </a:prstGeom>
      </xdr:spPr>
    </xdr:pic>
    <xdr:clientData/>
  </xdr:twoCellAnchor>
  <xdr:twoCellAnchor editAs="oneCell">
    <xdr:from>
      <xdr:col>3</xdr:col>
      <xdr:colOff>174625</xdr:colOff>
      <xdr:row>8</xdr:row>
      <xdr:rowOff>277812</xdr:rowOff>
    </xdr:from>
    <xdr:to>
      <xdr:col>3</xdr:col>
      <xdr:colOff>2341563</xdr:colOff>
      <xdr:row>8</xdr:row>
      <xdr:rowOff>1725814</xdr:rowOff>
    </xdr:to>
    <xdr:pic>
      <xdr:nvPicPr>
        <xdr:cNvPr id="11" name="Imagen 10">
          <a:extLst>
            <a:ext uri="{FF2B5EF4-FFF2-40B4-BE49-F238E27FC236}">
              <a16:creationId xmlns:a16="http://schemas.microsoft.com/office/drawing/2014/main" id="{0DA82485-4051-41B8-A731-77C936576755}"/>
            </a:ext>
          </a:extLst>
        </xdr:cNvPr>
        <xdr:cNvPicPr>
          <a:picLocks noChangeAspect="1"/>
        </xdr:cNvPicPr>
      </xdr:nvPicPr>
      <xdr:blipFill>
        <a:blip xmlns:r="http://schemas.openxmlformats.org/officeDocument/2006/relationships" r:embed="rId4"/>
        <a:stretch>
          <a:fillRect/>
        </a:stretch>
      </xdr:blipFill>
      <xdr:spPr>
        <a:xfrm>
          <a:off x="6257925" y="26541412"/>
          <a:ext cx="2166938" cy="1448002"/>
        </a:xfrm>
        <a:prstGeom prst="rect">
          <a:avLst/>
        </a:prstGeom>
      </xdr:spPr>
    </xdr:pic>
    <xdr:clientData/>
  </xdr:twoCellAnchor>
  <xdr:twoCellAnchor editAs="oneCell">
    <xdr:from>
      <xdr:col>3</xdr:col>
      <xdr:colOff>1000126</xdr:colOff>
      <xdr:row>7</xdr:row>
      <xdr:rowOff>194468</xdr:rowOff>
    </xdr:from>
    <xdr:to>
      <xdr:col>3</xdr:col>
      <xdr:colOff>2143884</xdr:colOff>
      <xdr:row>7</xdr:row>
      <xdr:rowOff>2354468</xdr:rowOff>
    </xdr:to>
    <xdr:pic>
      <xdr:nvPicPr>
        <xdr:cNvPr id="13" name="Imagen 12">
          <a:extLst>
            <a:ext uri="{FF2B5EF4-FFF2-40B4-BE49-F238E27FC236}">
              <a16:creationId xmlns:a16="http://schemas.microsoft.com/office/drawing/2014/main" id="{415F5621-5836-42FD-8C4E-F08B423A3F24}"/>
            </a:ext>
          </a:extLst>
        </xdr:cNvPr>
        <xdr:cNvPicPr>
          <a:picLocks noChangeAspect="1"/>
        </xdr:cNvPicPr>
      </xdr:nvPicPr>
      <xdr:blipFill>
        <a:blip xmlns:r="http://schemas.openxmlformats.org/officeDocument/2006/relationships" r:embed="rId5"/>
        <a:stretch>
          <a:fillRect/>
        </a:stretch>
      </xdr:blipFill>
      <xdr:spPr>
        <a:xfrm>
          <a:off x="7083426" y="23676768"/>
          <a:ext cx="1143758" cy="2160000"/>
        </a:xfrm>
        <a:prstGeom prst="rect">
          <a:avLst/>
        </a:prstGeom>
      </xdr:spPr>
    </xdr:pic>
    <xdr:clientData/>
  </xdr:twoCellAnchor>
  <xdr:twoCellAnchor editAs="oneCell">
    <xdr:from>
      <xdr:col>3</xdr:col>
      <xdr:colOff>821532</xdr:colOff>
      <xdr:row>9</xdr:row>
      <xdr:rowOff>59531</xdr:rowOff>
    </xdr:from>
    <xdr:to>
      <xdr:col>3</xdr:col>
      <xdr:colOff>1634167</xdr:colOff>
      <xdr:row>9</xdr:row>
      <xdr:rowOff>1063624</xdr:rowOff>
    </xdr:to>
    <xdr:pic>
      <xdr:nvPicPr>
        <xdr:cNvPr id="16" name="Imagen 15">
          <a:extLst>
            <a:ext uri="{FF2B5EF4-FFF2-40B4-BE49-F238E27FC236}">
              <a16:creationId xmlns:a16="http://schemas.microsoft.com/office/drawing/2014/main" id="{2C1E130D-A5B5-4A10-A75A-0985C90D92EC}"/>
            </a:ext>
          </a:extLst>
        </xdr:cNvPr>
        <xdr:cNvPicPr>
          <a:picLocks noChangeAspect="1"/>
        </xdr:cNvPicPr>
      </xdr:nvPicPr>
      <xdr:blipFill>
        <a:blip xmlns:r="http://schemas.openxmlformats.org/officeDocument/2006/relationships" r:embed="rId6"/>
        <a:stretch>
          <a:fillRect/>
        </a:stretch>
      </xdr:blipFill>
      <xdr:spPr>
        <a:xfrm>
          <a:off x="6901657" y="32515969"/>
          <a:ext cx="812635" cy="1004093"/>
        </a:xfrm>
        <a:prstGeom prst="rect">
          <a:avLst/>
        </a:prstGeom>
      </xdr:spPr>
    </xdr:pic>
    <xdr:clientData/>
  </xdr:twoCellAnchor>
  <xdr:twoCellAnchor editAs="oneCell">
    <xdr:from>
      <xdr:col>3</xdr:col>
      <xdr:colOff>172357</xdr:colOff>
      <xdr:row>10</xdr:row>
      <xdr:rowOff>349250</xdr:rowOff>
    </xdr:from>
    <xdr:to>
      <xdr:col>3</xdr:col>
      <xdr:colOff>2249280</xdr:colOff>
      <xdr:row>10</xdr:row>
      <xdr:rowOff>2149250</xdr:rowOff>
    </xdr:to>
    <xdr:pic>
      <xdr:nvPicPr>
        <xdr:cNvPr id="20" name="Imagen 19">
          <a:extLst>
            <a:ext uri="{FF2B5EF4-FFF2-40B4-BE49-F238E27FC236}">
              <a16:creationId xmlns:a16="http://schemas.microsoft.com/office/drawing/2014/main" id="{22C1D41D-4DDB-4EB1-ABD9-6E602B32A896}"/>
            </a:ext>
          </a:extLst>
        </xdr:cNvPr>
        <xdr:cNvPicPr>
          <a:picLocks noChangeAspect="1"/>
        </xdr:cNvPicPr>
      </xdr:nvPicPr>
      <xdr:blipFill>
        <a:blip xmlns:r="http://schemas.openxmlformats.org/officeDocument/2006/relationships" r:embed="rId7"/>
        <a:stretch>
          <a:fillRect/>
        </a:stretch>
      </xdr:blipFill>
      <xdr:spPr>
        <a:xfrm>
          <a:off x="6255657" y="45929550"/>
          <a:ext cx="2076923" cy="1800000"/>
        </a:xfrm>
        <a:prstGeom prst="rect">
          <a:avLst/>
        </a:prstGeom>
      </xdr:spPr>
    </xdr:pic>
    <xdr:clientData/>
  </xdr:twoCellAnchor>
  <xdr:twoCellAnchor editAs="oneCell">
    <xdr:from>
      <xdr:col>3</xdr:col>
      <xdr:colOff>1052286</xdr:colOff>
      <xdr:row>11</xdr:row>
      <xdr:rowOff>274411</xdr:rowOff>
    </xdr:from>
    <xdr:to>
      <xdr:col>3</xdr:col>
      <xdr:colOff>2334655</xdr:colOff>
      <xdr:row>11</xdr:row>
      <xdr:rowOff>3154411</xdr:rowOff>
    </xdr:to>
    <xdr:pic>
      <xdr:nvPicPr>
        <xdr:cNvPr id="21" name="Imagen 20">
          <a:extLst>
            <a:ext uri="{FF2B5EF4-FFF2-40B4-BE49-F238E27FC236}">
              <a16:creationId xmlns:a16="http://schemas.microsoft.com/office/drawing/2014/main" id="{0B3781CC-5FF0-4CDE-B4D7-8EE7DA3EF461}"/>
            </a:ext>
          </a:extLst>
        </xdr:cNvPr>
        <xdr:cNvPicPr>
          <a:picLocks noChangeAspect="1"/>
        </xdr:cNvPicPr>
      </xdr:nvPicPr>
      <xdr:blipFill>
        <a:blip xmlns:r="http://schemas.openxmlformats.org/officeDocument/2006/relationships" r:embed="rId8"/>
        <a:stretch>
          <a:fillRect/>
        </a:stretch>
      </xdr:blipFill>
      <xdr:spPr>
        <a:xfrm>
          <a:off x="7135586" y="48693161"/>
          <a:ext cx="1282369" cy="28800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Paula Juliana Bernal Echeverry" id="{3997EA54-DCD1-654C-BE6D-152E8B25B0E8}" userId="S::pbernal@sena.edu.co::75a130fd-152e-45ac-9184-846379ade820" providerId="AD"/>
</personList>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
  <rv s="0">
    <v>0</v>
    <v>5</v>
  </rv>
  <rv s="0">
    <v>1</v>
    <v>5</v>
  </rv>
  <rv s="0">
    <v>2</v>
    <v>5</v>
  </rv>
  <rv s="0">
    <v>3</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I12" dT="2025-07-23T22:24:03.05" personId="{3997EA54-DCD1-654C-BE6D-152E8B25B0E8}" id="{C216E59E-C807-0E43-8D75-E834540F467B}">
    <text>https://www.agrofacil.co/producto/malla-eslabonada-agrofacil-1-00-m-x-10/</text>
    <extLst>
      <x:ext xmlns:xltc2="http://schemas.microsoft.com/office/spreadsheetml/2020/threadedcomments2" uri="{F7C98A9C-CBB3-438F-8F68-D28B6AF4A901}">
        <xltc2:checksum>336886801</xltc2:checksum>
        <xltc2:hyperlink startIndex="0" length="73" url="https://www.agrofacil.co/producto/malla-eslabonada-agrofacil-1-00-m-x-10/"/>
      </x:ext>
    </extLst>
  </threadedComment>
  <threadedComment ref="M12" dT="2025-07-23T22:25:16.24" personId="{3997EA54-DCD1-654C-BE6D-152E8B25B0E8}" id="{7E8DF573-85EE-9D44-A2E7-A3C1AF6C71E5}">
    <text xml:space="preserve">https://www.homecenter.com.co/homecenter-co/product/278183/malla-eslabonada-2x10-m-metal-21-4x21-4-27-mm-pr/278183/
</text>
    <extLst>
      <x:ext xmlns:xltc2="http://schemas.microsoft.com/office/spreadsheetml/2020/threadedcomments2" uri="{F7C98A9C-CBB3-438F-8F68-D28B6AF4A901}">
        <xltc2:checksum>1515363336</xltc2:checksum>
        <xltc2:hyperlink startIndex="0" length="115" url="https://www.homecenter.com.co/homecenter-co/product/278183/malla-eslabonada-2x10-m-metal-21-4x21-4-27-mm-pr/278183/"/>
      </x:ext>
    </extLst>
  </threadedComment>
</ThreadedComment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EA964-50AA-42F3-A144-A4E12C2DBE6C}">
  <sheetPr>
    <tabColor rgb="FF00B050"/>
  </sheetPr>
  <dimension ref="A1:P16"/>
  <sheetViews>
    <sheetView topLeftCell="A4" zoomScale="96" zoomScaleNormal="96" workbookViewId="0">
      <selection activeCell="C8" sqref="C8:C9"/>
    </sheetView>
  </sheetViews>
  <sheetFormatPr baseColWidth="10" defaultColWidth="11.5" defaultRowHeight="15" x14ac:dyDescent="0.2"/>
  <cols>
    <col min="2" max="2" width="23.1640625" customWidth="1"/>
    <col min="3" max="3" width="45.1640625" customWidth="1"/>
    <col min="4" max="4" width="24.1640625" customWidth="1"/>
    <col min="5" max="5" width="24.5" customWidth="1"/>
    <col min="6" max="6" width="16.5" customWidth="1"/>
    <col min="7" max="11" width="18" customWidth="1"/>
    <col min="12" max="13" width="19.33203125" customWidth="1"/>
    <col min="14" max="15" width="16.83203125" customWidth="1"/>
    <col min="16" max="16" width="28.33203125" customWidth="1"/>
  </cols>
  <sheetData>
    <row r="1" spans="1:16" ht="60" customHeight="1" x14ac:dyDescent="0.2">
      <c r="A1" s="151" t="s">
        <v>0</v>
      </c>
      <c r="B1" s="151"/>
      <c r="C1" s="151"/>
      <c r="D1" s="151"/>
      <c r="E1" s="151"/>
      <c r="F1" s="151"/>
      <c r="G1" s="151"/>
      <c r="H1" s="90"/>
      <c r="I1" s="90"/>
      <c r="J1" s="90"/>
      <c r="K1" s="90"/>
    </row>
    <row r="2" spans="1:16" ht="22" x14ac:dyDescent="0.3">
      <c r="A2" s="152" t="s">
        <v>1</v>
      </c>
      <c r="B2" s="152"/>
      <c r="C2" s="152"/>
      <c r="D2" s="152"/>
      <c r="E2" s="152"/>
      <c r="F2" s="152"/>
      <c r="G2" s="152"/>
      <c r="H2" s="96"/>
      <c r="I2" s="96"/>
      <c r="J2" s="96"/>
      <c r="K2" s="96"/>
    </row>
    <row r="3" spans="1:16" ht="60" customHeight="1" x14ac:dyDescent="0.2">
      <c r="A3" s="153" t="s">
        <v>2</v>
      </c>
      <c r="B3" s="153"/>
      <c r="C3" s="154" t="s">
        <v>3</v>
      </c>
      <c r="D3" s="155"/>
      <c r="E3" s="155"/>
      <c r="F3" s="155"/>
      <c r="G3" s="155"/>
      <c r="H3" s="155"/>
      <c r="I3" s="155"/>
      <c r="J3" s="155"/>
      <c r="K3" s="155"/>
      <c r="L3" s="155"/>
      <c r="M3" s="155"/>
      <c r="N3" s="155"/>
    </row>
    <row r="4" spans="1:16" ht="60" customHeight="1" x14ac:dyDescent="0.2">
      <c r="A4" s="98"/>
      <c r="B4" s="98"/>
      <c r="C4" s="92"/>
      <c r="D4" s="92"/>
      <c r="E4" s="92"/>
      <c r="F4" s="92"/>
      <c r="G4" s="92"/>
      <c r="H4" s="92"/>
      <c r="I4" s="92"/>
      <c r="J4" s="92"/>
      <c r="K4" s="92"/>
      <c r="L4" s="92"/>
      <c r="M4" s="92"/>
      <c r="N4" s="92"/>
    </row>
    <row r="5" spans="1:16" ht="22" x14ac:dyDescent="0.3">
      <c r="A5" s="152" t="s">
        <v>4</v>
      </c>
      <c r="B5" s="152"/>
      <c r="C5" s="152"/>
      <c r="D5" s="152"/>
      <c r="E5" s="152"/>
      <c r="F5" s="152"/>
      <c r="G5" s="152"/>
      <c r="H5" s="156" t="s">
        <v>98</v>
      </c>
      <c r="I5" s="156"/>
      <c r="J5" s="156"/>
      <c r="K5" s="156"/>
      <c r="L5" s="156"/>
      <c r="M5" s="156"/>
      <c r="N5" s="156"/>
      <c r="O5" s="156"/>
    </row>
    <row r="6" spans="1:16" ht="22" x14ac:dyDescent="0.3">
      <c r="A6" s="91"/>
      <c r="B6" s="91"/>
      <c r="C6" s="91"/>
      <c r="D6" s="91"/>
      <c r="E6" s="91"/>
      <c r="F6" s="91"/>
      <c r="G6" s="91"/>
      <c r="H6" s="157" t="s">
        <v>90</v>
      </c>
      <c r="I6" s="158"/>
      <c r="J6" s="158"/>
      <c r="K6" s="158"/>
      <c r="L6" s="159" t="s">
        <v>109</v>
      </c>
      <c r="M6" s="160"/>
      <c r="N6" s="160"/>
      <c r="O6" s="160"/>
    </row>
    <row r="7" spans="1:16" ht="54" customHeight="1" x14ac:dyDescent="0.2">
      <c r="A7" s="15" t="s">
        <v>5</v>
      </c>
      <c r="B7" s="15" t="s">
        <v>6</v>
      </c>
      <c r="C7" s="15" t="s">
        <v>7</v>
      </c>
      <c r="D7" s="15" t="s">
        <v>8</v>
      </c>
      <c r="E7" s="15" t="s">
        <v>9</v>
      </c>
      <c r="F7" s="15" t="s">
        <v>10</v>
      </c>
      <c r="G7" s="15" t="s">
        <v>11</v>
      </c>
      <c r="H7" s="99" t="s">
        <v>106</v>
      </c>
      <c r="I7" s="99" t="s">
        <v>108</v>
      </c>
      <c r="J7" s="99" t="s">
        <v>107</v>
      </c>
      <c r="K7" s="99" t="s">
        <v>101</v>
      </c>
      <c r="L7" s="102" t="s">
        <v>106</v>
      </c>
      <c r="M7" s="102" t="s">
        <v>108</v>
      </c>
      <c r="N7" s="102" t="s">
        <v>107</v>
      </c>
      <c r="O7" s="102" t="s">
        <v>101</v>
      </c>
      <c r="P7" s="103" t="s">
        <v>110</v>
      </c>
    </row>
    <row r="8" spans="1:16" ht="409.6" x14ac:dyDescent="0.2">
      <c r="A8" s="67">
        <v>1</v>
      </c>
      <c r="B8" s="16" t="s">
        <v>12</v>
      </c>
      <c r="C8" s="18" t="s">
        <v>13</v>
      </c>
      <c r="D8" s="16" t="s">
        <v>14</v>
      </c>
      <c r="E8" s="16" t="e" vm="1">
        <v>#VALUE!</v>
      </c>
      <c r="F8" s="68" t="s">
        <v>15</v>
      </c>
      <c r="G8" s="69">
        <v>1</v>
      </c>
      <c r="H8" s="100">
        <v>7800000</v>
      </c>
      <c r="I8" s="101">
        <f>H8*19%</f>
        <v>1482000</v>
      </c>
      <c r="J8" s="101">
        <f>H8+I8</f>
        <v>9282000</v>
      </c>
      <c r="K8" s="101">
        <f>J8</f>
        <v>9282000</v>
      </c>
      <c r="L8" s="70">
        <f>N8/1.19</f>
        <v>6722689.0756302522</v>
      </c>
      <c r="M8" s="70">
        <f>L8*19%</f>
        <v>1277310.924369748</v>
      </c>
      <c r="N8" s="70">
        <v>8000000</v>
      </c>
      <c r="O8" s="71">
        <f>N8</f>
        <v>8000000</v>
      </c>
      <c r="P8" s="105">
        <f>AVERAGE(O8,K8)</f>
        <v>8641000</v>
      </c>
    </row>
    <row r="9" spans="1:16" ht="105.75" customHeight="1" thickBot="1" x14ac:dyDescent="0.25">
      <c r="A9" s="67">
        <v>2</v>
      </c>
      <c r="B9" s="16" t="s">
        <v>16</v>
      </c>
      <c r="C9" s="18" t="s">
        <v>17</v>
      </c>
      <c r="D9" s="16" t="s">
        <v>18</v>
      </c>
      <c r="E9" s="16" t="e" vm="2">
        <v>#VALUE!</v>
      </c>
      <c r="F9" s="68" t="s">
        <v>15</v>
      </c>
      <c r="G9" s="69">
        <v>1</v>
      </c>
      <c r="H9" s="100">
        <v>22250000</v>
      </c>
      <c r="I9" s="101">
        <f>H9*19%</f>
        <v>4227500</v>
      </c>
      <c r="J9" s="101">
        <f>H9+I9</f>
        <v>26477500</v>
      </c>
      <c r="K9" s="101">
        <f>J9</f>
        <v>26477500</v>
      </c>
      <c r="L9" s="70">
        <f>N9/1.19</f>
        <v>18907563.025210086</v>
      </c>
      <c r="M9" s="70">
        <f>L9*19%</f>
        <v>3592436.9747899165</v>
      </c>
      <c r="N9" s="70">
        <v>22500000</v>
      </c>
      <c r="O9" s="71">
        <f>N9</f>
        <v>22500000</v>
      </c>
      <c r="P9" s="105">
        <f>AVERAGE(O9,K9)</f>
        <v>24488750</v>
      </c>
    </row>
    <row r="10" spans="1:16" ht="16" thickBot="1" x14ac:dyDescent="0.25">
      <c r="A10" s="148" t="s">
        <v>19</v>
      </c>
      <c r="B10" s="149"/>
      <c r="C10" s="149"/>
      <c r="D10" s="149"/>
      <c r="E10" s="149"/>
      <c r="F10" s="149"/>
      <c r="G10" s="150"/>
      <c r="H10" s="97"/>
      <c r="I10" s="97"/>
      <c r="J10" s="97"/>
      <c r="K10" s="97"/>
      <c r="O10" s="72"/>
      <c r="P10" s="104">
        <f>SUM(P8:P9)</f>
        <v>33129750</v>
      </c>
    </row>
    <row r="16" spans="1:16" ht="19" x14ac:dyDescent="0.25">
      <c r="A16" s="93" t="s">
        <v>104</v>
      </c>
      <c r="B16" s="93"/>
      <c r="C16" s="93"/>
      <c r="E16" s="95" t="e">
        <f>+O10+'LOTE 2 AGROINDUSTRIA'!#REF!+'LOTE 3.AGRICOLA'!O19+'LOTE 4.PECUARIA'!$O$13</f>
        <v>#REF!</v>
      </c>
    </row>
  </sheetData>
  <mergeCells count="9">
    <mergeCell ref="A10:G10"/>
    <mergeCell ref="A1:G1"/>
    <mergeCell ref="A2:G2"/>
    <mergeCell ref="A3:B3"/>
    <mergeCell ref="C3:N3"/>
    <mergeCell ref="A5:G5"/>
    <mergeCell ref="H5:O5"/>
    <mergeCell ref="H6:K6"/>
    <mergeCell ref="L6:O6"/>
  </mergeCells>
  <dataValidations count="1">
    <dataValidation type="whole" operator="greaterThan" allowBlank="1" showInputMessage="1" showErrorMessage="1" sqref="G8:K9" xr:uid="{6EB80367-1329-44C9-9229-98E1B44176AD}">
      <formula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115DF-19E5-443C-BF15-99D75F1C38F7}">
  <sheetPr>
    <tabColor theme="6" tint="0.59999389629810485"/>
  </sheetPr>
  <dimension ref="A3:K17"/>
  <sheetViews>
    <sheetView workbookViewId="0">
      <selection activeCell="C5" sqref="C5:C16"/>
    </sheetView>
  </sheetViews>
  <sheetFormatPr baseColWidth="10" defaultRowHeight="16" x14ac:dyDescent="0.2"/>
  <cols>
    <col min="1" max="1" width="5.1640625" customWidth="1"/>
    <col min="2" max="2" width="24.33203125" customWidth="1"/>
    <col min="3" max="3" width="62.1640625" customWidth="1"/>
    <col min="4" max="4" width="10.1640625" style="32" customWidth="1"/>
    <col min="5" max="5" width="18.33203125" style="32" customWidth="1"/>
    <col min="6" max="6" width="12.83203125" style="32" customWidth="1"/>
    <col min="7" max="7" width="14.1640625" style="32" bestFit="1" customWidth="1"/>
    <col min="8" max="8" width="15" style="32" customWidth="1"/>
    <col min="9" max="9" width="15.6640625" hidden="1" customWidth="1"/>
    <col min="10" max="10" width="15.5" customWidth="1"/>
    <col min="11" max="11" width="18.83203125" customWidth="1"/>
  </cols>
  <sheetData>
    <row r="3" spans="1:11" ht="68" x14ac:dyDescent="0.2">
      <c r="A3" s="9" t="s">
        <v>51</v>
      </c>
      <c r="B3" s="9" t="s">
        <v>52</v>
      </c>
      <c r="C3" s="10" t="s">
        <v>53</v>
      </c>
      <c r="D3" s="74" t="s">
        <v>24</v>
      </c>
      <c r="E3" s="75" t="s">
        <v>114</v>
      </c>
      <c r="F3" s="75" t="s">
        <v>113</v>
      </c>
      <c r="G3" s="75" t="s">
        <v>112</v>
      </c>
      <c r="H3" s="76" t="s">
        <v>111</v>
      </c>
      <c r="I3" s="76" t="s">
        <v>96</v>
      </c>
      <c r="J3" s="76" t="s">
        <v>100</v>
      </c>
      <c r="K3" s="111" t="s">
        <v>110</v>
      </c>
    </row>
    <row r="4" spans="1:11" x14ac:dyDescent="0.2">
      <c r="A4" s="107"/>
      <c r="B4" s="107"/>
      <c r="C4" s="108"/>
      <c r="D4" s="109"/>
      <c r="E4" s="110"/>
      <c r="F4" s="110"/>
      <c r="G4" s="109"/>
      <c r="H4" s="136"/>
      <c r="I4" s="106"/>
      <c r="J4" s="106"/>
      <c r="K4" s="3"/>
    </row>
    <row r="5" spans="1:11" ht="148" customHeight="1" x14ac:dyDescent="0.2">
      <c r="A5" s="29">
        <v>1</v>
      </c>
      <c r="B5" s="33" t="s">
        <v>91</v>
      </c>
      <c r="C5" s="8" t="s">
        <v>92</v>
      </c>
      <c r="D5" s="23">
        <v>1</v>
      </c>
      <c r="E5" s="23"/>
      <c r="F5" s="23"/>
      <c r="G5" s="112">
        <f>25980392*1.19</f>
        <v>30916666.48</v>
      </c>
      <c r="H5" s="81"/>
      <c r="I5" s="24">
        <v>20252000</v>
      </c>
      <c r="J5" s="24">
        <f>+I5*1.19</f>
        <v>24099880</v>
      </c>
      <c r="K5" s="113">
        <f>AVERAGE(J5,G5)</f>
        <v>27508273.240000002</v>
      </c>
    </row>
    <row r="6" spans="1:11" ht="47" customHeight="1" x14ac:dyDescent="0.2">
      <c r="A6" s="31">
        <v>2</v>
      </c>
      <c r="B6" s="31" t="s">
        <v>54</v>
      </c>
      <c r="C6" s="79" t="s">
        <v>55</v>
      </c>
      <c r="D6" s="80">
        <v>1</v>
      </c>
      <c r="E6" s="77">
        <f>3317000*1.19</f>
        <v>3947230</v>
      </c>
      <c r="F6" s="78">
        <f>3221289*1.19</f>
        <v>3833333.9099999997</v>
      </c>
      <c r="G6" s="81"/>
      <c r="H6" s="81"/>
      <c r="I6" s="82"/>
      <c r="J6" s="82"/>
      <c r="K6" s="114">
        <f>AVERAGE(E6,F6)</f>
        <v>3890281.9550000001</v>
      </c>
    </row>
    <row r="7" spans="1:11" ht="48" x14ac:dyDescent="0.2">
      <c r="A7" s="83">
        <v>3</v>
      </c>
      <c r="B7" s="84" t="s">
        <v>56</v>
      </c>
      <c r="C7" s="85" t="s">
        <v>57</v>
      </c>
      <c r="D7" s="80">
        <v>1</v>
      </c>
      <c r="E7" s="77">
        <f>585000*1.19</f>
        <v>696150</v>
      </c>
      <c r="F7" s="115">
        <f>583333*1.19</f>
        <v>694166.27</v>
      </c>
      <c r="G7" s="81"/>
      <c r="H7" s="81"/>
      <c r="I7" s="82"/>
      <c r="J7" s="82"/>
      <c r="K7" s="114">
        <f>AVERAGE(E7,F7)</f>
        <v>695158.13500000001</v>
      </c>
    </row>
    <row r="8" spans="1:11" ht="32" x14ac:dyDescent="0.2">
      <c r="A8" s="30">
        <v>4</v>
      </c>
      <c r="B8" s="11" t="s">
        <v>58</v>
      </c>
      <c r="C8" s="12" t="s">
        <v>59</v>
      </c>
      <c r="D8" s="23">
        <v>1</v>
      </c>
      <c r="E8" s="23"/>
      <c r="F8" s="23"/>
      <c r="G8" s="24"/>
      <c r="H8" s="81">
        <v>263920</v>
      </c>
      <c r="I8" s="24">
        <v>233000</v>
      </c>
      <c r="J8" s="24">
        <f t="shared" ref="J8:J16" si="0">+I8*1.19</f>
        <v>277270</v>
      </c>
      <c r="K8" s="113">
        <f>AVERAGE(H8,J8)</f>
        <v>270595</v>
      </c>
    </row>
    <row r="9" spans="1:11" ht="32" x14ac:dyDescent="0.2">
      <c r="A9" s="29">
        <v>5</v>
      </c>
      <c r="B9" s="11" t="s">
        <v>60</v>
      </c>
      <c r="C9" s="12" t="s">
        <v>61</v>
      </c>
      <c r="D9" s="23">
        <v>1</v>
      </c>
      <c r="E9" s="23"/>
      <c r="F9" s="23"/>
      <c r="G9" s="24"/>
      <c r="H9" s="81">
        <v>287920</v>
      </c>
      <c r="I9" s="24">
        <v>255000</v>
      </c>
      <c r="J9" s="24">
        <f t="shared" si="0"/>
        <v>303450</v>
      </c>
      <c r="K9" s="113">
        <f t="shared" ref="K9:K16" si="1">AVERAGE(H9,J9)</f>
        <v>295685</v>
      </c>
    </row>
    <row r="10" spans="1:11" ht="32" x14ac:dyDescent="0.2">
      <c r="A10" s="29">
        <v>6</v>
      </c>
      <c r="B10" s="13" t="s">
        <v>62</v>
      </c>
      <c r="C10" s="14" t="s">
        <v>63</v>
      </c>
      <c r="D10" s="23">
        <v>1</v>
      </c>
      <c r="E10" s="23"/>
      <c r="F10" s="23"/>
      <c r="G10" s="24"/>
      <c r="H10" s="81">
        <v>124720</v>
      </c>
      <c r="I10" s="24">
        <v>110000</v>
      </c>
      <c r="J10" s="24">
        <f t="shared" si="0"/>
        <v>130900</v>
      </c>
      <c r="K10" s="113">
        <f t="shared" si="1"/>
        <v>127810</v>
      </c>
    </row>
    <row r="11" spans="1:11" ht="32" x14ac:dyDescent="0.2">
      <c r="A11" s="29">
        <v>7</v>
      </c>
      <c r="B11" s="13" t="s">
        <v>64</v>
      </c>
      <c r="C11" s="14" t="s">
        <v>65</v>
      </c>
      <c r="D11" s="23">
        <v>1</v>
      </c>
      <c r="E11" s="23"/>
      <c r="F11" s="23"/>
      <c r="G11" s="24"/>
      <c r="H11" s="81">
        <v>159920</v>
      </c>
      <c r="I11" s="24">
        <v>141000</v>
      </c>
      <c r="J11" s="24">
        <f t="shared" si="0"/>
        <v>167790</v>
      </c>
      <c r="K11" s="113">
        <f t="shared" si="1"/>
        <v>163855</v>
      </c>
    </row>
    <row r="12" spans="1:11" ht="96" x14ac:dyDescent="0.2">
      <c r="A12" s="30">
        <v>8</v>
      </c>
      <c r="B12" s="13" t="s">
        <v>66</v>
      </c>
      <c r="C12" s="14" t="s">
        <v>67</v>
      </c>
      <c r="D12" s="23">
        <v>1</v>
      </c>
      <c r="E12" s="23"/>
      <c r="F12" s="23"/>
      <c r="G12" s="24"/>
      <c r="H12" s="81">
        <v>295920</v>
      </c>
      <c r="I12" s="24">
        <v>262000</v>
      </c>
      <c r="J12" s="24">
        <f t="shared" si="0"/>
        <v>311780</v>
      </c>
      <c r="K12" s="113">
        <f t="shared" si="1"/>
        <v>303850</v>
      </c>
    </row>
    <row r="13" spans="1:11" ht="32" x14ac:dyDescent="0.2">
      <c r="A13" s="29">
        <v>9</v>
      </c>
      <c r="B13" s="13" t="s">
        <v>68</v>
      </c>
      <c r="C13" s="14" t="s">
        <v>69</v>
      </c>
      <c r="D13" s="23">
        <v>1</v>
      </c>
      <c r="E13" s="23"/>
      <c r="F13" s="23"/>
      <c r="G13" s="24"/>
      <c r="H13" s="81">
        <v>135920</v>
      </c>
      <c r="I13" s="24">
        <v>120000</v>
      </c>
      <c r="J13" s="24">
        <f t="shared" si="0"/>
        <v>142800</v>
      </c>
      <c r="K13" s="113">
        <f t="shared" si="1"/>
        <v>139360</v>
      </c>
    </row>
    <row r="14" spans="1:11" ht="32" x14ac:dyDescent="0.2">
      <c r="A14" s="29">
        <v>10</v>
      </c>
      <c r="B14" s="13" t="s">
        <v>70</v>
      </c>
      <c r="C14" s="14" t="s">
        <v>70</v>
      </c>
      <c r="D14" s="23">
        <v>1</v>
      </c>
      <c r="E14" s="23"/>
      <c r="F14" s="23"/>
      <c r="G14" s="24"/>
      <c r="H14" s="81">
        <v>79920</v>
      </c>
      <c r="I14" s="24">
        <v>71000</v>
      </c>
      <c r="J14" s="24">
        <f t="shared" si="0"/>
        <v>84490</v>
      </c>
      <c r="K14" s="113">
        <f t="shared" si="1"/>
        <v>82205</v>
      </c>
    </row>
    <row r="15" spans="1:11" ht="96" x14ac:dyDescent="0.2">
      <c r="A15" s="30">
        <v>11</v>
      </c>
      <c r="B15" s="13" t="s">
        <v>71</v>
      </c>
      <c r="C15" s="14" t="s">
        <v>72</v>
      </c>
      <c r="D15" s="23">
        <v>1</v>
      </c>
      <c r="E15" s="23"/>
      <c r="F15" s="23"/>
      <c r="G15" s="24"/>
      <c r="H15" s="81">
        <v>184480</v>
      </c>
      <c r="I15" s="24">
        <v>163000</v>
      </c>
      <c r="J15" s="24">
        <f t="shared" si="0"/>
        <v>193970</v>
      </c>
      <c r="K15" s="113">
        <f t="shared" si="1"/>
        <v>189225</v>
      </c>
    </row>
    <row r="16" spans="1:11" ht="48" x14ac:dyDescent="0.2">
      <c r="A16" s="29">
        <v>12</v>
      </c>
      <c r="B16" s="13" t="s">
        <v>73</v>
      </c>
      <c r="C16" s="14" t="s">
        <v>74</v>
      </c>
      <c r="D16" s="23">
        <v>1</v>
      </c>
      <c r="E16" s="23"/>
      <c r="F16" s="23"/>
      <c r="G16" s="24"/>
      <c r="H16" s="81">
        <v>79920</v>
      </c>
      <c r="I16" s="24">
        <v>71000</v>
      </c>
      <c r="J16" s="24">
        <f t="shared" si="0"/>
        <v>84490</v>
      </c>
      <c r="K16" s="113">
        <f t="shared" si="1"/>
        <v>82205</v>
      </c>
    </row>
    <row r="17" spans="3:11" x14ac:dyDescent="0.2">
      <c r="C17" s="86" t="s">
        <v>101</v>
      </c>
      <c r="D17" s="25"/>
      <c r="E17" s="25"/>
      <c r="F17" s="25"/>
      <c r="G17" s="19"/>
      <c r="H17" s="24"/>
      <c r="J17" s="50"/>
      <c r="K17" s="137">
        <f>SUM(K5:K16)</f>
        <v>33748503.329999998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48B22-B9C0-432F-96AA-0078620F6572}">
  <sheetPr>
    <tabColor theme="9" tint="0.79998168889431442"/>
  </sheetPr>
  <dimension ref="A1:O19"/>
  <sheetViews>
    <sheetView tabSelected="1" zoomScale="76" zoomScaleNormal="76" workbookViewId="0">
      <selection activeCell="D5" sqref="D5"/>
    </sheetView>
  </sheetViews>
  <sheetFormatPr baseColWidth="10" defaultColWidth="11.5" defaultRowHeight="16" x14ac:dyDescent="0.2"/>
  <cols>
    <col min="2" max="2" width="13.1640625" style="20" customWidth="1"/>
    <col min="3" max="3" width="65.83203125" style="20" customWidth="1"/>
    <col min="4" max="4" width="39.1640625" customWidth="1"/>
    <col min="5" max="5" width="14.6640625" style="53" customWidth="1"/>
    <col min="6" max="9" width="21.83203125" customWidth="1"/>
    <col min="10" max="13" width="21.5" customWidth="1"/>
    <col min="14" max="14" width="27.33203125" customWidth="1"/>
    <col min="15" max="15" width="25.5" style="53" customWidth="1"/>
  </cols>
  <sheetData>
    <row r="1" spans="1:15" s="52" customFormat="1" ht="22" x14ac:dyDescent="0.3">
      <c r="A1" s="51" t="s">
        <v>99</v>
      </c>
      <c r="E1" s="73"/>
      <c r="O1" s="73"/>
    </row>
    <row r="2" spans="1:15" ht="30" thickBot="1" x14ac:dyDescent="0.4">
      <c r="A2" s="54"/>
      <c r="B2" s="21"/>
      <c r="C2" s="22"/>
      <c r="F2" s="162"/>
      <c r="G2" s="162"/>
      <c r="H2" s="162"/>
      <c r="I2" s="162"/>
      <c r="J2" s="162"/>
      <c r="K2" s="118"/>
      <c r="L2" s="118"/>
      <c r="M2" s="118"/>
    </row>
    <row r="3" spans="1:15" s="17" customFormat="1" ht="66.5" customHeight="1" thickBot="1" x14ac:dyDescent="0.25">
      <c r="A3" s="55" t="s">
        <v>20</v>
      </c>
      <c r="B3" s="55" t="s">
        <v>21</v>
      </c>
      <c r="C3" s="55" t="s">
        <v>22</v>
      </c>
      <c r="D3" s="55" t="s">
        <v>23</v>
      </c>
      <c r="E3" s="56" t="s">
        <v>103</v>
      </c>
      <c r="F3" s="163" t="s">
        <v>87</v>
      </c>
      <c r="G3" s="164"/>
      <c r="H3" s="164"/>
      <c r="I3" s="165"/>
      <c r="J3" s="166" t="s">
        <v>97</v>
      </c>
      <c r="K3" s="167"/>
      <c r="L3" s="167"/>
      <c r="M3" s="167"/>
      <c r="N3" s="161" t="s">
        <v>93</v>
      </c>
      <c r="O3" s="161" t="s">
        <v>19</v>
      </c>
    </row>
    <row r="4" spans="1:15" s="17" customFormat="1" ht="66.5" customHeight="1" x14ac:dyDescent="0.2">
      <c r="A4" s="55"/>
      <c r="B4" s="55"/>
      <c r="C4" s="55"/>
      <c r="D4" s="55"/>
      <c r="E4" s="116"/>
      <c r="F4" s="117" t="s">
        <v>106</v>
      </c>
      <c r="G4" s="117" t="s">
        <v>108</v>
      </c>
      <c r="H4" s="117" t="s">
        <v>115</v>
      </c>
      <c r="I4" s="117" t="s">
        <v>19</v>
      </c>
      <c r="J4" s="119" t="s">
        <v>106</v>
      </c>
      <c r="K4" s="119" t="s">
        <v>108</v>
      </c>
      <c r="L4" s="119" t="s">
        <v>115</v>
      </c>
      <c r="M4" s="120" t="s">
        <v>19</v>
      </c>
      <c r="N4" s="161"/>
      <c r="O4" s="161"/>
    </row>
    <row r="5" spans="1:15" ht="119" customHeight="1" x14ac:dyDescent="0.2">
      <c r="A5" s="57">
        <v>1</v>
      </c>
      <c r="B5" s="180" t="s">
        <v>118</v>
      </c>
      <c r="C5" s="147" t="s">
        <v>117</v>
      </c>
      <c r="D5" s="31"/>
      <c r="E5" s="59">
        <v>2</v>
      </c>
      <c r="F5" s="138">
        <v>1939237</v>
      </c>
      <c r="G5" s="138">
        <f>F5*19%</f>
        <v>368455.03</v>
      </c>
      <c r="H5" s="138">
        <f>F5+G5</f>
        <v>2307692.0300000003</v>
      </c>
      <c r="I5" s="138">
        <f t="shared" ref="I5:I18" si="0">E5*H5</f>
        <v>4615384.0600000005</v>
      </c>
      <c r="J5" s="139">
        <v>1681000</v>
      </c>
      <c r="K5" s="139">
        <f>J5*19%</f>
        <v>319390</v>
      </c>
      <c r="L5" s="139">
        <f>J5+K5</f>
        <v>2000390</v>
      </c>
      <c r="M5" s="139">
        <f t="shared" ref="M5:M18" si="1">L5*E5</f>
        <v>4000780</v>
      </c>
      <c r="N5" s="138">
        <f>AVERAGE(L5,H5,)</f>
        <v>1436027.3433333335</v>
      </c>
      <c r="O5" s="60">
        <f>AVERAGE(M5,I5,)</f>
        <v>2872054.686666667</v>
      </c>
    </row>
    <row r="6" spans="1:15" ht="207" customHeight="1" x14ac:dyDescent="0.2">
      <c r="A6" s="57">
        <v>2</v>
      </c>
      <c r="B6" s="61" t="s">
        <v>25</v>
      </c>
      <c r="C6" s="61" t="s">
        <v>26</v>
      </c>
      <c r="D6" s="31"/>
      <c r="E6" s="59">
        <v>2</v>
      </c>
      <c r="F6" s="140">
        <v>2200000</v>
      </c>
      <c r="G6" s="138">
        <f t="shared" ref="G6:G18" si="2">F6*19%</f>
        <v>418000</v>
      </c>
      <c r="H6" s="138">
        <f t="shared" ref="H6:H18" si="3">F6+G6</f>
        <v>2618000</v>
      </c>
      <c r="I6" s="138">
        <f t="shared" si="0"/>
        <v>5236000</v>
      </c>
      <c r="J6" s="139">
        <v>1300000</v>
      </c>
      <c r="K6" s="139">
        <f t="shared" ref="K6:K18" si="4">J6*19%</f>
        <v>247000</v>
      </c>
      <c r="L6" s="139">
        <f t="shared" ref="L6:L18" si="5">J6+K6</f>
        <v>1547000</v>
      </c>
      <c r="M6" s="139">
        <f t="shared" si="1"/>
        <v>3094000</v>
      </c>
      <c r="N6" s="138">
        <f t="shared" ref="N6:N18" si="6">AVERAGE(L6,H6,)</f>
        <v>1388333.3333333333</v>
      </c>
      <c r="O6" s="60">
        <f t="shared" ref="O6:O18" si="7">AVERAGE(M6,I6,)</f>
        <v>2776666.6666666665</v>
      </c>
    </row>
    <row r="7" spans="1:15" ht="171" customHeight="1" x14ac:dyDescent="0.2">
      <c r="A7" s="57">
        <v>3</v>
      </c>
      <c r="B7" s="87" t="s">
        <v>102</v>
      </c>
      <c r="C7" s="87" t="s">
        <v>27</v>
      </c>
      <c r="D7" s="31"/>
      <c r="E7" s="59">
        <v>2</v>
      </c>
      <c r="F7" s="140">
        <v>1750000</v>
      </c>
      <c r="G7" s="138">
        <f t="shared" si="2"/>
        <v>332500</v>
      </c>
      <c r="H7" s="138">
        <f t="shared" si="3"/>
        <v>2082500</v>
      </c>
      <c r="I7" s="138">
        <f t="shared" si="0"/>
        <v>4165000</v>
      </c>
      <c r="J7" s="139">
        <v>138000</v>
      </c>
      <c r="K7" s="139">
        <f t="shared" si="4"/>
        <v>26220</v>
      </c>
      <c r="L7" s="139">
        <f t="shared" si="5"/>
        <v>164220</v>
      </c>
      <c r="M7" s="139">
        <f t="shared" si="1"/>
        <v>328440</v>
      </c>
      <c r="N7" s="138">
        <f t="shared" si="6"/>
        <v>748906.66666666663</v>
      </c>
      <c r="O7" s="60">
        <f t="shared" si="7"/>
        <v>1497813.3333333333</v>
      </c>
    </row>
    <row r="8" spans="1:15" ht="151.5" customHeight="1" x14ac:dyDescent="0.2">
      <c r="A8" s="57">
        <v>4</v>
      </c>
      <c r="B8" s="61" t="s">
        <v>28</v>
      </c>
      <c r="C8" s="87" t="s">
        <v>29</v>
      </c>
      <c r="D8" s="31"/>
      <c r="E8" s="59">
        <v>2</v>
      </c>
      <c r="F8" s="140">
        <v>4014221</v>
      </c>
      <c r="G8" s="138">
        <f t="shared" si="2"/>
        <v>762701.99</v>
      </c>
      <c r="H8" s="138">
        <f t="shared" si="3"/>
        <v>4776922.99</v>
      </c>
      <c r="I8" s="138">
        <f t="shared" si="0"/>
        <v>9553845.9800000004</v>
      </c>
      <c r="J8" s="139">
        <v>1850000</v>
      </c>
      <c r="K8" s="139">
        <f t="shared" si="4"/>
        <v>351500</v>
      </c>
      <c r="L8" s="139">
        <f t="shared" si="5"/>
        <v>2201500</v>
      </c>
      <c r="M8" s="139">
        <f t="shared" si="1"/>
        <v>4403000</v>
      </c>
      <c r="N8" s="138">
        <f t="shared" si="6"/>
        <v>2326140.9966666666</v>
      </c>
      <c r="O8" s="60">
        <f t="shared" si="7"/>
        <v>4652281.9933333332</v>
      </c>
    </row>
    <row r="9" spans="1:15" ht="209.25" customHeight="1" x14ac:dyDescent="0.2">
      <c r="A9" s="57">
        <v>5</v>
      </c>
      <c r="B9" s="61" t="s">
        <v>30</v>
      </c>
      <c r="C9" s="61" t="s">
        <v>31</v>
      </c>
      <c r="D9" s="31"/>
      <c r="E9" s="59">
        <v>25</v>
      </c>
      <c r="F9" s="140">
        <v>47000</v>
      </c>
      <c r="G9" s="138">
        <f t="shared" si="2"/>
        <v>8930</v>
      </c>
      <c r="H9" s="138">
        <f t="shared" si="3"/>
        <v>55930</v>
      </c>
      <c r="I9" s="138">
        <f t="shared" si="0"/>
        <v>1398250</v>
      </c>
      <c r="J9" s="139">
        <v>35000</v>
      </c>
      <c r="K9" s="139">
        <f t="shared" si="4"/>
        <v>6650</v>
      </c>
      <c r="L9" s="139">
        <f t="shared" si="5"/>
        <v>41650</v>
      </c>
      <c r="M9" s="139">
        <f t="shared" si="1"/>
        <v>1041250</v>
      </c>
      <c r="N9" s="138">
        <f t="shared" si="6"/>
        <v>32526.666666666668</v>
      </c>
      <c r="O9" s="60">
        <f t="shared" si="7"/>
        <v>813166.66666666663</v>
      </c>
    </row>
    <row r="10" spans="1:15" ht="151.5" customHeight="1" x14ac:dyDescent="0.2">
      <c r="A10" s="57">
        <v>6</v>
      </c>
      <c r="B10" s="61" t="s">
        <v>32</v>
      </c>
      <c r="C10" s="61" t="s">
        <v>33</v>
      </c>
      <c r="D10" s="31"/>
      <c r="E10" s="59">
        <v>25</v>
      </c>
      <c r="F10" s="140">
        <v>30769</v>
      </c>
      <c r="G10" s="138">
        <f t="shared" si="2"/>
        <v>5846.11</v>
      </c>
      <c r="H10" s="138">
        <f t="shared" si="3"/>
        <v>36615.11</v>
      </c>
      <c r="I10" s="138">
        <f t="shared" si="0"/>
        <v>915377.75</v>
      </c>
      <c r="J10" s="139">
        <v>26000</v>
      </c>
      <c r="K10" s="139">
        <f t="shared" si="4"/>
        <v>4940</v>
      </c>
      <c r="L10" s="139">
        <f t="shared" si="5"/>
        <v>30940</v>
      </c>
      <c r="M10" s="139">
        <f t="shared" si="1"/>
        <v>773500</v>
      </c>
      <c r="N10" s="138">
        <f t="shared" si="6"/>
        <v>22518.37</v>
      </c>
      <c r="O10" s="60">
        <f t="shared" si="7"/>
        <v>562959.25</v>
      </c>
    </row>
    <row r="11" spans="1:15" ht="170" x14ac:dyDescent="0.2">
      <c r="A11" s="57">
        <v>7</v>
      </c>
      <c r="B11" s="58" t="s">
        <v>35</v>
      </c>
      <c r="C11" s="62" t="s">
        <v>36</v>
      </c>
      <c r="D11" s="31"/>
      <c r="E11" s="59">
        <v>20</v>
      </c>
      <c r="F11" s="140">
        <v>342599</v>
      </c>
      <c r="G11" s="138">
        <f t="shared" si="2"/>
        <v>65093.81</v>
      </c>
      <c r="H11" s="138">
        <f t="shared" si="3"/>
        <v>407692.81</v>
      </c>
      <c r="I11" s="138">
        <f t="shared" si="0"/>
        <v>8153856.2000000002</v>
      </c>
      <c r="J11" s="139">
        <v>165000</v>
      </c>
      <c r="K11" s="139">
        <f t="shared" si="4"/>
        <v>31350</v>
      </c>
      <c r="L11" s="139">
        <f t="shared" si="5"/>
        <v>196350</v>
      </c>
      <c r="M11" s="139">
        <f t="shared" si="1"/>
        <v>3927000</v>
      </c>
      <c r="N11" s="138">
        <f t="shared" si="6"/>
        <v>201347.60333333336</v>
      </c>
      <c r="O11" s="60">
        <f t="shared" si="7"/>
        <v>4026952.0666666664</v>
      </c>
    </row>
    <row r="12" spans="1:15" ht="136" x14ac:dyDescent="0.2">
      <c r="A12" s="57">
        <v>8</v>
      </c>
      <c r="B12" s="62" t="s">
        <v>37</v>
      </c>
      <c r="C12" s="62" t="s">
        <v>38</v>
      </c>
      <c r="D12" s="30"/>
      <c r="E12" s="59">
        <v>20</v>
      </c>
      <c r="F12" s="140">
        <v>26154</v>
      </c>
      <c r="G12" s="138">
        <f t="shared" si="2"/>
        <v>4969.26</v>
      </c>
      <c r="H12" s="138">
        <f t="shared" si="3"/>
        <v>31123.260000000002</v>
      </c>
      <c r="I12" s="138">
        <f t="shared" si="0"/>
        <v>622465.20000000007</v>
      </c>
      <c r="J12" s="139">
        <v>16000</v>
      </c>
      <c r="K12" s="139">
        <f t="shared" si="4"/>
        <v>3040</v>
      </c>
      <c r="L12" s="139">
        <f t="shared" si="5"/>
        <v>19040</v>
      </c>
      <c r="M12" s="139">
        <f t="shared" si="1"/>
        <v>380800</v>
      </c>
      <c r="N12" s="138">
        <f t="shared" si="6"/>
        <v>16721.086666666666</v>
      </c>
      <c r="O12" s="60">
        <f t="shared" si="7"/>
        <v>334421.73333333334</v>
      </c>
    </row>
    <row r="13" spans="1:15" ht="136" x14ac:dyDescent="0.2">
      <c r="A13" s="57">
        <v>9</v>
      </c>
      <c r="B13" s="94" t="s">
        <v>39</v>
      </c>
      <c r="C13" s="61" t="s">
        <v>40</v>
      </c>
      <c r="D13" s="31"/>
      <c r="E13" s="59">
        <v>2</v>
      </c>
      <c r="F13" s="140">
        <v>2000000</v>
      </c>
      <c r="G13" s="138">
        <f t="shared" si="2"/>
        <v>380000</v>
      </c>
      <c r="H13" s="138">
        <f t="shared" si="3"/>
        <v>2380000</v>
      </c>
      <c r="I13" s="138">
        <f t="shared" si="0"/>
        <v>4760000</v>
      </c>
      <c r="J13" s="139">
        <v>1000000</v>
      </c>
      <c r="K13" s="139">
        <f t="shared" si="4"/>
        <v>190000</v>
      </c>
      <c r="L13" s="139">
        <f t="shared" si="5"/>
        <v>1190000</v>
      </c>
      <c r="M13" s="139">
        <f t="shared" si="1"/>
        <v>2380000</v>
      </c>
      <c r="N13" s="138">
        <f t="shared" si="6"/>
        <v>1190000</v>
      </c>
      <c r="O13" s="60">
        <f t="shared" si="7"/>
        <v>2380000</v>
      </c>
    </row>
    <row r="14" spans="1:15" ht="159" customHeight="1" x14ac:dyDescent="0.2">
      <c r="A14" s="57">
        <v>10</v>
      </c>
      <c r="B14" s="61" t="s">
        <v>41</v>
      </c>
      <c r="C14" s="63" t="s">
        <v>42</v>
      </c>
      <c r="D14" s="31"/>
      <c r="E14" s="59">
        <v>2</v>
      </c>
      <c r="F14" s="140">
        <v>615000</v>
      </c>
      <c r="G14" s="138">
        <f t="shared" si="2"/>
        <v>116850</v>
      </c>
      <c r="H14" s="138">
        <f t="shared" si="3"/>
        <v>731850</v>
      </c>
      <c r="I14" s="138">
        <f t="shared" si="0"/>
        <v>1463700</v>
      </c>
      <c r="J14" s="139">
        <v>470000</v>
      </c>
      <c r="K14" s="139">
        <f t="shared" si="4"/>
        <v>89300</v>
      </c>
      <c r="L14" s="139">
        <f t="shared" si="5"/>
        <v>559300</v>
      </c>
      <c r="M14" s="139">
        <f t="shared" si="1"/>
        <v>1118600</v>
      </c>
      <c r="N14" s="138">
        <f t="shared" si="6"/>
        <v>430383.33333333331</v>
      </c>
      <c r="O14" s="60">
        <f t="shared" si="7"/>
        <v>860766.66666666663</v>
      </c>
    </row>
    <row r="15" spans="1:15" ht="77" customHeight="1" x14ac:dyDescent="0.2">
      <c r="A15" s="57">
        <v>11</v>
      </c>
      <c r="B15" s="61" t="s">
        <v>43</v>
      </c>
      <c r="C15" s="63" t="s">
        <v>44</v>
      </c>
      <c r="D15" s="31" t="e" vm="3">
        <v>#VALUE!</v>
      </c>
      <c r="E15" s="59">
        <v>2</v>
      </c>
      <c r="F15" s="140">
        <v>307000</v>
      </c>
      <c r="G15" s="138">
        <f t="shared" si="2"/>
        <v>58330</v>
      </c>
      <c r="H15" s="138">
        <f t="shared" si="3"/>
        <v>365330</v>
      </c>
      <c r="I15" s="138">
        <f t="shared" si="0"/>
        <v>730660</v>
      </c>
      <c r="J15" s="139">
        <v>160000</v>
      </c>
      <c r="K15" s="139">
        <f t="shared" si="4"/>
        <v>30400</v>
      </c>
      <c r="L15" s="139">
        <f t="shared" si="5"/>
        <v>190400</v>
      </c>
      <c r="M15" s="139">
        <f t="shared" si="1"/>
        <v>380800</v>
      </c>
      <c r="N15" s="138">
        <f t="shared" si="6"/>
        <v>185243.33333333334</v>
      </c>
      <c r="O15" s="60">
        <f t="shared" si="7"/>
        <v>370486.66666666669</v>
      </c>
    </row>
    <row r="16" spans="1:15" ht="136" x14ac:dyDescent="0.2">
      <c r="A16" s="57">
        <v>12</v>
      </c>
      <c r="B16" s="61" t="s">
        <v>45</v>
      </c>
      <c r="C16" s="63" t="s">
        <v>46</v>
      </c>
      <c r="D16" s="31" t="e" vm="4">
        <v>#VALUE!</v>
      </c>
      <c r="E16" s="59">
        <v>2</v>
      </c>
      <c r="F16" s="140">
        <v>685197</v>
      </c>
      <c r="G16" s="138">
        <f t="shared" si="2"/>
        <v>130187.43000000001</v>
      </c>
      <c r="H16" s="138">
        <f t="shared" si="3"/>
        <v>815384.43</v>
      </c>
      <c r="I16" s="138">
        <f t="shared" si="0"/>
        <v>1630768.86</v>
      </c>
      <c r="J16" s="139">
        <v>495000</v>
      </c>
      <c r="K16" s="139">
        <f t="shared" si="4"/>
        <v>94050</v>
      </c>
      <c r="L16" s="139">
        <f t="shared" si="5"/>
        <v>589050</v>
      </c>
      <c r="M16" s="139">
        <f t="shared" si="1"/>
        <v>1178100</v>
      </c>
      <c r="N16" s="138">
        <f t="shared" si="6"/>
        <v>468144.81000000006</v>
      </c>
      <c r="O16" s="60">
        <f t="shared" si="7"/>
        <v>936289.62000000011</v>
      </c>
    </row>
    <row r="17" spans="1:15" ht="85" customHeight="1" x14ac:dyDescent="0.2">
      <c r="A17" s="57">
        <v>13</v>
      </c>
      <c r="B17" s="61" t="s">
        <v>47</v>
      </c>
      <c r="C17" s="63" t="s">
        <v>48</v>
      </c>
      <c r="D17" s="31"/>
      <c r="E17" s="59">
        <v>2</v>
      </c>
      <c r="F17" s="140">
        <v>61538</v>
      </c>
      <c r="G17" s="138">
        <f t="shared" si="2"/>
        <v>11692.22</v>
      </c>
      <c r="H17" s="138">
        <f t="shared" si="3"/>
        <v>73230.22</v>
      </c>
      <c r="I17" s="138">
        <f t="shared" si="0"/>
        <v>146460.44</v>
      </c>
      <c r="J17" s="139">
        <v>270000</v>
      </c>
      <c r="K17" s="139">
        <f t="shared" si="4"/>
        <v>51300</v>
      </c>
      <c r="L17" s="139">
        <f t="shared" si="5"/>
        <v>321300</v>
      </c>
      <c r="M17" s="139">
        <f t="shared" si="1"/>
        <v>642600</v>
      </c>
      <c r="N17" s="138">
        <f t="shared" si="6"/>
        <v>131510.07333333333</v>
      </c>
      <c r="O17" s="60">
        <f t="shared" si="7"/>
        <v>263020.14666666667</v>
      </c>
    </row>
    <row r="18" spans="1:15" ht="130" customHeight="1" x14ac:dyDescent="0.2">
      <c r="A18" s="57">
        <v>14</v>
      </c>
      <c r="B18" s="135" t="s">
        <v>49</v>
      </c>
      <c r="C18" s="135" t="s">
        <v>50</v>
      </c>
      <c r="D18" s="31"/>
      <c r="E18" s="59">
        <v>2</v>
      </c>
      <c r="F18" s="141">
        <v>230769</v>
      </c>
      <c r="G18" s="142">
        <f t="shared" si="2"/>
        <v>43846.11</v>
      </c>
      <c r="H18" s="142">
        <f t="shared" si="3"/>
        <v>274615.11</v>
      </c>
      <c r="I18" s="142">
        <f t="shared" si="0"/>
        <v>549230.22</v>
      </c>
      <c r="J18" s="143">
        <v>138000</v>
      </c>
      <c r="K18" s="140">
        <f t="shared" si="4"/>
        <v>26220</v>
      </c>
      <c r="L18" s="140">
        <f t="shared" si="5"/>
        <v>164220</v>
      </c>
      <c r="M18" s="139">
        <f t="shared" si="1"/>
        <v>328440</v>
      </c>
      <c r="N18" s="138">
        <f t="shared" si="6"/>
        <v>146278.37</v>
      </c>
      <c r="O18" s="60">
        <f t="shared" si="7"/>
        <v>292556.74</v>
      </c>
    </row>
    <row r="19" spans="1:15" ht="22" x14ac:dyDescent="0.25">
      <c r="E19" s="65"/>
      <c r="F19" s="64"/>
      <c r="G19" s="64"/>
      <c r="H19" s="64"/>
      <c r="I19" s="64"/>
      <c r="J19" s="64"/>
      <c r="K19" s="64"/>
      <c r="L19" s="64"/>
      <c r="M19" s="64"/>
      <c r="N19" s="66"/>
      <c r="O19" s="88">
        <f>SUM(O5:O18)</f>
        <v>22639436.236666672</v>
      </c>
    </row>
  </sheetData>
  <mergeCells count="5">
    <mergeCell ref="N3:N4"/>
    <mergeCell ref="O3:O4"/>
    <mergeCell ref="F2:J2"/>
    <mergeCell ref="F3:I3"/>
    <mergeCell ref="J3:M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556C9-B71B-41EC-B96D-194F4EB808EA}">
  <sheetPr>
    <tabColor theme="6" tint="0.79998168889431442"/>
  </sheetPr>
  <dimension ref="A1:O28"/>
  <sheetViews>
    <sheetView zoomScale="85" zoomScaleNormal="85" workbookViewId="0">
      <selection activeCell="E5" sqref="E5:E12"/>
    </sheetView>
  </sheetViews>
  <sheetFormatPr baseColWidth="10" defaultColWidth="11.5" defaultRowHeight="15" x14ac:dyDescent="0.2"/>
  <cols>
    <col min="2" max="2" width="18" bestFit="1" customWidth="1"/>
    <col min="3" max="3" width="57.6640625" customWidth="1"/>
    <col min="4" max="4" width="35.33203125" customWidth="1"/>
    <col min="5" max="8" width="14.83203125" customWidth="1"/>
    <col min="9" max="12" width="24.1640625" customWidth="1"/>
    <col min="13" max="13" width="24.83203125" customWidth="1"/>
    <col min="14" max="14" width="18.1640625" customWidth="1"/>
    <col min="15" max="15" width="17.83203125" customWidth="1"/>
  </cols>
  <sheetData>
    <row r="1" spans="1:15" ht="64" thickBot="1" x14ac:dyDescent="0.8">
      <c r="A1" s="168"/>
      <c r="B1" s="169"/>
      <c r="C1" s="169"/>
      <c r="D1" s="169"/>
      <c r="E1" s="169"/>
      <c r="F1" s="169"/>
      <c r="G1" s="169"/>
      <c r="H1" s="169"/>
      <c r="I1" s="169"/>
      <c r="J1" s="169"/>
      <c r="K1" s="169"/>
      <c r="L1" s="169"/>
      <c r="M1" s="170"/>
    </row>
    <row r="2" spans="1:15" ht="23" thickBot="1" x14ac:dyDescent="0.35">
      <c r="A2" s="171"/>
      <c r="B2" s="171"/>
      <c r="C2" s="171"/>
      <c r="D2" s="171"/>
      <c r="E2" s="171"/>
      <c r="F2" s="178" t="s">
        <v>88</v>
      </c>
      <c r="G2" s="178"/>
      <c r="H2" s="178"/>
      <c r="I2" s="178"/>
      <c r="J2" s="178"/>
      <c r="K2" s="178"/>
      <c r="L2" s="178"/>
      <c r="M2" s="179"/>
      <c r="O2" s="35"/>
    </row>
    <row r="3" spans="1:15" ht="52.5" customHeight="1" thickBot="1" x14ac:dyDescent="0.25">
      <c r="A3" s="36" t="s">
        <v>20</v>
      </c>
      <c r="B3" s="36" t="s">
        <v>21</v>
      </c>
      <c r="C3" s="36" t="s">
        <v>22</v>
      </c>
      <c r="D3" s="36" t="s">
        <v>23</v>
      </c>
      <c r="E3" s="36" t="s">
        <v>24</v>
      </c>
      <c r="F3" s="172" t="s">
        <v>89</v>
      </c>
      <c r="G3" s="173"/>
      <c r="H3" s="173"/>
      <c r="I3" s="174"/>
      <c r="J3" s="175" t="s">
        <v>87</v>
      </c>
      <c r="K3" s="176"/>
      <c r="L3" s="176"/>
      <c r="M3" s="177"/>
      <c r="N3" s="134" t="s">
        <v>93</v>
      </c>
      <c r="O3" s="134" t="s">
        <v>105</v>
      </c>
    </row>
    <row r="4" spans="1:15" ht="52.5" customHeight="1" thickBot="1" x14ac:dyDescent="0.25">
      <c r="A4" s="121"/>
      <c r="B4" s="121"/>
      <c r="C4" s="121"/>
      <c r="D4" s="121"/>
      <c r="E4" s="121"/>
      <c r="F4" s="122" t="s">
        <v>106</v>
      </c>
      <c r="G4" s="123" t="s">
        <v>108</v>
      </c>
      <c r="H4" s="123" t="s">
        <v>115</v>
      </c>
      <c r="I4" s="123" t="s">
        <v>19</v>
      </c>
      <c r="J4" s="131" t="s">
        <v>106</v>
      </c>
      <c r="K4" s="132" t="s">
        <v>108</v>
      </c>
      <c r="L4" s="132" t="s">
        <v>115</v>
      </c>
      <c r="M4" s="132" t="s">
        <v>19</v>
      </c>
      <c r="N4" s="134"/>
      <c r="O4" s="134"/>
    </row>
    <row r="5" spans="1:15" ht="125.5" customHeight="1" thickBot="1" x14ac:dyDescent="0.25">
      <c r="A5" s="41">
        <v>1</v>
      </c>
      <c r="B5" s="2" t="s">
        <v>75</v>
      </c>
      <c r="C5" s="2" t="s">
        <v>76</v>
      </c>
      <c r="D5" s="3"/>
      <c r="E5" s="25">
        <v>4</v>
      </c>
      <c r="F5" s="124">
        <v>460000</v>
      </c>
      <c r="G5" s="127">
        <f>F5*19%</f>
        <v>87400</v>
      </c>
      <c r="H5" s="133">
        <f>F5+G5</f>
        <v>547400</v>
      </c>
      <c r="I5" s="37">
        <f>H5*E5</f>
        <v>2189600</v>
      </c>
      <c r="J5" s="128">
        <v>435000</v>
      </c>
      <c r="K5" s="128">
        <f>J5*19%</f>
        <v>82650</v>
      </c>
      <c r="L5" s="128">
        <f>J5+K5</f>
        <v>517650</v>
      </c>
      <c r="M5" s="38">
        <f>L5*E5</f>
        <v>2070600</v>
      </c>
      <c r="N5" s="39">
        <f>AVERAGE(L5,H5)</f>
        <v>532525</v>
      </c>
      <c r="O5" s="39">
        <f>AVERAGE(I5,M5)</f>
        <v>2130100</v>
      </c>
    </row>
    <row r="6" spans="1:15" ht="157" customHeight="1" x14ac:dyDescent="0.2">
      <c r="A6" s="41">
        <v>2</v>
      </c>
      <c r="B6" s="6" t="s">
        <v>77</v>
      </c>
      <c r="C6" s="2" t="s">
        <v>78</v>
      </c>
      <c r="D6" s="4"/>
      <c r="E6" s="25">
        <v>4</v>
      </c>
      <c r="F6" s="125">
        <v>255000</v>
      </c>
      <c r="G6" s="127">
        <f t="shared" ref="G6:G12" si="0">F6*19%</f>
        <v>48450</v>
      </c>
      <c r="H6" s="133">
        <f t="shared" ref="H6:H12" si="1">F6+G6</f>
        <v>303450</v>
      </c>
      <c r="I6" s="37">
        <f>H6*E6</f>
        <v>1213800</v>
      </c>
      <c r="J6" s="129">
        <v>240000</v>
      </c>
      <c r="K6" s="128">
        <f t="shared" ref="K6:K12" si="2">J6*19%</f>
        <v>45600</v>
      </c>
      <c r="L6" s="128">
        <f t="shared" ref="L6:L12" si="3">J6+K6</f>
        <v>285600</v>
      </c>
      <c r="M6" s="38">
        <f>L6*E6</f>
        <v>1142400</v>
      </c>
      <c r="N6" s="39">
        <f t="shared" ref="N6:N12" si="4">AVERAGE(L6,H6)</f>
        <v>294525</v>
      </c>
      <c r="O6" s="39">
        <f t="shared" ref="O6:O12" si="5">AVERAGE(I6,M6)</f>
        <v>1178100</v>
      </c>
    </row>
    <row r="7" spans="1:15" ht="291" customHeight="1" x14ac:dyDescent="0.2">
      <c r="A7" s="41">
        <v>3</v>
      </c>
      <c r="B7" s="5" t="s">
        <v>79</v>
      </c>
      <c r="C7" s="5" t="s">
        <v>80</v>
      </c>
      <c r="D7" s="3"/>
      <c r="E7" s="25">
        <v>1</v>
      </c>
      <c r="F7" s="125">
        <v>3175000</v>
      </c>
      <c r="G7" s="127">
        <f t="shared" si="0"/>
        <v>603250</v>
      </c>
      <c r="H7" s="133">
        <f t="shared" si="1"/>
        <v>3778250</v>
      </c>
      <c r="I7" s="34">
        <f>H7*E7</f>
        <v>3778250</v>
      </c>
      <c r="J7" s="129">
        <v>3081232</v>
      </c>
      <c r="K7" s="128">
        <f t="shared" si="2"/>
        <v>585434.07999999996</v>
      </c>
      <c r="L7" s="128">
        <f t="shared" si="3"/>
        <v>3666666.08</v>
      </c>
      <c r="M7" s="40">
        <f>L7*E7</f>
        <v>3666666.08</v>
      </c>
      <c r="N7" s="39">
        <f t="shared" si="4"/>
        <v>3722458.04</v>
      </c>
      <c r="O7" s="39">
        <f t="shared" si="5"/>
        <v>3722458.04</v>
      </c>
    </row>
    <row r="8" spans="1:15" ht="202" customHeight="1" x14ac:dyDescent="0.2">
      <c r="A8" s="41">
        <v>4</v>
      </c>
      <c r="B8" s="7" t="s">
        <v>81</v>
      </c>
      <c r="C8" s="5" t="s">
        <v>94</v>
      </c>
      <c r="D8" s="3"/>
      <c r="E8" s="25">
        <v>14</v>
      </c>
      <c r="F8" s="125">
        <v>235000</v>
      </c>
      <c r="G8" s="127">
        <f t="shared" si="0"/>
        <v>44650</v>
      </c>
      <c r="H8" s="133">
        <f t="shared" si="1"/>
        <v>279650</v>
      </c>
      <c r="I8" s="34">
        <f>H8*E8</f>
        <v>3915100</v>
      </c>
      <c r="J8" s="129">
        <v>220000</v>
      </c>
      <c r="K8" s="128">
        <f t="shared" si="2"/>
        <v>41800</v>
      </c>
      <c r="L8" s="128">
        <f t="shared" si="3"/>
        <v>261800</v>
      </c>
      <c r="M8" s="40">
        <f>L8*E8</f>
        <v>3665200</v>
      </c>
      <c r="N8" s="39">
        <f t="shared" si="4"/>
        <v>270725</v>
      </c>
      <c r="O8" s="39">
        <f t="shared" si="5"/>
        <v>3790150</v>
      </c>
    </row>
    <row r="9" spans="1:15" ht="219" customHeight="1" x14ac:dyDescent="0.2">
      <c r="A9" s="41">
        <v>5</v>
      </c>
      <c r="B9" s="7" t="s">
        <v>82</v>
      </c>
      <c r="C9" s="5" t="s">
        <v>83</v>
      </c>
      <c r="D9" s="3"/>
      <c r="E9" s="25">
        <v>10</v>
      </c>
      <c r="F9" s="125">
        <v>147000</v>
      </c>
      <c r="G9" s="127">
        <f t="shared" si="0"/>
        <v>27930</v>
      </c>
      <c r="H9" s="133">
        <f t="shared" si="1"/>
        <v>174930</v>
      </c>
      <c r="I9" s="34">
        <f>H9*E9</f>
        <v>1749300</v>
      </c>
      <c r="J9" s="129">
        <v>141667</v>
      </c>
      <c r="K9" s="128">
        <f t="shared" si="2"/>
        <v>26916.73</v>
      </c>
      <c r="L9" s="128">
        <f t="shared" si="3"/>
        <v>168583.73</v>
      </c>
      <c r="M9" s="40">
        <f>L9*E9</f>
        <v>1685837.3</v>
      </c>
      <c r="N9" s="39">
        <f t="shared" si="4"/>
        <v>171756.86499999999</v>
      </c>
      <c r="O9" s="39">
        <f t="shared" si="5"/>
        <v>1717568.65</v>
      </c>
    </row>
    <row r="10" spans="1:15" ht="96" x14ac:dyDescent="0.2">
      <c r="A10" s="41">
        <v>6</v>
      </c>
      <c r="B10" s="7" t="s">
        <v>84</v>
      </c>
      <c r="C10" s="5" t="s">
        <v>85</v>
      </c>
      <c r="D10" s="3"/>
      <c r="E10" s="25">
        <v>10</v>
      </c>
      <c r="F10" s="125">
        <v>103000</v>
      </c>
      <c r="G10" s="127">
        <f t="shared" si="0"/>
        <v>19570</v>
      </c>
      <c r="H10" s="133">
        <f t="shared" si="1"/>
        <v>122570</v>
      </c>
      <c r="I10" s="34">
        <f t="shared" ref="I10:I12" si="6">H10*E10</f>
        <v>1225700</v>
      </c>
      <c r="J10" s="129">
        <v>100840</v>
      </c>
      <c r="K10" s="128">
        <f t="shared" si="2"/>
        <v>19159.599999999999</v>
      </c>
      <c r="L10" s="128">
        <f t="shared" si="3"/>
        <v>119999.6</v>
      </c>
      <c r="M10" s="40">
        <f t="shared" ref="M10:M12" si="7">L10*E10</f>
        <v>1199996</v>
      </c>
      <c r="N10" s="39">
        <f t="shared" si="4"/>
        <v>121284.8</v>
      </c>
      <c r="O10" s="39">
        <f t="shared" si="5"/>
        <v>1212848</v>
      </c>
    </row>
    <row r="11" spans="1:15" s="28" customFormat="1" ht="185" customHeight="1" x14ac:dyDescent="0.2">
      <c r="A11" s="41">
        <v>7</v>
      </c>
      <c r="B11" s="47" t="s">
        <v>116</v>
      </c>
      <c r="C11" s="48" t="s">
        <v>34</v>
      </c>
      <c r="D11" s="31"/>
      <c r="E11" s="49">
        <v>2</v>
      </c>
      <c r="F11" s="144">
        <v>342000</v>
      </c>
      <c r="G11" s="145">
        <f t="shared" si="0"/>
        <v>64980</v>
      </c>
      <c r="H11" s="146">
        <f t="shared" si="1"/>
        <v>406980</v>
      </c>
      <c r="I11" s="34">
        <f t="shared" si="6"/>
        <v>813960</v>
      </c>
      <c r="J11" s="129">
        <v>325000</v>
      </c>
      <c r="K11" s="128">
        <f t="shared" si="2"/>
        <v>61750</v>
      </c>
      <c r="L11" s="128">
        <f t="shared" si="3"/>
        <v>386750</v>
      </c>
      <c r="M11" s="40">
        <f t="shared" si="7"/>
        <v>773500</v>
      </c>
      <c r="N11" s="39">
        <f t="shared" si="4"/>
        <v>396865</v>
      </c>
      <c r="O11" s="39">
        <f t="shared" si="5"/>
        <v>793730</v>
      </c>
    </row>
    <row r="12" spans="1:15" ht="289" thickBot="1" x14ac:dyDescent="0.25">
      <c r="A12" s="41">
        <v>8</v>
      </c>
      <c r="B12" s="47" t="s">
        <v>95</v>
      </c>
      <c r="C12" s="48" t="s">
        <v>86</v>
      </c>
      <c r="D12" s="31"/>
      <c r="E12" s="49">
        <v>10</v>
      </c>
      <c r="F12" s="126">
        <v>720000</v>
      </c>
      <c r="G12" s="127">
        <f t="shared" si="0"/>
        <v>136800</v>
      </c>
      <c r="H12" s="133">
        <f t="shared" si="1"/>
        <v>856800</v>
      </c>
      <c r="I12" s="34">
        <f t="shared" si="6"/>
        <v>8568000</v>
      </c>
      <c r="J12" s="130">
        <v>666667</v>
      </c>
      <c r="K12" s="128">
        <f t="shared" si="2"/>
        <v>126666.73</v>
      </c>
      <c r="L12" s="128">
        <f t="shared" si="3"/>
        <v>793333.73</v>
      </c>
      <c r="M12" s="40">
        <f t="shared" si="7"/>
        <v>7933337.2999999998</v>
      </c>
      <c r="N12" s="39">
        <f t="shared" si="4"/>
        <v>825066.86499999999</v>
      </c>
      <c r="O12" s="39">
        <f t="shared" si="5"/>
        <v>8250668.6500000004</v>
      </c>
    </row>
    <row r="13" spans="1:15" ht="24" x14ac:dyDescent="0.3">
      <c r="C13" s="1"/>
      <c r="E13" s="20"/>
      <c r="F13" s="20"/>
      <c r="G13" s="20"/>
      <c r="H13" s="20"/>
      <c r="I13" s="42"/>
      <c r="J13" s="42"/>
      <c r="K13" s="42"/>
      <c r="L13" s="42"/>
      <c r="M13" s="43"/>
      <c r="O13" s="89">
        <f>SUM(O5:O12)</f>
        <v>22795623.34</v>
      </c>
    </row>
    <row r="14" spans="1:15" ht="16" x14ac:dyDescent="0.2">
      <c r="C14" s="1"/>
      <c r="I14" s="44"/>
      <c r="J14" s="44"/>
      <c r="K14" s="44"/>
      <c r="L14" s="44"/>
      <c r="M14" s="45"/>
      <c r="O14" s="28"/>
    </row>
    <row r="15" spans="1:15" ht="16" x14ac:dyDescent="0.2">
      <c r="C15" s="1"/>
      <c r="I15" s="44"/>
      <c r="J15" s="44"/>
      <c r="K15" s="44"/>
      <c r="L15" s="44"/>
      <c r="M15" s="28"/>
      <c r="O15" s="28"/>
    </row>
    <row r="16" spans="1:15" ht="16" x14ac:dyDescent="0.2">
      <c r="I16" s="44"/>
      <c r="J16" s="44"/>
      <c r="K16" s="44"/>
      <c r="L16" s="44"/>
      <c r="M16" s="28"/>
      <c r="O16" s="28"/>
    </row>
    <row r="17" spans="9:15" ht="32" x14ac:dyDescent="0.2">
      <c r="I17" s="27"/>
      <c r="J17" s="27"/>
      <c r="K17" s="27"/>
      <c r="L17" s="27"/>
      <c r="M17" s="46"/>
      <c r="O17" s="28"/>
    </row>
    <row r="18" spans="9:15" ht="32" x14ac:dyDescent="0.2">
      <c r="I18" s="46"/>
      <c r="J18" s="46"/>
      <c r="K18" s="46"/>
      <c r="L18" s="46"/>
    </row>
    <row r="19" spans="9:15" ht="16" x14ac:dyDescent="0.2">
      <c r="I19" s="44"/>
      <c r="J19" s="44"/>
      <c r="K19" s="44"/>
      <c r="L19" s="44"/>
    </row>
    <row r="20" spans="9:15" x14ac:dyDescent="0.2">
      <c r="I20" s="28"/>
      <c r="J20" s="28"/>
      <c r="K20" s="28"/>
      <c r="L20" s="28"/>
    </row>
    <row r="21" spans="9:15" x14ac:dyDescent="0.2">
      <c r="I21" s="26"/>
      <c r="J21" s="26"/>
      <c r="K21" s="26"/>
      <c r="L21" s="26"/>
    </row>
    <row r="22" spans="9:15" x14ac:dyDescent="0.2">
      <c r="I22" s="26"/>
      <c r="J22" s="26"/>
      <c r="K22" s="26"/>
      <c r="L22" s="26"/>
    </row>
    <row r="26" spans="9:15" x14ac:dyDescent="0.2">
      <c r="I26" s="26"/>
      <c r="J26" s="26"/>
      <c r="K26" s="26"/>
      <c r="L26" s="26"/>
    </row>
    <row r="27" spans="9:15" x14ac:dyDescent="0.2">
      <c r="I27" s="26"/>
      <c r="J27" s="26"/>
      <c r="K27" s="26"/>
      <c r="L27" s="26"/>
    </row>
    <row r="28" spans="9:15" x14ac:dyDescent="0.2">
      <c r="I28" s="26"/>
      <c r="J28" s="26"/>
      <c r="K28" s="26"/>
      <c r="L28" s="26"/>
    </row>
  </sheetData>
  <mergeCells count="5">
    <mergeCell ref="A1:M1"/>
    <mergeCell ref="A2:E2"/>
    <mergeCell ref="F3:I3"/>
    <mergeCell ref="J3:M3"/>
    <mergeCell ref="F2:M2"/>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LOTE 1. AMBIENTAL</vt:lpstr>
      <vt:lpstr>LOTE 2 AGROINDUSTRIA</vt:lpstr>
      <vt:lpstr>LOTE 3.AGRICOLA</vt:lpstr>
      <vt:lpstr>LOTE 4.PECUARIA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Alvaro Hernan Cortes Duque</dc:creator>
  <cp:keywords/>
  <dc:description/>
  <cp:lastModifiedBy>Sebastián Camilo Rodas Ruiz</cp:lastModifiedBy>
  <cp:revision/>
  <dcterms:created xsi:type="dcterms:W3CDTF">2025-04-01T19:21:12Z</dcterms:created>
  <dcterms:modified xsi:type="dcterms:W3CDTF">2025-09-19T11:11:49Z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2025-04-10T22:09:52Z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e72f0aad-6b21-494b-aa4d-70cde50e00f6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