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G:\Mi unidad\CALI 2025\REPARAR PARA RECONCILIAR\DOC PROCESO\"/>
    </mc:Choice>
  </mc:AlternateContent>
  <xr:revisionPtr revIDLastSave="0" documentId="13_ncr:1_{353B4308-4A4B-4C18-BAC4-771FEDA91025}" xr6:coauthVersionLast="47" xr6:coauthVersionMax="47" xr10:uidLastSave="{00000000-0000-0000-0000-000000000000}"/>
  <bookViews>
    <workbookView xWindow="-19310" yWindow="-110" windowWidth="19420" windowHeight="10300" activeTab="1" xr2:uid="{6911F781-86B6-4760-9A9B-A7C96FAF7829}"/>
  </bookViews>
  <sheets>
    <sheet name="PRESUPUESTO OFICIAL" sheetId="1" r:id="rId1"/>
    <sheet name="CONTRAPARTIDA" sheetId="3"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0" i="3" l="1"/>
  <c r="E29" i="3"/>
  <c r="D28" i="3"/>
  <c r="E28" i="3" s="1"/>
  <c r="D27" i="3"/>
  <c r="E27" i="3" s="1"/>
  <c r="D26" i="3"/>
  <c r="E26" i="3" s="1"/>
  <c r="E25" i="3"/>
  <c r="E24" i="3"/>
  <c r="D23" i="3"/>
  <c r="E23" i="3" s="1"/>
  <c r="E22" i="3"/>
  <c r="D22" i="3"/>
  <c r="D21" i="3"/>
  <c r="E21" i="3" s="1"/>
  <c r="E20" i="3"/>
  <c r="E19" i="3"/>
  <c r="E18" i="3"/>
  <c r="D17" i="3"/>
  <c r="E17" i="3" s="1"/>
  <c r="E16" i="3"/>
  <c r="D15" i="3"/>
  <c r="E15" i="3" s="1"/>
  <c r="E14" i="3"/>
  <c r="D13" i="3"/>
  <c r="E13" i="3" s="1"/>
  <c r="E12" i="3"/>
  <c r="D12" i="3"/>
  <c r="E10" i="3"/>
  <c r="E9" i="3"/>
  <c r="E8" i="3"/>
  <c r="C8" i="3"/>
  <c r="B8" i="3"/>
  <c r="E7" i="3"/>
  <c r="E6" i="3"/>
  <c r="D5" i="3"/>
  <c r="E5" i="3" s="1"/>
  <c r="D4" i="3"/>
  <c r="E4" i="3" s="1"/>
  <c r="E3" i="3"/>
  <c r="E41" i="3" l="1"/>
  <c r="E40" i="3"/>
  <c r="E39" i="3"/>
  <c r="E38" i="3"/>
  <c r="E37" i="3"/>
  <c r="E36" i="3"/>
  <c r="E35" i="3"/>
  <c r="E34" i="3"/>
  <c r="E33" i="3"/>
  <c r="D32" i="3"/>
  <c r="E32" i="3" s="1"/>
  <c r="E42" i="3" s="1"/>
</calcChain>
</file>

<file path=xl/sharedStrings.xml><?xml version="1.0" encoding="utf-8"?>
<sst xmlns="http://schemas.openxmlformats.org/spreadsheetml/2006/main" count="165" uniqueCount="111">
  <si>
    <t xml:space="preserve">PROMEDIO </t>
  </si>
  <si>
    <t>ITEMS</t>
  </si>
  <si>
    <t xml:space="preserve">1. CAPACITACION EMPRESARIAL Y  HABILIDADES BLANDAS </t>
  </si>
  <si>
    <t>UNIDAD DE MEDIDA</t>
  </si>
  <si>
    <t>CANTIDAD</t>
  </si>
  <si>
    <t>VALOR UNITARIO</t>
  </si>
  <si>
    <t>VALOR TOTAL</t>
  </si>
  <si>
    <t>1.1</t>
  </si>
  <si>
    <t>Horas</t>
  </si>
  <si>
    <t>1.2</t>
  </si>
  <si>
    <t>Entregar  el incentivo monetario para gastos de  transporte a las personas participantes de las actividades en el marco de la estrategia  "Reparar para reconciliar".  180 personas  *6 sesiones.  ($22.576.500)</t>
  </si>
  <si>
    <t>unidad</t>
  </si>
  <si>
    <t>1.3</t>
  </si>
  <si>
    <t xml:space="preserve">Suministrar refrigerio con opciones de menú (sandwich con lechuga tomate y proteína como: atún, cordero, jamón, pollo) , plato valluno que contenga marranita, aborrajado,  empanada, papa rellena) mini hamburguesas, pastel de hojaldre, gaseosa de 250 cc, avena con leche, milo, lulada, jugo natural .  Se entregaran 30 refrigerios por sesiòn
</t>
  </si>
  <si>
    <t>Unidad</t>
  </si>
  <si>
    <t>1.4</t>
  </si>
  <si>
    <t>Garantizar la entrega de kit que contiene (1 tula, un cuaderno, 1 lapicero)</t>
  </si>
  <si>
    <t>2. CAPACITACION INICIATIVAS SOCIALES NUEVAS</t>
  </si>
  <si>
    <t>2.1.</t>
  </si>
  <si>
    <t xml:space="preserve">Garantizar 45  horas de capacitaciòn para  la población LGBTIQ+, indigena, persona mayor, mujeres, jóvenes, niños, personas en condición de discapacidad, afro,  víctimas del conflicto armado en  manicure y  pedicure *(  1 grupo de  15  personas,  15 sesiones* 3 horas)   </t>
  </si>
  <si>
    <t>2.2.</t>
  </si>
  <si>
    <t xml:space="preserve">Garantizar 45  horas de capacitaciòn para  la población LGBTIQ+, indigena, persona mayor, mujeres, jóvenes, niños, persona en condiciòn de discapacidad, afro,  víctimas del conflicto armado en barberia *(  1 grupo de  15  personas,  15 sesiones* 3 horas)   </t>
  </si>
  <si>
    <t>2.3.</t>
  </si>
  <si>
    <t xml:space="preserve">Garantizar 45  horas de capacitaciòn para  la población LGBTIQ+, indigena, persona mayor , mujeres, jóvenes, niños, persona en condiciòn de discapacidad, afro,  víctimas del conflicto armado en  peluqueria *(  1 grupo de  15 personas,  15 sesiones* 3 horas)   </t>
  </si>
  <si>
    <t>2.4.</t>
  </si>
  <si>
    <t xml:space="preserve">Entregar  Kit de materiales para la dotación y aprendizaje de los participantes. 
ELEMENTOS DEL KIT DE MANICURE Y PEDICURE:
1. Corta cutícula, 2. Lima pico Loro, 3. Paquete de limas de cartón X 12 und. 4. Bloque Blanco, 5. Cortaúñas Grande, 6. Removedor de cutícula, 7. Recipiente Plástico para Manos, 8. Pusher, 9. Base para Uñas, 10. Esmaltes Varios colores, 11. Brillo para uñas, 12. Removedor de esmalte, 13. Recipiente Plástico para Pies, 14. Rollo de toallas desechables pedicure, 15. Separador de dedos, 16. Algodón, 17. Guantes desechables de Nitrilo, 18. Cepillo para Uñas, 19. Pala para pies, 20. Bolsas Plásticas parlos recipientes de manos y pies, 21. Electródo o calentador de agua.
ELEMENTOS DEL KIT DE BARBERIA Y PELUQUERIA:
1. Tijeras de Peluquería, 2. Capa de Tela anti fluidos, 3. Rollo cuellero, 4. Atomizador, 5.Kit Peinetas económico, 6. Brocha sacudidora, 7. Barbera de cuchillas con repuesto, 8. Talcos, 9. Splash, 10. Juego de cepillos económico. </t>
  </si>
  <si>
    <t>2.5.</t>
  </si>
  <si>
    <t xml:space="preserve">Entregar  el incentivo monetario para gastos de  transporte a las personas participantes de las actividades en el marco de la estrategia  "Reparar para reconciliar".  45 personas*15 sesiones.  El auxilio monterario de transporte se asignarà de acuerdo a la ubicaciòn de los participantes (recibiran un mayor las personas provenientes de la zona rural y personas en condiciòn de discapacidad).  </t>
  </si>
  <si>
    <t>2.6.</t>
  </si>
  <si>
    <t xml:space="preserve">Entregar refrigerio con opciones de menú (sandwich con lechuga tomate y proteína como: atún, cordero, jamón, pollo) , plato valluno que contenga marranita, aborrajado,  empanada, papa rellena) mini hamburguesas, pastel de hojaldre, gaseosa de 250 cc, avena con leche, milo, lulada, jugo natural .  Se entregaran 25 refrigerios por sesiòn
</t>
  </si>
  <si>
    <t>2.7</t>
  </si>
  <si>
    <t>Entregar  certificado de participación en el proceso formativo los cuales deben tener una medida de 29 cm de ancho por 42 cm de largo, con una calidad de papel en cartulina opalina</t>
  </si>
  <si>
    <t>Unid</t>
  </si>
  <si>
    <t>3. CAPACITACION PARA EL EMPLEO</t>
  </si>
  <si>
    <t>3.1.</t>
  </si>
  <si>
    <t xml:space="preserve">Garantizar  32 horas del curso    Fundamentaciòn en Vigilancia para poblaciòn victima del conflicto armado registrada en el VIVANTO.   Contenido del curso:   Normatividad en seguridad privada, derechos humanos, defensa personal, comunicación por radio, primeros auxilios, uso de armas de fuego, preparación para entrevistas laborales, atención al cliente , primeros auxilios, practica y certificaciòn en poligono.
</t>
  </si>
  <si>
    <t>3.2.</t>
  </si>
  <si>
    <t>Entregar  el incentivo monetario para gastos de  transporte a los participantes del curso Fundamentaciòn en vigilancia para poblaciòn victimas del conflicto armado.</t>
  </si>
  <si>
    <t>4. ENTREGA DE INICIATIVAS SOCIALES NUEVAS Y FORTALECIMIENTOS</t>
  </si>
  <si>
    <t>4.1.</t>
  </si>
  <si>
    <t xml:space="preserve">Entregar   insumos productivos, sujeto a la asistencia   minima del 80% de   los talleres relacionados con el cuidado Psicosocial y talleres de capacitaciòn empresarial y  demas criterios que se construyan  en conjunto con la Alcaldia de Santiago de Cali.  La entrega se hara por $7.503.750) valor sujeto a deducciones)  a 180 iniciativas sociales distribuidas entre personas naturales , juridicas y organizaciones juridicas de victimas del conflicto armado incluidas en el registro unico de victimas  </t>
  </si>
  <si>
    <t>4.2.</t>
  </si>
  <si>
    <t>Entregar   bonos  o mercados de  garantia alimentaria a los participantes de la estrategia reparar para reconciliar y   a personas victimas del conflicto armado   incluidas en el RUV que se encuentran en situaciòn de alta vulnerabilidad.</t>
  </si>
  <si>
    <t>4.3.</t>
  </si>
  <si>
    <t>Garantizar  el acarreo de los insumos y elementos de la iniciativas productivas a entregar</t>
  </si>
  <si>
    <t xml:space="preserve">5.  CLAUSURA PROCESO "REPARAR PARA RECONCILIAR" </t>
  </si>
  <si>
    <t>5.1.</t>
  </si>
  <si>
    <t xml:space="preserve">Entregar  el incentivo monetario para gastos de  transporte a las personas participantes de las actividades en el marco de la estrategia  "Reparar para reconciliar".  180 personas . </t>
  </si>
  <si>
    <t>5.2.</t>
  </si>
  <si>
    <t xml:space="preserve">Garantizar Refrigerio con opciones de menú (sandwich con lechuga tomate y proteína como: atún, cordero, jamón, pollo) , plato valluno que contenga marranita, aborrajado,  empanada, papa rellena) mini hamburguesas, pastel de hojaldre, gaseosa de 250 cc, avena con leche, milo, lulada, jugo 
natural) </t>
  </si>
  <si>
    <t>5.3.</t>
  </si>
  <si>
    <t>Suministrar agua pet 280 ml</t>
  </si>
  <si>
    <t>5.4.</t>
  </si>
  <si>
    <t>Garantizar sonido array colgado, 6 cabinas y 4 bajos dobles, microfonos</t>
  </si>
  <si>
    <t>5.5.</t>
  </si>
  <si>
    <t>Garantizar tablones</t>
  </si>
  <si>
    <t>5.6.</t>
  </si>
  <si>
    <t>Garantizar sillas</t>
  </si>
  <si>
    <t>5.7.</t>
  </si>
  <si>
    <t>Garantizar tarima 6 largo mts   X 4 ancho mts</t>
  </si>
  <si>
    <t>5.8.</t>
  </si>
  <si>
    <t>Garantizar logistica para el evento de clausura  de la estrategia</t>
  </si>
  <si>
    <t>5.9.</t>
  </si>
  <si>
    <t>Garantizar servicio de emergencia para la clausura de la estrategia Reparar para Reconciliar</t>
  </si>
  <si>
    <t>5.10.</t>
  </si>
  <si>
    <t>GARANTIZAR PERMISOS CLAUSURA DE REPARAR PARA RECONCILIAR:
1. Sayco,  2. Acimpro,  3. Bomberos,  4. Reciclaje, 5. Empresa de Aseo, Cruz Roja,  6. Entidades de Seguridad Civil, 7. Limpieza Integral, 8. Fundación de Reciclaje.</t>
  </si>
  <si>
    <t>5.11.</t>
  </si>
  <si>
    <t>Entregar iInsumos de aseo para baños  (Bolsa de basura, PH, jabòn liquido, toalla de papel</t>
  </si>
  <si>
    <t xml:space="preserve">ANALISIS DE PRECIOS </t>
  </si>
  <si>
    <t xml:space="preserve">Garantizar 216 horas de capacitaciòn para  la población LGBTIQ+, indigena, persona  mayor, mujeres, jóvenes, niños, personas en condiciòn de discapacidad, afro,  víctimas del conflicto armado las cuales se detallan:  1.  Cuidado psicosocial:    (2 Sesiones de 4 horas cada sesiòn). Comunicaciòn asertiva, trabajo en equipo, inteligencia emocional, liderazgo, resoluciòn de problemas, pensamiento critico,   capacitación en el reconocimiento de la población LGBTIQ+. , socializacion de la Ley 1448 de 2011 y  Ley 2421 de 2024  2: Capacitaciòn empresarial   (4 sesiones * 4 horas sesiòn)  : 2.1. Planficaciòn y estudio de  mercado  (Definir el negocio, estudio de mercado, plan de negocios, desarrollo de la marca, atenciòn al cliente). 2.2.  Estructura legal y registro  (forma juridica, registro en la camara de comercio, obtenciòn del NIT, inscripciòn en el RUT, creaciòn de estatutos). 2.3. cumplimiento de requisitos legales y administrativos:   (licencia de funcionamiento, permisos y licencias especiales, cumplimiento de normas sanitarias, condiciones ambientales, derechos de autor.  2.4.  Obligaciones fiscales y contables  (Declaraciòn y pago de impuestos,   llevada de contabilidad, facturaciòn, pagos a Salud, Pensiòn, ARL, Parafiscales,  Retenciòn en la fuente etc).    
Nùmero  personas formadas:  9 grupos de 20 personas total 180 .  Intensidad horaria:  6 sesiones por grupo * 4 horas por sesiòn total 24 horas ).  total horas:  24 horas por grupo * 9 grupos total 216 horas.  </t>
  </si>
  <si>
    <t>DESCRIPCION DE LOS APORTES ADICIONALES</t>
  </si>
  <si>
    <t>El asociado deberá aportar jornadas adicionales, con sus respectivos equipamientos técnicos y humanos, necesarios para el proceso de selección de la realización de la presentación tipo pitch de los aspirantes.</t>
  </si>
  <si>
    <t>El asociado deberá aportar  asesoría empresarial en la estructuración del plan compras de cada unidad productiva (insumos y equipos a solicitar) de cada</t>
  </si>
  <si>
    <t>Garantizar un plan de difusión y  promoción digital (redes sociales, página web, entre otros), con el objetivo de lograr una amplia visibilización del proyecto. Este plan deberá implementarse y mantenerse hasta la finalización del convenio.</t>
  </si>
  <si>
    <t>Realizar una (1) jornada de bienestar que permita la vinculacion afectiva  y emocional entre el grupo familiar de las victimas de conflicto armado por medio de consulta de medicina general, Entrega de medicamentos  y diagnostico.</t>
  </si>
  <si>
    <t>Una vez seleccionados los beneficiarios, a través de la selección tipo Pitch, el asociado deberá realizar visitas de verificación de la existencia de las unidades productivas.</t>
  </si>
  <si>
    <t>Caracterizacion  de la población impactada con las entregas de iniciativas productivas (180 unidades).</t>
  </si>
  <si>
    <t>Conmemoracion del dia del niño por medio de actividades recreativas, refrigerios, souvenir y jornadas de talleres con padres.</t>
  </si>
  <si>
    <t>Desarrollar estrategia de acompañamiento técnico y productivo a los emprendimiento durante el proceso de fortalecimiento empresarial.</t>
  </si>
  <si>
    <t>Fortalecimiento para el enfoque vocacional de jovenes victimas del conflicto</t>
  </si>
  <si>
    <t xml:space="preserve">REALIZACIÓN DE UN EVENTO DE ENTREGA DE INICIATIVAS PRODUCTIVAS. 
- Alquilar un lugar  para la ejecución del evento, con capacidad de 200 personas, baños disponibles con los elementos necesarios para su uso (papel higiénico, jabón, toallas de manos). 
- Garantizar  sillas plásticas con espaldar para ubicar a las personas, tablones (Mesas) plegables para ubicar los certificados de participación, iniciativas productivas, bonos de alimentación y demás elementos que se entregarán en el marco del proceso de iniciativas productivas.
- Garantizar video beam/proyector y sonido (altavoces y micrófonos suficientes, de acuerdo con el tamaño del lugar), así como la conexión de estos por medio de extensiones. </t>
  </si>
  <si>
    <t xml:space="preserve">DESCRIPCION </t>
  </si>
  <si>
    <t>CANTDAD</t>
  </si>
  <si>
    <t xml:space="preserve">Realizar un encuentro de sanación dirigido a 80 lideres y lideresas que acrediten trabajo comunitario, certificado con cámara de comercio y postulados por organizaciones reconocidas por las victimas del conflicto armado. Que estará apoyado por una persona experta en procesos de sanación, preferiblemente víctima y con formación académica en Psicología, trabajo social o experta sabedora ancestral. Este proceso se llevará a cabo en un lugar en el departamento que cumpla con las características de conexión con la naturaleza. Se contará con las garantías de participación 1 bus para traslado al lugar, reconocimiento económico a los lideres participantes por valor de $200.000 (doscientos mil pesos), 1 camiseta, refrigerios am, pm y almuerzos, elementos y papeleria.  </t>
  </si>
  <si>
    <t xml:space="preserve">Entregar  el incentivo monetario para gastos de  transporte a los participantes del curso Fundamentaciòn en vigilancia para poblaciòn victimas del conflicto armado </t>
  </si>
  <si>
    <t>Suministrar refrigerio con opciones de menú (sandwich con lechuga tomate y proteína como: atún, cordero, jamón, pollo) , plato valluno que contenga marranita, aborrajado,  empanada, papa rellena) mini hamburguesas, pastel de hojaldre, gaseosa de 250 cc, avena con leche, milo, lulada, jugo natural , para 48 personas que asisten al curso de Fundamentaciòn en Vigilancia y Reentrenamiento en seguridad privada, adicional docente y supervision</t>
  </si>
  <si>
    <t>Curso de Reentrenamiento en Seguridad Privada  8 clases para personas victimas del conflicto armado incluidas en RUV</t>
  </si>
  <si>
    <t>Entregar  el incentivo monetario para gastos de  transporte a los participantes del curso Fundamentaciòn en vigilancia para poblaciòn victimas del conflicto armado</t>
  </si>
  <si>
    <t xml:space="preserve">Brindar capacitación para población AFRO en el marco del Decreto con fuerza de ley 4635 de 2011 y la Sentencia T-025 de 2004, con el objetivo de dar a conocer la ruta de atención a la población Afrodescendiente victima del conflicto armado, desde un enfoque étnico y diferencial• Capacitación a 60 personas (Lideres, lideresas y otras personas afro-victimas que trabajen con procesos comunitarios). 1 en la Comuna 13 y comuna 15(se realizarà en las Instituciones educativas Nuevo latir y Llano verde), divididos en dos grupos de 30 personas cada uno, horario de 9 am a 4:00 pm.• Equipos: Video beam, sonido y computador
• Papelería (Colores, Marcadores, tableros, cartulina, lápices, cuadernos)  
• Elementos de armonización (elementos culturales, canoa, atarraya, la batea, mates, canastos, plantas de la azotea, etc.) Con garantias alimentacion y apoyo de transporte. 
</t>
  </si>
  <si>
    <t>Realizar taller de empoderamiento femenino en temas de genero , ley 1257, ley 1448 decretos reglamentarios  dirigido a 50 mujeres victimas del conflicto armado, 2 talleres de 4 horas cada uno,  una sesiòn semanal, garantizando agenda lapiceros , camisetas , Diploma , Refrigerio,transporte , almuerzo,</t>
  </si>
  <si>
    <t xml:space="preserve">Realizar muestra artistica, artesanal y gastronomica en el Bulevard del Rio, Boulevar de Oriente  o en un Centro Comercial  muestra dirigida a  30 artesanas , 30 muestras gastronomicas ,  durante 1 dia en horario  de 10:00 am a 9:00 pm, entrega de 120 Camisetas (Marcadas con el nombre del evento y el nombre emprendimiento). </t>
  </si>
  <si>
    <t>Entrega de Apoyo a los participantes para la muestra saberes artesanales  y sabores de muestra gastronómica</t>
  </si>
  <si>
    <t>Sumistrar stand de  2.40 mts. de frente X 1.20 mts. de fondo  X 2.32 mts. de altura  con cornisa horizontal blanca  en acrilico, paneleria blanca, perfileria en aluminio , 1 toma doble a 110 vatios + 1 mesa plegable de 1.20 mts x 60 cms con faldon blanco , sobremantel en color y 2 sillas plasticas blancas sin brazos + nombre del expositor en vinilo adhesivo en la cornisa</t>
  </si>
  <si>
    <t>Alquilar Carpa para cubrir 25 stands, tarima principal y 150 asistentes), tanques de agua para soportar los vientos.  Medidas estimadas 12mts*42mts, para stands  5 módulos.</t>
  </si>
  <si>
    <t>Suministrar Baños Portátiles</t>
  </si>
  <si>
    <t>Baño para discapacidad</t>
  </si>
  <si>
    <t>Grupos artisticos</t>
  </si>
  <si>
    <t>Alquilar Sistema de sonido con potencia de salida 2000 a 4000 vatios de potencia RMS (reales), altavoces de rango completo (full range), bajos:  Para reforzar frecuencias bajas de 15 a 18 pulgadas.  Altavoces principales y adicionales para la dispersión  (sonidos de eco), ecualizador parametrico que permite ajustar la frecuencia segun el espacio, un procesador de señal para optimizar el sonido y la acustica del sitio, amplificadores de 2500 w o mas  con capacidad para entregar una potencia suficiente de bafles, microfonos para presentaciones artisticas , cables y conectores entre otros.</t>
  </si>
  <si>
    <t>Alquilar Pantalla LED de 3mtsX5 mts   (incluye modulos, cables de conexión, controlador y   computador entre otros. )</t>
  </si>
  <si>
    <t>Alquilar metálicas Vallas</t>
  </si>
  <si>
    <t>Apoyo logistico</t>
  </si>
  <si>
    <t>Alquilar Carpa camerino,  carpa para produccion,  2 para invitados especiales   (6*6)</t>
  </si>
  <si>
    <t>Garantizar la Acometida electrica e internet</t>
  </si>
  <si>
    <t>Garantizar Planta eléctrica de suficiente de al menos 5 - 6 KVA</t>
  </si>
  <si>
    <t>Garantizar Almuerzos con dos (2) opciones de menú  (una proteina:  pollo, pescado o carne; ensalada; arroz blanco o arroz con coco; tajada de platano, jugo natural)</t>
  </si>
  <si>
    <t xml:space="preserve">Garantizar Refrigerio con enfoque diferencial (sandwich con lechuga con tomate y proteina como  atun, cordero, jamon, pollo)  , plato valluno que contenga  marranita, aborrajado, empanada, papa rellena)  minihamburguesas, pastel de hojaldre,  gaseosa de 250 cc, avena con leche, milo, lulada, jugo natural) </t>
  </si>
  <si>
    <t xml:space="preserve">Garantizar agua  pet 280 ml </t>
  </si>
  <si>
    <t>Garantizar Transporte para victimas ida y regreso (Bus)</t>
  </si>
  <si>
    <t>Entregar kit compuesto por 1 toalla 60 de cm x 60 cm y 1 Maletín bolso deportivo con dimensiones de 22 cm de altura, 56cm de longitud y 28 cm de ancho en poliester , assas de cincha con cierre de velcro, ribete extructurado y bolsillos ventilado para zapatos, bolsillo lateral con cremallera y bolsillo frontal con cremallera, lengueta de  cierre de bucle y cincha</t>
  </si>
  <si>
    <t>CONTRAPARTIDA</t>
  </si>
  <si>
    <t xml:space="preserve">TOTAL APORTES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</si>
</sst>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quot;$&quot;\ * #,##0_-;\-&quot;$&quot;\ * #,##0_-;_-&quot;$&quot;\ * &quot;-&quot;??_-;_-@_-"/>
    <numFmt numFmtId="165" formatCode="_-* #,##0_-;\-* #,##0_-;_-* &quot;-&quot;??_-;_-@_-"/>
    <numFmt numFmtId="166" formatCode="_(&quot;$&quot;* #,##0_);_(&quot;$&quot;* \(#,##0\);_(&quot;$&quot;* &quot;-&quot;??_);_(@_)"/>
  </numFmts>
  <fonts count="9" x14ac:knownFonts="1">
    <font>
      <sz val="11"/>
      <color theme="1"/>
      <name val="Calibri"/>
      <family val="2"/>
      <scheme val="minor"/>
    </font>
    <font>
      <sz val="11"/>
      <color theme="1"/>
      <name val="Calibri"/>
      <family val="2"/>
      <scheme val="minor"/>
    </font>
    <font>
      <sz val="8"/>
      <color theme="1"/>
      <name val="Calibri"/>
      <family val="2"/>
      <scheme val="minor"/>
    </font>
    <font>
      <b/>
      <sz val="8"/>
      <color theme="1"/>
      <name val="Calibri"/>
      <family val="2"/>
      <scheme val="minor"/>
    </font>
    <font>
      <b/>
      <sz val="8"/>
      <color rgb="FF000000"/>
      <name val="Calibri"/>
      <family val="2"/>
      <scheme val="minor"/>
    </font>
    <font>
      <sz val="8"/>
      <name val="Calibri"/>
      <family val="2"/>
      <scheme val="minor"/>
    </font>
    <font>
      <sz val="9"/>
      <color theme="1"/>
      <name val="Calibri"/>
      <family val="2"/>
      <scheme val="minor"/>
    </font>
    <font>
      <sz val="8"/>
      <color theme="1"/>
      <name val="Arial"/>
      <family val="2"/>
    </font>
    <font>
      <sz val="8"/>
      <color rgb="FF000000"/>
      <name val="Calibri"/>
      <family val="2"/>
      <scheme val="minor"/>
    </font>
  </fonts>
  <fills count="8">
    <fill>
      <patternFill patternType="none"/>
    </fill>
    <fill>
      <patternFill patternType="gray125"/>
    </fill>
    <fill>
      <patternFill patternType="solid">
        <fgColor theme="9" tint="0.79998168889431442"/>
        <bgColor indexed="64"/>
      </patternFill>
    </fill>
    <fill>
      <patternFill patternType="solid">
        <fgColor theme="2" tint="-4.9989318521683403E-2"/>
        <bgColor indexed="64"/>
      </patternFill>
    </fill>
    <fill>
      <patternFill patternType="solid">
        <fgColor theme="7" tint="0.79998168889431442"/>
        <bgColor indexed="64"/>
      </patternFill>
    </fill>
    <fill>
      <patternFill patternType="solid">
        <fgColor rgb="FF999999"/>
        <bgColor rgb="FF999999"/>
      </patternFill>
    </fill>
    <fill>
      <patternFill patternType="solid">
        <fgColor theme="2" tint="-0.249977111117893"/>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indexed="64"/>
      </top>
      <bottom/>
      <diagonal/>
    </border>
    <border>
      <left/>
      <right/>
      <top style="thin">
        <color indexed="64"/>
      </top>
      <bottom/>
      <diagonal/>
    </border>
    <border>
      <left/>
      <right style="thin">
        <color rgb="FF000000"/>
      </right>
      <top style="thin">
        <color indexed="64"/>
      </top>
      <bottom/>
      <diagonal/>
    </border>
    <border>
      <left/>
      <right/>
      <top/>
      <bottom style="thin">
        <color indexed="64"/>
      </bottom>
      <diagonal/>
    </border>
  </borders>
  <cellStyleXfs count="4">
    <xf numFmtId="0" fontId="0"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46">
    <xf numFmtId="0" fontId="0" fillId="0" borderId="0" xfId="0"/>
    <xf numFmtId="0" fontId="2" fillId="0" borderId="0" xfId="0" applyFont="1"/>
    <xf numFmtId="0" fontId="2" fillId="0" borderId="0" xfId="0" applyFont="1" applyAlignment="1">
      <alignment wrapText="1"/>
    </xf>
    <xf numFmtId="0" fontId="2" fillId="0" borderId="0" xfId="0" applyFont="1" applyAlignment="1">
      <alignment horizontal="center"/>
    </xf>
    <xf numFmtId="0" fontId="2" fillId="0" borderId="1" xfId="0" applyFont="1" applyBorder="1"/>
    <xf numFmtId="0" fontId="2" fillId="0" borderId="1" xfId="0" applyFont="1" applyBorder="1" applyAlignment="1">
      <alignment wrapText="1"/>
    </xf>
    <xf numFmtId="0" fontId="2" fillId="0" borderId="1" xfId="0" applyFont="1" applyBorder="1" applyAlignment="1">
      <alignment horizontal="center"/>
    </xf>
    <xf numFmtId="164" fontId="2" fillId="0" borderId="1" xfId="1" applyNumberFormat="1" applyFont="1" applyBorder="1"/>
    <xf numFmtId="164" fontId="2" fillId="0" borderId="0" xfId="1" applyNumberFormat="1" applyFont="1"/>
    <xf numFmtId="0" fontId="2" fillId="3" borderId="1" xfId="0" applyFont="1" applyFill="1" applyBorder="1" applyAlignment="1">
      <alignment horizontal="center"/>
    </xf>
    <xf numFmtId="164" fontId="3" fillId="0" borderId="1" xfId="1" applyNumberFormat="1" applyFont="1" applyBorder="1"/>
    <xf numFmtId="0" fontId="3" fillId="4" borderId="1" xfId="0" applyFont="1" applyFill="1" applyBorder="1" applyAlignment="1">
      <alignment horizontal="center" vertical="center" wrapText="1"/>
    </xf>
    <xf numFmtId="0" fontId="3" fillId="4" borderId="1" xfId="0" applyFont="1" applyFill="1" applyBorder="1" applyAlignment="1">
      <alignment horizontal="center" vertical="center"/>
    </xf>
    <xf numFmtId="164" fontId="3" fillId="4" borderId="1" xfId="1" applyNumberFormat="1" applyFont="1" applyFill="1" applyBorder="1" applyAlignment="1">
      <alignment horizontal="center" vertical="center"/>
    </xf>
    <xf numFmtId="0" fontId="6" fillId="2" borderId="1" xfId="0" applyFont="1" applyFill="1" applyBorder="1" applyAlignment="1">
      <alignment horizontal="center" wrapText="1"/>
    </xf>
    <xf numFmtId="0" fontId="2" fillId="2" borderId="1" xfId="0" applyFont="1" applyFill="1" applyBorder="1" applyAlignment="1">
      <alignment horizontal="center" wrapText="1"/>
    </xf>
    <xf numFmtId="166" fontId="7" fillId="0" borderId="1" xfId="1" applyNumberFormat="1"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3" xfId="0" applyFont="1" applyBorder="1" applyAlignment="1">
      <alignment wrapText="1"/>
    </xf>
    <xf numFmtId="0" fontId="6" fillId="0" borderId="1" xfId="0" applyFont="1" applyBorder="1" applyAlignment="1">
      <alignment horizontal="justify" vertical="center" wrapText="1"/>
    </xf>
    <xf numFmtId="0" fontId="6" fillId="0" borderId="1" xfId="0" applyFont="1" applyBorder="1" applyAlignment="1">
      <alignment vertical="center" wrapText="1"/>
    </xf>
    <xf numFmtId="0" fontId="6" fillId="7" borderId="1" xfId="0" applyFont="1" applyFill="1" applyBorder="1" applyAlignment="1">
      <alignment horizontal="justify" vertical="center" wrapText="1"/>
    </xf>
    <xf numFmtId="164" fontId="8" fillId="0" borderId="5" xfId="1" applyNumberFormat="1" applyFont="1" applyFill="1" applyBorder="1" applyAlignment="1">
      <alignment horizontal="center" vertical="center" wrapText="1"/>
    </xf>
    <xf numFmtId="164" fontId="8" fillId="6" borderId="5" xfId="1" applyNumberFormat="1" applyFont="1" applyFill="1" applyBorder="1" applyAlignment="1">
      <alignment vertical="center" wrapText="1"/>
    </xf>
    <xf numFmtId="0" fontId="6" fillId="0" borderId="1" xfId="0" applyFont="1" applyBorder="1" applyAlignment="1">
      <alignment horizontal="center" vertical="center" wrapText="1"/>
    </xf>
    <xf numFmtId="166" fontId="6" fillId="0" borderId="1" xfId="1" applyNumberFormat="1" applyFont="1" applyFill="1" applyBorder="1" applyAlignment="1">
      <alignment horizontal="center" vertical="center" wrapText="1"/>
    </xf>
    <xf numFmtId="0" fontId="2" fillId="0" borderId="1" xfId="0" applyFont="1" applyBorder="1" applyAlignment="1">
      <alignment horizontal="center" vertical="center" wrapText="1"/>
    </xf>
    <xf numFmtId="165" fontId="2" fillId="0" borderId="1" xfId="2"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wrapText="1"/>
    </xf>
    <xf numFmtId="164" fontId="2" fillId="0" borderId="1" xfId="3" applyNumberFormat="1" applyFont="1" applyFill="1" applyBorder="1" applyAlignment="1">
      <alignment horizontal="center" vertical="center" wrapText="1"/>
    </xf>
    <xf numFmtId="0" fontId="6" fillId="0" borderId="1" xfId="0" applyFont="1" applyBorder="1" applyAlignment="1">
      <alignment horizontal="left" vertical="top" wrapText="1"/>
    </xf>
    <xf numFmtId="164" fontId="3" fillId="3" borderId="1" xfId="1" applyNumberFormat="1" applyFont="1" applyFill="1" applyBorder="1" applyAlignment="1">
      <alignment horizontal="center" vertical="center"/>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7" xfId="0" applyFont="1" applyFill="1" applyBorder="1" applyAlignment="1">
      <alignment horizontal="center" vertical="center" wrapText="1"/>
    </xf>
    <xf numFmtId="0" fontId="5" fillId="0" borderId="7" xfId="0" applyFont="1" applyBorder="1" applyAlignment="1">
      <alignment wrapText="1"/>
    </xf>
    <xf numFmtId="0" fontId="5" fillId="0" borderId="8" xfId="0" applyFont="1" applyBorder="1" applyAlignment="1">
      <alignment wrapText="1"/>
    </xf>
    <xf numFmtId="0" fontId="6" fillId="7" borderId="1"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0" fillId="0" borderId="12" xfId="0" applyBorder="1" applyAlignment="1">
      <alignment horizontal="center"/>
    </xf>
  </cellXfs>
  <cellStyles count="4">
    <cellStyle name="Millares" xfId="2" builtinId="3"/>
    <cellStyle name="Moneda" xfId="1" builtinId="4"/>
    <cellStyle name="Moneda 2" xfId="3" xr:uid="{8D847F2B-ED24-44CF-A8D8-3FDA8D75094B}"/>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9B28C-159D-4E2D-B98F-165CC089F1AB}">
  <dimension ref="A1:L34"/>
  <sheetViews>
    <sheetView topLeftCell="A29" workbookViewId="0">
      <selection activeCell="A36" sqref="A36:XFD79"/>
    </sheetView>
  </sheetViews>
  <sheetFormatPr baseColWidth="10" defaultColWidth="11.54296875" defaultRowHeight="30" customHeight="1" x14ac:dyDescent="0.25"/>
  <cols>
    <col min="1" max="1" width="11.54296875" style="3"/>
    <col min="2" max="2" width="40.90625" style="2" customWidth="1"/>
    <col min="3" max="3" width="11.54296875" style="1"/>
    <col min="4" max="4" width="11.54296875" style="3"/>
    <col min="5" max="5" width="11.6328125" style="8" bestFit="1" customWidth="1"/>
    <col min="6" max="6" width="13.453125" style="8" bestFit="1" customWidth="1"/>
    <col min="7" max="7" width="11.6328125" style="8" bestFit="1" customWidth="1"/>
    <col min="8" max="8" width="13.453125" style="8" bestFit="1" customWidth="1"/>
    <col min="9" max="9" width="11.6328125" style="8" bestFit="1" customWidth="1"/>
    <col min="10" max="10" width="13.453125" style="8" bestFit="1" customWidth="1"/>
    <col min="11" max="11" width="11.6328125" style="8" bestFit="1" customWidth="1"/>
    <col min="12" max="12" width="13.453125" style="8" bestFit="1" customWidth="1"/>
    <col min="13" max="16384" width="11.54296875" style="1"/>
  </cols>
  <sheetData>
    <row r="1" spans="1:12" ht="52.75" customHeight="1" x14ac:dyDescent="0.25">
      <c r="A1" s="34" t="s">
        <v>68</v>
      </c>
      <c r="B1" s="35"/>
      <c r="C1" s="35"/>
      <c r="D1" s="36"/>
      <c r="E1" s="33" t="s">
        <v>0</v>
      </c>
      <c r="F1" s="33"/>
      <c r="G1" s="1"/>
      <c r="H1" s="1"/>
      <c r="I1" s="1"/>
      <c r="J1" s="1"/>
      <c r="K1" s="1"/>
      <c r="L1" s="1"/>
    </row>
    <row r="2" spans="1:12" ht="30" customHeight="1" x14ac:dyDescent="0.25">
      <c r="A2" s="9" t="s">
        <v>1</v>
      </c>
      <c r="B2" s="11" t="s">
        <v>2</v>
      </c>
      <c r="C2" s="11" t="s">
        <v>3</v>
      </c>
      <c r="D2" s="12" t="s">
        <v>4</v>
      </c>
      <c r="E2" s="13" t="s">
        <v>5</v>
      </c>
      <c r="F2" s="13" t="s">
        <v>6</v>
      </c>
      <c r="G2" s="1"/>
      <c r="H2" s="1"/>
      <c r="I2" s="1"/>
      <c r="J2" s="1"/>
      <c r="K2" s="1"/>
      <c r="L2" s="1"/>
    </row>
    <row r="3" spans="1:12" ht="30" customHeight="1" x14ac:dyDescent="0.25">
      <c r="A3" s="6" t="s">
        <v>7</v>
      </c>
      <c r="B3" s="5" t="s">
        <v>69</v>
      </c>
      <c r="C3" s="4" t="s">
        <v>8</v>
      </c>
      <c r="D3" s="6">
        <v>216</v>
      </c>
      <c r="E3" s="7">
        <v>145000</v>
      </c>
      <c r="F3" s="7">
        <v>31320000</v>
      </c>
      <c r="G3" s="1"/>
      <c r="H3" s="1"/>
      <c r="I3" s="1"/>
      <c r="J3" s="1"/>
      <c r="K3" s="1"/>
      <c r="L3" s="1"/>
    </row>
    <row r="4" spans="1:12" ht="30" customHeight="1" x14ac:dyDescent="0.25">
      <c r="A4" s="6" t="s">
        <v>9</v>
      </c>
      <c r="B4" s="5" t="s">
        <v>10</v>
      </c>
      <c r="C4" s="4" t="s">
        <v>11</v>
      </c>
      <c r="D4" s="6">
        <v>1</v>
      </c>
      <c r="E4" s="7">
        <v>26100000</v>
      </c>
      <c r="F4" s="7">
        <v>26100000</v>
      </c>
      <c r="G4" s="1"/>
      <c r="H4" s="1"/>
      <c r="I4" s="1"/>
      <c r="J4" s="1"/>
      <c r="K4" s="1"/>
      <c r="L4" s="1"/>
    </row>
    <row r="5" spans="1:12" ht="30" customHeight="1" x14ac:dyDescent="0.25">
      <c r="A5" s="6" t="s">
        <v>12</v>
      </c>
      <c r="B5" s="5" t="s">
        <v>13</v>
      </c>
      <c r="C5" s="4" t="s">
        <v>14</v>
      </c>
      <c r="D5" s="6">
        <v>1620</v>
      </c>
      <c r="E5" s="7">
        <v>21750</v>
      </c>
      <c r="F5" s="7">
        <v>35235000</v>
      </c>
      <c r="G5" s="1"/>
      <c r="H5" s="1"/>
      <c r="I5" s="1"/>
      <c r="J5" s="1"/>
      <c r="K5" s="1"/>
      <c r="L5" s="1"/>
    </row>
    <row r="6" spans="1:12" ht="30" customHeight="1" x14ac:dyDescent="0.25">
      <c r="A6" s="6" t="s">
        <v>15</v>
      </c>
      <c r="B6" s="5" t="s">
        <v>16</v>
      </c>
      <c r="C6" s="4" t="s">
        <v>14</v>
      </c>
      <c r="D6" s="6">
        <v>180</v>
      </c>
      <c r="E6" s="7">
        <v>43500</v>
      </c>
      <c r="F6" s="7">
        <v>7830000</v>
      </c>
      <c r="G6" s="1"/>
      <c r="H6" s="1"/>
      <c r="I6" s="1"/>
      <c r="J6" s="1"/>
      <c r="K6" s="1"/>
      <c r="L6" s="1"/>
    </row>
    <row r="7" spans="1:12" ht="30" customHeight="1" x14ac:dyDescent="0.25">
      <c r="A7" s="6"/>
      <c r="B7" s="5" t="s">
        <v>17</v>
      </c>
      <c r="C7" s="4"/>
      <c r="D7" s="6"/>
      <c r="E7" s="7"/>
      <c r="F7" s="7"/>
      <c r="G7" s="1"/>
      <c r="H7" s="1"/>
      <c r="I7" s="1"/>
      <c r="J7" s="1"/>
      <c r="K7" s="1"/>
      <c r="L7" s="1"/>
    </row>
    <row r="8" spans="1:12" ht="30" customHeight="1" x14ac:dyDescent="0.25">
      <c r="A8" s="6" t="s">
        <v>18</v>
      </c>
      <c r="B8" s="5" t="s">
        <v>19</v>
      </c>
      <c r="C8" s="4" t="s">
        <v>8</v>
      </c>
      <c r="D8" s="6">
        <v>45</v>
      </c>
      <c r="E8" s="7">
        <v>217500</v>
      </c>
      <c r="F8" s="7">
        <v>9787500</v>
      </c>
      <c r="G8" s="1"/>
      <c r="H8" s="1"/>
      <c r="I8" s="1"/>
      <c r="J8" s="1"/>
      <c r="K8" s="1"/>
      <c r="L8" s="1"/>
    </row>
    <row r="9" spans="1:12" ht="30" customHeight="1" x14ac:dyDescent="0.25">
      <c r="A9" s="6" t="s">
        <v>20</v>
      </c>
      <c r="B9" s="5" t="s">
        <v>21</v>
      </c>
      <c r="C9" s="4" t="s">
        <v>8</v>
      </c>
      <c r="D9" s="6">
        <v>45</v>
      </c>
      <c r="E9" s="7">
        <v>217500</v>
      </c>
      <c r="F9" s="7">
        <v>9787500</v>
      </c>
      <c r="G9" s="1"/>
      <c r="H9" s="1"/>
      <c r="I9" s="1"/>
      <c r="J9" s="1"/>
      <c r="K9" s="1"/>
      <c r="L9" s="1"/>
    </row>
    <row r="10" spans="1:12" ht="30" customHeight="1" x14ac:dyDescent="0.25">
      <c r="A10" s="6" t="s">
        <v>22</v>
      </c>
      <c r="B10" s="5" t="s">
        <v>23</v>
      </c>
      <c r="C10" s="4" t="s">
        <v>8</v>
      </c>
      <c r="D10" s="6">
        <v>45</v>
      </c>
      <c r="E10" s="7">
        <v>217500</v>
      </c>
      <c r="F10" s="7">
        <v>9787500</v>
      </c>
      <c r="G10" s="1"/>
      <c r="H10" s="1"/>
      <c r="I10" s="1"/>
      <c r="J10" s="1"/>
      <c r="K10" s="1"/>
      <c r="L10" s="1"/>
    </row>
    <row r="11" spans="1:12" ht="30" customHeight="1" x14ac:dyDescent="0.25">
      <c r="A11" s="6" t="s">
        <v>24</v>
      </c>
      <c r="B11" s="5" t="s">
        <v>25</v>
      </c>
      <c r="C11" s="4" t="s">
        <v>14</v>
      </c>
      <c r="D11" s="6">
        <v>45</v>
      </c>
      <c r="E11" s="7">
        <v>145000</v>
      </c>
      <c r="F11" s="7">
        <v>6525000</v>
      </c>
      <c r="G11" s="1"/>
      <c r="H11" s="1"/>
      <c r="I11" s="1"/>
      <c r="J11" s="1"/>
      <c r="K11" s="1"/>
      <c r="L11" s="1"/>
    </row>
    <row r="12" spans="1:12" ht="30" customHeight="1" x14ac:dyDescent="0.25">
      <c r="A12" s="6" t="s">
        <v>26</v>
      </c>
      <c r="B12" s="5" t="s">
        <v>27</v>
      </c>
      <c r="C12" s="4" t="s">
        <v>14</v>
      </c>
      <c r="D12" s="6">
        <v>1</v>
      </c>
      <c r="E12" s="7">
        <v>27187500</v>
      </c>
      <c r="F12" s="7">
        <v>27187500</v>
      </c>
      <c r="G12" s="1"/>
      <c r="H12" s="1"/>
      <c r="I12" s="1"/>
      <c r="J12" s="1"/>
      <c r="K12" s="1"/>
      <c r="L12" s="1"/>
    </row>
    <row r="13" spans="1:12" ht="30" customHeight="1" x14ac:dyDescent="0.25">
      <c r="A13" s="6" t="s">
        <v>28</v>
      </c>
      <c r="B13" s="5" t="s">
        <v>29</v>
      </c>
      <c r="C13" s="4" t="s">
        <v>14</v>
      </c>
      <c r="D13" s="6">
        <v>1125</v>
      </c>
      <c r="E13" s="7">
        <v>21750</v>
      </c>
      <c r="F13" s="7">
        <v>24468750</v>
      </c>
      <c r="G13" s="1"/>
      <c r="H13" s="1"/>
      <c r="I13" s="1"/>
      <c r="J13" s="1"/>
      <c r="K13" s="1"/>
      <c r="L13" s="1"/>
    </row>
    <row r="14" spans="1:12" ht="30" customHeight="1" x14ac:dyDescent="0.25">
      <c r="A14" s="6" t="s">
        <v>30</v>
      </c>
      <c r="B14" s="5" t="s">
        <v>31</v>
      </c>
      <c r="C14" s="4" t="s">
        <v>32</v>
      </c>
      <c r="D14" s="6">
        <v>45</v>
      </c>
      <c r="E14" s="7">
        <v>24999.444444444449</v>
      </c>
      <c r="F14" s="7">
        <v>1124975.0000000002</v>
      </c>
      <c r="G14" s="1"/>
      <c r="H14" s="1"/>
      <c r="I14" s="1"/>
      <c r="J14" s="1"/>
      <c r="K14" s="1"/>
      <c r="L14" s="1"/>
    </row>
    <row r="15" spans="1:12" ht="30" customHeight="1" x14ac:dyDescent="0.25">
      <c r="A15" s="6"/>
      <c r="B15" s="5" t="s">
        <v>33</v>
      </c>
      <c r="C15" s="4"/>
      <c r="D15" s="6"/>
      <c r="E15" s="7"/>
      <c r="F15" s="7"/>
      <c r="G15" s="1"/>
      <c r="H15" s="1"/>
      <c r="I15" s="1"/>
      <c r="J15" s="1"/>
      <c r="K15" s="1"/>
      <c r="L15" s="1"/>
    </row>
    <row r="16" spans="1:12" ht="30" customHeight="1" x14ac:dyDescent="0.25">
      <c r="A16" s="6" t="s">
        <v>34</v>
      </c>
      <c r="B16" s="5" t="s">
        <v>35</v>
      </c>
      <c r="C16" s="4" t="s">
        <v>14</v>
      </c>
      <c r="D16" s="6">
        <v>18</v>
      </c>
      <c r="E16" s="7">
        <v>210250</v>
      </c>
      <c r="F16" s="7">
        <v>3784500</v>
      </c>
      <c r="G16" s="1"/>
      <c r="H16" s="1"/>
      <c r="I16" s="1"/>
      <c r="J16" s="1"/>
      <c r="K16" s="1"/>
      <c r="L16" s="1"/>
    </row>
    <row r="17" spans="1:12" ht="30" customHeight="1" x14ac:dyDescent="0.25">
      <c r="A17" s="6" t="s">
        <v>36</v>
      </c>
      <c r="B17" s="5" t="s">
        <v>37</v>
      </c>
      <c r="C17" s="4" t="s">
        <v>14</v>
      </c>
      <c r="D17" s="6">
        <v>144</v>
      </c>
      <c r="E17" s="7">
        <v>15385.416666666666</v>
      </c>
      <c r="F17" s="7">
        <v>2215500</v>
      </c>
      <c r="G17" s="1"/>
      <c r="H17" s="1"/>
      <c r="I17" s="1"/>
      <c r="J17" s="1"/>
      <c r="K17" s="1"/>
      <c r="L17" s="1"/>
    </row>
    <row r="18" spans="1:12" ht="30" customHeight="1" x14ac:dyDescent="0.25">
      <c r="A18" s="6"/>
      <c r="B18" s="5" t="s">
        <v>38</v>
      </c>
      <c r="C18" s="4"/>
      <c r="D18" s="6"/>
      <c r="E18" s="7"/>
      <c r="F18" s="7"/>
      <c r="G18" s="1"/>
      <c r="H18" s="1"/>
      <c r="I18" s="1"/>
      <c r="J18" s="1"/>
      <c r="K18" s="1"/>
      <c r="L18" s="1"/>
    </row>
    <row r="19" spans="1:12" ht="30" customHeight="1" x14ac:dyDescent="0.25">
      <c r="A19" s="6" t="s">
        <v>39</v>
      </c>
      <c r="B19" s="5" t="s">
        <v>40</v>
      </c>
      <c r="C19" s="4" t="s">
        <v>14</v>
      </c>
      <c r="D19" s="6">
        <v>180</v>
      </c>
      <c r="E19" s="7">
        <v>7503750</v>
      </c>
      <c r="F19" s="7">
        <v>1350675000</v>
      </c>
      <c r="G19" s="1"/>
      <c r="H19" s="1"/>
      <c r="I19" s="1"/>
      <c r="J19" s="1"/>
      <c r="K19" s="1"/>
      <c r="L19" s="1"/>
    </row>
    <row r="20" spans="1:12" ht="30" customHeight="1" x14ac:dyDescent="0.25">
      <c r="A20" s="6" t="s">
        <v>41</v>
      </c>
      <c r="B20" s="5" t="s">
        <v>42</v>
      </c>
      <c r="C20" s="4" t="s">
        <v>14</v>
      </c>
      <c r="D20" s="6">
        <v>800</v>
      </c>
      <c r="E20" s="7">
        <v>942500</v>
      </c>
      <c r="F20" s="7">
        <v>754000000</v>
      </c>
      <c r="G20" s="1"/>
      <c r="H20" s="1"/>
      <c r="I20" s="1"/>
      <c r="J20" s="1"/>
      <c r="K20" s="1"/>
      <c r="L20" s="1"/>
    </row>
    <row r="21" spans="1:12" ht="30" customHeight="1" x14ac:dyDescent="0.25">
      <c r="A21" s="6" t="s">
        <v>43</v>
      </c>
      <c r="B21" s="5" t="s">
        <v>44</v>
      </c>
      <c r="C21" s="4" t="s">
        <v>14</v>
      </c>
      <c r="D21" s="6">
        <v>1</v>
      </c>
      <c r="E21" s="7">
        <v>19999999</v>
      </c>
      <c r="F21" s="7">
        <v>19999999</v>
      </c>
      <c r="G21" s="1"/>
      <c r="H21" s="1"/>
      <c r="I21" s="1"/>
      <c r="J21" s="1"/>
      <c r="K21" s="1"/>
      <c r="L21" s="1"/>
    </row>
    <row r="22" spans="1:12" ht="30" customHeight="1" x14ac:dyDescent="0.25">
      <c r="A22" s="6"/>
      <c r="B22" s="5" t="s">
        <v>45</v>
      </c>
      <c r="C22" s="4"/>
      <c r="D22" s="6"/>
      <c r="E22" s="7"/>
      <c r="F22" s="7"/>
      <c r="G22" s="1"/>
      <c r="H22" s="1"/>
      <c r="I22" s="1"/>
      <c r="J22" s="1"/>
      <c r="K22" s="1"/>
      <c r="L22" s="1"/>
    </row>
    <row r="23" spans="1:12" ht="30" customHeight="1" x14ac:dyDescent="0.25">
      <c r="A23" s="6" t="s">
        <v>46</v>
      </c>
      <c r="B23" s="5" t="s">
        <v>47</v>
      </c>
      <c r="C23" s="4" t="s">
        <v>14</v>
      </c>
      <c r="D23" s="6">
        <v>1</v>
      </c>
      <c r="E23" s="7">
        <v>4350000</v>
      </c>
      <c r="F23" s="7">
        <v>4350000</v>
      </c>
      <c r="G23" s="1"/>
      <c r="H23" s="1"/>
      <c r="I23" s="1"/>
      <c r="J23" s="1"/>
      <c r="K23" s="1"/>
      <c r="L23" s="1"/>
    </row>
    <row r="24" spans="1:12" ht="30" customHeight="1" x14ac:dyDescent="0.25">
      <c r="A24" s="6" t="s">
        <v>48</v>
      </c>
      <c r="B24" s="5" t="s">
        <v>49</v>
      </c>
      <c r="C24" s="4" t="s">
        <v>14</v>
      </c>
      <c r="D24" s="6">
        <v>270</v>
      </c>
      <c r="E24" s="7">
        <v>21750</v>
      </c>
      <c r="F24" s="7">
        <v>5872500</v>
      </c>
      <c r="G24" s="1"/>
      <c r="H24" s="1"/>
      <c r="I24" s="1"/>
      <c r="J24" s="1"/>
      <c r="K24" s="1"/>
      <c r="L24" s="1"/>
    </row>
    <row r="25" spans="1:12" ht="30" customHeight="1" x14ac:dyDescent="0.25">
      <c r="A25" s="6" t="s">
        <v>50</v>
      </c>
      <c r="B25" s="5" t="s">
        <v>51</v>
      </c>
      <c r="C25" s="4" t="s">
        <v>14</v>
      </c>
      <c r="D25" s="6">
        <v>230</v>
      </c>
      <c r="E25" s="7">
        <v>1763.2</v>
      </c>
      <c r="F25" s="7">
        <v>405536</v>
      </c>
      <c r="G25" s="1"/>
      <c r="H25" s="1"/>
      <c r="I25" s="1"/>
      <c r="J25" s="1"/>
      <c r="K25" s="1"/>
      <c r="L25" s="1"/>
    </row>
    <row r="26" spans="1:12" ht="30" customHeight="1" x14ac:dyDescent="0.25">
      <c r="A26" s="6" t="s">
        <v>52</v>
      </c>
      <c r="B26" s="5" t="s">
        <v>53</v>
      </c>
      <c r="C26" s="4" t="s">
        <v>14</v>
      </c>
      <c r="D26" s="6">
        <v>1</v>
      </c>
      <c r="E26" s="7">
        <v>3625000</v>
      </c>
      <c r="F26" s="7">
        <v>3625000</v>
      </c>
      <c r="G26" s="1"/>
      <c r="H26" s="1"/>
      <c r="I26" s="1"/>
      <c r="J26" s="1"/>
      <c r="K26" s="1"/>
      <c r="L26" s="1"/>
    </row>
    <row r="27" spans="1:12" ht="30" customHeight="1" x14ac:dyDescent="0.25">
      <c r="A27" s="6" t="s">
        <v>54</v>
      </c>
      <c r="B27" s="5" t="s">
        <v>55</v>
      </c>
      <c r="C27" s="4" t="s">
        <v>14</v>
      </c>
      <c r="D27" s="6">
        <v>20</v>
      </c>
      <c r="E27" s="7">
        <v>58000</v>
      </c>
      <c r="F27" s="7">
        <v>1160000</v>
      </c>
      <c r="G27" s="1"/>
      <c r="H27" s="1"/>
      <c r="I27" s="1"/>
      <c r="J27" s="1"/>
      <c r="K27" s="1"/>
      <c r="L27" s="1"/>
    </row>
    <row r="28" spans="1:12" ht="30" customHeight="1" x14ac:dyDescent="0.25">
      <c r="A28" s="6" t="s">
        <v>56</v>
      </c>
      <c r="B28" s="5" t="s">
        <v>57</v>
      </c>
      <c r="C28" s="4" t="s">
        <v>14</v>
      </c>
      <c r="D28" s="6">
        <v>300</v>
      </c>
      <c r="E28" s="7">
        <v>1835.7</v>
      </c>
      <c r="F28" s="7">
        <v>550710</v>
      </c>
      <c r="G28" s="1"/>
      <c r="H28" s="1"/>
      <c r="I28" s="1"/>
      <c r="J28" s="1"/>
      <c r="K28" s="1"/>
      <c r="L28" s="1"/>
    </row>
    <row r="29" spans="1:12" ht="30" customHeight="1" x14ac:dyDescent="0.25">
      <c r="A29" s="6" t="s">
        <v>58</v>
      </c>
      <c r="B29" s="5" t="s">
        <v>59</v>
      </c>
      <c r="C29" s="4" t="s">
        <v>14</v>
      </c>
      <c r="D29" s="6">
        <v>1</v>
      </c>
      <c r="E29" s="7">
        <v>1740000</v>
      </c>
      <c r="F29" s="7">
        <v>1740000</v>
      </c>
      <c r="G29" s="1"/>
      <c r="H29" s="1"/>
      <c r="I29" s="1"/>
      <c r="J29" s="1"/>
      <c r="K29" s="1"/>
      <c r="L29" s="1"/>
    </row>
    <row r="30" spans="1:12" ht="30" customHeight="1" x14ac:dyDescent="0.25">
      <c r="A30" s="6" t="s">
        <v>60</v>
      </c>
      <c r="B30" s="5" t="s">
        <v>61</v>
      </c>
      <c r="C30" s="4" t="s">
        <v>14</v>
      </c>
      <c r="D30" s="6">
        <v>20</v>
      </c>
      <c r="E30" s="7">
        <v>174000</v>
      </c>
      <c r="F30" s="7">
        <v>3480000</v>
      </c>
      <c r="G30" s="1"/>
      <c r="H30" s="1"/>
      <c r="I30" s="1"/>
      <c r="J30" s="1"/>
      <c r="K30" s="1"/>
      <c r="L30" s="1"/>
    </row>
    <row r="31" spans="1:12" ht="30" customHeight="1" x14ac:dyDescent="0.25">
      <c r="A31" s="6" t="s">
        <v>62</v>
      </c>
      <c r="B31" s="5" t="s">
        <v>63</v>
      </c>
      <c r="C31" s="4" t="s">
        <v>14</v>
      </c>
      <c r="D31" s="6">
        <v>1</v>
      </c>
      <c r="E31" s="7">
        <v>1015000</v>
      </c>
      <c r="F31" s="7">
        <v>1015000</v>
      </c>
      <c r="G31" s="1"/>
      <c r="H31" s="1"/>
      <c r="I31" s="1"/>
      <c r="J31" s="1"/>
      <c r="K31" s="1"/>
      <c r="L31" s="1"/>
    </row>
    <row r="32" spans="1:12" ht="30" customHeight="1" x14ac:dyDescent="0.25">
      <c r="A32" s="6" t="s">
        <v>64</v>
      </c>
      <c r="B32" s="5" t="s">
        <v>65</v>
      </c>
      <c r="C32" s="4" t="s">
        <v>14</v>
      </c>
      <c r="D32" s="6">
        <v>1</v>
      </c>
      <c r="E32" s="7">
        <v>7975000</v>
      </c>
      <c r="F32" s="7">
        <v>7975000</v>
      </c>
      <c r="G32" s="1"/>
      <c r="H32" s="1"/>
      <c r="I32" s="1"/>
      <c r="J32" s="1"/>
      <c r="K32" s="1"/>
      <c r="L32" s="1"/>
    </row>
    <row r="33" spans="1:12" ht="30" customHeight="1" x14ac:dyDescent="0.25">
      <c r="A33" s="6" t="s">
        <v>66</v>
      </c>
      <c r="B33" s="5" t="s">
        <v>67</v>
      </c>
      <c r="C33" s="4" t="s">
        <v>14</v>
      </c>
      <c r="D33" s="6">
        <v>1</v>
      </c>
      <c r="E33" s="7">
        <v>268515</v>
      </c>
      <c r="F33" s="7">
        <v>268515</v>
      </c>
      <c r="G33" s="1"/>
      <c r="H33" s="1"/>
      <c r="I33" s="1"/>
      <c r="J33" s="1"/>
      <c r="K33" s="1"/>
      <c r="L33" s="1"/>
    </row>
    <row r="34" spans="1:12" ht="30" customHeight="1" x14ac:dyDescent="0.25">
      <c r="A34" s="17"/>
      <c r="B34" s="19"/>
      <c r="C34" s="18"/>
      <c r="D34" s="18"/>
      <c r="E34" s="7"/>
      <c r="F34" s="10">
        <v>2350270985</v>
      </c>
      <c r="G34" s="1"/>
      <c r="H34" s="1"/>
      <c r="I34" s="1"/>
      <c r="J34" s="1"/>
      <c r="K34" s="1"/>
      <c r="L34" s="1"/>
    </row>
  </sheetData>
  <mergeCells count="2">
    <mergeCell ref="E1:F1"/>
    <mergeCell ref="A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2C03A3-CA53-4B51-8053-E27566A2267C}">
  <dimension ref="A1:E42"/>
  <sheetViews>
    <sheetView tabSelected="1" topLeftCell="A37" workbookViewId="0">
      <selection activeCell="A43" sqref="A43"/>
    </sheetView>
  </sheetViews>
  <sheetFormatPr baseColWidth="10" defaultColWidth="11.54296875" defaultRowHeight="30" customHeight="1" x14ac:dyDescent="0.25"/>
  <cols>
    <col min="1" max="1" width="44.54296875" style="2" customWidth="1"/>
    <col min="2" max="2" width="10.08984375" style="1" customWidth="1"/>
    <col min="3" max="3" width="11.6328125" style="1" bestFit="1" customWidth="1"/>
    <col min="4" max="4" width="12.90625" style="1" bestFit="1" customWidth="1"/>
    <col min="5" max="5" width="16.36328125" style="1" customWidth="1"/>
    <col min="6" max="16384" width="11.54296875" style="1"/>
  </cols>
  <sheetData>
    <row r="1" spans="1:5" ht="30" customHeight="1" x14ac:dyDescent="0.35">
      <c r="A1" s="45" t="s">
        <v>109</v>
      </c>
      <c r="B1" s="45"/>
      <c r="C1" s="45"/>
      <c r="D1" s="45"/>
      <c r="E1" s="45"/>
    </row>
    <row r="2" spans="1:5" s="2" customFormat="1" ht="30" customHeight="1" x14ac:dyDescent="0.3">
      <c r="A2" s="14" t="s">
        <v>81</v>
      </c>
      <c r="B2" s="14" t="s">
        <v>3</v>
      </c>
      <c r="C2" s="14" t="s">
        <v>82</v>
      </c>
      <c r="D2" s="15" t="s">
        <v>5</v>
      </c>
      <c r="E2" s="14" t="s">
        <v>6</v>
      </c>
    </row>
    <row r="3" spans="1:5" s="2" customFormat="1" ht="164.5" customHeight="1" x14ac:dyDescent="0.25">
      <c r="A3" s="32" t="s">
        <v>83</v>
      </c>
      <c r="B3" s="25" t="s">
        <v>14</v>
      </c>
      <c r="C3" s="25">
        <v>2</v>
      </c>
      <c r="D3" s="16">
        <v>47125000</v>
      </c>
      <c r="E3" s="26">
        <f>+C3*D3</f>
        <v>94250000</v>
      </c>
    </row>
    <row r="4" spans="1:5" s="2" customFormat="1" ht="81.5" customHeight="1" x14ac:dyDescent="0.25">
      <c r="A4" s="20" t="s">
        <v>35</v>
      </c>
      <c r="B4" s="25" t="s">
        <v>14</v>
      </c>
      <c r="C4" s="25">
        <v>18</v>
      </c>
      <c r="D4" s="16">
        <f>3784500/18</f>
        <v>210250</v>
      </c>
      <c r="E4" s="26">
        <f t="shared" ref="E4:E10" si="0">+C4*D4</f>
        <v>3784500</v>
      </c>
    </row>
    <row r="5" spans="1:5" s="2" customFormat="1" ht="38" customHeight="1" x14ac:dyDescent="0.25">
      <c r="A5" s="20" t="s">
        <v>84</v>
      </c>
      <c r="B5" s="25" t="s">
        <v>14</v>
      </c>
      <c r="C5" s="25">
        <v>144</v>
      </c>
      <c r="D5" s="16">
        <f>2215500/144</f>
        <v>15385.416666666666</v>
      </c>
      <c r="E5" s="26">
        <f t="shared" si="0"/>
        <v>2215500</v>
      </c>
    </row>
    <row r="6" spans="1:5" s="2" customFormat="1" ht="106.5" customHeight="1" x14ac:dyDescent="0.25">
      <c r="A6" s="20" t="s">
        <v>85</v>
      </c>
      <c r="B6" s="25" t="s">
        <v>14</v>
      </c>
      <c r="C6" s="25">
        <v>420</v>
      </c>
      <c r="D6" s="16">
        <v>21750</v>
      </c>
      <c r="E6" s="26">
        <f t="shared" si="0"/>
        <v>9135000</v>
      </c>
    </row>
    <row r="7" spans="1:5" s="2" customFormat="1" ht="31.5" customHeight="1" x14ac:dyDescent="0.25">
      <c r="A7" s="20" t="s">
        <v>86</v>
      </c>
      <c r="B7" s="25" t="s">
        <v>14</v>
      </c>
      <c r="C7" s="25">
        <v>12</v>
      </c>
      <c r="D7" s="16">
        <v>87000</v>
      </c>
      <c r="E7" s="26">
        <f>+C7*D7</f>
        <v>1044000</v>
      </c>
    </row>
    <row r="8" spans="1:5" s="2" customFormat="1" ht="55" customHeight="1" x14ac:dyDescent="0.25">
      <c r="A8" s="20" t="s">
        <v>87</v>
      </c>
      <c r="B8" s="25" t="str">
        <f>+B7</f>
        <v>Unidad</v>
      </c>
      <c r="C8" s="25">
        <f>12*8</f>
        <v>96</v>
      </c>
      <c r="D8" s="16">
        <v>15385</v>
      </c>
      <c r="E8" s="26">
        <f t="shared" si="0"/>
        <v>1476960</v>
      </c>
    </row>
    <row r="9" spans="1:5" s="2" customFormat="1" ht="198" customHeight="1" x14ac:dyDescent="0.25">
      <c r="A9" s="20" t="s">
        <v>88</v>
      </c>
      <c r="B9" s="25" t="s">
        <v>14</v>
      </c>
      <c r="C9" s="25">
        <v>1</v>
      </c>
      <c r="D9" s="16">
        <v>29000000</v>
      </c>
      <c r="E9" s="26">
        <f t="shared" si="0"/>
        <v>29000000</v>
      </c>
    </row>
    <row r="10" spans="1:5" s="2" customFormat="1" ht="81.5" customHeight="1" x14ac:dyDescent="0.25">
      <c r="A10" s="20" t="s">
        <v>89</v>
      </c>
      <c r="B10" s="25" t="s">
        <v>14</v>
      </c>
      <c r="C10" s="25">
        <v>1</v>
      </c>
      <c r="D10" s="16">
        <v>29000000</v>
      </c>
      <c r="E10" s="26">
        <f t="shared" si="0"/>
        <v>29000000</v>
      </c>
    </row>
    <row r="11" spans="1:5" s="2" customFormat="1" ht="45" customHeight="1" x14ac:dyDescent="0.25">
      <c r="A11" s="41" t="s">
        <v>90</v>
      </c>
      <c r="B11" s="41"/>
      <c r="C11" s="41"/>
      <c r="D11" s="41"/>
      <c r="E11" s="41"/>
    </row>
    <row r="12" spans="1:5" s="2" customFormat="1" ht="31" customHeight="1" x14ac:dyDescent="0.25">
      <c r="A12" s="20" t="s">
        <v>91</v>
      </c>
      <c r="B12" s="25" t="s">
        <v>14</v>
      </c>
      <c r="C12" s="25">
        <v>60</v>
      </c>
      <c r="D12" s="16">
        <f>25916667/25</f>
        <v>1036666.68</v>
      </c>
      <c r="E12" s="26">
        <f>+C12*D12</f>
        <v>62200000.800000004</v>
      </c>
    </row>
    <row r="13" spans="1:5" s="2" customFormat="1" ht="81.5" customHeight="1" x14ac:dyDescent="0.25">
      <c r="A13" s="20" t="s">
        <v>92</v>
      </c>
      <c r="B13" s="25" t="s">
        <v>14</v>
      </c>
      <c r="C13" s="25">
        <v>60</v>
      </c>
      <c r="D13" s="16">
        <f>11666667/25</f>
        <v>466666.68</v>
      </c>
      <c r="E13" s="26">
        <f t="shared" ref="E13:E30" si="1">+C13*D13</f>
        <v>28000000.800000001</v>
      </c>
    </row>
    <row r="14" spans="1:5" s="2" customFormat="1" ht="41.5" customHeight="1" x14ac:dyDescent="0.25">
      <c r="A14" s="20" t="s">
        <v>93</v>
      </c>
      <c r="B14" s="25" t="s">
        <v>14</v>
      </c>
      <c r="C14" s="25">
        <v>1</v>
      </c>
      <c r="D14" s="16">
        <v>8900000</v>
      </c>
      <c r="E14" s="26">
        <f t="shared" si="1"/>
        <v>8900000</v>
      </c>
    </row>
    <row r="15" spans="1:5" s="2" customFormat="1" ht="18" customHeight="1" x14ac:dyDescent="0.25">
      <c r="A15" s="20" t="s">
        <v>94</v>
      </c>
      <c r="B15" s="25" t="s">
        <v>14</v>
      </c>
      <c r="C15" s="25">
        <v>2</v>
      </c>
      <c r="D15" s="16">
        <f>537973/2</f>
        <v>268986.5</v>
      </c>
      <c r="E15" s="26">
        <f t="shared" si="1"/>
        <v>537973</v>
      </c>
    </row>
    <row r="16" spans="1:5" s="2" customFormat="1" ht="18" customHeight="1" x14ac:dyDescent="0.25">
      <c r="A16" s="21" t="s">
        <v>95</v>
      </c>
      <c r="B16" s="25" t="s">
        <v>14</v>
      </c>
      <c r="C16" s="25">
        <v>1</v>
      </c>
      <c r="D16" s="16">
        <v>393333</v>
      </c>
      <c r="E16" s="26">
        <f t="shared" si="1"/>
        <v>393333</v>
      </c>
    </row>
    <row r="17" spans="1:5" s="2" customFormat="1" ht="18" customHeight="1" x14ac:dyDescent="0.25">
      <c r="A17" s="21" t="s">
        <v>96</v>
      </c>
      <c r="B17" s="25" t="s">
        <v>14</v>
      </c>
      <c r="C17" s="25">
        <v>3</v>
      </c>
      <c r="D17" s="16">
        <f>5500000/3</f>
        <v>1833333.3333333333</v>
      </c>
      <c r="E17" s="26">
        <f t="shared" si="1"/>
        <v>5500000</v>
      </c>
    </row>
    <row r="18" spans="1:5" s="2" customFormat="1" ht="76.5" customHeight="1" x14ac:dyDescent="0.25">
      <c r="A18" s="22" t="s">
        <v>65</v>
      </c>
      <c r="B18" s="25" t="s">
        <v>14</v>
      </c>
      <c r="C18" s="25">
        <v>1</v>
      </c>
      <c r="D18" s="16">
        <v>6507440</v>
      </c>
      <c r="E18" s="26">
        <f t="shared" si="1"/>
        <v>6507440</v>
      </c>
    </row>
    <row r="19" spans="1:5" s="2" customFormat="1" ht="129.5" customHeight="1" x14ac:dyDescent="0.25">
      <c r="A19" s="20" t="s">
        <v>97</v>
      </c>
      <c r="B19" s="25" t="s">
        <v>14</v>
      </c>
      <c r="C19" s="25">
        <v>1</v>
      </c>
      <c r="D19" s="16">
        <v>5060053</v>
      </c>
      <c r="E19" s="26">
        <f t="shared" si="1"/>
        <v>5060053</v>
      </c>
    </row>
    <row r="20" spans="1:5" s="2" customFormat="1" ht="30" customHeight="1" x14ac:dyDescent="0.25">
      <c r="A20" s="20" t="s">
        <v>98</v>
      </c>
      <c r="B20" s="25" t="s">
        <v>14</v>
      </c>
      <c r="C20" s="25">
        <v>1</v>
      </c>
      <c r="D20" s="16">
        <v>5100000</v>
      </c>
      <c r="E20" s="26">
        <f t="shared" si="1"/>
        <v>5100000</v>
      </c>
    </row>
    <row r="21" spans="1:5" s="2" customFormat="1" ht="15" customHeight="1" x14ac:dyDescent="0.25">
      <c r="A21" s="21" t="s">
        <v>99</v>
      </c>
      <c r="B21" s="25" t="s">
        <v>14</v>
      </c>
      <c r="C21" s="25">
        <v>100</v>
      </c>
      <c r="D21" s="16">
        <f>3350733/100</f>
        <v>33507.33</v>
      </c>
      <c r="E21" s="26">
        <f t="shared" si="1"/>
        <v>3350733</v>
      </c>
    </row>
    <row r="22" spans="1:5" s="2" customFormat="1" ht="15" customHeight="1" x14ac:dyDescent="0.25">
      <c r="A22" s="21" t="s">
        <v>100</v>
      </c>
      <c r="B22" s="25" t="s">
        <v>14</v>
      </c>
      <c r="C22" s="25">
        <v>10</v>
      </c>
      <c r="D22" s="16">
        <f>800000/6</f>
        <v>133333.33333333334</v>
      </c>
      <c r="E22" s="26">
        <f t="shared" si="1"/>
        <v>1333333.3333333335</v>
      </c>
    </row>
    <row r="23" spans="1:5" s="2" customFormat="1" ht="30" customHeight="1" x14ac:dyDescent="0.25">
      <c r="A23" s="20" t="s">
        <v>101</v>
      </c>
      <c r="B23" s="25" t="s">
        <v>14</v>
      </c>
      <c r="C23" s="25">
        <v>4</v>
      </c>
      <c r="D23" s="16">
        <f>1122733/4</f>
        <v>280683.25</v>
      </c>
      <c r="E23" s="26">
        <f t="shared" si="1"/>
        <v>1122733</v>
      </c>
    </row>
    <row r="24" spans="1:5" s="2" customFormat="1" ht="18" customHeight="1" x14ac:dyDescent="0.25">
      <c r="A24" s="21" t="s">
        <v>102</v>
      </c>
      <c r="B24" s="25" t="s">
        <v>14</v>
      </c>
      <c r="C24" s="25">
        <v>1</v>
      </c>
      <c r="D24" s="16">
        <v>1466667</v>
      </c>
      <c r="E24" s="26">
        <f t="shared" si="1"/>
        <v>1466667</v>
      </c>
    </row>
    <row r="25" spans="1:5" s="2" customFormat="1" ht="18" customHeight="1" x14ac:dyDescent="0.25">
      <c r="A25" s="21" t="s">
        <v>103</v>
      </c>
      <c r="B25" s="25" t="s">
        <v>14</v>
      </c>
      <c r="C25" s="25">
        <v>1</v>
      </c>
      <c r="D25" s="16">
        <v>1800000</v>
      </c>
      <c r="E25" s="26">
        <f t="shared" si="1"/>
        <v>1800000</v>
      </c>
    </row>
    <row r="26" spans="1:5" s="2" customFormat="1" ht="47.5" customHeight="1" x14ac:dyDescent="0.25">
      <c r="A26" s="20" t="s">
        <v>104</v>
      </c>
      <c r="B26" s="25" t="s">
        <v>14</v>
      </c>
      <c r="C26" s="25">
        <v>500</v>
      </c>
      <c r="D26" s="16">
        <f>14166667/500</f>
        <v>28333.333999999999</v>
      </c>
      <c r="E26" s="26">
        <f t="shared" si="1"/>
        <v>14166667</v>
      </c>
    </row>
    <row r="27" spans="1:5" s="2" customFormat="1" ht="77.5" customHeight="1" x14ac:dyDescent="0.25">
      <c r="A27" s="20" t="s">
        <v>105</v>
      </c>
      <c r="B27" s="25" t="s">
        <v>14</v>
      </c>
      <c r="C27" s="25">
        <v>500</v>
      </c>
      <c r="D27" s="16">
        <f>8333333/500</f>
        <v>16666.666000000001</v>
      </c>
      <c r="E27" s="26">
        <f t="shared" si="1"/>
        <v>8333333.0000000009</v>
      </c>
    </row>
    <row r="28" spans="1:5" s="2" customFormat="1" ht="15.5" customHeight="1" x14ac:dyDescent="0.25">
      <c r="A28" s="21" t="s">
        <v>106</v>
      </c>
      <c r="B28" s="25" t="s">
        <v>14</v>
      </c>
      <c r="C28" s="25">
        <v>530</v>
      </c>
      <c r="D28" s="16">
        <f>602433/530</f>
        <v>1136.6660377358492</v>
      </c>
      <c r="E28" s="26">
        <f t="shared" si="1"/>
        <v>602433</v>
      </c>
    </row>
    <row r="29" spans="1:5" s="2" customFormat="1" ht="15.5" customHeight="1" x14ac:dyDescent="0.25">
      <c r="A29" s="21" t="s">
        <v>107</v>
      </c>
      <c r="B29" s="25" t="s">
        <v>14</v>
      </c>
      <c r="C29" s="25">
        <v>5</v>
      </c>
      <c r="D29" s="16">
        <v>500000</v>
      </c>
      <c r="E29" s="26">
        <f t="shared" si="1"/>
        <v>2500000</v>
      </c>
    </row>
    <row r="30" spans="1:5" s="2" customFormat="1" ht="84" customHeight="1" x14ac:dyDescent="0.25">
      <c r="A30" s="20" t="s">
        <v>108</v>
      </c>
      <c r="B30" s="25" t="s">
        <v>14</v>
      </c>
      <c r="C30" s="25">
        <v>180</v>
      </c>
      <c r="D30" s="16">
        <v>143111.04444444444</v>
      </c>
      <c r="E30" s="26">
        <f t="shared" si="1"/>
        <v>25759988</v>
      </c>
    </row>
    <row r="31" spans="1:5" s="2" customFormat="1" ht="30" customHeight="1" x14ac:dyDescent="0.25">
      <c r="A31" s="42" t="s">
        <v>70</v>
      </c>
      <c r="B31" s="43"/>
      <c r="C31" s="43"/>
      <c r="D31" s="43"/>
      <c r="E31" s="44"/>
    </row>
    <row r="32" spans="1:5" s="2" customFormat="1" ht="41.5" customHeight="1" x14ac:dyDescent="0.25">
      <c r="A32" s="5" t="s">
        <v>71</v>
      </c>
      <c r="B32" s="5"/>
      <c r="C32" s="27">
        <v>8</v>
      </c>
      <c r="D32" s="28">
        <f>95000000/8</f>
        <v>11875000</v>
      </c>
      <c r="E32" s="23">
        <f>+D32*C32</f>
        <v>95000000</v>
      </c>
    </row>
    <row r="33" spans="1:5" s="2" customFormat="1" ht="46.5" customHeight="1" x14ac:dyDescent="0.25">
      <c r="A33" s="5" t="s">
        <v>72</v>
      </c>
      <c r="B33" s="5"/>
      <c r="C33" s="27">
        <v>180</v>
      </c>
      <c r="D33" s="29">
        <v>667000</v>
      </c>
      <c r="E33" s="23">
        <f t="shared" ref="E33:E41" si="2">+D33*C33</f>
        <v>120060000</v>
      </c>
    </row>
    <row r="34" spans="1:5" s="2" customFormat="1" ht="48" customHeight="1" x14ac:dyDescent="0.25">
      <c r="A34" s="5" t="s">
        <v>73</v>
      </c>
      <c r="B34" s="5"/>
      <c r="C34" s="27">
        <v>1</v>
      </c>
      <c r="D34" s="29">
        <v>35000000</v>
      </c>
      <c r="E34" s="23">
        <f t="shared" si="2"/>
        <v>35000000</v>
      </c>
    </row>
    <row r="35" spans="1:5" s="2" customFormat="1" ht="45" customHeight="1" x14ac:dyDescent="0.25">
      <c r="A35" s="5" t="s">
        <v>74</v>
      </c>
      <c r="B35" s="5"/>
      <c r="C35" s="27">
        <v>1</v>
      </c>
      <c r="D35" s="29">
        <v>40000000</v>
      </c>
      <c r="E35" s="23">
        <f t="shared" si="2"/>
        <v>40000000</v>
      </c>
    </row>
    <row r="36" spans="1:5" s="2" customFormat="1" ht="30" customHeight="1" x14ac:dyDescent="0.25">
      <c r="A36" s="5" t="s">
        <v>75</v>
      </c>
      <c r="B36" s="5"/>
      <c r="C36" s="27">
        <v>180</v>
      </c>
      <c r="D36" s="29">
        <v>500000</v>
      </c>
      <c r="E36" s="23">
        <f t="shared" si="2"/>
        <v>90000000</v>
      </c>
    </row>
    <row r="37" spans="1:5" s="2" customFormat="1" ht="30" customHeight="1" x14ac:dyDescent="0.25">
      <c r="A37" s="5" t="s">
        <v>76</v>
      </c>
      <c r="B37" s="5"/>
      <c r="C37" s="27">
        <v>1</v>
      </c>
      <c r="D37" s="30">
        <v>70000000</v>
      </c>
      <c r="E37" s="23">
        <f t="shared" si="2"/>
        <v>70000000</v>
      </c>
    </row>
    <row r="38" spans="1:5" s="2" customFormat="1" ht="30" customHeight="1" x14ac:dyDescent="0.25">
      <c r="A38" s="5" t="s">
        <v>77</v>
      </c>
      <c r="B38" s="5"/>
      <c r="C38" s="27">
        <v>1</v>
      </c>
      <c r="D38" s="29">
        <v>18737111</v>
      </c>
      <c r="E38" s="23">
        <f t="shared" si="2"/>
        <v>18737111</v>
      </c>
    </row>
    <row r="39" spans="1:5" s="2" customFormat="1" ht="30" customHeight="1" x14ac:dyDescent="0.25">
      <c r="A39" s="5" t="s">
        <v>78</v>
      </c>
      <c r="B39" s="5"/>
      <c r="C39" s="27">
        <v>180</v>
      </c>
      <c r="D39" s="29">
        <v>320000</v>
      </c>
      <c r="E39" s="23">
        <f t="shared" si="2"/>
        <v>57600000</v>
      </c>
    </row>
    <row r="40" spans="1:5" s="2" customFormat="1" ht="30" customHeight="1" x14ac:dyDescent="0.25">
      <c r="A40" s="5" t="s">
        <v>79</v>
      </c>
      <c r="B40" s="5"/>
      <c r="C40" s="27">
        <v>1</v>
      </c>
      <c r="D40" s="29">
        <v>30000000</v>
      </c>
      <c r="E40" s="23">
        <f t="shared" si="2"/>
        <v>30000000</v>
      </c>
    </row>
    <row r="41" spans="1:5" s="2" customFormat="1" ht="30" customHeight="1" x14ac:dyDescent="0.25">
      <c r="A41" s="5" t="s">
        <v>80</v>
      </c>
      <c r="B41" s="5"/>
      <c r="C41" s="27">
        <v>4</v>
      </c>
      <c r="D41" s="31">
        <v>25000000</v>
      </c>
      <c r="E41" s="23">
        <f t="shared" si="2"/>
        <v>100000000</v>
      </c>
    </row>
    <row r="42" spans="1:5" s="2" customFormat="1" ht="30" customHeight="1" x14ac:dyDescent="0.25">
      <c r="A42" s="37" t="s">
        <v>110</v>
      </c>
      <c r="B42" s="38"/>
      <c r="C42" s="39"/>
      <c r="D42" s="40"/>
      <c r="E42" s="24">
        <f>SUM(E32:E41,E12:E30,E3:E10)</f>
        <v>1008937758.9333333</v>
      </c>
    </row>
  </sheetData>
  <mergeCells count="4">
    <mergeCell ref="A42:D42"/>
    <mergeCell ref="A11:E11"/>
    <mergeCell ref="A31:E31"/>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OFICIAL</vt:lpstr>
      <vt:lpstr>CONTRAPARTIDA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dc:creator>
  <cp:lastModifiedBy>Julian Garcia</cp:lastModifiedBy>
  <dcterms:created xsi:type="dcterms:W3CDTF">2025-08-15T16:03:52Z</dcterms:created>
  <dcterms:modified xsi:type="dcterms:W3CDTF">2025-09-10T16:45:23Z</dcterms:modified>
</cp:coreProperties>
</file>