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5\CVS\TIENDA VIRTUAL\014 2025\"/>
    </mc:Choice>
  </mc:AlternateContent>
  <xr:revisionPtr revIDLastSave="0" documentId="8_{985F1C98-BFD3-4A36-9518-DA94BFC17446}" xr6:coauthVersionLast="47" xr6:coauthVersionMax="47" xr10:uidLastSave="{00000000-0000-0000-0000-000000000000}"/>
  <bookViews>
    <workbookView xWindow="-108" yWindow="-108" windowWidth="23256" windowHeight="12456" firstSheet="1" activeTab="3" xr2:uid="{00000000-000D-0000-FFFF-FFFF00000000}"/>
  </bookViews>
  <sheets>
    <sheet name="CAETERIA Y ASEO 2014" sheetId="1" state="hidden" r:id="rId1"/>
    <sheet name="operarios " sheetId="11" r:id="rId2"/>
    <sheet name="conserjes " sheetId="12" r:id="rId3"/>
    <sheet name="RESUMEN" sheetId="13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12" l="1"/>
  <c r="I12" i="12"/>
  <c r="H12" i="12"/>
  <c r="C12" i="12"/>
  <c r="B12" i="12"/>
  <c r="J11" i="12"/>
  <c r="F11" i="12"/>
  <c r="E11" i="12"/>
  <c r="D11" i="12"/>
  <c r="N11" i="12" s="1"/>
  <c r="E10" i="12"/>
  <c r="E12" i="12" s="1"/>
  <c r="D10" i="12"/>
  <c r="D18" i="11"/>
  <c r="D17" i="11"/>
  <c r="D16" i="11"/>
  <c r="D15" i="11"/>
  <c r="D14" i="11"/>
  <c r="D13" i="11"/>
  <c r="D12" i="11"/>
  <c r="D11" i="11"/>
  <c r="N19" i="11"/>
  <c r="H19" i="11"/>
  <c r="G19" i="11"/>
  <c r="C19" i="11"/>
  <c r="B19" i="11"/>
  <c r="M18" i="11"/>
  <c r="L18" i="11"/>
  <c r="K18" i="11"/>
  <c r="J18" i="11"/>
  <c r="I18" i="11"/>
  <c r="F18" i="11"/>
  <c r="E18" i="11"/>
  <c r="M17" i="11"/>
  <c r="L17" i="11"/>
  <c r="K17" i="11"/>
  <c r="J17" i="11"/>
  <c r="I17" i="11"/>
  <c r="F17" i="11"/>
  <c r="E17" i="11"/>
  <c r="M16" i="11"/>
  <c r="L16" i="11"/>
  <c r="K16" i="11"/>
  <c r="J16" i="11"/>
  <c r="I16" i="11"/>
  <c r="F16" i="11"/>
  <c r="E16" i="11"/>
  <c r="M15" i="11"/>
  <c r="L15" i="11"/>
  <c r="K15" i="11"/>
  <c r="J15" i="11"/>
  <c r="I15" i="11"/>
  <c r="F15" i="11"/>
  <c r="E15" i="11"/>
  <c r="M14" i="11"/>
  <c r="L14" i="11"/>
  <c r="K14" i="11"/>
  <c r="J14" i="11"/>
  <c r="I14" i="11"/>
  <c r="F14" i="11"/>
  <c r="E14" i="11"/>
  <c r="M13" i="11"/>
  <c r="L13" i="11"/>
  <c r="K13" i="11"/>
  <c r="J13" i="11"/>
  <c r="I13" i="11"/>
  <c r="F13" i="11"/>
  <c r="E13" i="11"/>
  <c r="M12" i="11"/>
  <c r="L12" i="11"/>
  <c r="K12" i="11"/>
  <c r="J12" i="11"/>
  <c r="I12" i="11"/>
  <c r="F12" i="11"/>
  <c r="E12" i="11"/>
  <c r="M11" i="11"/>
  <c r="L11" i="11"/>
  <c r="K11" i="11"/>
  <c r="J11" i="11"/>
  <c r="I11" i="11"/>
  <c r="F11" i="11"/>
  <c r="E11" i="11"/>
  <c r="L61" i="1"/>
  <c r="J61" i="1"/>
  <c r="H61" i="1"/>
  <c r="F61" i="1"/>
  <c r="M61" i="1" s="1"/>
  <c r="L60" i="1"/>
  <c r="J60" i="1"/>
  <c r="H60" i="1"/>
  <c r="H58" i="1" s="1"/>
  <c r="M58" i="1" s="1"/>
  <c r="F60" i="1"/>
  <c r="L59" i="1"/>
  <c r="L58" i="1"/>
  <c r="J59" i="1"/>
  <c r="M59" i="1" s="1"/>
  <c r="H59" i="1"/>
  <c r="F59" i="1"/>
  <c r="K58" i="1"/>
  <c r="I58" i="1"/>
  <c r="G58" i="1"/>
  <c r="E58" i="1"/>
  <c r="L57" i="1"/>
  <c r="J57" i="1"/>
  <c r="H57" i="1"/>
  <c r="F57" i="1"/>
  <c r="L56" i="1"/>
  <c r="M56" i="1" s="1"/>
  <c r="J56" i="1"/>
  <c r="H56" i="1"/>
  <c r="F56" i="1"/>
  <c r="L55" i="1"/>
  <c r="J55" i="1"/>
  <c r="H55" i="1"/>
  <c r="F55" i="1"/>
  <c r="L54" i="1"/>
  <c r="J54" i="1"/>
  <c r="H54" i="1"/>
  <c r="F54" i="1"/>
  <c r="M54" i="1"/>
  <c r="L53" i="1"/>
  <c r="J53" i="1"/>
  <c r="H53" i="1"/>
  <c r="F53" i="1"/>
  <c r="M53" i="1" s="1"/>
  <c r="L52" i="1"/>
  <c r="J52" i="1"/>
  <c r="H52" i="1"/>
  <c r="F52" i="1"/>
  <c r="M52" i="1"/>
  <c r="L51" i="1"/>
  <c r="J51" i="1"/>
  <c r="M51" i="1" s="1"/>
  <c r="H51" i="1"/>
  <c r="F51" i="1"/>
  <c r="L50" i="1"/>
  <c r="J50" i="1"/>
  <c r="H50" i="1"/>
  <c r="M50" i="1" s="1"/>
  <c r="F50" i="1"/>
  <c r="L49" i="1"/>
  <c r="J49" i="1"/>
  <c r="H49" i="1"/>
  <c r="F49" i="1"/>
  <c r="M49" i="1" s="1"/>
  <c r="L48" i="1"/>
  <c r="J48" i="1"/>
  <c r="H48" i="1"/>
  <c r="F48" i="1"/>
  <c r="L47" i="1"/>
  <c r="L45" i="1" s="1"/>
  <c r="M45" i="1" s="1"/>
  <c r="J47" i="1"/>
  <c r="H47" i="1"/>
  <c r="M47" i="1" s="1"/>
  <c r="F47" i="1"/>
  <c r="L46" i="1"/>
  <c r="J46" i="1"/>
  <c r="H46" i="1"/>
  <c r="F46" i="1"/>
  <c r="M46" i="1" s="1"/>
  <c r="K45" i="1"/>
  <c r="I45" i="1"/>
  <c r="G45" i="1"/>
  <c r="E45" i="1"/>
  <c r="L44" i="1"/>
  <c r="J44" i="1"/>
  <c r="H44" i="1"/>
  <c r="M44" i="1" s="1"/>
  <c r="F44" i="1"/>
  <c r="L43" i="1"/>
  <c r="J43" i="1"/>
  <c r="H43" i="1"/>
  <c r="M43" i="1" s="1"/>
  <c r="F43" i="1"/>
  <c r="L42" i="1"/>
  <c r="J42" i="1"/>
  <c r="H42" i="1"/>
  <c r="F42" i="1"/>
  <c r="M42" i="1" s="1"/>
  <c r="L41" i="1"/>
  <c r="J41" i="1"/>
  <c r="H41" i="1"/>
  <c r="F41" i="1"/>
  <c r="L40" i="1"/>
  <c r="J40" i="1"/>
  <c r="H40" i="1"/>
  <c r="M40" i="1" s="1"/>
  <c r="F40" i="1"/>
  <c r="L39" i="1"/>
  <c r="J39" i="1"/>
  <c r="H39" i="1"/>
  <c r="F39" i="1"/>
  <c r="L38" i="1"/>
  <c r="J38" i="1"/>
  <c r="H38" i="1"/>
  <c r="F38" i="1"/>
  <c r="L37" i="1"/>
  <c r="J37" i="1"/>
  <c r="H37" i="1"/>
  <c r="M37" i="1" s="1"/>
  <c r="F37" i="1"/>
  <c r="L36" i="1"/>
  <c r="J36" i="1"/>
  <c r="H36" i="1"/>
  <c r="F36" i="1"/>
  <c r="M36" i="1" s="1"/>
  <c r="L35" i="1"/>
  <c r="J35" i="1"/>
  <c r="H35" i="1"/>
  <c r="F35" i="1"/>
  <c r="M35" i="1" s="1"/>
  <c r="L34" i="1"/>
  <c r="J34" i="1"/>
  <c r="H34" i="1"/>
  <c r="F34" i="1"/>
  <c r="L33" i="1"/>
  <c r="J33" i="1"/>
  <c r="H33" i="1"/>
  <c r="M33" i="1" s="1"/>
  <c r="F33" i="1"/>
  <c r="L32" i="1"/>
  <c r="J32" i="1"/>
  <c r="H32" i="1"/>
  <c r="M32" i="1" s="1"/>
  <c r="F32" i="1"/>
  <c r="L31" i="1"/>
  <c r="J31" i="1"/>
  <c r="H31" i="1"/>
  <c r="F31" i="1"/>
  <c r="L30" i="1"/>
  <c r="J30" i="1"/>
  <c r="H30" i="1"/>
  <c r="M30" i="1" s="1"/>
  <c r="F30" i="1"/>
  <c r="L29" i="1"/>
  <c r="J29" i="1"/>
  <c r="H29" i="1"/>
  <c r="M29" i="1" s="1"/>
  <c r="F29" i="1"/>
  <c r="L28" i="1"/>
  <c r="J28" i="1"/>
  <c r="H28" i="1"/>
  <c r="F28" i="1"/>
  <c r="M28" i="1" s="1"/>
  <c r="L27" i="1"/>
  <c r="J27" i="1"/>
  <c r="H27" i="1"/>
  <c r="F27" i="1"/>
  <c r="M27" i="1"/>
  <c r="L26" i="1"/>
  <c r="J26" i="1"/>
  <c r="H26" i="1"/>
  <c r="F26" i="1"/>
  <c r="L25" i="1"/>
  <c r="J25" i="1"/>
  <c r="H25" i="1"/>
  <c r="F25" i="1"/>
  <c r="M25" i="1"/>
  <c r="L24" i="1"/>
  <c r="J24" i="1"/>
  <c r="H24" i="1"/>
  <c r="F24" i="1"/>
  <c r="M24" i="1" s="1"/>
  <c r="L23" i="1"/>
  <c r="J23" i="1"/>
  <c r="H23" i="1"/>
  <c r="F23" i="1"/>
  <c r="M23" i="1"/>
  <c r="L22" i="1"/>
  <c r="J22" i="1"/>
  <c r="H22" i="1"/>
  <c r="F22" i="1"/>
  <c r="M22" i="1" s="1"/>
  <c r="L21" i="1"/>
  <c r="J21" i="1"/>
  <c r="H21" i="1"/>
  <c r="F21" i="1"/>
  <c r="M21" i="1" s="1"/>
  <c r="L20" i="1"/>
  <c r="J20" i="1"/>
  <c r="H20" i="1"/>
  <c r="F20" i="1"/>
  <c r="L19" i="1"/>
  <c r="J19" i="1"/>
  <c r="H19" i="1"/>
  <c r="F19" i="1"/>
  <c r="M19" i="1" s="1"/>
  <c r="L18" i="1"/>
  <c r="M18" i="1" s="1"/>
  <c r="J18" i="1"/>
  <c r="H18" i="1"/>
  <c r="F18" i="1"/>
  <c r="L17" i="1"/>
  <c r="J17" i="1"/>
  <c r="H17" i="1"/>
  <c r="F17" i="1"/>
  <c r="L16" i="1"/>
  <c r="J16" i="1"/>
  <c r="H16" i="1"/>
  <c r="F16" i="1"/>
  <c r="L15" i="1"/>
  <c r="M15" i="1" s="1"/>
  <c r="J15" i="1"/>
  <c r="H15" i="1"/>
  <c r="F15" i="1"/>
  <c r="L14" i="1"/>
  <c r="J14" i="1"/>
  <c r="H14" i="1"/>
  <c r="F14" i="1"/>
  <c r="M14" i="1" s="1"/>
  <c r="L13" i="1"/>
  <c r="J13" i="1"/>
  <c r="H13" i="1"/>
  <c r="F13" i="1"/>
  <c r="M13" i="1" s="1"/>
  <c r="L12" i="1"/>
  <c r="J12" i="1"/>
  <c r="H12" i="1"/>
  <c r="F12" i="1"/>
  <c r="M12" i="1"/>
  <c r="L11" i="1"/>
  <c r="J11" i="1"/>
  <c r="H11" i="1"/>
  <c r="F11" i="1"/>
  <c r="M11" i="1" s="1"/>
  <c r="L10" i="1"/>
  <c r="J10" i="1"/>
  <c r="J5" i="1" s="1"/>
  <c r="H10" i="1"/>
  <c r="M10" i="1" s="1"/>
  <c r="F10" i="1"/>
  <c r="L9" i="1"/>
  <c r="J9" i="1"/>
  <c r="H9" i="1"/>
  <c r="F9" i="1"/>
  <c r="M9" i="1" s="1"/>
  <c r="L8" i="1"/>
  <c r="J8" i="1"/>
  <c r="H8" i="1"/>
  <c r="H5" i="1" s="1"/>
  <c r="F8" i="1"/>
  <c r="M8" i="1"/>
  <c r="L7" i="1"/>
  <c r="M7" i="1" s="1"/>
  <c r="J7" i="1"/>
  <c r="H7" i="1"/>
  <c r="F7" i="1"/>
  <c r="L6" i="1"/>
  <c r="J6" i="1"/>
  <c r="H6" i="1"/>
  <c r="F6" i="1"/>
  <c r="M6" i="1" s="1"/>
  <c r="M5" i="1" s="1"/>
  <c r="M62" i="1" s="1"/>
  <c r="K5" i="1"/>
  <c r="I5" i="1"/>
  <c r="G5" i="1"/>
  <c r="E5" i="1"/>
  <c r="C5" i="1"/>
  <c r="M20" i="1"/>
  <c r="M31" i="1"/>
  <c r="M39" i="1"/>
  <c r="M41" i="1"/>
  <c r="F45" i="1"/>
  <c r="L5" i="1"/>
  <c r="M16" i="1"/>
  <c r="M60" i="1"/>
  <c r="M26" i="1"/>
  <c r="M55" i="1"/>
  <c r="M57" i="1"/>
  <c r="J58" i="1"/>
  <c r="H45" i="1"/>
  <c r="M34" i="1"/>
  <c r="M17" i="1"/>
  <c r="M38" i="1"/>
  <c r="M48" i="1"/>
  <c r="J45" i="1"/>
  <c r="F58" i="1"/>
  <c r="M64" i="1" l="1"/>
  <c r="M65" i="1" s="1"/>
  <c r="F5" i="1"/>
  <c r="O13" i="11"/>
  <c r="P13" i="11" s="1"/>
  <c r="Q13" i="11" s="1"/>
  <c r="J19" i="11"/>
  <c r="I19" i="11"/>
  <c r="K19" i="11"/>
  <c r="O12" i="11"/>
  <c r="P12" i="11" s="1"/>
  <c r="Q12" i="11" s="1"/>
  <c r="F10" i="12"/>
  <c r="F12" i="12" s="1"/>
  <c r="G10" i="12"/>
  <c r="J10" i="12"/>
  <c r="J12" i="12" s="1"/>
  <c r="G11" i="12"/>
  <c r="K10" i="12"/>
  <c r="L10" i="12"/>
  <c r="K11" i="12"/>
  <c r="M10" i="12"/>
  <c r="L11" i="12"/>
  <c r="N10" i="12"/>
  <c r="N12" i="12" s="1"/>
  <c r="M11" i="12"/>
  <c r="D19" i="11"/>
  <c r="O17" i="11"/>
  <c r="P17" i="11" s="1"/>
  <c r="Q17" i="11" s="1"/>
  <c r="M19" i="11"/>
  <c r="O15" i="11"/>
  <c r="P15" i="11" s="1"/>
  <c r="Q15" i="11" s="1"/>
  <c r="F19" i="11"/>
  <c r="L19" i="11"/>
  <c r="E19" i="11"/>
  <c r="O14" i="11"/>
  <c r="P14" i="11" s="1"/>
  <c r="Q14" i="11" s="1"/>
  <c r="R14" i="11" s="1"/>
  <c r="O16" i="11"/>
  <c r="P16" i="11" s="1"/>
  <c r="Q16" i="11" s="1"/>
  <c r="O18" i="11"/>
  <c r="O11" i="11"/>
  <c r="G12" i="12" l="1"/>
  <c r="L12" i="12"/>
  <c r="M12" i="12"/>
  <c r="P11" i="11"/>
  <c r="Q11" i="11" s="1"/>
  <c r="R13" i="11"/>
  <c r="P10" i="12"/>
  <c r="K12" i="12"/>
  <c r="P11" i="12"/>
  <c r="P18" i="11"/>
  <c r="Q18" i="11" s="1"/>
  <c r="O19" i="11"/>
  <c r="R15" i="11"/>
  <c r="R16" i="11"/>
  <c r="R12" i="11"/>
  <c r="R17" i="11"/>
  <c r="R11" i="11" l="1"/>
  <c r="Q11" i="12"/>
  <c r="R11" i="12" s="1"/>
  <c r="Q10" i="12"/>
  <c r="P12" i="12"/>
  <c r="R18" i="11"/>
  <c r="P19" i="11"/>
  <c r="S11" i="12" l="1"/>
  <c r="Q12" i="12"/>
  <c r="R10" i="12"/>
  <c r="R12" i="12" s="1"/>
  <c r="S10" i="12"/>
  <c r="S12" i="12" s="1"/>
  <c r="Q19" i="11"/>
  <c r="R19" i="11"/>
  <c r="D10" i="13" l="1"/>
  <c r="C15" i="12"/>
  <c r="D9" i="13"/>
  <c r="D11" i="13" s="1"/>
  <c r="C22" i="11"/>
  <c r="C23" i="11" s="1"/>
  <c r="C21" i="11"/>
  <c r="C16" i="12"/>
  <c r="C14" i="12"/>
</calcChain>
</file>

<file path=xl/sharedStrings.xml><?xml version="1.0" encoding="utf-8"?>
<sst xmlns="http://schemas.openxmlformats.org/spreadsheetml/2006/main" count="262" uniqueCount="168">
  <si>
    <t>CORPORACION AUTONOMA REGIONAL D ELOS VALLES DEL SINU Y DEL SAN JORGE - CVS</t>
  </si>
  <si>
    <t>ITEM</t>
  </si>
  <si>
    <t xml:space="preserve">DETALLE </t>
  </si>
  <si>
    <t>CANTIDAD</t>
  </si>
  <si>
    <t>DON ASEO</t>
  </si>
  <si>
    <t>PROMEDIO TOTAL</t>
  </si>
  <si>
    <t>VALOR UNITARIO</t>
  </si>
  <si>
    <t>VALOR TOTAL</t>
  </si>
  <si>
    <t>UNIDAD</t>
  </si>
  <si>
    <t xml:space="preserve">AMBIENTADOR ELECTRICO TIPO SPRAY X 500 CC CON FRAGANCIA </t>
  </si>
  <si>
    <t xml:space="preserve">AMBIENTADOR SPRAY AEROSOL CONTENIDO X500ML FRESCURA AMBIENTAL </t>
  </si>
  <si>
    <t xml:space="preserve">BALDE PLASTICO 12 LTS CON MANGO PLASTICO </t>
  </si>
  <si>
    <t>UNIDAD X METRO</t>
  </si>
  <si>
    <t>BAYETILLA ALGODON BLANCA</t>
  </si>
  <si>
    <t>BAYETILLA ALGODON ROJA</t>
  </si>
  <si>
    <t>GALON  X 4000CC</t>
  </si>
  <si>
    <t xml:space="preserve">BLANQUEADOR CLORO 6% CONCENTRADO </t>
  </si>
  <si>
    <t>BOLSA X 100 UNIDAD</t>
  </si>
  <si>
    <t>BOLSA PARA ALTA DENSIDAD CALIBRE 0.6 BLANCA PARA CANASTA DE BAÑO 40CMX60CM</t>
  </si>
  <si>
    <t>PAQ X 10</t>
  </si>
  <si>
    <t xml:space="preserve">BOLSAS DE BASURA POLIETILENO GRANDE CALIBRE No.1.3 DENSIDAD BAJA DE 60 CM X 78CM NEGRA </t>
  </si>
  <si>
    <t xml:space="preserve">BOLSA X100 UNIDAD </t>
  </si>
  <si>
    <t xml:space="preserve">BOLSAS PARA HIELO  TRANSPARENTE </t>
  </si>
  <si>
    <t xml:space="preserve">UNIDAD </t>
  </si>
  <si>
    <t>CEPILLO INDUSTRIAL REF: 1602 CERDA PLASTICAS CON MANGO EN MADERA DE 140CM</t>
  </si>
  <si>
    <t xml:space="preserve">CEPILLO PARA BAÑO EN PLASTICO CON CERDA DURA CON MANGO PLASTICO Y BASE </t>
  </si>
  <si>
    <t xml:space="preserve">CEPILLO PARA LIMPIAR TECHO FIBRA SINTETICA  PLASTICA CON CUERPO EN MADERA </t>
  </si>
  <si>
    <t>CREOLINA CONCENTRADA X 4000CC</t>
  </si>
  <si>
    <t xml:space="preserve">GALON X4000CC </t>
  </si>
  <si>
    <t xml:space="preserve">DESINFECTANTE  LIQUIDO PARA PISOS CON FRAGANCIA X 4000CC CONCENTRADO </t>
  </si>
  <si>
    <t>BOLSA  X 500 GRM</t>
  </si>
  <si>
    <t>DETERGENTE EN  POLVO NEUTRO DE USO GENERAL CON FRAGANCIA</t>
  </si>
  <si>
    <t>DISPENSADOR DE PAPEL HIEGIENICO JUMBO 250 MTS</t>
  </si>
  <si>
    <t>DISPENSADOR JABON LIQUIDO USO INSTITUCIONAL CON CAPACIDAD DE 400CC</t>
  </si>
  <si>
    <t xml:space="preserve">DISPENSADOR TOALLAS DE PAPEL DOBLADA EN Z </t>
  </si>
  <si>
    <t>ESCOBAS CON AREA BARRIDO MAYOR A 30 Y MENOR O IGUAL A 41CM CERDAS DURAS</t>
  </si>
  <si>
    <t>ESCOBAS PLASTICA CON AREA BARRIDO MAYOR A 16 Y MENOR O IGUAL A 30 CM CERDAS SUAVES</t>
  </si>
  <si>
    <t>ESPONJILLAS SINTETICAS DOBLE USO</t>
  </si>
  <si>
    <t>CAJA X 100 UNIDAD</t>
  </si>
  <si>
    <t>PAR</t>
  </si>
  <si>
    <t>GUANTES LATEX NATURAL LATEX 100% NATURAL CALIBRE  No25  TALLA 9 1/2</t>
  </si>
  <si>
    <t>UNIDAD X1000cc</t>
  </si>
  <si>
    <t>JABON LIQUIDO PARA MANOS X 1000CC</t>
  </si>
  <si>
    <t xml:space="preserve">JABON LIQUIDO PISOS MULTIUSOS </t>
  </si>
  <si>
    <t>LIMPIA CRISTAL METALICO</t>
  </si>
  <si>
    <t>FRASCO X 700 C.C.</t>
  </si>
  <si>
    <t>LIMPIA VIDRIOS SPRAY</t>
  </si>
  <si>
    <t>PAQUETE  X 4 UNIDADES</t>
  </si>
  <si>
    <t>PAPEL HIGIENICO DOBLE HOJA, NATURAL ECOLOGICO Y HOJA DOBLE PARA DISPENSADOR DE 250m DE LARGO X 11.5 DE ANCHO</t>
  </si>
  <si>
    <t>ROLLO</t>
  </si>
  <si>
    <t>PAPEL HIGIENICO HOJA DOBLE BLANCO  32m DE LARGO x 9 cm DE ANCHO</t>
  </si>
  <si>
    <t>PAPELERA PLASTICA BAÑOS COLOR BLANCO</t>
  </si>
  <si>
    <t>RECOJEDOR DE BASURA PLASTICO RIGIDO MAYOR O IGUAL 6X19X23 Y MENOR A 8.5X20X26 CON MANGO DE MADERA</t>
  </si>
  <si>
    <t>REPUESTO  LIQUIDO X 2 ELECTRICO CONT. NETO 42.ML ACEITE  NATURALES PERFUMADO</t>
  </si>
  <si>
    <t>CAJA X 50 UNIDAD</t>
  </si>
  <si>
    <t xml:space="preserve">TAPABOCAS DESECHABLES  RE: MK-1247 WHITE EAR LOOP </t>
  </si>
  <si>
    <t xml:space="preserve">TRAPERO FABRICADO EN FIBRA DE ALGODÓN DE FIBRA  35CMS, MANGO EN MADERA DE 140 CMS </t>
  </si>
  <si>
    <t>VARSOL MULTIUSO</t>
  </si>
  <si>
    <t>PAQUETEX150 UNIDAD</t>
  </si>
  <si>
    <t xml:space="preserve">TOALLAS EN Z NATURAL, ECOLOGICA HOJA DOBLE DESECHABLES </t>
  </si>
  <si>
    <t>GALON X 300CCC</t>
  </si>
  <si>
    <t xml:space="preserve">CERA LIQUIDA  PARA BRILLAR PISO BLANCA </t>
  </si>
  <si>
    <t xml:space="preserve">LUSTRA MUEBLES X 200CC COLOR MADERA </t>
  </si>
  <si>
    <t>PRODUCTOS DE CAFETERIA Y RESTAURANTE</t>
  </si>
  <si>
    <t>PACA X 25 UNIDAD</t>
  </si>
  <si>
    <t xml:space="preserve">AGUA EN BOLSA 100% NATURAL </t>
  </si>
  <si>
    <t>GALON X 20 LITROS</t>
  </si>
  <si>
    <t xml:space="preserve">AGUA EN BOTELLON X 20 LTS 100% NATURAL </t>
  </si>
  <si>
    <t xml:space="preserve">BOLSA PARA COLAR CAFÉ GRECA GRECA DE 30 POCILLOS </t>
  </si>
  <si>
    <t>TARRO X 500 GRS.</t>
  </si>
  <si>
    <t>PAQUETE X 1000</t>
  </si>
  <si>
    <t xml:space="preserve">MEZCLADORES PARA BEBIDAS CALIENTES EN POLIETILENO COLOR BLANCO </t>
  </si>
  <si>
    <t>SERVILLETAS NATURAL Y ECOLOGICA</t>
  </si>
  <si>
    <t xml:space="preserve">PAQ. 25 UNIDAD </t>
  </si>
  <si>
    <t xml:space="preserve">TAZA MILANO 3 ONZA DESECHABLE DARNEL X 25 </t>
  </si>
  <si>
    <t xml:space="preserve">PAQ. X 25 UNIDAD </t>
  </si>
  <si>
    <t xml:space="preserve">VASOS DESECHABLE 7 ONZA TRASPARENTE COLOR BLANCO  </t>
  </si>
  <si>
    <t>DOCENA X12</t>
  </si>
  <si>
    <t>AZAFATES DE ELECTROPLATA CON ASA</t>
  </si>
  <si>
    <t>JARRA DE VIDRIO</t>
  </si>
  <si>
    <t>VASOS DE CRISTALES SECILLO REF 0700033</t>
  </si>
  <si>
    <t>VIVERES</t>
  </si>
  <si>
    <t>PACA X 200 SOBRES</t>
  </si>
  <si>
    <t xml:space="preserve">CAJA x 20 BOLSA </t>
  </si>
  <si>
    <t>BEBIDA AROMATICA SURTIDAS POR 20 BOLSITA 100% PURA</t>
  </si>
  <si>
    <t>LIBRA</t>
  </si>
  <si>
    <t>CAFÉ TOTAL MOLIDO TIPO FUERTE GRADO DE TOSTION 180-190 MOLIDA FINA ESCALA 450 X 500GR</t>
  </si>
  <si>
    <t>SUBTOTAL</t>
  </si>
  <si>
    <t>IVA 16%</t>
  </si>
  <si>
    <t>IVA 5%</t>
  </si>
  <si>
    <t>TOTAL</t>
  </si>
  <si>
    <t>GUANTES DESECHABLES, DE NITRILO</t>
  </si>
  <si>
    <t>CAJA</t>
  </si>
  <si>
    <t xml:space="preserve">GORROS DESECHABLES </t>
  </si>
  <si>
    <t>JABON EN CREMA PARA LOZA  CON GLICERINA PODER DESENGRASANTE</t>
  </si>
  <si>
    <t xml:space="preserve">POCILLOS PARA TINTO LINEA HOTELERA PORCELAIN AMERICANO COLOR BLANCO </t>
  </si>
  <si>
    <t>AZUCAR ALTA PUREZA REFINADA GRANULADA  EN BOLSA  DE POLIETILENO X 200 SOBRE PRESENTACION 5 GRAMOS</t>
  </si>
  <si>
    <t>DISTRIKING (BENIGNO KING JALABE)</t>
  </si>
  <si>
    <t>MEGASEO S.A.S.</t>
  </si>
  <si>
    <t>PRODUCCIONES MAXICOL LTDA</t>
  </si>
  <si>
    <t>ESTUDIO DE MERCADO 2014</t>
  </si>
  <si>
    <t>CORPORACION AUTONOMA REGIONAL DE LOS VALLES DEL SINU Y DEL SAN JORGE CVS</t>
  </si>
  <si>
    <t>SALARIO MENSUAL</t>
  </si>
  <si>
    <t>AUX DE TRAN</t>
  </si>
  <si>
    <t>PARAFISCALES</t>
  </si>
  <si>
    <t>PRESTACIONES SOCIALES</t>
  </si>
  <si>
    <t>SAL(8,5)</t>
  </si>
  <si>
    <t>PEN(12%)</t>
  </si>
  <si>
    <t>SENA(2%)</t>
  </si>
  <si>
    <t>ICBF(3%)</t>
  </si>
  <si>
    <t>CAJA COMP FAM(4%)</t>
  </si>
  <si>
    <t>CESAN(8,33)</t>
  </si>
  <si>
    <t>INT CESAN (1%)</t>
  </si>
  <si>
    <t>PRIM(8,33%)</t>
  </si>
  <si>
    <t>SUB.TOT</t>
  </si>
  <si>
    <t>COSTO MENSUAL</t>
  </si>
  <si>
    <t>AUI(10%)</t>
  </si>
  <si>
    <t>REGINA TOBIO MONTIEL</t>
  </si>
  <si>
    <t xml:space="preserve"> </t>
  </si>
  <si>
    <t xml:space="preserve">Elaboro </t>
  </si>
  <si>
    <t>Contadora Unidad de Contratación</t>
  </si>
  <si>
    <t>VAC(4,17%)</t>
  </si>
  <si>
    <t>GILMA CARDENAS POMBO</t>
  </si>
  <si>
    <t>SEGURIDAD SOCIAL</t>
  </si>
  <si>
    <t>DIARIO</t>
  </si>
  <si>
    <t>IVA(19%)</t>
  </si>
  <si>
    <t>PRESUPUESTO MENSUAL DEL  PERSONAL DE SERVICOS GENERALES DE LA CVS</t>
  </si>
  <si>
    <t>DOTACION/EEPP</t>
  </si>
  <si>
    <t>Oficina de Almacén CVS</t>
  </si>
  <si>
    <t>RIESGO PROFES (1,044%)(6,96%)</t>
  </si>
  <si>
    <t>HORAS EXTRAS</t>
  </si>
  <si>
    <t>NA</t>
  </si>
  <si>
    <t>RIESGO PROFES (2,436)</t>
  </si>
  <si>
    <t>Técnico Operativo CVS</t>
  </si>
  <si>
    <t>RESUMEN</t>
  </si>
  <si>
    <t>Servicios de limpieza general</t>
  </si>
  <si>
    <t>Codigo CCP DANE</t>
  </si>
  <si>
    <t>CLASE O SUBCLASE</t>
  </si>
  <si>
    <t>SERVICIOS PRESTADOS A LAS EMPRESAS Y SERVICIOS DE PRODUCCION</t>
  </si>
  <si>
    <t>SERVICIOS DE SOPORTE</t>
  </si>
  <si>
    <t>2.1.2.02.02.008.05</t>
  </si>
  <si>
    <t>SECCIÓN / OBJETO DE GASTO</t>
  </si>
  <si>
    <t>DIVISION</t>
  </si>
  <si>
    <t>RUBRO PRESUPUESTAL</t>
  </si>
  <si>
    <t xml:space="preserve">Otros servicios de apoyo n c p </t>
  </si>
  <si>
    <t>Técnico Operativo  CVS</t>
  </si>
  <si>
    <t>amaya</t>
  </si>
  <si>
    <t>delia</t>
  </si>
  <si>
    <t>lorica</t>
  </si>
  <si>
    <t>monteria</t>
  </si>
  <si>
    <t>angie</t>
  </si>
  <si>
    <t>montería</t>
  </si>
  <si>
    <t>jose</t>
  </si>
  <si>
    <t>emilse</t>
  </si>
  <si>
    <t>aurora</t>
  </si>
  <si>
    <t>lucho</t>
  </si>
  <si>
    <t>moris</t>
  </si>
  <si>
    <t>bosquecito</t>
  </si>
  <si>
    <t>Servicio Aseo</t>
  </si>
  <si>
    <t>Conserjería</t>
  </si>
  <si>
    <t>Total</t>
  </si>
  <si>
    <t>PRESUPUESTO MENSUAL DEL  PERSONAL CONSERJES GENERALES DE LA CVS</t>
  </si>
  <si>
    <t>OBJETO:PRESTACIÓN DE SERVICIO  DE ASEO, MANTENIMIENTO Y CAFETERÍA PARA LAS DIFERENTES DEPENDENCIAS E INSTALACIONES Y  CONSEJERIA PARA LA CORPORACIÓN AUTÓNOMA REGIONAL DE LOS VALLES DEL SINÚ Y SAN JORGE</t>
  </si>
  <si>
    <t>OBJETO:PRESTACIÓN DE SERVICIO INTEGRAL DE ASEO, MANTENIMIENTO Y CAFETERÍA PARA LAS DIFERENTES DEPENDENCIAS E INSTALACIONES Y  CONSEJERIA PARA LA CORPORACIÓN AUTÓNOMA REGIONAL DE LOS VALLES DEL SINÚ Y SAN JORGE CVS</t>
  </si>
  <si>
    <t>OBJETO: PRESTACIÓN DE SERVICIO DE ASEO, MANTENIMIENTO Y CAFETERÍA PARA LAS DIFERENTES DEPENDENCIAS E INSTALACIONES Y  CONSEJERIA PARA LA CORPORACIÓN AUTÓNOMA REGIONAL DE LOS VALLES DEL SINÚ Y SAN JORGE</t>
  </si>
  <si>
    <t>1 mes</t>
  </si>
  <si>
    <t>TOTAL ASEO</t>
  </si>
  <si>
    <t>1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</si>
</sst>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(* #,##0.00_);_(* \(#,##0.00\);_(* &quot;-&quot;??_);_(@_)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 * #,##0_ ;_ * \-#,##0_ ;_ * &quot;-&quot;??_ ;_ @_ "/>
    <numFmt numFmtId="168" formatCode="_(* #,##0_);_(* \(#,##0\);_(* &quot;-&quot;??_);_(@_)"/>
    <numFmt numFmtId="169" formatCode="_ [$€-2]\ * #,##0.00_ ;_ [$€-2]\ * \-#,##0.00_ ;_ [$€-2]\ * &quot;-&quot;??_ "/>
    <numFmt numFmtId="170" formatCode="_(* #,##0.0_);_(* \(#,##0.0\);_(* &quot;-&quot;??_);_(@_)"/>
    <numFmt numFmtId="171" formatCode="000"/>
    <numFmt numFmtId="172" formatCode="00"/>
    <numFmt numFmtId="173" formatCode="_-&quot;$&quot;* #,##0_-;\-&quot;$&quot;* #,##0_-;_-&quot;$&quot;* &quot;-&quot;??_-;_-@_-"/>
    <numFmt numFmtId="174" formatCode="_-* #,##0_-;\-* #,##0_-;_-* &quot;-&quot;??_-;_-@_-"/>
    <numFmt numFmtId="175" formatCode="_ * #,##0.0_ ;_ * \-#,##0.0_ ;_ * &quot;-&quot;??_ ;_ @_ "/>
    <numFmt numFmtId="176" formatCode="_-&quot;$&quot;\ * #,##0.0_-;\-&quot;$&quot;\ * #,##0.0_-;_-&quot;$&quot;\ * &quot;-&quot;?_-;_-@_-"/>
    <numFmt numFmtId="177" formatCode="_-&quot;$&quot;* #,##0.00_-;\-&quot;$&quot;* #,##0.00_-;_-&quot;$&quot;* &quot;-&quot;??_-;_-@_-"/>
    <numFmt numFmtId="178" formatCode="_-&quot;$&quot;* #,##0.0_-;\-&quot;$&quot;* #,##0.0_-;_-&quot;$&quot;* &quot;-&quot;??_-;_-@_-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10"/>
      <name val="Arial"/>
      <family val="2"/>
    </font>
    <font>
      <sz val="6"/>
      <color indexed="8"/>
      <name val="Arial"/>
      <family val="2"/>
    </font>
    <font>
      <sz val="6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sz val="11"/>
      <color theme="1"/>
      <name val="Calibri"/>
      <family val="2"/>
      <scheme val="minor"/>
    </font>
    <font>
      <sz val="10"/>
      <color theme="0"/>
      <name val="Arial Narrow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1"/>
      <color theme="0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9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b/>
      <sz val="6"/>
      <name val="Arial"/>
      <family val="2"/>
    </font>
    <font>
      <sz val="10"/>
      <color theme="0"/>
      <name val="Arial"/>
      <family val="2"/>
    </font>
    <font>
      <b/>
      <sz val="8"/>
      <color theme="1"/>
      <name val="Aptos Narrow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ptos Narrow"/>
      <family val="2"/>
    </font>
  </fonts>
  <fills count="3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10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45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0">
    <xf numFmtId="0" fontId="0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2" borderId="0" applyNumberFormat="0" applyBorder="0" applyAlignment="0" applyProtection="0"/>
    <xf numFmtId="0" fontId="17" fillId="5" borderId="0" applyNumberFormat="0" applyBorder="0" applyAlignment="0" applyProtection="0"/>
    <xf numFmtId="0" fontId="17" fillId="3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3" borderId="0" applyNumberFormat="0" applyBorder="0" applyAlignment="0" applyProtection="0"/>
    <xf numFmtId="0" fontId="18" fillId="10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6" borderId="0" applyNumberFormat="0" applyBorder="0" applyAlignment="0" applyProtection="0"/>
    <xf numFmtId="0" fontId="18" fillId="10" borderId="0" applyNumberFormat="0" applyBorder="0" applyAlignment="0" applyProtection="0"/>
    <xf numFmtId="0" fontId="18" fillId="3" borderId="0" applyNumberFormat="0" applyBorder="0" applyAlignment="0" applyProtection="0"/>
    <xf numFmtId="0" fontId="19" fillId="11" borderId="0" applyNumberFormat="0" applyBorder="0" applyAlignment="0" applyProtection="0"/>
    <xf numFmtId="0" fontId="20" fillId="2" borderId="1" applyNumberFormat="0" applyAlignment="0" applyProtection="0"/>
    <xf numFmtId="0" fontId="21" fillId="12" borderId="2" applyNumberFormat="0" applyAlignment="0" applyProtection="0"/>
    <xf numFmtId="0" fontId="22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18" fillId="10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10" borderId="0" applyNumberFormat="0" applyBorder="0" applyAlignment="0" applyProtection="0"/>
    <xf numFmtId="0" fontId="17" fillId="25" borderId="0" applyNumberFormat="0" applyBorder="0" applyAlignment="0" applyProtection="0"/>
    <xf numFmtId="0" fontId="17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26" borderId="0" applyNumberFormat="0" applyBorder="0" applyAlignment="0" applyProtection="0"/>
    <xf numFmtId="0" fontId="17" fillId="19" borderId="0" applyNumberFormat="0" applyBorder="0" applyAlignment="0" applyProtection="0"/>
    <xf numFmtId="0" fontId="17" fillId="27" borderId="0" applyNumberFormat="0" applyBorder="0" applyAlignment="0" applyProtection="0"/>
    <xf numFmtId="0" fontId="18" fillId="27" borderId="0" applyNumberFormat="0" applyBorder="0" applyAlignment="0" applyProtection="0"/>
    <xf numFmtId="0" fontId="25" fillId="3" borderId="1" applyNumberFormat="0" applyAlignment="0" applyProtection="0"/>
    <xf numFmtId="169" fontId="3" fillId="0" borderId="0" applyFont="0" applyFill="0" applyBorder="0" applyAlignment="0" applyProtection="0"/>
    <xf numFmtId="0" fontId="26" fillId="28" borderId="0" applyNumberFormat="0" applyBorder="0" applyAlignment="0" applyProtection="0"/>
    <xf numFmtId="166" fontId="3" fillId="0" borderId="0" applyFont="0" applyFill="0" applyBorder="0" applyAlignment="0" applyProtection="0"/>
    <xf numFmtId="43" fontId="34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7" fillId="8" borderId="0" applyNumberFormat="0" applyBorder="0" applyAlignment="0" applyProtection="0"/>
    <xf numFmtId="0" fontId="34" fillId="0" borderId="0"/>
    <xf numFmtId="37" fontId="4" fillId="0" borderId="0"/>
    <xf numFmtId="0" fontId="4" fillId="0" borderId="0"/>
    <xf numFmtId="0" fontId="17" fillId="4" borderId="4" applyNumberFormat="0" applyFont="0" applyAlignment="0" applyProtection="0"/>
    <xf numFmtId="9" fontId="3" fillId="0" borderId="0" applyFont="0" applyFill="0" applyBorder="0" applyAlignment="0" applyProtection="0"/>
    <xf numFmtId="0" fontId="28" fillId="2" borderId="5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23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24" fillId="0" borderId="9" applyNumberFormat="0" applyFill="0" applyAlignment="0" applyProtection="0"/>
    <xf numFmtId="171" fontId="35" fillId="32" borderId="0" applyFill="0" applyAlignment="0">
      <alignment horizontal="center" vertical="center"/>
    </xf>
    <xf numFmtId="171" fontId="36" fillId="32" borderId="0" applyFill="0" applyProtection="0">
      <alignment horizontal="center" vertical="center"/>
    </xf>
    <xf numFmtId="172" fontId="36" fillId="0" borderId="0" applyFill="0">
      <alignment horizontal="center" vertical="center" wrapText="1"/>
    </xf>
    <xf numFmtId="0" fontId="2" fillId="0" borderId="0"/>
    <xf numFmtId="0" fontId="1" fillId="0" borderId="0"/>
    <xf numFmtId="0" fontId="3" fillId="0" borderId="0"/>
    <xf numFmtId="0" fontId="3" fillId="0" borderId="0"/>
  </cellStyleXfs>
  <cellXfs count="265">
    <xf numFmtId="0" fontId="0" fillId="0" borderId="0" xfId="0"/>
    <xf numFmtId="167" fontId="7" fillId="0" borderId="0" xfId="54" applyNumberFormat="1" applyFont="1" applyAlignment="1">
      <alignment vertical="center"/>
    </xf>
    <xf numFmtId="0" fontId="7" fillId="0" borderId="0" xfId="61" applyFont="1" applyAlignment="1">
      <alignment vertical="center"/>
    </xf>
    <xf numFmtId="0" fontId="7" fillId="0" borderId="0" xfId="61" applyFont="1" applyAlignment="1">
      <alignment horizontal="left" vertical="center"/>
    </xf>
    <xf numFmtId="0" fontId="7" fillId="0" borderId="0" xfId="61" applyFont="1" applyAlignment="1">
      <alignment horizontal="center" vertical="center"/>
    </xf>
    <xf numFmtId="167" fontId="7" fillId="0" borderId="0" xfId="61" applyNumberFormat="1" applyFont="1" applyAlignment="1">
      <alignment horizontal="center" vertical="center"/>
    </xf>
    <xf numFmtId="167" fontId="7" fillId="0" borderId="0" xfId="61" applyNumberFormat="1" applyFont="1" applyAlignment="1">
      <alignment vertical="center"/>
    </xf>
    <xf numFmtId="0" fontId="9" fillId="0" borderId="10" xfId="0" applyFont="1" applyBorder="1" applyAlignment="1">
      <alignment horizontal="center" wrapText="1"/>
    </xf>
    <xf numFmtId="167" fontId="9" fillId="29" borderId="11" xfId="61" applyNumberFormat="1" applyFont="1" applyFill="1" applyBorder="1" applyAlignment="1">
      <alignment vertical="center"/>
    </xf>
    <xf numFmtId="167" fontId="7" fillId="0" borderId="12" xfId="54" applyNumberFormat="1" applyFont="1" applyBorder="1" applyAlignment="1">
      <alignment vertical="center"/>
    </xf>
    <xf numFmtId="167" fontId="7" fillId="0" borderId="13" xfId="54" applyNumberFormat="1" applyFont="1" applyBorder="1" applyAlignment="1">
      <alignment vertical="center"/>
    </xf>
    <xf numFmtId="167" fontId="7" fillId="0" borderId="14" xfId="54" applyNumberFormat="1" applyFont="1" applyBorder="1" applyAlignment="1">
      <alignment vertical="center"/>
    </xf>
    <xf numFmtId="37" fontId="10" fillId="29" borderId="15" xfId="61" applyNumberFormat="1" applyFont="1" applyFill="1" applyBorder="1" applyAlignment="1">
      <alignment horizontal="center" vertical="center"/>
    </xf>
    <xf numFmtId="0" fontId="10" fillId="29" borderId="16" xfId="61" applyFont="1" applyFill="1" applyBorder="1" applyAlignment="1">
      <alignment horizontal="left" vertical="center"/>
    </xf>
    <xf numFmtId="0" fontId="7" fillId="29" borderId="17" xfId="61" applyFont="1" applyFill="1" applyBorder="1" applyAlignment="1">
      <alignment vertical="center"/>
    </xf>
    <xf numFmtId="0" fontId="7" fillId="30" borderId="0" xfId="61" applyFont="1" applyFill="1" applyAlignment="1">
      <alignment vertical="center"/>
    </xf>
    <xf numFmtId="167" fontId="7" fillId="30" borderId="18" xfId="54" applyNumberFormat="1" applyFont="1" applyFill="1" applyBorder="1" applyAlignment="1">
      <alignment vertical="center"/>
    </xf>
    <xf numFmtId="167" fontId="7" fillId="0" borderId="18" xfId="54" applyNumberFormat="1" applyFont="1" applyBorder="1" applyAlignment="1">
      <alignment vertical="center"/>
    </xf>
    <xf numFmtId="167" fontId="7" fillId="30" borderId="13" xfId="54" applyNumberFormat="1" applyFont="1" applyFill="1" applyBorder="1" applyAlignment="1">
      <alignment vertical="center"/>
    </xf>
    <xf numFmtId="167" fontId="7" fillId="30" borderId="14" xfId="54" applyNumberFormat="1" applyFont="1" applyFill="1" applyBorder="1" applyAlignment="1">
      <alignment vertical="center"/>
    </xf>
    <xf numFmtId="0" fontId="10" fillId="29" borderId="15" xfId="61" applyFont="1" applyFill="1" applyBorder="1" applyAlignment="1">
      <alignment horizontal="center" vertical="center"/>
    </xf>
    <xf numFmtId="167" fontId="7" fillId="0" borderId="19" xfId="54" applyNumberFormat="1" applyFont="1" applyBorder="1" applyAlignment="1">
      <alignment vertical="center"/>
    </xf>
    <xf numFmtId="167" fontId="7" fillId="30" borderId="19" xfId="54" applyNumberFormat="1" applyFont="1" applyFill="1" applyBorder="1" applyAlignment="1">
      <alignment vertical="center"/>
    </xf>
    <xf numFmtId="167" fontId="9" fillId="0" borderId="16" xfId="61" applyNumberFormat="1" applyFont="1" applyBorder="1" applyAlignment="1">
      <alignment vertical="center"/>
    </xf>
    <xf numFmtId="4" fontId="7" fillId="0" borderId="0" xfId="61" applyNumberFormat="1" applyFont="1" applyAlignment="1">
      <alignment horizontal="right" vertical="center"/>
    </xf>
    <xf numFmtId="37" fontId="13" fillId="30" borderId="13" xfId="60" applyFont="1" applyFill="1" applyBorder="1" applyAlignment="1">
      <alignment horizontal="center" vertical="center"/>
    </xf>
    <xf numFmtId="37" fontId="11" fillId="30" borderId="13" xfId="60" applyFont="1" applyFill="1" applyBorder="1" applyAlignment="1">
      <alignment vertical="center" wrapText="1"/>
    </xf>
    <xf numFmtId="37" fontId="13" fillId="0" borderId="13" xfId="60" applyFont="1" applyBorder="1" applyAlignment="1">
      <alignment horizontal="center" vertical="center"/>
    </xf>
    <xf numFmtId="37" fontId="11" fillId="0" borderId="13" xfId="60" applyFont="1" applyBorder="1" applyAlignment="1">
      <alignment vertical="center" wrapText="1"/>
    </xf>
    <xf numFmtId="37" fontId="11" fillId="0" borderId="13" xfId="60" applyFont="1" applyBorder="1" applyAlignment="1">
      <alignment vertical="center"/>
    </xf>
    <xf numFmtId="37" fontId="13" fillId="0" borderId="13" xfId="60" applyFont="1" applyBorder="1" applyAlignment="1">
      <alignment horizontal="center" vertical="center" wrapText="1"/>
    </xf>
    <xf numFmtId="49" fontId="11" fillId="0" borderId="13" xfId="60" applyNumberFormat="1" applyFont="1" applyBorder="1" applyAlignment="1">
      <alignment vertical="center" wrapText="1"/>
    </xf>
    <xf numFmtId="0" fontId="11" fillId="0" borderId="13" xfId="60" applyNumberFormat="1" applyFont="1" applyBorder="1" applyAlignment="1">
      <alignment vertical="center" wrapText="1"/>
    </xf>
    <xf numFmtId="37" fontId="14" fillId="0" borderId="13" xfId="60" applyFont="1" applyBorder="1" applyAlignment="1">
      <alignment horizontal="center" vertical="center"/>
    </xf>
    <xf numFmtId="37" fontId="7" fillId="0" borderId="13" xfId="60" applyFont="1" applyBorder="1" applyAlignment="1">
      <alignment vertical="center"/>
    </xf>
    <xf numFmtId="37" fontId="7" fillId="0" borderId="13" xfId="60" applyFont="1" applyBorder="1" applyAlignment="1">
      <alignment horizontal="center" vertical="center"/>
    </xf>
    <xf numFmtId="37" fontId="11" fillId="30" borderId="13" xfId="60" applyFont="1" applyFill="1" applyBorder="1" applyAlignment="1">
      <alignment horizontal="center" vertical="center" wrapText="1"/>
    </xf>
    <xf numFmtId="37" fontId="11" fillId="30" borderId="13" xfId="60" applyFont="1" applyFill="1" applyBorder="1" applyAlignment="1">
      <alignment vertical="center"/>
    </xf>
    <xf numFmtId="37" fontId="11" fillId="30" borderId="13" xfId="60" applyFont="1" applyFill="1" applyBorder="1" applyAlignment="1">
      <alignment horizontal="center" vertical="center"/>
    </xf>
    <xf numFmtId="49" fontId="11" fillId="30" borderId="13" xfId="60" applyNumberFormat="1" applyFont="1" applyFill="1" applyBorder="1" applyAlignment="1">
      <alignment horizontal="center" vertical="center" wrapText="1"/>
    </xf>
    <xf numFmtId="167" fontId="9" fillId="29" borderId="20" xfId="54" applyNumberFormat="1" applyFont="1" applyFill="1" applyBorder="1" applyAlignment="1">
      <alignment vertical="center"/>
    </xf>
    <xf numFmtId="167" fontId="9" fillId="29" borderId="21" xfId="54" applyNumberFormat="1" applyFont="1" applyFill="1" applyBorder="1" applyAlignment="1">
      <alignment vertical="center"/>
    </xf>
    <xf numFmtId="167" fontId="7" fillId="0" borderId="13" xfId="54" applyNumberFormat="1" applyFont="1" applyFill="1" applyBorder="1" applyAlignment="1">
      <alignment vertical="center"/>
    </xf>
    <xf numFmtId="167" fontId="15" fillId="0" borderId="0" xfId="61" applyNumberFormat="1" applyFont="1" applyAlignment="1">
      <alignment vertical="center"/>
    </xf>
    <xf numFmtId="37" fontId="11" fillId="30" borderId="18" xfId="60" applyFont="1" applyFill="1" applyBorder="1" applyAlignment="1">
      <alignment vertical="center" wrapText="1"/>
    </xf>
    <xf numFmtId="37" fontId="10" fillId="29" borderId="16" xfId="61" applyNumberFormat="1" applyFont="1" applyFill="1" applyBorder="1" applyAlignment="1">
      <alignment horizontal="center" vertical="center"/>
    </xf>
    <xf numFmtId="0" fontId="10" fillId="29" borderId="16" xfId="61" applyFont="1" applyFill="1" applyBorder="1" applyAlignment="1">
      <alignment horizontal="center" vertical="center"/>
    </xf>
    <xf numFmtId="167" fontId="12" fillId="0" borderId="0" xfId="54" applyNumberFormat="1" applyFont="1" applyFill="1" applyAlignment="1">
      <alignment horizontal="center" vertical="center"/>
    </xf>
    <xf numFmtId="9" fontId="7" fillId="30" borderId="0" xfId="63" applyFont="1" applyFill="1" applyAlignment="1">
      <alignment vertical="center"/>
    </xf>
    <xf numFmtId="9" fontId="7" fillId="0" borderId="0" xfId="63" applyFont="1" applyAlignment="1">
      <alignment vertical="center"/>
    </xf>
    <xf numFmtId="0" fontId="7" fillId="0" borderId="22" xfId="61" applyFont="1" applyBorder="1" applyAlignment="1">
      <alignment horizontal="center" vertical="center"/>
    </xf>
    <xf numFmtId="167" fontId="7" fillId="0" borderId="23" xfId="54" applyNumberFormat="1" applyFont="1" applyBorder="1" applyAlignment="1">
      <alignment vertical="center"/>
    </xf>
    <xf numFmtId="167" fontId="7" fillId="0" borderId="24" xfId="54" applyNumberFormat="1" applyFont="1" applyBorder="1" applyAlignment="1">
      <alignment vertical="center"/>
    </xf>
    <xf numFmtId="167" fontId="7" fillId="0" borderId="24" xfId="54" applyNumberFormat="1" applyFont="1" applyFill="1" applyBorder="1" applyAlignment="1">
      <alignment vertical="center"/>
    </xf>
    <xf numFmtId="167" fontId="7" fillId="30" borderId="25" xfId="54" applyNumberFormat="1" applyFont="1" applyFill="1" applyBorder="1" applyAlignment="1">
      <alignment vertical="center"/>
    </xf>
    <xf numFmtId="167" fontId="7" fillId="30" borderId="26" xfId="54" applyNumberFormat="1" applyFont="1" applyFill="1" applyBorder="1" applyAlignment="1">
      <alignment vertical="center"/>
    </xf>
    <xf numFmtId="37" fontId="7" fillId="0" borderId="18" xfId="60" applyFont="1" applyBorder="1" applyAlignment="1">
      <alignment horizontal="center" vertical="center"/>
    </xf>
    <xf numFmtId="167" fontId="7" fillId="29" borderId="21" xfId="54" applyNumberFormat="1" applyFont="1" applyFill="1" applyBorder="1" applyAlignment="1">
      <alignment vertical="center"/>
    </xf>
    <xf numFmtId="167" fontId="7" fillId="29" borderId="11" xfId="61" applyNumberFormat="1" applyFont="1" applyFill="1" applyBorder="1" applyAlignment="1">
      <alignment vertical="center"/>
    </xf>
    <xf numFmtId="167" fontId="7" fillId="29" borderId="16" xfId="54" applyNumberFormat="1" applyFont="1" applyFill="1" applyBorder="1" applyAlignment="1">
      <alignment vertical="center"/>
    </xf>
    <xf numFmtId="167" fontId="7" fillId="29" borderId="17" xfId="54" applyNumberFormat="1" applyFont="1" applyFill="1" applyBorder="1" applyAlignment="1">
      <alignment vertical="center"/>
    </xf>
    <xf numFmtId="167" fontId="9" fillId="0" borderId="11" xfId="61" applyNumberFormat="1" applyFont="1" applyBorder="1" applyAlignment="1">
      <alignment vertical="center"/>
    </xf>
    <xf numFmtId="167" fontId="7" fillId="0" borderId="11" xfId="61" applyNumberFormat="1" applyFont="1" applyBorder="1" applyAlignment="1">
      <alignment vertical="center"/>
    </xf>
    <xf numFmtId="0" fontId="9" fillId="0" borderId="11" xfId="0" applyFont="1" applyBorder="1" applyAlignment="1">
      <alignment horizontal="center" wrapText="1"/>
    </xf>
    <xf numFmtId="0" fontId="5" fillId="0" borderId="0" xfId="0" applyFont="1"/>
    <xf numFmtId="167" fontId="12" fillId="0" borderId="0" xfId="61" applyNumberFormat="1" applyFont="1" applyAlignment="1">
      <alignment vertical="center"/>
    </xf>
    <xf numFmtId="167" fontId="12" fillId="30" borderId="0" xfId="61" applyNumberFormat="1" applyFont="1" applyFill="1" applyAlignment="1">
      <alignment vertical="center"/>
    </xf>
    <xf numFmtId="168" fontId="3" fillId="0" borderId="0" xfId="56" applyNumberFormat="1"/>
    <xf numFmtId="166" fontId="7" fillId="0" borderId="0" xfId="54" applyFont="1" applyAlignment="1">
      <alignment vertical="center"/>
    </xf>
    <xf numFmtId="167" fontId="7" fillId="0" borderId="0" xfId="54" applyNumberFormat="1" applyFont="1" applyFill="1" applyAlignment="1">
      <alignment vertical="center"/>
    </xf>
    <xf numFmtId="167" fontId="9" fillId="0" borderId="0" xfId="54" applyNumberFormat="1" applyFont="1" applyFill="1" applyAlignment="1">
      <alignment vertical="center"/>
    </xf>
    <xf numFmtId="167" fontId="0" fillId="29" borderId="11" xfId="61" applyNumberFormat="1" applyFont="1" applyFill="1" applyBorder="1" applyAlignment="1">
      <alignment vertical="center"/>
    </xf>
    <xf numFmtId="0" fontId="9" fillId="0" borderId="0" xfId="61" applyFont="1" applyAlignment="1">
      <alignment vertical="center"/>
    </xf>
    <xf numFmtId="166" fontId="9" fillId="0" borderId="0" xfId="54" applyFont="1" applyAlignment="1">
      <alignment vertical="center"/>
    </xf>
    <xf numFmtId="167" fontId="9" fillId="0" borderId="16" xfId="54" applyNumberFormat="1" applyFont="1" applyBorder="1" applyAlignment="1">
      <alignment vertical="center"/>
    </xf>
    <xf numFmtId="0" fontId="3" fillId="0" borderId="0" xfId="0" applyFont="1"/>
    <xf numFmtId="167" fontId="5" fillId="0" borderId="0" xfId="54" applyNumberFormat="1" applyFont="1"/>
    <xf numFmtId="170" fontId="5" fillId="0" borderId="0" xfId="56" applyNumberFormat="1" applyFont="1"/>
    <xf numFmtId="164" fontId="5" fillId="0" borderId="0" xfId="56" applyFont="1"/>
    <xf numFmtId="167" fontId="38" fillId="0" borderId="0" xfId="54" applyNumberFormat="1" applyFont="1" applyAlignment="1"/>
    <xf numFmtId="164" fontId="3" fillId="0" borderId="0" xfId="56" applyFont="1"/>
    <xf numFmtId="173" fontId="41" fillId="0" borderId="0" xfId="0" applyNumberFormat="1" applyFont="1"/>
    <xf numFmtId="164" fontId="3" fillId="0" borderId="0" xfId="0" applyNumberFormat="1" applyFont="1"/>
    <xf numFmtId="174" fontId="41" fillId="0" borderId="0" xfId="54" applyNumberFormat="1" applyFont="1"/>
    <xf numFmtId="173" fontId="40" fillId="0" borderId="0" xfId="0" applyNumberFormat="1" applyFont="1"/>
    <xf numFmtId="170" fontId="3" fillId="0" borderId="0" xfId="56" applyNumberFormat="1" applyFont="1"/>
    <xf numFmtId="0" fontId="42" fillId="0" borderId="0" xfId="0" applyFont="1"/>
    <xf numFmtId="0" fontId="0" fillId="31" borderId="0" xfId="0" applyFill="1"/>
    <xf numFmtId="0" fontId="38" fillId="31" borderId="0" xfId="0" applyFont="1" applyFill="1"/>
    <xf numFmtId="168" fontId="38" fillId="31" borderId="0" xfId="0" applyNumberFormat="1" applyFont="1" applyFill="1"/>
    <xf numFmtId="0" fontId="16" fillId="31" borderId="0" xfId="0" applyFont="1" applyFill="1"/>
    <xf numFmtId="0" fontId="37" fillId="31" borderId="0" xfId="0" applyFont="1" applyFill="1"/>
    <xf numFmtId="168" fontId="37" fillId="31" borderId="0" xfId="0" applyNumberFormat="1" applyFont="1" applyFill="1"/>
    <xf numFmtId="0" fontId="3" fillId="31" borderId="0" xfId="0" applyFont="1" applyFill="1" applyAlignment="1">
      <alignment horizontal="center" vertical="center"/>
    </xf>
    <xf numFmtId="0" fontId="43" fillId="31" borderId="0" xfId="0" applyFont="1" applyFill="1" applyAlignment="1">
      <alignment horizontal="left" vertical="center"/>
    </xf>
    <xf numFmtId="0" fontId="9" fillId="31" borderId="13" xfId="0" applyFont="1" applyFill="1" applyBorder="1" applyAlignment="1">
      <alignment vertical="center" wrapText="1"/>
    </xf>
    <xf numFmtId="168" fontId="5" fillId="31" borderId="13" xfId="56" applyNumberFormat="1" applyFont="1" applyFill="1" applyBorder="1" applyAlignment="1">
      <alignment horizontal="center" vertical="center"/>
    </xf>
    <xf numFmtId="167" fontId="9" fillId="31" borderId="0" xfId="54" applyNumberFormat="1" applyFont="1" applyFill="1"/>
    <xf numFmtId="168" fontId="5" fillId="31" borderId="0" xfId="0" applyNumberFormat="1" applyFont="1" applyFill="1"/>
    <xf numFmtId="0" fontId="9" fillId="31" borderId="0" xfId="0" applyFont="1" applyFill="1"/>
    <xf numFmtId="168" fontId="5" fillId="31" borderId="0" xfId="56" applyNumberFormat="1" applyFont="1" applyFill="1" applyAlignment="1"/>
    <xf numFmtId="0" fontId="5" fillId="31" borderId="0" xfId="0" applyFont="1" applyFill="1"/>
    <xf numFmtId="0" fontId="3" fillId="31" borderId="43" xfId="0" applyFont="1" applyFill="1" applyBorder="1" applyAlignment="1">
      <alignment horizontal="center" vertical="center"/>
    </xf>
    <xf numFmtId="0" fontId="43" fillId="31" borderId="42" xfId="0" applyFont="1" applyFill="1" applyBorder="1" applyAlignment="1">
      <alignment horizontal="left" vertical="center"/>
    </xf>
    <xf numFmtId="0" fontId="43" fillId="31" borderId="43" xfId="0" applyFont="1" applyFill="1" applyBorder="1" applyAlignment="1">
      <alignment horizontal="left" vertical="center"/>
    </xf>
    <xf numFmtId="173" fontId="5" fillId="31" borderId="0" xfId="57" applyNumberFormat="1" applyFont="1" applyFill="1" applyAlignment="1"/>
    <xf numFmtId="173" fontId="5" fillId="31" borderId="0" xfId="57" applyNumberFormat="1" applyFont="1" applyFill="1" applyBorder="1" applyAlignment="1"/>
    <xf numFmtId="174" fontId="5" fillId="31" borderId="0" xfId="54" applyNumberFormat="1" applyFont="1" applyFill="1"/>
    <xf numFmtId="0" fontId="3" fillId="31" borderId="0" xfId="0" applyFont="1" applyFill="1"/>
    <xf numFmtId="0" fontId="49" fillId="0" borderId="0" xfId="0" applyFont="1"/>
    <xf numFmtId="0" fontId="39" fillId="31" borderId="0" xfId="0" applyFont="1" applyFill="1"/>
    <xf numFmtId="170" fontId="5" fillId="31" borderId="13" xfId="56" applyNumberFormat="1" applyFont="1" applyFill="1" applyBorder="1" applyAlignment="1">
      <alignment horizontal="center" vertical="center"/>
    </xf>
    <xf numFmtId="0" fontId="50" fillId="31" borderId="0" xfId="0" applyFont="1" applyFill="1"/>
    <xf numFmtId="175" fontId="5" fillId="31" borderId="0" xfId="54" applyNumberFormat="1" applyFont="1" applyFill="1" applyBorder="1"/>
    <xf numFmtId="167" fontId="5" fillId="31" borderId="0" xfId="54" applyNumberFormat="1" applyFont="1" applyFill="1" applyBorder="1"/>
    <xf numFmtId="167" fontId="5" fillId="31" borderId="0" xfId="54" applyNumberFormat="1" applyFont="1" applyFill="1"/>
    <xf numFmtId="0" fontId="9" fillId="31" borderId="13" xfId="0" applyFont="1" applyFill="1" applyBorder="1" applyAlignment="1">
      <alignment horizontal="center" vertical="center" wrapText="1"/>
    </xf>
    <xf numFmtId="0" fontId="48" fillId="31" borderId="13" xfId="0" applyFont="1" applyFill="1" applyBorder="1" applyAlignment="1">
      <alignment vertical="center" wrapText="1"/>
    </xf>
    <xf numFmtId="0" fontId="48" fillId="31" borderId="13" xfId="0" applyFont="1" applyFill="1" applyBorder="1" applyAlignment="1">
      <alignment horizontal="center" vertical="center" wrapText="1"/>
    </xf>
    <xf numFmtId="0" fontId="48" fillId="31" borderId="28" xfId="0" applyFont="1" applyFill="1" applyBorder="1" applyAlignment="1">
      <alignment horizontal="center" vertical="center" wrapText="1"/>
    </xf>
    <xf numFmtId="0" fontId="0" fillId="31" borderId="30" xfId="0" applyFill="1" applyBorder="1"/>
    <xf numFmtId="0" fontId="42" fillId="31" borderId="0" xfId="0" applyFont="1" applyFill="1"/>
    <xf numFmtId="166" fontId="42" fillId="31" borderId="0" xfId="54" applyFont="1" applyFill="1" applyAlignment="1"/>
    <xf numFmtId="0" fontId="49" fillId="31" borderId="0" xfId="0" applyFont="1" applyFill="1"/>
    <xf numFmtId="167" fontId="5" fillId="31" borderId="0" xfId="54" applyNumberFormat="1" applyFont="1" applyFill="1" applyBorder="1" applyAlignment="1">
      <alignment horizontal="center"/>
    </xf>
    <xf numFmtId="0" fontId="3" fillId="31" borderId="30" xfId="0" applyFont="1" applyFill="1" applyBorder="1"/>
    <xf numFmtId="164" fontId="3" fillId="31" borderId="0" xfId="56" applyFont="1" applyFill="1"/>
    <xf numFmtId="167" fontId="16" fillId="31" borderId="0" xfId="54" applyNumberFormat="1" applyFont="1" applyFill="1"/>
    <xf numFmtId="168" fontId="3" fillId="31" borderId="0" xfId="56" applyNumberFormat="1" applyFont="1" applyFill="1"/>
    <xf numFmtId="168" fontId="9" fillId="31" borderId="0" xfId="0" applyNumberFormat="1" applyFont="1" applyFill="1"/>
    <xf numFmtId="170" fontId="5" fillId="34" borderId="13" xfId="56" applyNumberFormat="1" applyFont="1" applyFill="1" applyBorder="1" applyAlignment="1">
      <alignment horizontal="center" vertical="center"/>
    </xf>
    <xf numFmtId="0" fontId="9" fillId="34" borderId="13" xfId="0" applyFont="1" applyFill="1" applyBorder="1" applyAlignment="1">
      <alignment horizontal="center" vertical="center" wrapText="1"/>
    </xf>
    <xf numFmtId="0" fontId="9" fillId="34" borderId="13" xfId="0" applyFont="1" applyFill="1" applyBorder="1" applyAlignment="1">
      <alignment vertical="center" wrapText="1"/>
    </xf>
    <xf numFmtId="0" fontId="9" fillId="34" borderId="28" xfId="0" applyFont="1" applyFill="1" applyBorder="1" applyAlignment="1">
      <alignment horizontal="center" vertical="center" wrapText="1"/>
    </xf>
    <xf numFmtId="168" fontId="5" fillId="34" borderId="13" xfId="56" applyNumberFormat="1" applyFont="1" applyFill="1" applyBorder="1" applyAlignment="1">
      <alignment horizontal="center" vertical="center"/>
    </xf>
    <xf numFmtId="0" fontId="5" fillId="31" borderId="27" xfId="0" applyFont="1" applyFill="1" applyBorder="1" applyAlignment="1">
      <alignment vertical="center" wrapText="1"/>
    </xf>
    <xf numFmtId="170" fontId="5" fillId="31" borderId="13" xfId="56" applyNumberFormat="1" applyFont="1" applyFill="1" applyBorder="1" applyAlignment="1">
      <alignment vertical="center"/>
    </xf>
    <xf numFmtId="168" fontId="5" fillId="31" borderId="13" xfId="56" applyNumberFormat="1" applyFont="1" applyFill="1" applyBorder="1" applyAlignment="1">
      <alignment vertical="center"/>
    </xf>
    <xf numFmtId="0" fontId="5" fillId="34" borderId="27" xfId="0" applyFont="1" applyFill="1" applyBorder="1" applyAlignment="1">
      <alignment vertical="center" wrapText="1"/>
    </xf>
    <xf numFmtId="170" fontId="5" fillId="34" borderId="13" xfId="56" applyNumberFormat="1" applyFont="1" applyFill="1" applyBorder="1" applyAlignment="1">
      <alignment vertical="center"/>
    </xf>
    <xf numFmtId="168" fontId="5" fillId="34" borderId="13" xfId="56" applyNumberFormat="1" applyFont="1" applyFill="1" applyBorder="1" applyAlignment="1">
      <alignment vertical="center"/>
    </xf>
    <xf numFmtId="0" fontId="5" fillId="31" borderId="38" xfId="0" applyFont="1" applyFill="1" applyBorder="1" applyAlignment="1">
      <alignment vertical="center"/>
    </xf>
    <xf numFmtId="168" fontId="9" fillId="31" borderId="14" xfId="0" applyNumberFormat="1" applyFont="1" applyFill="1" applyBorder="1" applyAlignment="1">
      <alignment vertical="center"/>
    </xf>
    <xf numFmtId="0" fontId="5" fillId="31" borderId="27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34" borderId="27" xfId="0" applyFont="1" applyFill="1" applyBorder="1" applyAlignment="1">
      <alignment horizontal="center" vertical="center" wrapText="1"/>
    </xf>
    <xf numFmtId="0" fontId="5" fillId="34" borderId="29" xfId="0" applyFont="1" applyFill="1" applyBorder="1" applyAlignment="1">
      <alignment horizontal="center" vertical="center" wrapText="1"/>
    </xf>
    <xf numFmtId="0" fontId="5" fillId="31" borderId="29" xfId="0" applyFont="1" applyFill="1" applyBorder="1" applyAlignment="1">
      <alignment horizontal="center" vertical="center" wrapText="1"/>
    </xf>
    <xf numFmtId="170" fontId="9" fillId="31" borderId="14" xfId="0" applyNumberFormat="1" applyFont="1" applyFill="1" applyBorder="1" applyAlignment="1">
      <alignment vertical="center"/>
    </xf>
    <xf numFmtId="170" fontId="5" fillId="31" borderId="14" xfId="0" applyNumberFormat="1" applyFont="1" applyFill="1" applyBorder="1" applyAlignment="1">
      <alignment vertical="center"/>
    </xf>
    <xf numFmtId="0" fontId="16" fillId="0" borderId="0" xfId="0" applyFont="1"/>
    <xf numFmtId="166" fontId="5" fillId="31" borderId="0" xfId="54" applyFont="1" applyFill="1" applyBorder="1"/>
    <xf numFmtId="174" fontId="51" fillId="31" borderId="0" xfId="54" applyNumberFormat="1" applyFont="1" applyFill="1" applyAlignment="1">
      <alignment horizontal="center"/>
    </xf>
    <xf numFmtId="0" fontId="0" fillId="31" borderId="0" xfId="0" applyFill="1" applyAlignment="1">
      <alignment horizontal="center"/>
    </xf>
    <xf numFmtId="164" fontId="9" fillId="31" borderId="39" xfId="0" applyNumberFormat="1" applyFont="1" applyFill="1" applyBorder="1" applyAlignment="1">
      <alignment vertical="center"/>
    </xf>
    <xf numFmtId="164" fontId="5" fillId="31" borderId="28" xfId="0" applyNumberFormat="1" applyFont="1" applyFill="1" applyBorder="1" applyAlignment="1">
      <alignment vertical="center"/>
    </xf>
    <xf numFmtId="164" fontId="5" fillId="34" borderId="28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173" fontId="0" fillId="0" borderId="0" xfId="54" applyNumberFormat="1" applyFont="1" applyBorder="1"/>
    <xf numFmtId="173" fontId="0" fillId="0" borderId="0" xfId="0" applyNumberFormat="1"/>
    <xf numFmtId="173" fontId="16" fillId="0" borderId="0" xfId="0" applyNumberFormat="1" applyFont="1"/>
    <xf numFmtId="0" fontId="55" fillId="31" borderId="0" xfId="0" applyFont="1" applyFill="1"/>
    <xf numFmtId="0" fontId="7" fillId="0" borderId="15" xfId="61" applyFont="1" applyBorder="1" applyAlignment="1">
      <alignment horizontal="center" vertical="center"/>
    </xf>
    <xf numFmtId="0" fontId="7" fillId="0" borderId="17" xfId="61" applyFont="1" applyBorder="1" applyAlignment="1">
      <alignment horizontal="center" vertical="center"/>
    </xf>
    <xf numFmtId="0" fontId="7" fillId="0" borderId="22" xfId="61" applyFont="1" applyBorder="1" applyAlignment="1">
      <alignment horizontal="center" vertical="center"/>
    </xf>
    <xf numFmtId="0" fontId="9" fillId="0" borderId="15" xfId="0" applyFont="1" applyBorder="1" applyAlignment="1">
      <alignment horizontal="center" wrapText="1"/>
    </xf>
    <xf numFmtId="0" fontId="9" fillId="0" borderId="22" xfId="0" applyFont="1" applyBorder="1" applyAlignment="1">
      <alignment horizontal="center" wrapText="1"/>
    </xf>
    <xf numFmtId="167" fontId="7" fillId="0" borderId="34" xfId="54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1" xfId="61" applyFont="1" applyBorder="1" applyAlignment="1">
      <alignment horizontal="center" vertical="center"/>
    </xf>
    <xf numFmtId="0" fontId="9" fillId="0" borderId="36" xfId="6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17" xfId="0" applyFont="1" applyBorder="1" applyAlignment="1">
      <alignment horizontal="center" wrapText="1"/>
    </xf>
    <xf numFmtId="0" fontId="9" fillId="0" borderId="11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16" fillId="31" borderId="0" xfId="0" applyFont="1" applyFill="1" applyAlignment="1">
      <alignment horizontal="center"/>
    </xf>
    <xf numFmtId="0" fontId="16" fillId="31" borderId="0" xfId="0" applyFont="1" applyFill="1" applyAlignment="1">
      <alignment horizontal="left" wrapText="1"/>
    </xf>
    <xf numFmtId="0" fontId="44" fillId="33" borderId="24" xfId="0" applyFont="1" applyFill="1" applyBorder="1" applyAlignment="1">
      <alignment horizontal="center" vertical="center"/>
    </xf>
    <xf numFmtId="0" fontId="44" fillId="33" borderId="31" xfId="0" applyFont="1" applyFill="1" applyBorder="1" applyAlignment="1">
      <alignment horizontal="center" vertical="center"/>
    </xf>
    <xf numFmtId="0" fontId="44" fillId="33" borderId="32" xfId="0" applyFont="1" applyFill="1" applyBorder="1" applyAlignment="1">
      <alignment horizontal="center" vertical="center"/>
    </xf>
    <xf numFmtId="0" fontId="47" fillId="33" borderId="24" xfId="0" applyFont="1" applyFill="1" applyBorder="1" applyAlignment="1">
      <alignment horizontal="center"/>
    </xf>
    <xf numFmtId="0" fontId="47" fillId="33" borderId="31" xfId="0" applyFont="1" applyFill="1" applyBorder="1" applyAlignment="1">
      <alignment horizontal="center"/>
    </xf>
    <xf numFmtId="0" fontId="47" fillId="33" borderId="32" xfId="0" applyFont="1" applyFill="1" applyBorder="1" applyAlignment="1">
      <alignment horizontal="center"/>
    </xf>
    <xf numFmtId="0" fontId="46" fillId="31" borderId="24" xfId="0" applyFont="1" applyFill="1" applyBorder="1" applyAlignment="1">
      <alignment horizontal="center" vertical="center"/>
    </xf>
    <xf numFmtId="0" fontId="46" fillId="31" borderId="31" xfId="0" applyFont="1" applyFill="1" applyBorder="1" applyAlignment="1">
      <alignment horizontal="center" vertical="center"/>
    </xf>
    <xf numFmtId="0" fontId="46" fillId="31" borderId="32" xfId="0" applyFont="1" applyFill="1" applyBorder="1" applyAlignment="1">
      <alignment horizontal="center" vertical="center"/>
    </xf>
    <xf numFmtId="0" fontId="45" fillId="31" borderId="24" xfId="0" applyFont="1" applyFill="1" applyBorder="1" applyAlignment="1">
      <alignment horizontal="left" vertical="center"/>
    </xf>
    <xf numFmtId="0" fontId="45" fillId="31" borderId="31" xfId="0" applyFont="1" applyFill="1" applyBorder="1" applyAlignment="1">
      <alignment horizontal="left" vertical="center"/>
    </xf>
    <xf numFmtId="0" fontId="45" fillId="31" borderId="32" xfId="0" applyFont="1" applyFill="1" applyBorder="1" applyAlignment="1">
      <alignment horizontal="left" vertical="center"/>
    </xf>
    <xf numFmtId="0" fontId="45" fillId="31" borderId="24" xfId="0" applyFont="1" applyFill="1" applyBorder="1" applyAlignment="1">
      <alignment horizontal="center" vertical="center"/>
    </xf>
    <xf numFmtId="0" fontId="45" fillId="31" borderId="31" xfId="0" applyFont="1" applyFill="1" applyBorder="1" applyAlignment="1">
      <alignment horizontal="center" vertical="center"/>
    </xf>
    <xf numFmtId="0" fontId="45" fillId="31" borderId="32" xfId="0" applyFont="1" applyFill="1" applyBorder="1" applyAlignment="1">
      <alignment horizontal="center" vertical="center"/>
    </xf>
    <xf numFmtId="0" fontId="9" fillId="31" borderId="23" xfId="0" applyFont="1" applyFill="1" applyBorder="1" applyAlignment="1">
      <alignment horizontal="center" wrapText="1"/>
    </xf>
    <xf numFmtId="0" fontId="9" fillId="31" borderId="45" xfId="0" applyFont="1" applyFill="1" applyBorder="1" applyAlignment="1">
      <alignment horizontal="center" wrapText="1"/>
    </xf>
    <xf numFmtId="0" fontId="9" fillId="31" borderId="47" xfId="0" applyFont="1" applyFill="1" applyBorder="1" applyAlignment="1">
      <alignment horizontal="center" wrapText="1"/>
    </xf>
    <xf numFmtId="0" fontId="9" fillId="31" borderId="23" xfId="0" applyFont="1" applyFill="1" applyBorder="1" applyAlignment="1">
      <alignment horizontal="center" vertical="center"/>
    </xf>
    <xf numFmtId="0" fontId="9" fillId="31" borderId="45" xfId="0" applyFont="1" applyFill="1" applyBorder="1" applyAlignment="1">
      <alignment horizontal="center" vertical="center"/>
    </xf>
    <xf numFmtId="0" fontId="9" fillId="31" borderId="47" xfId="0" applyFont="1" applyFill="1" applyBorder="1" applyAlignment="1">
      <alignment horizontal="center" vertical="center"/>
    </xf>
    <xf numFmtId="0" fontId="5" fillId="31" borderId="23" xfId="0" applyFont="1" applyFill="1" applyBorder="1" applyAlignment="1">
      <alignment horizontal="center"/>
    </xf>
    <xf numFmtId="0" fontId="5" fillId="31" borderId="45" xfId="0" applyFont="1" applyFill="1" applyBorder="1" applyAlignment="1">
      <alignment horizontal="center"/>
    </xf>
    <xf numFmtId="0" fontId="5" fillId="31" borderId="46" xfId="0" applyFont="1" applyFill="1" applyBorder="1" applyAlignment="1">
      <alignment horizontal="center"/>
    </xf>
    <xf numFmtId="0" fontId="9" fillId="31" borderId="24" xfId="0" applyFont="1" applyFill="1" applyBorder="1" applyAlignment="1">
      <alignment horizontal="left"/>
    </xf>
    <xf numFmtId="0" fontId="9" fillId="31" borderId="32" xfId="0" applyFont="1" applyFill="1" applyBorder="1" applyAlignment="1">
      <alignment horizontal="left"/>
    </xf>
    <xf numFmtId="177" fontId="5" fillId="31" borderId="24" xfId="57" applyNumberFormat="1" applyFont="1" applyFill="1" applyBorder="1" applyAlignment="1">
      <alignment horizontal="center"/>
    </xf>
    <xf numFmtId="177" fontId="5" fillId="31" borderId="32" xfId="57" applyNumberFormat="1" applyFont="1" applyFill="1" applyBorder="1" applyAlignment="1">
      <alignment horizontal="center"/>
    </xf>
    <xf numFmtId="173" fontId="5" fillId="31" borderId="0" xfId="57" applyNumberFormat="1" applyFont="1" applyFill="1" applyAlignment="1">
      <alignment horizontal="center"/>
    </xf>
    <xf numFmtId="0" fontId="9" fillId="31" borderId="44" xfId="0" applyFont="1" applyFill="1" applyBorder="1" applyAlignment="1">
      <alignment horizontal="center" vertical="center" wrapText="1"/>
    </xf>
    <xf numFmtId="0" fontId="9" fillId="31" borderId="41" xfId="0" applyFont="1" applyFill="1" applyBorder="1" applyAlignment="1">
      <alignment horizontal="center" vertical="center" wrapText="1"/>
    </xf>
    <xf numFmtId="0" fontId="9" fillId="31" borderId="40" xfId="0" applyFont="1" applyFill="1" applyBorder="1" applyAlignment="1">
      <alignment horizontal="center" vertical="center" wrapText="1"/>
    </xf>
    <xf numFmtId="0" fontId="9" fillId="31" borderId="18" xfId="0" applyFont="1" applyFill="1" applyBorder="1" applyAlignment="1">
      <alignment horizontal="center" vertical="center" wrapText="1"/>
    </xf>
    <xf numFmtId="0" fontId="9" fillId="31" borderId="23" xfId="0" applyFont="1" applyFill="1" applyBorder="1" applyAlignment="1">
      <alignment horizontal="center" vertical="center" wrapText="1"/>
    </xf>
    <xf numFmtId="0" fontId="9" fillId="31" borderId="47" xfId="0" applyFont="1" applyFill="1" applyBorder="1" applyAlignment="1">
      <alignment horizontal="center" vertical="center" wrapText="1"/>
    </xf>
    <xf numFmtId="0" fontId="48" fillId="31" borderId="40" xfId="0" applyFont="1" applyFill="1" applyBorder="1" applyAlignment="1">
      <alignment horizontal="center" vertical="center" wrapText="1"/>
    </xf>
    <xf numFmtId="0" fontId="48" fillId="31" borderId="18" xfId="0" applyFont="1" applyFill="1" applyBorder="1" applyAlignment="1">
      <alignment horizontal="center" vertical="center" wrapText="1"/>
    </xf>
    <xf numFmtId="176" fontId="42" fillId="31" borderId="0" xfId="0" applyNumberFormat="1" applyFont="1" applyFill="1" applyAlignment="1">
      <alignment horizontal="center"/>
    </xf>
    <xf numFmtId="0" fontId="49" fillId="31" borderId="0" xfId="0" applyFont="1" applyFill="1" applyAlignment="1">
      <alignment horizontal="center"/>
    </xf>
    <xf numFmtId="175" fontId="42" fillId="31" borderId="0" xfId="54" applyNumberFormat="1" applyFont="1" applyFill="1" applyBorder="1" applyAlignment="1">
      <alignment horizontal="center"/>
    </xf>
    <xf numFmtId="173" fontId="42" fillId="31" borderId="0" xfId="0" applyNumberFormat="1" applyFont="1" applyFill="1" applyAlignment="1">
      <alignment horizontal="center"/>
    </xf>
    <xf numFmtId="167" fontId="42" fillId="31" borderId="0" xfId="54" applyNumberFormat="1" applyFont="1" applyFill="1" applyAlignment="1">
      <alignment horizontal="center"/>
    </xf>
    <xf numFmtId="166" fontId="42" fillId="31" borderId="0" xfId="54" applyFont="1" applyFill="1" applyBorder="1" applyAlignment="1">
      <alignment horizontal="center"/>
    </xf>
    <xf numFmtId="167" fontId="42" fillId="0" borderId="0" xfId="54" applyNumberFormat="1" applyFont="1" applyAlignment="1">
      <alignment horizontal="center"/>
    </xf>
    <xf numFmtId="174" fontId="51" fillId="31" borderId="0" xfId="54" applyNumberFormat="1" applyFont="1" applyFill="1" applyBorder="1" applyAlignment="1">
      <alignment horizontal="center"/>
    </xf>
    <xf numFmtId="177" fontId="0" fillId="31" borderId="0" xfId="0" applyNumberFormat="1" applyFill="1" applyAlignment="1">
      <alignment horizontal="center"/>
    </xf>
    <xf numFmtId="0" fontId="0" fillId="31" borderId="0" xfId="0" applyFill="1" applyAlignment="1">
      <alignment horizontal="center"/>
    </xf>
    <xf numFmtId="174" fontId="51" fillId="31" borderId="0" xfId="54" applyNumberFormat="1" applyFont="1" applyFill="1" applyAlignment="1">
      <alignment horizontal="center"/>
    </xf>
    <xf numFmtId="174" fontId="3" fillId="31" borderId="0" xfId="54" applyNumberFormat="1" applyFont="1" applyFill="1" applyBorder="1" applyAlignment="1">
      <alignment horizontal="center"/>
    </xf>
    <xf numFmtId="174" fontId="0" fillId="31" borderId="0" xfId="54" applyNumberFormat="1" applyFont="1" applyFill="1" applyBorder="1" applyAlignment="1">
      <alignment horizontal="center"/>
    </xf>
    <xf numFmtId="173" fontId="38" fillId="31" borderId="0" xfId="57" applyNumberFormat="1" applyFont="1" applyFill="1" applyBorder="1" applyAlignment="1">
      <alignment horizontal="center"/>
    </xf>
    <xf numFmtId="0" fontId="16" fillId="31" borderId="0" xfId="0" applyFont="1" applyFill="1" applyAlignment="1">
      <alignment horizontal="left" vertical="center" wrapText="1"/>
    </xf>
    <xf numFmtId="0" fontId="44" fillId="33" borderId="13" xfId="0" applyFont="1" applyFill="1" applyBorder="1" applyAlignment="1">
      <alignment horizontal="center" vertical="center"/>
    </xf>
    <xf numFmtId="0" fontId="47" fillId="33" borderId="13" xfId="0" applyFont="1" applyFill="1" applyBorder="1" applyAlignment="1">
      <alignment horizontal="center"/>
    </xf>
    <xf numFmtId="0" fontId="46" fillId="31" borderId="13" xfId="0" applyFont="1" applyFill="1" applyBorder="1" applyAlignment="1">
      <alignment horizontal="center" vertical="center"/>
    </xf>
    <xf numFmtId="0" fontId="45" fillId="31" borderId="13" xfId="0" applyFont="1" applyFill="1" applyBorder="1" applyAlignment="1">
      <alignment horizontal="center" vertical="center"/>
    </xf>
    <xf numFmtId="0" fontId="9" fillId="34" borderId="12" xfId="0" applyFont="1" applyFill="1" applyBorder="1" applyAlignment="1">
      <alignment horizontal="center" vertical="center" wrapText="1"/>
    </xf>
    <xf numFmtId="0" fontId="9" fillId="34" borderId="13" xfId="0" applyFont="1" applyFill="1" applyBorder="1" applyAlignment="1">
      <alignment horizontal="center" vertical="center" wrapText="1"/>
    </xf>
    <xf numFmtId="0" fontId="9" fillId="34" borderId="12" xfId="0" applyFont="1" applyFill="1" applyBorder="1" applyAlignment="1">
      <alignment horizontal="center" wrapText="1"/>
    </xf>
    <xf numFmtId="0" fontId="9" fillId="34" borderId="12" xfId="0" applyFont="1" applyFill="1" applyBorder="1" applyAlignment="1">
      <alignment horizontal="center"/>
    </xf>
    <xf numFmtId="0" fontId="5" fillId="34" borderId="12" xfId="0" applyFont="1" applyFill="1" applyBorder="1" applyAlignment="1">
      <alignment horizontal="center"/>
    </xf>
    <xf numFmtId="0" fontId="5" fillId="34" borderId="37" xfId="0" applyFont="1" applyFill="1" applyBorder="1" applyAlignment="1">
      <alignment horizontal="center"/>
    </xf>
    <xf numFmtId="0" fontId="9" fillId="31" borderId="13" xfId="0" applyFont="1" applyFill="1" applyBorder="1" applyAlignment="1">
      <alignment horizontal="left"/>
    </xf>
    <xf numFmtId="177" fontId="5" fillId="31" borderId="13" xfId="57" applyNumberFormat="1" applyFont="1" applyFill="1" applyBorder="1" applyAlignment="1">
      <alignment horizontal="center"/>
    </xf>
    <xf numFmtId="0" fontId="9" fillId="34" borderId="35" xfId="0" applyFont="1" applyFill="1" applyBorder="1" applyAlignment="1">
      <alignment horizontal="center" vertical="center" wrapText="1"/>
    </xf>
    <xf numFmtId="0" fontId="9" fillId="34" borderId="27" xfId="0" applyFont="1" applyFill="1" applyBorder="1" applyAlignment="1">
      <alignment horizontal="center" vertical="center" wrapText="1"/>
    </xf>
    <xf numFmtId="0" fontId="9" fillId="34" borderId="40" xfId="0" applyFont="1" applyFill="1" applyBorder="1" applyAlignment="1">
      <alignment horizontal="center" vertical="center" wrapText="1"/>
    </xf>
    <xf numFmtId="0" fontId="9" fillId="34" borderId="18" xfId="0" applyFont="1" applyFill="1" applyBorder="1" applyAlignment="1">
      <alignment horizontal="center" vertical="center" wrapText="1"/>
    </xf>
    <xf numFmtId="167" fontId="38" fillId="0" borderId="0" xfId="54" applyNumberFormat="1" applyFont="1" applyAlignment="1">
      <alignment horizontal="center"/>
    </xf>
    <xf numFmtId="0" fontId="39" fillId="0" borderId="0" xfId="0" applyFont="1" applyAlignment="1">
      <alignment horizontal="center"/>
    </xf>
    <xf numFmtId="167" fontId="9" fillId="31" borderId="13" xfId="54" applyNumberFormat="1" applyFont="1" applyFill="1" applyBorder="1" applyAlignment="1">
      <alignment horizontal="left"/>
    </xf>
    <xf numFmtId="177" fontId="5" fillId="31" borderId="13" xfId="54" applyNumberFormat="1" applyFont="1" applyFill="1" applyBorder="1" applyAlignment="1">
      <alignment horizontal="center"/>
    </xf>
    <xf numFmtId="167" fontId="9" fillId="31" borderId="24" xfId="54" applyNumberFormat="1" applyFont="1" applyFill="1" applyBorder="1" applyAlignment="1">
      <alignment horizontal="left" wrapText="1"/>
    </xf>
    <xf numFmtId="167" fontId="9" fillId="31" borderId="32" xfId="54" applyNumberFormat="1" applyFont="1" applyFill="1" applyBorder="1" applyAlignment="1">
      <alignment horizontal="left" wrapText="1"/>
    </xf>
    <xf numFmtId="165" fontId="9" fillId="31" borderId="24" xfId="57" applyFont="1" applyFill="1" applyBorder="1" applyAlignment="1">
      <alignment horizontal="center" vertical="center"/>
    </xf>
    <xf numFmtId="165" fontId="9" fillId="31" borderId="32" xfId="57" applyFont="1" applyFill="1" applyBorder="1" applyAlignment="1">
      <alignment horizontal="center" vertical="center"/>
    </xf>
    <xf numFmtId="174" fontId="54" fillId="31" borderId="13" xfId="54" applyNumberFormat="1" applyFont="1" applyFill="1" applyBorder="1" applyAlignment="1">
      <alignment horizontal="center"/>
    </xf>
    <xf numFmtId="178" fontId="6" fillId="31" borderId="13" xfId="0" applyNumberFormat="1" applyFont="1" applyFill="1" applyBorder="1" applyAlignment="1">
      <alignment horizontal="center"/>
    </xf>
    <xf numFmtId="0" fontId="16" fillId="0" borderId="0" xfId="0" applyFont="1" applyAlignment="1">
      <alignment horizontal="left" wrapText="1"/>
    </xf>
    <xf numFmtId="174" fontId="16" fillId="31" borderId="13" xfId="54" applyNumberFormat="1" applyFont="1" applyFill="1" applyBorder="1" applyAlignment="1">
      <alignment horizontal="center" vertical="center"/>
    </xf>
    <xf numFmtId="174" fontId="52" fillId="31" borderId="13" xfId="54" applyNumberFormat="1" applyFont="1" applyFill="1" applyBorder="1" applyAlignment="1">
      <alignment horizontal="center"/>
    </xf>
    <xf numFmtId="178" fontId="53" fillId="31" borderId="13" xfId="0" applyNumberFormat="1" applyFont="1" applyFill="1" applyBorder="1" applyAlignment="1">
      <alignment horizontal="center"/>
    </xf>
    <xf numFmtId="178" fontId="53" fillId="31" borderId="13" xfId="57" applyNumberFormat="1" applyFont="1" applyFill="1" applyBorder="1" applyAlignment="1">
      <alignment horizontal="center"/>
    </xf>
  </cellXfs>
  <cellStyles count="8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68" builtinId="16" customBuiltin="1"/>
    <cellStyle name="Encabezado 4" xfId="23" builtinId="19" customBuiltin="1"/>
    <cellStyle name="Énfasis 1" xfId="24" xr:uid="{00000000-0005-0000-0000-000018000000}"/>
    <cellStyle name="Énfasis 2" xfId="25" xr:uid="{00000000-0005-0000-0000-000019000000}"/>
    <cellStyle name="Énfasis 3" xfId="26" xr:uid="{00000000-0005-0000-0000-00001A000000}"/>
    <cellStyle name="Énfasis1" xfId="27" builtinId="29" customBuiltin="1"/>
    <cellStyle name="Énfasis1 - 20%" xfId="28" xr:uid="{00000000-0005-0000-0000-00001C000000}"/>
    <cellStyle name="Énfasis1 - 40%" xfId="29" xr:uid="{00000000-0005-0000-0000-00001D000000}"/>
    <cellStyle name="Énfasis1 - 60%" xfId="30" xr:uid="{00000000-0005-0000-0000-00001E000000}"/>
    <cellStyle name="Énfasis2" xfId="31" builtinId="33" customBuiltin="1"/>
    <cellStyle name="Énfasis2 - 20%" xfId="32" xr:uid="{00000000-0005-0000-0000-000020000000}"/>
    <cellStyle name="Énfasis2 - 40%" xfId="33" xr:uid="{00000000-0005-0000-0000-000021000000}"/>
    <cellStyle name="Énfasis2 - 60%" xfId="34" xr:uid="{00000000-0005-0000-0000-000022000000}"/>
    <cellStyle name="Énfasis3" xfId="35" builtinId="37" customBuiltin="1"/>
    <cellStyle name="Énfasis3 - 20%" xfId="36" xr:uid="{00000000-0005-0000-0000-000024000000}"/>
    <cellStyle name="Énfasis3 - 40%" xfId="37" xr:uid="{00000000-0005-0000-0000-000025000000}"/>
    <cellStyle name="Énfasis3 - 60%" xfId="38" xr:uid="{00000000-0005-0000-0000-000026000000}"/>
    <cellStyle name="Énfasis4" xfId="39" builtinId="41" customBuiltin="1"/>
    <cellStyle name="Énfasis4 - 20%" xfId="40" xr:uid="{00000000-0005-0000-0000-000028000000}"/>
    <cellStyle name="Énfasis4 - 40%" xfId="41" xr:uid="{00000000-0005-0000-0000-000029000000}"/>
    <cellStyle name="Énfasis4 - 60%" xfId="42" xr:uid="{00000000-0005-0000-0000-00002A000000}"/>
    <cellStyle name="Énfasis5" xfId="43" builtinId="45" customBuiltin="1"/>
    <cellStyle name="Énfasis5 - 20%" xfId="44" xr:uid="{00000000-0005-0000-0000-00002C000000}"/>
    <cellStyle name="Énfasis5 - 40%" xfId="45" xr:uid="{00000000-0005-0000-0000-00002D000000}"/>
    <cellStyle name="Énfasis5 - 60%" xfId="46" xr:uid="{00000000-0005-0000-0000-00002E000000}"/>
    <cellStyle name="Énfasis6" xfId="47" builtinId="49" customBuiltin="1"/>
    <cellStyle name="Énfasis6 - 20%" xfId="48" xr:uid="{00000000-0005-0000-0000-000030000000}"/>
    <cellStyle name="Énfasis6 - 40%" xfId="49" xr:uid="{00000000-0005-0000-0000-000031000000}"/>
    <cellStyle name="Énfasis6 - 60%" xfId="50" xr:uid="{00000000-0005-0000-0000-000032000000}"/>
    <cellStyle name="Entrada" xfId="51" builtinId="20" customBuiltin="1"/>
    <cellStyle name="Euro" xfId="52" xr:uid="{00000000-0005-0000-0000-000034000000}"/>
    <cellStyle name="Incorrecto" xfId="53" builtinId="27" customBuiltin="1"/>
    <cellStyle name="Millares" xfId="54" builtinId="3"/>
    <cellStyle name="Millares 2" xfId="55" xr:uid="{00000000-0005-0000-0000-000037000000}"/>
    <cellStyle name="Millares_PRESUPUESTO DE COMPRA ASEO Y CAFETERIA año 2014" xfId="56" xr:uid="{00000000-0005-0000-0000-000038000000}"/>
    <cellStyle name="Moneda" xfId="57" builtinId="4"/>
    <cellStyle name="Neutral" xfId="58" builtinId="28" customBuiltin="1"/>
    <cellStyle name="Nivel 1,2.3,5,6,9" xfId="75" xr:uid="{00000000-0005-0000-0000-00003B000000}"/>
    <cellStyle name="Nivel 4" xfId="74" xr:uid="{00000000-0005-0000-0000-00003C000000}"/>
    <cellStyle name="NIVEL 8" xfId="73" xr:uid="{00000000-0005-0000-0000-00003D000000}"/>
    <cellStyle name="Normal" xfId="0" builtinId="0"/>
    <cellStyle name="Normal 2" xfId="59" xr:uid="{00000000-0005-0000-0000-00003F000000}"/>
    <cellStyle name="Normal 2 2" xfId="78" xr:uid="{74839577-92AD-4F22-9A7F-3D9205B3079A}"/>
    <cellStyle name="Normal 2 2 3" xfId="79" xr:uid="{86EF91D5-15F4-410E-8926-07FC42E0CC9D}"/>
    <cellStyle name="Normal 2 7" xfId="76" xr:uid="{00000000-0005-0000-0000-000040000000}"/>
    <cellStyle name="Normal 2 7 3" xfId="77" xr:uid="{384BC58F-324F-46AB-80D3-68FB675E7C13}"/>
    <cellStyle name="Normal 8" xfId="60" xr:uid="{00000000-0005-0000-0000-000041000000}"/>
    <cellStyle name="Normal_PLAN DE COMPRAS 2010" xfId="61" xr:uid="{00000000-0005-0000-0000-000042000000}"/>
    <cellStyle name="Notas" xfId="62" builtinId="10" customBuiltin="1"/>
    <cellStyle name="Porcentaje" xfId="63" builtinId="5"/>
    <cellStyle name="Salida" xfId="64" builtinId="21" customBuiltin="1"/>
    <cellStyle name="Texto de advertencia" xfId="65" builtinId="11" customBuiltin="1"/>
    <cellStyle name="Texto explicativo" xfId="66" builtinId="53" customBuiltin="1"/>
    <cellStyle name="Título" xfId="67" builtinId="15" customBuiltin="1"/>
    <cellStyle name="Título 2" xfId="69" builtinId="17" customBuiltin="1"/>
    <cellStyle name="Título 3" xfId="70" builtinId="18" customBuiltin="1"/>
    <cellStyle name="Título de hoja" xfId="71" xr:uid="{00000000-0005-0000-0000-00004B000000}"/>
    <cellStyle name="Total" xfId="72" builtinId="25" customBuiltin="1"/>
  </cellStyles>
  <dxfs count="0"/>
  <tableStyles count="0" defaultTableStyle="TableStyleMedium9" defaultPivotStyle="PivotStyleLight16"/>
  <colors>
    <mruColors>
      <color rgb="FFF8ED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83" name="Rectangle 2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84" name="Rectangle 2">
          <a:extLst>
            <a:ext uri="{FF2B5EF4-FFF2-40B4-BE49-F238E27FC236}">
              <a16:creationId xmlns:a16="http://schemas.microsoft.com/office/drawing/2014/main" id="{00000000-0008-0000-0000-000080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85" name="Rectangle 2">
          <a:extLst>
            <a:ext uri="{FF2B5EF4-FFF2-40B4-BE49-F238E27FC236}">
              <a16:creationId xmlns:a16="http://schemas.microsoft.com/office/drawing/2014/main" id="{00000000-0008-0000-0000-000081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86" name="Rectangle 2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87" name="Rectangle 5">
          <a:extLst>
            <a:ext uri="{FF2B5EF4-FFF2-40B4-BE49-F238E27FC236}">
              <a16:creationId xmlns:a16="http://schemas.microsoft.com/office/drawing/2014/main" id="{00000000-0008-0000-0000-000083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88" name="Rectangle 6">
          <a:extLst>
            <a:ext uri="{FF2B5EF4-FFF2-40B4-BE49-F238E27FC236}">
              <a16:creationId xmlns:a16="http://schemas.microsoft.com/office/drawing/2014/main" id="{00000000-0008-0000-0000-000084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89" name="Rectangle 7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90" name="Rectangle 8">
          <a:extLst>
            <a:ext uri="{FF2B5EF4-FFF2-40B4-BE49-F238E27FC236}">
              <a16:creationId xmlns:a16="http://schemas.microsoft.com/office/drawing/2014/main" id="{00000000-0008-0000-0000-000086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91" name="Rectangle 9">
          <a:extLst>
            <a:ext uri="{FF2B5EF4-FFF2-40B4-BE49-F238E27FC236}">
              <a16:creationId xmlns:a16="http://schemas.microsoft.com/office/drawing/2014/main" id="{00000000-0008-0000-0000-000087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6792" name="Rectangle 10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SpPr>
          <a:spLocks noChangeArrowheads="1"/>
        </xdr:cNvSpPr>
      </xdr:nvSpPr>
      <xdr:spPr bwMode="auto">
        <a:xfrm>
          <a:off x="4086225" y="0"/>
          <a:ext cx="80010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financiera1\Mis%20documentos\PRESUPUESTO\PRESUPUESTO%202010\DESAGREGACION%20GASTOS%202010%20(Dic-16-200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G"/>
      <sheetName val="LIQ"/>
      <sheetName val="POAI "/>
      <sheetName val="SICOF"/>
      <sheetName val="ING-94-09"/>
      <sheetName val="S-TASA"/>
      <sheetName val="VTA-BYS"/>
      <sheetName val="T-USO"/>
      <sheetName val="T-APROV"/>
      <sheetName val="T-RETR"/>
      <sheetName val="MULTA"/>
      <sheetName val="S-ELEC"/>
      <sheetName val="HIDROC"/>
      <sheetName val="NIQUEL"/>
      <sheetName val="REND"/>
      <sheetName val="GTO"/>
      <sheetName val="GP-FUN"/>
      <sheetName val="GP-INV"/>
      <sheetName val="10212"/>
      <sheetName val="10214"/>
      <sheetName val="20350-3"/>
      <sheetName val="20350-90"/>
      <sheetName val="2041"/>
      <sheetName val="2042"/>
      <sheetName val="2044"/>
      <sheetName val="2045"/>
      <sheetName val="2046"/>
      <sheetName val="2047"/>
      <sheetName val="2048"/>
      <sheetName val="2049"/>
      <sheetName val="20410"/>
      <sheetName val="20411"/>
      <sheetName val="20421"/>
      <sheetName val="20422"/>
      <sheetName val="3511"/>
      <sheetName val="D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42">
          <cell r="H142" t="str">
            <v>PRODUCTOS DE ASEO Y LIMPIEZA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0"/>
  <sheetViews>
    <sheetView zoomScale="80" workbookViewId="0">
      <selection activeCell="D6" sqref="D6"/>
    </sheetView>
  </sheetViews>
  <sheetFormatPr baseColWidth="10" defaultColWidth="11.44140625" defaultRowHeight="12" customHeight="1" x14ac:dyDescent="0.25"/>
  <cols>
    <col min="1" max="1" width="0.5546875" style="2" customWidth="1"/>
    <col min="2" max="2" width="17.44140625" style="2" hidden="1" customWidth="1"/>
    <col min="3" max="3" width="53.6640625" style="3" customWidth="1"/>
    <col min="4" max="4" width="7" style="4" customWidth="1"/>
    <col min="5" max="5" width="12" style="2" customWidth="1"/>
    <col min="6" max="6" width="14" style="4" customWidth="1"/>
    <col min="7" max="7" width="12" style="2" customWidth="1"/>
    <col min="8" max="8" width="11.88671875" style="2" customWidth="1"/>
    <col min="9" max="11" width="10.109375" style="2" customWidth="1"/>
    <col min="12" max="12" width="10.6640625" style="2" customWidth="1"/>
    <col min="13" max="13" width="14.6640625" style="2" bestFit="1" customWidth="1"/>
    <col min="14" max="14" width="14.88671875" style="1" customWidth="1"/>
    <col min="15" max="15" width="11.44140625" style="2"/>
    <col min="16" max="16" width="28" style="2" customWidth="1"/>
    <col min="17" max="16384" width="11.44140625" style="2"/>
  </cols>
  <sheetData>
    <row r="1" spans="1:16" ht="15.6" x14ac:dyDescent="0.3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</row>
    <row r="2" spans="1:16" ht="14.4" thickBot="1" x14ac:dyDescent="0.3">
      <c r="A2" s="173" t="s">
        <v>100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</row>
    <row r="3" spans="1:16" ht="21.75" customHeight="1" thickBot="1" x14ac:dyDescent="0.25">
      <c r="B3" s="170" t="s">
        <v>1</v>
      </c>
      <c r="C3" s="178" t="s">
        <v>2</v>
      </c>
      <c r="D3" s="174" t="s">
        <v>3</v>
      </c>
      <c r="E3" s="175" t="s">
        <v>4</v>
      </c>
      <c r="F3" s="176"/>
      <c r="G3" s="165" t="s">
        <v>97</v>
      </c>
      <c r="H3" s="177"/>
      <c r="I3" s="165" t="s">
        <v>99</v>
      </c>
      <c r="J3" s="177"/>
      <c r="K3" s="165" t="s">
        <v>98</v>
      </c>
      <c r="L3" s="166"/>
      <c r="M3" s="168" t="s">
        <v>5</v>
      </c>
      <c r="N3" s="167"/>
    </row>
    <row r="4" spans="1:16" ht="38.25" customHeight="1" thickBot="1" x14ac:dyDescent="0.25">
      <c r="B4" s="171"/>
      <c r="C4" s="179"/>
      <c r="D4" s="169"/>
      <c r="E4" s="7" t="s">
        <v>6</v>
      </c>
      <c r="F4" s="63" t="s">
        <v>7</v>
      </c>
      <c r="G4" s="7" t="s">
        <v>6</v>
      </c>
      <c r="H4" s="7" t="s">
        <v>7</v>
      </c>
      <c r="I4" s="7" t="s">
        <v>6</v>
      </c>
      <c r="J4" s="63" t="s">
        <v>7</v>
      </c>
      <c r="K4" s="7" t="s">
        <v>6</v>
      </c>
      <c r="L4" s="63" t="s">
        <v>7</v>
      </c>
      <c r="M4" s="169"/>
      <c r="N4" s="167"/>
    </row>
    <row r="5" spans="1:16" ht="12" customHeight="1" thickBot="1" x14ac:dyDescent="0.3">
      <c r="B5" s="171"/>
      <c r="C5" s="45" t="str">
        <f>+[1]GTO!H142</f>
        <v>PRODUCTOS DE ASEO Y LIMPIEZA</v>
      </c>
      <c r="D5" s="46"/>
      <c r="E5" s="58">
        <f t="shared" ref="E5:L5" si="0">SUM(E6:E44)</f>
        <v>554691</v>
      </c>
      <c r="F5" s="58">
        <f t="shared" si="0"/>
        <v>10966442</v>
      </c>
      <c r="G5" s="58">
        <f t="shared" si="0"/>
        <v>644200</v>
      </c>
      <c r="H5" s="58">
        <f t="shared" si="0"/>
        <v>12756947</v>
      </c>
      <c r="I5" s="58">
        <f t="shared" si="0"/>
        <v>652362</v>
      </c>
      <c r="J5" s="58">
        <f t="shared" si="0"/>
        <v>12967558</v>
      </c>
      <c r="K5" s="58">
        <f t="shared" si="0"/>
        <v>515602</v>
      </c>
      <c r="L5" s="58">
        <f t="shared" si="0"/>
        <v>10829722</v>
      </c>
      <c r="M5" s="71">
        <f>SUM(M6:M44)</f>
        <v>11880167.25</v>
      </c>
      <c r="N5" s="70"/>
      <c r="O5" s="65"/>
      <c r="P5" s="68"/>
    </row>
    <row r="6" spans="1:16" ht="22.5" customHeight="1" thickBot="1" x14ac:dyDescent="0.3">
      <c r="B6" s="25" t="s">
        <v>8</v>
      </c>
      <c r="C6" s="44" t="s">
        <v>9</v>
      </c>
      <c r="D6" s="56">
        <v>15</v>
      </c>
      <c r="E6" s="9">
        <v>20086</v>
      </c>
      <c r="F6" s="9">
        <f t="shared" ref="F6:F44" si="1">+D6*E6</f>
        <v>301290</v>
      </c>
      <c r="G6" s="9">
        <v>23300</v>
      </c>
      <c r="H6" s="9">
        <f t="shared" ref="H6:H26" si="2">+G6*D6</f>
        <v>349500</v>
      </c>
      <c r="I6" s="51">
        <v>23400</v>
      </c>
      <c r="J6" s="51">
        <f>I6*D6</f>
        <v>351000</v>
      </c>
      <c r="K6" s="51">
        <v>16810</v>
      </c>
      <c r="L6" s="51">
        <f>K6*D6</f>
        <v>252150</v>
      </c>
      <c r="M6" s="62">
        <f t="shared" ref="M6:M44" si="3">(F6+H6+J6+L6)/4</f>
        <v>313485</v>
      </c>
      <c r="P6" s="6"/>
    </row>
    <row r="7" spans="1:16" ht="23.25" customHeight="1" thickBot="1" x14ac:dyDescent="0.3">
      <c r="B7" s="27" t="s">
        <v>8</v>
      </c>
      <c r="C7" s="28" t="s">
        <v>10</v>
      </c>
      <c r="D7" s="35">
        <v>15</v>
      </c>
      <c r="E7" s="10">
        <v>10095</v>
      </c>
      <c r="F7" s="10">
        <f t="shared" si="1"/>
        <v>151425</v>
      </c>
      <c r="G7" s="10">
        <v>11710</v>
      </c>
      <c r="H7" s="10">
        <f t="shared" si="2"/>
        <v>175650</v>
      </c>
      <c r="I7" s="52">
        <v>11725</v>
      </c>
      <c r="J7" s="51">
        <f t="shared" ref="J7:J44" si="4">I7*D7</f>
        <v>175875</v>
      </c>
      <c r="K7" s="52">
        <v>8190</v>
      </c>
      <c r="L7" s="51">
        <f t="shared" ref="L7:L44" si="5">K7*D7</f>
        <v>122850</v>
      </c>
      <c r="M7" s="62">
        <f t="shared" si="3"/>
        <v>156450</v>
      </c>
    </row>
    <row r="8" spans="1:16" ht="12" customHeight="1" thickBot="1" x14ac:dyDescent="0.3">
      <c r="B8" s="27" t="s">
        <v>8</v>
      </c>
      <c r="C8" s="29" t="s">
        <v>11</v>
      </c>
      <c r="D8" s="35">
        <v>9</v>
      </c>
      <c r="E8" s="10">
        <v>7015</v>
      </c>
      <c r="F8" s="10">
        <f t="shared" si="1"/>
        <v>63135</v>
      </c>
      <c r="G8" s="10">
        <v>8137</v>
      </c>
      <c r="H8" s="10">
        <f t="shared" si="2"/>
        <v>73233</v>
      </c>
      <c r="I8" s="52">
        <v>8137</v>
      </c>
      <c r="J8" s="51">
        <f t="shared" si="4"/>
        <v>73233</v>
      </c>
      <c r="K8" s="52">
        <v>10345</v>
      </c>
      <c r="L8" s="51">
        <f t="shared" si="5"/>
        <v>93105</v>
      </c>
      <c r="M8" s="62">
        <f t="shared" si="3"/>
        <v>75676.5</v>
      </c>
    </row>
    <row r="9" spans="1:16" ht="12" customHeight="1" thickBot="1" x14ac:dyDescent="0.3">
      <c r="B9" s="30" t="s">
        <v>12</v>
      </c>
      <c r="C9" s="29" t="s">
        <v>13</v>
      </c>
      <c r="D9" s="35">
        <v>8</v>
      </c>
      <c r="E9" s="10">
        <v>5945</v>
      </c>
      <c r="F9" s="10">
        <f t="shared" si="1"/>
        <v>47560</v>
      </c>
      <c r="G9" s="10">
        <v>6896</v>
      </c>
      <c r="H9" s="10">
        <f t="shared" si="2"/>
        <v>55168</v>
      </c>
      <c r="I9" s="52">
        <v>6900</v>
      </c>
      <c r="J9" s="51">
        <f t="shared" si="4"/>
        <v>55200</v>
      </c>
      <c r="K9" s="52">
        <v>6466</v>
      </c>
      <c r="L9" s="51">
        <f t="shared" si="5"/>
        <v>51728</v>
      </c>
      <c r="M9" s="62">
        <f t="shared" si="3"/>
        <v>52414</v>
      </c>
    </row>
    <row r="10" spans="1:16" ht="12" customHeight="1" thickBot="1" x14ac:dyDescent="0.3">
      <c r="B10" s="27" t="s">
        <v>12</v>
      </c>
      <c r="C10" s="29" t="s">
        <v>14</v>
      </c>
      <c r="D10" s="35">
        <v>5</v>
      </c>
      <c r="E10" s="10">
        <v>5945</v>
      </c>
      <c r="F10" s="10">
        <f t="shared" si="1"/>
        <v>29725</v>
      </c>
      <c r="G10" s="10">
        <v>6896</v>
      </c>
      <c r="H10" s="10">
        <f t="shared" si="2"/>
        <v>34480</v>
      </c>
      <c r="I10" s="52">
        <v>6900</v>
      </c>
      <c r="J10" s="51">
        <f t="shared" si="4"/>
        <v>34500</v>
      </c>
      <c r="K10" s="52">
        <v>6466</v>
      </c>
      <c r="L10" s="51">
        <f t="shared" si="5"/>
        <v>32330</v>
      </c>
      <c r="M10" s="62">
        <f t="shared" si="3"/>
        <v>32758.75</v>
      </c>
    </row>
    <row r="11" spans="1:16" ht="12" customHeight="1" thickBot="1" x14ac:dyDescent="0.3">
      <c r="B11" s="27" t="s">
        <v>15</v>
      </c>
      <c r="C11" s="29" t="s">
        <v>16</v>
      </c>
      <c r="D11" s="35">
        <v>71</v>
      </c>
      <c r="E11" s="10">
        <v>10680</v>
      </c>
      <c r="F11" s="10">
        <f t="shared" si="1"/>
        <v>758280</v>
      </c>
      <c r="G11" s="10">
        <v>12400</v>
      </c>
      <c r="H11" s="10">
        <f t="shared" si="2"/>
        <v>880400</v>
      </c>
      <c r="I11" s="52">
        <v>12600</v>
      </c>
      <c r="J11" s="51">
        <f t="shared" si="4"/>
        <v>894600</v>
      </c>
      <c r="K11" s="52">
        <v>10345</v>
      </c>
      <c r="L11" s="51">
        <f t="shared" si="5"/>
        <v>734495</v>
      </c>
      <c r="M11" s="62">
        <f t="shared" si="3"/>
        <v>816943.75</v>
      </c>
    </row>
    <row r="12" spans="1:16" ht="22.5" customHeight="1" thickBot="1" x14ac:dyDescent="0.3">
      <c r="B12" s="27" t="s">
        <v>17</v>
      </c>
      <c r="C12" s="28" t="s">
        <v>18</v>
      </c>
      <c r="D12" s="35">
        <v>10</v>
      </c>
      <c r="E12" s="10">
        <v>7720</v>
      </c>
      <c r="F12" s="10">
        <f t="shared" si="1"/>
        <v>77200</v>
      </c>
      <c r="G12" s="10">
        <v>9000</v>
      </c>
      <c r="H12" s="10">
        <f t="shared" si="2"/>
        <v>90000</v>
      </c>
      <c r="I12" s="52">
        <v>9000</v>
      </c>
      <c r="J12" s="51">
        <f t="shared" si="4"/>
        <v>90000</v>
      </c>
      <c r="K12" s="52">
        <v>10345</v>
      </c>
      <c r="L12" s="51">
        <f t="shared" si="5"/>
        <v>103450</v>
      </c>
      <c r="M12" s="62">
        <f t="shared" si="3"/>
        <v>90162.5</v>
      </c>
    </row>
    <row r="13" spans="1:16" ht="21" thickBot="1" x14ac:dyDescent="0.3">
      <c r="B13" s="27" t="s">
        <v>19</v>
      </c>
      <c r="C13" s="28" t="s">
        <v>20</v>
      </c>
      <c r="D13" s="35">
        <v>120</v>
      </c>
      <c r="E13" s="10">
        <v>3520</v>
      </c>
      <c r="F13" s="10">
        <f t="shared" si="1"/>
        <v>422400</v>
      </c>
      <c r="G13" s="10">
        <v>4120</v>
      </c>
      <c r="H13" s="10">
        <f t="shared" si="2"/>
        <v>494400</v>
      </c>
      <c r="I13" s="52">
        <v>4130</v>
      </c>
      <c r="J13" s="51">
        <f t="shared" si="4"/>
        <v>495600</v>
      </c>
      <c r="K13" s="52">
        <v>5603</v>
      </c>
      <c r="L13" s="51">
        <f t="shared" si="5"/>
        <v>672360</v>
      </c>
      <c r="M13" s="62">
        <f t="shared" si="3"/>
        <v>521190</v>
      </c>
    </row>
    <row r="14" spans="1:16" ht="12" customHeight="1" thickBot="1" x14ac:dyDescent="0.3">
      <c r="B14" s="27" t="s">
        <v>21</v>
      </c>
      <c r="C14" s="29" t="s">
        <v>22</v>
      </c>
      <c r="D14" s="35">
        <v>10</v>
      </c>
      <c r="E14" s="10">
        <v>1630</v>
      </c>
      <c r="F14" s="10">
        <f t="shared" si="1"/>
        <v>16300</v>
      </c>
      <c r="G14" s="10">
        <v>1900</v>
      </c>
      <c r="H14" s="10">
        <f t="shared" si="2"/>
        <v>19000</v>
      </c>
      <c r="I14" s="52">
        <v>2150</v>
      </c>
      <c r="J14" s="51">
        <f t="shared" si="4"/>
        <v>21500</v>
      </c>
      <c r="K14" s="52">
        <v>1034</v>
      </c>
      <c r="L14" s="51">
        <f t="shared" si="5"/>
        <v>10340</v>
      </c>
      <c r="M14" s="62">
        <f t="shared" si="3"/>
        <v>16785</v>
      </c>
    </row>
    <row r="15" spans="1:16" ht="25.5" customHeight="1" thickBot="1" x14ac:dyDescent="0.3">
      <c r="B15" s="27" t="s">
        <v>23</v>
      </c>
      <c r="C15" s="28" t="s">
        <v>24</v>
      </c>
      <c r="D15" s="35">
        <v>7</v>
      </c>
      <c r="E15" s="10">
        <v>15100</v>
      </c>
      <c r="F15" s="10">
        <f t="shared" si="1"/>
        <v>105700</v>
      </c>
      <c r="G15" s="10">
        <v>17600</v>
      </c>
      <c r="H15" s="10">
        <f t="shared" si="2"/>
        <v>123200</v>
      </c>
      <c r="I15" s="52">
        <v>17700</v>
      </c>
      <c r="J15" s="51">
        <f t="shared" si="4"/>
        <v>123900</v>
      </c>
      <c r="K15" s="52">
        <v>16379</v>
      </c>
      <c r="L15" s="51">
        <f t="shared" si="5"/>
        <v>114653</v>
      </c>
      <c r="M15" s="62">
        <f t="shared" si="3"/>
        <v>116863.25</v>
      </c>
    </row>
    <row r="16" spans="1:16" ht="23.25" customHeight="1" thickBot="1" x14ac:dyDescent="0.3">
      <c r="B16" s="27" t="s">
        <v>23</v>
      </c>
      <c r="C16" s="28" t="s">
        <v>25</v>
      </c>
      <c r="D16" s="35">
        <v>6</v>
      </c>
      <c r="E16" s="10">
        <v>6250</v>
      </c>
      <c r="F16" s="10">
        <f t="shared" si="1"/>
        <v>37500</v>
      </c>
      <c r="G16" s="10">
        <v>7300</v>
      </c>
      <c r="H16" s="10">
        <f t="shared" si="2"/>
        <v>43800</v>
      </c>
      <c r="I16" s="52">
        <v>7350</v>
      </c>
      <c r="J16" s="51">
        <f t="shared" si="4"/>
        <v>44100</v>
      </c>
      <c r="K16" s="52">
        <v>5603</v>
      </c>
      <c r="L16" s="51">
        <f t="shared" si="5"/>
        <v>33618</v>
      </c>
      <c r="M16" s="62">
        <f t="shared" si="3"/>
        <v>39754.5</v>
      </c>
    </row>
    <row r="17" spans="2:15" ht="30.75" customHeight="1" thickBot="1" x14ac:dyDescent="0.3">
      <c r="B17" s="27" t="s">
        <v>23</v>
      </c>
      <c r="C17" s="28" t="s">
        <v>26</v>
      </c>
      <c r="D17" s="35">
        <v>3</v>
      </c>
      <c r="E17" s="10">
        <v>9030</v>
      </c>
      <c r="F17" s="10">
        <f t="shared" si="1"/>
        <v>27090</v>
      </c>
      <c r="G17" s="10">
        <v>10500</v>
      </c>
      <c r="H17" s="10">
        <f t="shared" si="2"/>
        <v>31500</v>
      </c>
      <c r="I17" s="52">
        <v>10600</v>
      </c>
      <c r="J17" s="51">
        <f t="shared" si="4"/>
        <v>31800</v>
      </c>
      <c r="K17" s="52">
        <v>6466</v>
      </c>
      <c r="L17" s="51">
        <f t="shared" si="5"/>
        <v>19398</v>
      </c>
      <c r="M17" s="62">
        <f t="shared" si="3"/>
        <v>27447</v>
      </c>
    </row>
    <row r="18" spans="2:15" ht="12" customHeight="1" thickBot="1" x14ac:dyDescent="0.3">
      <c r="B18" s="27" t="s">
        <v>15</v>
      </c>
      <c r="C18" s="29" t="s">
        <v>27</v>
      </c>
      <c r="D18" s="35">
        <v>12</v>
      </c>
      <c r="E18" s="10">
        <v>27500</v>
      </c>
      <c r="F18" s="10">
        <f t="shared" si="1"/>
        <v>330000</v>
      </c>
      <c r="G18" s="10">
        <v>32000</v>
      </c>
      <c r="H18" s="10">
        <f t="shared" si="2"/>
        <v>384000</v>
      </c>
      <c r="I18" s="52">
        <v>32000</v>
      </c>
      <c r="J18" s="51">
        <f t="shared" si="4"/>
        <v>384000</v>
      </c>
      <c r="K18" s="52">
        <v>15517</v>
      </c>
      <c r="L18" s="51">
        <f t="shared" si="5"/>
        <v>186204</v>
      </c>
      <c r="M18" s="62">
        <f t="shared" si="3"/>
        <v>321051</v>
      </c>
    </row>
    <row r="19" spans="2:15" ht="22.5" customHeight="1" thickBot="1" x14ac:dyDescent="0.3">
      <c r="B19" s="27" t="s">
        <v>28</v>
      </c>
      <c r="C19" s="28" t="s">
        <v>29</v>
      </c>
      <c r="D19" s="35">
        <v>70</v>
      </c>
      <c r="E19" s="10">
        <v>12900</v>
      </c>
      <c r="F19" s="10">
        <f t="shared" si="1"/>
        <v>903000</v>
      </c>
      <c r="G19" s="10">
        <v>15000</v>
      </c>
      <c r="H19" s="10">
        <f t="shared" si="2"/>
        <v>1050000</v>
      </c>
      <c r="I19" s="52">
        <v>16350</v>
      </c>
      <c r="J19" s="51">
        <f t="shared" si="4"/>
        <v>1144500</v>
      </c>
      <c r="K19" s="52">
        <v>15517</v>
      </c>
      <c r="L19" s="51">
        <f t="shared" si="5"/>
        <v>1086190</v>
      </c>
      <c r="M19" s="62">
        <f t="shared" si="3"/>
        <v>1045922.5</v>
      </c>
    </row>
    <row r="20" spans="2:15" ht="23.25" customHeight="1" thickBot="1" x14ac:dyDescent="0.3">
      <c r="B20" s="27" t="s">
        <v>30</v>
      </c>
      <c r="C20" s="28" t="s">
        <v>31</v>
      </c>
      <c r="D20" s="35">
        <v>80</v>
      </c>
      <c r="E20" s="10">
        <v>3620</v>
      </c>
      <c r="F20" s="10">
        <f t="shared" si="1"/>
        <v>289600</v>
      </c>
      <c r="G20" s="10">
        <v>4200</v>
      </c>
      <c r="H20" s="10">
        <f t="shared" si="2"/>
        <v>336000</v>
      </c>
      <c r="I20" s="52">
        <v>4300</v>
      </c>
      <c r="J20" s="51">
        <f t="shared" si="4"/>
        <v>344000</v>
      </c>
      <c r="K20" s="52">
        <v>3017</v>
      </c>
      <c r="L20" s="51">
        <f t="shared" si="5"/>
        <v>241360</v>
      </c>
      <c r="M20" s="62">
        <f t="shared" si="3"/>
        <v>302740</v>
      </c>
    </row>
    <row r="21" spans="2:15" ht="12" customHeight="1" thickBot="1" x14ac:dyDescent="0.3">
      <c r="B21" s="27" t="s">
        <v>23</v>
      </c>
      <c r="C21" s="29" t="s">
        <v>32</v>
      </c>
      <c r="D21" s="35">
        <v>2</v>
      </c>
      <c r="E21" s="10">
        <v>44820</v>
      </c>
      <c r="F21" s="10">
        <f t="shared" si="1"/>
        <v>89640</v>
      </c>
      <c r="G21" s="10">
        <v>52000</v>
      </c>
      <c r="H21" s="10">
        <f t="shared" si="2"/>
        <v>104000</v>
      </c>
      <c r="I21" s="52">
        <v>52200</v>
      </c>
      <c r="J21" s="51">
        <f t="shared" si="4"/>
        <v>104400</v>
      </c>
      <c r="K21" s="52">
        <v>41379</v>
      </c>
      <c r="L21" s="51">
        <f t="shared" si="5"/>
        <v>82758</v>
      </c>
      <c r="M21" s="62">
        <f t="shared" si="3"/>
        <v>95199.5</v>
      </c>
    </row>
    <row r="22" spans="2:15" ht="27" customHeight="1" thickBot="1" x14ac:dyDescent="0.3">
      <c r="B22" s="27" t="s">
        <v>23</v>
      </c>
      <c r="C22" s="31" t="s">
        <v>33</v>
      </c>
      <c r="D22" s="35">
        <v>1</v>
      </c>
      <c r="E22" s="10">
        <v>53440</v>
      </c>
      <c r="F22" s="10">
        <f t="shared" si="1"/>
        <v>53440</v>
      </c>
      <c r="G22" s="10">
        <v>62000</v>
      </c>
      <c r="H22" s="10">
        <f t="shared" si="2"/>
        <v>62000</v>
      </c>
      <c r="I22" s="52">
        <v>63500</v>
      </c>
      <c r="J22" s="51">
        <f t="shared" si="4"/>
        <v>63500</v>
      </c>
      <c r="K22" s="52">
        <v>37500</v>
      </c>
      <c r="L22" s="51">
        <f t="shared" si="5"/>
        <v>37500</v>
      </c>
      <c r="M22" s="62">
        <f t="shared" si="3"/>
        <v>54110</v>
      </c>
    </row>
    <row r="23" spans="2:15" ht="12" customHeight="1" thickBot="1" x14ac:dyDescent="0.3">
      <c r="B23" s="27" t="s">
        <v>23</v>
      </c>
      <c r="C23" s="29" t="s">
        <v>34</v>
      </c>
      <c r="D23" s="35">
        <v>1</v>
      </c>
      <c r="E23" s="10">
        <v>49800</v>
      </c>
      <c r="F23" s="10">
        <f t="shared" si="1"/>
        <v>49800</v>
      </c>
      <c r="G23" s="10">
        <v>57500</v>
      </c>
      <c r="H23" s="10">
        <f t="shared" si="2"/>
        <v>57500</v>
      </c>
      <c r="I23" s="52">
        <v>57800</v>
      </c>
      <c r="J23" s="51">
        <f t="shared" si="4"/>
        <v>57800</v>
      </c>
      <c r="K23" s="52">
        <v>42672</v>
      </c>
      <c r="L23" s="51">
        <f t="shared" si="5"/>
        <v>42672</v>
      </c>
      <c r="M23" s="62">
        <f t="shared" si="3"/>
        <v>51943</v>
      </c>
    </row>
    <row r="24" spans="2:15" ht="31.5" customHeight="1" thickBot="1" x14ac:dyDescent="0.3">
      <c r="B24" s="27" t="s">
        <v>23</v>
      </c>
      <c r="C24" s="28" t="s">
        <v>35</v>
      </c>
      <c r="D24" s="35">
        <v>40</v>
      </c>
      <c r="E24" s="10">
        <v>7350</v>
      </c>
      <c r="F24" s="10">
        <f t="shared" si="1"/>
        <v>294000</v>
      </c>
      <c r="G24" s="10">
        <v>8530</v>
      </c>
      <c r="H24" s="10">
        <f t="shared" si="2"/>
        <v>341200</v>
      </c>
      <c r="I24" s="52">
        <v>8600</v>
      </c>
      <c r="J24" s="51">
        <f t="shared" si="4"/>
        <v>344000</v>
      </c>
      <c r="K24" s="52">
        <v>5603</v>
      </c>
      <c r="L24" s="51">
        <f t="shared" si="5"/>
        <v>224120</v>
      </c>
      <c r="M24" s="62">
        <f t="shared" si="3"/>
        <v>300830</v>
      </c>
    </row>
    <row r="25" spans="2:15" ht="21" customHeight="1" thickBot="1" x14ac:dyDescent="0.3">
      <c r="B25" s="27" t="s">
        <v>23</v>
      </c>
      <c r="C25" s="28" t="s">
        <v>36</v>
      </c>
      <c r="D25" s="35">
        <v>35</v>
      </c>
      <c r="E25" s="10">
        <v>8870</v>
      </c>
      <c r="F25" s="10">
        <f t="shared" si="1"/>
        <v>310450</v>
      </c>
      <c r="G25" s="10">
        <v>10300</v>
      </c>
      <c r="H25" s="10">
        <f t="shared" si="2"/>
        <v>360500</v>
      </c>
      <c r="I25" s="52">
        <v>10480</v>
      </c>
      <c r="J25" s="51">
        <f t="shared" si="4"/>
        <v>366800</v>
      </c>
      <c r="K25" s="52">
        <v>8621</v>
      </c>
      <c r="L25" s="51">
        <f t="shared" si="5"/>
        <v>301735</v>
      </c>
      <c r="M25" s="62">
        <f t="shared" si="3"/>
        <v>334871.25</v>
      </c>
      <c r="O25" s="6"/>
    </row>
    <row r="26" spans="2:15" ht="12" customHeight="1" thickBot="1" x14ac:dyDescent="0.3">
      <c r="B26" s="27" t="s">
        <v>23</v>
      </c>
      <c r="C26" s="29" t="s">
        <v>37</v>
      </c>
      <c r="D26" s="35">
        <v>50</v>
      </c>
      <c r="E26" s="10">
        <v>1460</v>
      </c>
      <c r="F26" s="10">
        <f t="shared" si="1"/>
        <v>73000</v>
      </c>
      <c r="G26" s="10">
        <v>1700</v>
      </c>
      <c r="H26" s="10">
        <f t="shared" si="2"/>
        <v>85000</v>
      </c>
      <c r="I26" s="52">
        <v>1850</v>
      </c>
      <c r="J26" s="51">
        <f t="shared" si="4"/>
        <v>92500</v>
      </c>
      <c r="K26" s="52">
        <v>1724</v>
      </c>
      <c r="L26" s="51">
        <f t="shared" si="5"/>
        <v>86200</v>
      </c>
      <c r="M26" s="62">
        <f t="shared" si="3"/>
        <v>84175</v>
      </c>
    </row>
    <row r="27" spans="2:15" ht="10.8" thickBot="1" x14ac:dyDescent="0.3">
      <c r="B27" s="27" t="s">
        <v>38</v>
      </c>
      <c r="C27" s="29" t="s">
        <v>91</v>
      </c>
      <c r="D27" s="35">
        <v>12</v>
      </c>
      <c r="E27" s="10">
        <v>13080</v>
      </c>
      <c r="F27" s="10">
        <f t="shared" si="1"/>
        <v>156960</v>
      </c>
      <c r="G27" s="10">
        <v>15200</v>
      </c>
      <c r="H27" s="42">
        <f>D27*G27</f>
        <v>182400</v>
      </c>
      <c r="I27" s="53">
        <v>8200</v>
      </c>
      <c r="J27" s="51">
        <f t="shared" si="4"/>
        <v>98400</v>
      </c>
      <c r="K27" s="53">
        <v>21552</v>
      </c>
      <c r="L27" s="51">
        <f t="shared" si="5"/>
        <v>258624</v>
      </c>
      <c r="M27" s="62">
        <f t="shared" si="3"/>
        <v>174096</v>
      </c>
    </row>
    <row r="28" spans="2:15" ht="22.5" customHeight="1" thickBot="1" x14ac:dyDescent="0.3">
      <c r="B28" s="27" t="s">
        <v>39</v>
      </c>
      <c r="C28" s="28" t="s">
        <v>40</v>
      </c>
      <c r="D28" s="35">
        <v>12</v>
      </c>
      <c r="E28" s="10">
        <v>6800</v>
      </c>
      <c r="F28" s="10">
        <f t="shared" si="1"/>
        <v>81600</v>
      </c>
      <c r="G28" s="10">
        <v>7903</v>
      </c>
      <c r="H28" s="10">
        <f t="shared" ref="H28:H44" si="6">+G28*D28</f>
        <v>94836</v>
      </c>
      <c r="I28" s="52">
        <v>15350</v>
      </c>
      <c r="J28" s="51">
        <f t="shared" si="4"/>
        <v>184200</v>
      </c>
      <c r="K28" s="52">
        <v>5603</v>
      </c>
      <c r="L28" s="51">
        <f t="shared" si="5"/>
        <v>67236</v>
      </c>
      <c r="M28" s="62">
        <f t="shared" si="3"/>
        <v>106968</v>
      </c>
    </row>
    <row r="29" spans="2:15" ht="12" customHeight="1" thickBot="1" x14ac:dyDescent="0.3">
      <c r="B29" s="27" t="s">
        <v>41</v>
      </c>
      <c r="C29" s="29" t="s">
        <v>42</v>
      </c>
      <c r="D29" s="35">
        <v>12</v>
      </c>
      <c r="E29" s="10">
        <v>15300</v>
      </c>
      <c r="F29" s="10">
        <f t="shared" si="1"/>
        <v>183600</v>
      </c>
      <c r="G29" s="10">
        <v>17840</v>
      </c>
      <c r="H29" s="10">
        <f t="shared" si="6"/>
        <v>214080</v>
      </c>
      <c r="I29" s="52">
        <v>17900</v>
      </c>
      <c r="J29" s="51">
        <f t="shared" si="4"/>
        <v>214800</v>
      </c>
      <c r="K29" s="52">
        <v>6466</v>
      </c>
      <c r="L29" s="51">
        <f t="shared" si="5"/>
        <v>77592</v>
      </c>
      <c r="M29" s="62">
        <f t="shared" si="3"/>
        <v>172518</v>
      </c>
    </row>
    <row r="30" spans="2:15" ht="12" customHeight="1" thickBot="1" x14ac:dyDescent="0.3">
      <c r="B30" s="27" t="s">
        <v>28</v>
      </c>
      <c r="C30" s="29" t="s">
        <v>43</v>
      </c>
      <c r="D30" s="35">
        <v>10</v>
      </c>
      <c r="E30" s="10">
        <v>14500</v>
      </c>
      <c r="F30" s="10">
        <f t="shared" si="1"/>
        <v>145000</v>
      </c>
      <c r="G30" s="10">
        <v>16880</v>
      </c>
      <c r="H30" s="10">
        <f t="shared" si="6"/>
        <v>168800</v>
      </c>
      <c r="I30" s="52">
        <v>17350</v>
      </c>
      <c r="J30" s="51">
        <f t="shared" si="4"/>
        <v>173500</v>
      </c>
      <c r="K30" s="52">
        <v>21552</v>
      </c>
      <c r="L30" s="51">
        <f t="shared" si="5"/>
        <v>215520</v>
      </c>
      <c r="M30" s="62">
        <f t="shared" si="3"/>
        <v>175705</v>
      </c>
    </row>
    <row r="31" spans="2:15" ht="12" customHeight="1" thickBot="1" x14ac:dyDescent="0.3">
      <c r="B31" s="27" t="s">
        <v>23</v>
      </c>
      <c r="C31" s="29" t="s">
        <v>44</v>
      </c>
      <c r="D31" s="35">
        <v>5</v>
      </c>
      <c r="E31" s="10">
        <v>22700</v>
      </c>
      <c r="F31" s="10">
        <f t="shared" si="1"/>
        <v>113500</v>
      </c>
      <c r="G31" s="10">
        <v>26400</v>
      </c>
      <c r="H31" s="10">
        <f t="shared" si="6"/>
        <v>132000</v>
      </c>
      <c r="I31" s="52">
        <v>26500</v>
      </c>
      <c r="J31" s="51">
        <f t="shared" si="4"/>
        <v>132500</v>
      </c>
      <c r="K31" s="52">
        <v>21552</v>
      </c>
      <c r="L31" s="51">
        <f t="shared" si="5"/>
        <v>107760</v>
      </c>
      <c r="M31" s="62">
        <f t="shared" si="3"/>
        <v>121440</v>
      </c>
    </row>
    <row r="32" spans="2:15" ht="12" customHeight="1" thickBot="1" x14ac:dyDescent="0.3">
      <c r="B32" s="27" t="s">
        <v>45</v>
      </c>
      <c r="C32" s="29" t="s">
        <v>46</v>
      </c>
      <c r="D32" s="35">
        <v>15</v>
      </c>
      <c r="E32" s="10">
        <v>7750</v>
      </c>
      <c r="F32" s="10">
        <f t="shared" si="1"/>
        <v>116250</v>
      </c>
      <c r="G32" s="10">
        <v>9000</v>
      </c>
      <c r="H32" s="10">
        <f t="shared" si="6"/>
        <v>135000</v>
      </c>
      <c r="I32" s="52">
        <v>9200</v>
      </c>
      <c r="J32" s="51">
        <f t="shared" si="4"/>
        <v>138000</v>
      </c>
      <c r="K32" s="52">
        <v>5603</v>
      </c>
      <c r="L32" s="51">
        <f t="shared" si="5"/>
        <v>84045</v>
      </c>
      <c r="M32" s="62">
        <f t="shared" si="3"/>
        <v>118323.75</v>
      </c>
    </row>
    <row r="33" spans="2:17" ht="33.75" customHeight="1" thickBot="1" x14ac:dyDescent="0.3">
      <c r="B33" s="27" t="s">
        <v>47</v>
      </c>
      <c r="C33" s="32" t="s">
        <v>48</v>
      </c>
      <c r="D33" s="35">
        <v>78</v>
      </c>
      <c r="E33" s="10">
        <v>33300</v>
      </c>
      <c r="F33" s="10">
        <f t="shared" si="1"/>
        <v>2597400</v>
      </c>
      <c r="G33" s="10">
        <v>38700</v>
      </c>
      <c r="H33" s="10">
        <f t="shared" si="6"/>
        <v>3018600</v>
      </c>
      <c r="I33" s="52">
        <v>38800</v>
      </c>
      <c r="J33" s="51">
        <f t="shared" si="4"/>
        <v>3026400</v>
      </c>
      <c r="K33" s="52">
        <v>38793</v>
      </c>
      <c r="L33" s="51">
        <f t="shared" si="5"/>
        <v>3025854</v>
      </c>
      <c r="M33" s="62">
        <f t="shared" si="3"/>
        <v>2917063.5</v>
      </c>
    </row>
    <row r="34" spans="2:17" ht="25.5" customHeight="1" thickBot="1" x14ac:dyDescent="0.3">
      <c r="B34" s="27" t="s">
        <v>49</v>
      </c>
      <c r="C34" s="28" t="s">
        <v>50</v>
      </c>
      <c r="D34" s="35">
        <v>45</v>
      </c>
      <c r="E34" s="10">
        <v>2250</v>
      </c>
      <c r="F34" s="10">
        <f t="shared" si="1"/>
        <v>101250</v>
      </c>
      <c r="G34" s="10">
        <v>2640</v>
      </c>
      <c r="H34" s="10">
        <f t="shared" si="6"/>
        <v>118800</v>
      </c>
      <c r="I34" s="52">
        <v>2750</v>
      </c>
      <c r="J34" s="51">
        <f t="shared" si="4"/>
        <v>123750</v>
      </c>
      <c r="K34" s="52">
        <v>1207</v>
      </c>
      <c r="L34" s="51">
        <f t="shared" si="5"/>
        <v>54315</v>
      </c>
      <c r="M34" s="62">
        <f t="shared" si="3"/>
        <v>99528.75</v>
      </c>
    </row>
    <row r="35" spans="2:17" ht="23.25" customHeight="1" thickBot="1" x14ac:dyDescent="0.3">
      <c r="B35" s="27" t="s">
        <v>8</v>
      </c>
      <c r="C35" s="29" t="s">
        <v>51</v>
      </c>
      <c r="D35" s="35">
        <v>5</v>
      </c>
      <c r="E35" s="10">
        <v>7300</v>
      </c>
      <c r="F35" s="10">
        <f t="shared" si="1"/>
        <v>36500</v>
      </c>
      <c r="G35" s="10">
        <v>8500</v>
      </c>
      <c r="H35" s="10">
        <f t="shared" si="6"/>
        <v>42500</v>
      </c>
      <c r="I35" s="52">
        <v>8700</v>
      </c>
      <c r="J35" s="51">
        <f t="shared" si="4"/>
        <v>43500</v>
      </c>
      <c r="K35" s="52">
        <v>12931</v>
      </c>
      <c r="L35" s="51">
        <f t="shared" si="5"/>
        <v>64655</v>
      </c>
      <c r="M35" s="62">
        <f t="shared" si="3"/>
        <v>46788.75</v>
      </c>
    </row>
    <row r="36" spans="2:17" ht="21" thickBot="1" x14ac:dyDescent="0.3">
      <c r="B36" s="27" t="s">
        <v>8</v>
      </c>
      <c r="C36" s="28" t="s">
        <v>52</v>
      </c>
      <c r="D36" s="35">
        <v>5</v>
      </c>
      <c r="E36" s="10">
        <v>5603</v>
      </c>
      <c r="F36" s="10">
        <f t="shared" si="1"/>
        <v>28015</v>
      </c>
      <c r="G36" s="10">
        <v>6500</v>
      </c>
      <c r="H36" s="10">
        <f t="shared" si="6"/>
        <v>32500</v>
      </c>
      <c r="I36" s="52">
        <v>6700</v>
      </c>
      <c r="J36" s="51">
        <f t="shared" si="4"/>
        <v>33500</v>
      </c>
      <c r="K36" s="52">
        <v>5603</v>
      </c>
      <c r="L36" s="51">
        <f t="shared" si="5"/>
        <v>28015</v>
      </c>
      <c r="M36" s="62">
        <f t="shared" si="3"/>
        <v>30507.5</v>
      </c>
    </row>
    <row r="37" spans="2:17" ht="24" customHeight="1" thickBot="1" x14ac:dyDescent="0.3">
      <c r="B37" s="27" t="s">
        <v>8</v>
      </c>
      <c r="C37" s="28" t="s">
        <v>53</v>
      </c>
      <c r="D37" s="35">
        <v>16</v>
      </c>
      <c r="E37" s="10">
        <v>19302</v>
      </c>
      <c r="F37" s="10">
        <f t="shared" si="1"/>
        <v>308832</v>
      </c>
      <c r="G37" s="10">
        <v>22400</v>
      </c>
      <c r="H37" s="10">
        <f t="shared" si="6"/>
        <v>358400</v>
      </c>
      <c r="I37" s="52">
        <v>22600</v>
      </c>
      <c r="J37" s="51">
        <f t="shared" si="4"/>
        <v>361600</v>
      </c>
      <c r="K37" s="52">
        <v>17241</v>
      </c>
      <c r="L37" s="51">
        <f t="shared" si="5"/>
        <v>275856</v>
      </c>
      <c r="M37" s="62">
        <f t="shared" si="3"/>
        <v>326172</v>
      </c>
    </row>
    <row r="38" spans="2:17" ht="12" customHeight="1" thickBot="1" x14ac:dyDescent="0.3">
      <c r="B38" s="30" t="s">
        <v>54</v>
      </c>
      <c r="C38" s="29" t="s">
        <v>55</v>
      </c>
      <c r="D38" s="35">
        <v>20</v>
      </c>
      <c r="E38" s="10">
        <v>15000</v>
      </c>
      <c r="F38" s="10">
        <f t="shared" si="1"/>
        <v>300000</v>
      </c>
      <c r="G38" s="10">
        <v>17400</v>
      </c>
      <c r="H38" s="10">
        <f t="shared" si="6"/>
        <v>348000</v>
      </c>
      <c r="I38" s="52">
        <v>17600</v>
      </c>
      <c r="J38" s="51">
        <f t="shared" si="4"/>
        <v>352000</v>
      </c>
      <c r="K38" s="52">
        <v>10345</v>
      </c>
      <c r="L38" s="51">
        <f t="shared" si="5"/>
        <v>206900</v>
      </c>
      <c r="M38" s="62">
        <f t="shared" si="3"/>
        <v>301725</v>
      </c>
    </row>
    <row r="39" spans="2:17" ht="10.8" thickBot="1" x14ac:dyDescent="0.3">
      <c r="B39" s="33" t="s">
        <v>92</v>
      </c>
      <c r="C39" s="34" t="s">
        <v>93</v>
      </c>
      <c r="D39" s="35">
        <v>10</v>
      </c>
      <c r="E39" s="10">
        <v>15960</v>
      </c>
      <c r="F39" s="10">
        <f t="shared" si="1"/>
        <v>159600</v>
      </c>
      <c r="G39" s="10">
        <v>18540</v>
      </c>
      <c r="H39" s="10">
        <f t="shared" si="6"/>
        <v>185400</v>
      </c>
      <c r="I39" s="52">
        <v>18640</v>
      </c>
      <c r="J39" s="51">
        <f t="shared" si="4"/>
        <v>186400</v>
      </c>
      <c r="K39" s="52">
        <v>4310</v>
      </c>
      <c r="L39" s="51">
        <f t="shared" si="5"/>
        <v>43100</v>
      </c>
      <c r="M39" s="62">
        <f t="shared" si="3"/>
        <v>143625</v>
      </c>
    </row>
    <row r="40" spans="2:17" ht="28.5" customHeight="1" thickBot="1" x14ac:dyDescent="0.3">
      <c r="B40" s="27" t="s">
        <v>8</v>
      </c>
      <c r="C40" s="28" t="s">
        <v>56</v>
      </c>
      <c r="D40" s="35">
        <v>35</v>
      </c>
      <c r="E40" s="10">
        <v>7320</v>
      </c>
      <c r="F40" s="10">
        <f t="shared" si="1"/>
        <v>256200</v>
      </c>
      <c r="G40" s="10">
        <v>8500</v>
      </c>
      <c r="H40" s="10">
        <f t="shared" si="6"/>
        <v>297500</v>
      </c>
      <c r="I40" s="52">
        <v>8800</v>
      </c>
      <c r="J40" s="51">
        <f t="shared" si="4"/>
        <v>308000</v>
      </c>
      <c r="K40" s="52">
        <v>8190</v>
      </c>
      <c r="L40" s="51">
        <f t="shared" si="5"/>
        <v>286650</v>
      </c>
      <c r="M40" s="62">
        <f t="shared" si="3"/>
        <v>287087.5</v>
      </c>
    </row>
    <row r="41" spans="2:17" ht="12" customHeight="1" thickBot="1" x14ac:dyDescent="0.3">
      <c r="B41" s="27" t="s">
        <v>28</v>
      </c>
      <c r="C41" s="29" t="s">
        <v>57</v>
      </c>
      <c r="D41" s="35">
        <v>12</v>
      </c>
      <c r="E41" s="10">
        <v>21530</v>
      </c>
      <c r="F41" s="10">
        <f t="shared" si="1"/>
        <v>258360</v>
      </c>
      <c r="G41" s="10">
        <v>25000</v>
      </c>
      <c r="H41" s="10">
        <f t="shared" si="6"/>
        <v>300000</v>
      </c>
      <c r="I41" s="52">
        <v>25300</v>
      </c>
      <c r="J41" s="51">
        <f t="shared" si="4"/>
        <v>303600</v>
      </c>
      <c r="K41" s="52">
        <v>25000</v>
      </c>
      <c r="L41" s="51">
        <f t="shared" si="5"/>
        <v>300000</v>
      </c>
      <c r="M41" s="62">
        <f t="shared" si="3"/>
        <v>290490</v>
      </c>
    </row>
    <row r="42" spans="2:17" ht="29.25" customHeight="1" thickBot="1" x14ac:dyDescent="0.3">
      <c r="B42" s="25" t="s">
        <v>58</v>
      </c>
      <c r="C42" s="28" t="s">
        <v>59</v>
      </c>
      <c r="D42" s="35">
        <v>150</v>
      </c>
      <c r="E42" s="10">
        <v>10100</v>
      </c>
      <c r="F42" s="10">
        <f t="shared" si="1"/>
        <v>1515000</v>
      </c>
      <c r="G42" s="10">
        <v>11808</v>
      </c>
      <c r="H42" s="10">
        <f t="shared" si="6"/>
        <v>1771200</v>
      </c>
      <c r="I42" s="52">
        <v>11900</v>
      </c>
      <c r="J42" s="51">
        <f t="shared" si="4"/>
        <v>1785000</v>
      </c>
      <c r="K42" s="52">
        <v>6466</v>
      </c>
      <c r="L42" s="51">
        <f t="shared" si="5"/>
        <v>969900</v>
      </c>
      <c r="M42" s="62">
        <f t="shared" si="3"/>
        <v>1510275</v>
      </c>
    </row>
    <row r="43" spans="2:17" ht="12" customHeight="1" thickBot="1" x14ac:dyDescent="0.3">
      <c r="B43" s="27" t="s">
        <v>60</v>
      </c>
      <c r="C43" s="29" t="s">
        <v>61</v>
      </c>
      <c r="D43" s="35">
        <v>10</v>
      </c>
      <c r="E43" s="10">
        <v>16200</v>
      </c>
      <c r="F43" s="10">
        <f t="shared" si="1"/>
        <v>162000</v>
      </c>
      <c r="G43" s="10">
        <v>18800</v>
      </c>
      <c r="H43" s="10">
        <f t="shared" si="6"/>
        <v>188000</v>
      </c>
      <c r="I43" s="10">
        <v>19100</v>
      </c>
      <c r="J43" s="51">
        <f t="shared" si="4"/>
        <v>191000</v>
      </c>
      <c r="K43" s="10">
        <v>22414</v>
      </c>
      <c r="L43" s="51">
        <f t="shared" si="5"/>
        <v>224140</v>
      </c>
      <c r="M43" s="62">
        <f t="shared" si="3"/>
        <v>191285</v>
      </c>
    </row>
    <row r="44" spans="2:17" ht="12" customHeight="1" thickBot="1" x14ac:dyDescent="0.3">
      <c r="B44" s="27" t="s">
        <v>8</v>
      </c>
      <c r="C44" s="29" t="s">
        <v>62</v>
      </c>
      <c r="D44" s="35">
        <v>2</v>
      </c>
      <c r="E44" s="10">
        <v>7920</v>
      </c>
      <c r="F44" s="10">
        <f t="shared" si="1"/>
        <v>15840</v>
      </c>
      <c r="G44" s="10">
        <v>9200</v>
      </c>
      <c r="H44" s="9">
        <f t="shared" si="6"/>
        <v>18400</v>
      </c>
      <c r="I44" s="17">
        <v>9300</v>
      </c>
      <c r="J44" s="51">
        <f t="shared" si="4"/>
        <v>18600</v>
      </c>
      <c r="K44" s="17">
        <v>5172</v>
      </c>
      <c r="L44" s="51">
        <f t="shared" si="5"/>
        <v>10344</v>
      </c>
      <c r="M44" s="62">
        <f t="shared" si="3"/>
        <v>15796</v>
      </c>
      <c r="N44" s="69"/>
    </row>
    <row r="45" spans="2:17" s="15" customFormat="1" ht="12" customHeight="1" thickBot="1" x14ac:dyDescent="0.3">
      <c r="B45" s="12"/>
      <c r="C45" s="13" t="s">
        <v>63</v>
      </c>
      <c r="D45" s="14"/>
      <c r="E45" s="40">
        <f t="shared" ref="E45:L45" si="7">SUM(E46:E57)</f>
        <v>234110</v>
      </c>
      <c r="F45" s="41">
        <f t="shared" si="7"/>
        <v>3968920</v>
      </c>
      <c r="G45" s="40">
        <f t="shared" si="7"/>
        <v>267328</v>
      </c>
      <c r="H45" s="57">
        <f t="shared" si="7"/>
        <v>4057000</v>
      </c>
      <c r="I45" s="40">
        <f t="shared" si="7"/>
        <v>278222</v>
      </c>
      <c r="J45" s="57">
        <f t="shared" si="7"/>
        <v>4157229</v>
      </c>
      <c r="K45" s="40">
        <f t="shared" si="7"/>
        <v>197764</v>
      </c>
      <c r="L45" s="41">
        <f t="shared" si="7"/>
        <v>4021452</v>
      </c>
      <c r="M45" s="8">
        <f>(F45+H45+J45+L45)/4</f>
        <v>4051150.25</v>
      </c>
      <c r="N45" s="70"/>
      <c r="O45" s="66"/>
      <c r="P45" s="66"/>
      <c r="Q45" s="66"/>
    </row>
    <row r="46" spans="2:17" s="15" customFormat="1" ht="12" customHeight="1" thickBot="1" x14ac:dyDescent="0.3">
      <c r="B46" s="36" t="s">
        <v>64</v>
      </c>
      <c r="C46" s="37" t="s">
        <v>65</v>
      </c>
      <c r="D46" s="35">
        <v>50</v>
      </c>
      <c r="E46" s="16">
        <v>5040</v>
      </c>
      <c r="F46" s="17">
        <f t="shared" ref="F46:F57" si="8">+D46*E46</f>
        <v>252000</v>
      </c>
      <c r="G46" s="16">
        <v>5040</v>
      </c>
      <c r="H46" s="16">
        <f t="shared" ref="H46:H57" si="9">+G46*D46</f>
        <v>252000</v>
      </c>
      <c r="I46" s="54">
        <v>5140</v>
      </c>
      <c r="J46" s="51">
        <f t="shared" ref="J46:J57" si="10">I46*D46</f>
        <v>257000</v>
      </c>
      <c r="K46" s="54">
        <v>4300</v>
      </c>
      <c r="L46" s="51">
        <f t="shared" ref="L46:L57" si="11">K46*D46</f>
        <v>215000</v>
      </c>
      <c r="M46" s="61">
        <f t="shared" ref="M46:M57" si="12">(F46+H46+J46+L46)/4</f>
        <v>244000</v>
      </c>
      <c r="N46" s="69"/>
      <c r="O46" s="66"/>
      <c r="P46" s="66"/>
      <c r="Q46" s="66"/>
    </row>
    <row r="47" spans="2:17" s="15" customFormat="1" ht="12" customHeight="1" thickBot="1" x14ac:dyDescent="0.3">
      <c r="B47" s="38" t="s">
        <v>66</v>
      </c>
      <c r="C47" s="37" t="s">
        <v>67</v>
      </c>
      <c r="D47" s="35">
        <v>470</v>
      </c>
      <c r="E47" s="18">
        <v>6610</v>
      </c>
      <c r="F47" s="10">
        <f t="shared" si="8"/>
        <v>3106700</v>
      </c>
      <c r="G47" s="18">
        <v>6615</v>
      </c>
      <c r="H47" s="18">
        <f t="shared" si="9"/>
        <v>3109050</v>
      </c>
      <c r="I47" s="54">
        <v>6715</v>
      </c>
      <c r="J47" s="51">
        <f t="shared" si="10"/>
        <v>3156050</v>
      </c>
      <c r="K47" s="54">
        <v>7000</v>
      </c>
      <c r="L47" s="51">
        <f t="shared" si="11"/>
        <v>3290000</v>
      </c>
      <c r="M47" s="61">
        <f t="shared" si="12"/>
        <v>3165450</v>
      </c>
      <c r="N47" s="69"/>
      <c r="O47" s="66"/>
      <c r="P47" s="66"/>
      <c r="Q47" s="66"/>
    </row>
    <row r="48" spans="2:17" s="15" customFormat="1" ht="12" customHeight="1" thickBot="1" x14ac:dyDescent="0.3">
      <c r="B48" s="38" t="s">
        <v>8</v>
      </c>
      <c r="C48" s="37" t="s">
        <v>68</v>
      </c>
      <c r="D48" s="35">
        <v>8</v>
      </c>
      <c r="E48" s="18">
        <v>6380</v>
      </c>
      <c r="F48" s="10">
        <f t="shared" si="8"/>
        <v>51040</v>
      </c>
      <c r="G48" s="18">
        <v>7407</v>
      </c>
      <c r="H48" s="18">
        <f t="shared" si="9"/>
        <v>59256</v>
      </c>
      <c r="I48" s="54">
        <v>7600</v>
      </c>
      <c r="J48" s="51">
        <f t="shared" si="10"/>
        <v>60800</v>
      </c>
      <c r="K48" s="54">
        <v>5603</v>
      </c>
      <c r="L48" s="51">
        <f t="shared" si="11"/>
        <v>44824</v>
      </c>
      <c r="M48" s="61">
        <f t="shared" si="12"/>
        <v>53980</v>
      </c>
      <c r="N48" s="69"/>
      <c r="O48" s="66"/>
      <c r="P48" s="66"/>
      <c r="Q48" s="66"/>
    </row>
    <row r="49" spans="2:17" s="15" customFormat="1" ht="21.75" customHeight="1" thickBot="1" x14ac:dyDescent="0.3">
      <c r="B49" s="38" t="s">
        <v>69</v>
      </c>
      <c r="C49" s="26" t="s">
        <v>94</v>
      </c>
      <c r="D49" s="35">
        <v>15</v>
      </c>
      <c r="E49" s="18">
        <v>5740</v>
      </c>
      <c r="F49" s="10">
        <f t="shared" si="8"/>
        <v>86100</v>
      </c>
      <c r="G49" s="18">
        <v>6674</v>
      </c>
      <c r="H49" s="18">
        <f t="shared" si="9"/>
        <v>100110</v>
      </c>
      <c r="I49" s="54">
        <v>6780</v>
      </c>
      <c r="J49" s="51">
        <f t="shared" si="10"/>
        <v>101700</v>
      </c>
      <c r="K49" s="54">
        <v>4310</v>
      </c>
      <c r="L49" s="51">
        <f t="shared" si="11"/>
        <v>64650</v>
      </c>
      <c r="M49" s="61">
        <f t="shared" si="12"/>
        <v>88140</v>
      </c>
      <c r="N49" s="69"/>
      <c r="O49" s="66"/>
      <c r="P49" s="66"/>
      <c r="Q49" s="66"/>
    </row>
    <row r="50" spans="2:17" s="15" customFormat="1" ht="12" customHeight="1" thickBot="1" x14ac:dyDescent="0.3">
      <c r="B50" s="36" t="s">
        <v>70</v>
      </c>
      <c r="C50" s="37" t="s">
        <v>71</v>
      </c>
      <c r="D50" s="35">
        <v>15</v>
      </c>
      <c r="E50" s="18">
        <v>4350</v>
      </c>
      <c r="F50" s="10">
        <f t="shared" si="8"/>
        <v>65250</v>
      </c>
      <c r="G50" s="18">
        <v>5055</v>
      </c>
      <c r="H50" s="18">
        <f t="shared" si="9"/>
        <v>75825</v>
      </c>
      <c r="I50" s="54">
        <v>6055</v>
      </c>
      <c r="J50" s="51">
        <f t="shared" si="10"/>
        <v>90825</v>
      </c>
      <c r="K50" s="54">
        <v>2586</v>
      </c>
      <c r="L50" s="51">
        <f t="shared" si="11"/>
        <v>38790</v>
      </c>
      <c r="M50" s="61">
        <f t="shared" si="12"/>
        <v>67672.5</v>
      </c>
      <c r="N50" s="69"/>
      <c r="O50" s="66"/>
      <c r="P50" s="66"/>
      <c r="Q50" s="66"/>
    </row>
    <row r="51" spans="2:17" s="15" customFormat="1" ht="12" customHeight="1" thickBot="1" x14ac:dyDescent="0.3">
      <c r="B51" s="36" t="s">
        <v>70</v>
      </c>
      <c r="C51" s="37" t="s">
        <v>72</v>
      </c>
      <c r="D51" s="35">
        <v>12</v>
      </c>
      <c r="E51" s="18">
        <v>3240</v>
      </c>
      <c r="F51" s="10">
        <f t="shared" si="8"/>
        <v>38880</v>
      </c>
      <c r="G51" s="18">
        <v>3759</v>
      </c>
      <c r="H51" s="18">
        <f t="shared" si="9"/>
        <v>45108</v>
      </c>
      <c r="I51" s="54">
        <v>3859</v>
      </c>
      <c r="J51" s="51">
        <f t="shared" si="10"/>
        <v>46308</v>
      </c>
      <c r="K51" s="54">
        <v>1552</v>
      </c>
      <c r="L51" s="51">
        <f t="shared" si="11"/>
        <v>18624</v>
      </c>
      <c r="M51" s="61">
        <f t="shared" si="12"/>
        <v>37230</v>
      </c>
      <c r="N51" s="69"/>
      <c r="O51" s="66"/>
      <c r="P51" s="66"/>
      <c r="Q51" s="66"/>
    </row>
    <row r="52" spans="2:17" s="15" customFormat="1" ht="12" customHeight="1" thickBot="1" x14ac:dyDescent="0.3">
      <c r="B52" s="36" t="s">
        <v>73</v>
      </c>
      <c r="C52" s="37" t="s">
        <v>74</v>
      </c>
      <c r="D52" s="35">
        <v>12</v>
      </c>
      <c r="E52" s="18">
        <v>3580</v>
      </c>
      <c r="F52" s="10">
        <f t="shared" si="8"/>
        <v>42960</v>
      </c>
      <c r="G52" s="18">
        <v>4153</v>
      </c>
      <c r="H52" s="18">
        <f t="shared" si="9"/>
        <v>49836</v>
      </c>
      <c r="I52" s="54">
        <v>4353</v>
      </c>
      <c r="J52" s="51">
        <f t="shared" si="10"/>
        <v>52236</v>
      </c>
      <c r="K52" s="54">
        <v>3017</v>
      </c>
      <c r="L52" s="51">
        <f t="shared" si="11"/>
        <v>36204</v>
      </c>
      <c r="M52" s="61">
        <f t="shared" si="12"/>
        <v>45309</v>
      </c>
      <c r="N52" s="69"/>
      <c r="O52" s="66"/>
      <c r="P52" s="66"/>
      <c r="Q52" s="66"/>
    </row>
    <row r="53" spans="2:17" s="15" customFormat="1" ht="12" customHeight="1" thickBot="1" x14ac:dyDescent="0.3">
      <c r="B53" s="38" t="s">
        <v>75</v>
      </c>
      <c r="C53" s="26" t="s">
        <v>76</v>
      </c>
      <c r="D53" s="35">
        <v>13</v>
      </c>
      <c r="E53" s="18">
        <v>2210</v>
      </c>
      <c r="F53" s="10">
        <f t="shared" si="8"/>
        <v>28730</v>
      </c>
      <c r="G53" s="18">
        <v>2570</v>
      </c>
      <c r="H53" s="18">
        <f t="shared" si="9"/>
        <v>33410</v>
      </c>
      <c r="I53" s="54">
        <v>2770</v>
      </c>
      <c r="J53" s="51">
        <f t="shared" si="10"/>
        <v>36010</v>
      </c>
      <c r="K53" s="54">
        <v>1293</v>
      </c>
      <c r="L53" s="51">
        <f t="shared" si="11"/>
        <v>16809</v>
      </c>
      <c r="M53" s="61">
        <f t="shared" si="12"/>
        <v>28739.75</v>
      </c>
      <c r="N53" s="69"/>
      <c r="O53" s="66"/>
      <c r="P53" s="66"/>
      <c r="Q53" s="66"/>
    </row>
    <row r="54" spans="2:17" s="15" customFormat="1" ht="26.25" customHeight="1" thickBot="1" x14ac:dyDescent="0.3">
      <c r="B54" s="38" t="s">
        <v>77</v>
      </c>
      <c r="C54" s="26" t="s">
        <v>95</v>
      </c>
      <c r="D54" s="35">
        <v>1</v>
      </c>
      <c r="E54" s="18">
        <v>124900</v>
      </c>
      <c r="F54" s="10">
        <f t="shared" si="8"/>
        <v>124900</v>
      </c>
      <c r="G54" s="18">
        <v>144905</v>
      </c>
      <c r="H54" s="18">
        <f t="shared" si="9"/>
        <v>144905</v>
      </c>
      <c r="I54" s="54">
        <v>147800</v>
      </c>
      <c r="J54" s="51">
        <f t="shared" si="10"/>
        <v>147800</v>
      </c>
      <c r="K54" s="54">
        <v>47414</v>
      </c>
      <c r="L54" s="51">
        <f t="shared" si="11"/>
        <v>47414</v>
      </c>
      <c r="M54" s="61">
        <f t="shared" si="12"/>
        <v>116254.75</v>
      </c>
      <c r="N54" s="69"/>
      <c r="O54" s="66"/>
      <c r="P54" s="66"/>
      <c r="Q54" s="66"/>
    </row>
    <row r="55" spans="2:17" s="15" customFormat="1" ht="12" customHeight="1" thickBot="1" x14ac:dyDescent="0.3">
      <c r="B55" s="38" t="s">
        <v>8</v>
      </c>
      <c r="C55" s="37" t="s">
        <v>78</v>
      </c>
      <c r="D55" s="35">
        <v>2</v>
      </c>
      <c r="E55" s="18">
        <v>39900</v>
      </c>
      <c r="F55" s="10">
        <f t="shared" si="8"/>
        <v>79800</v>
      </c>
      <c r="G55" s="18">
        <v>46350</v>
      </c>
      <c r="H55" s="18">
        <f t="shared" si="9"/>
        <v>92700</v>
      </c>
      <c r="I55" s="54">
        <v>47350</v>
      </c>
      <c r="J55" s="51">
        <f t="shared" si="10"/>
        <v>94700</v>
      </c>
      <c r="K55" s="54">
        <v>76724</v>
      </c>
      <c r="L55" s="51">
        <f t="shared" si="11"/>
        <v>153448</v>
      </c>
      <c r="M55" s="61">
        <f t="shared" si="12"/>
        <v>105162</v>
      </c>
      <c r="N55" s="69"/>
      <c r="O55" s="66"/>
      <c r="P55" s="66"/>
      <c r="Q55" s="66"/>
    </row>
    <row r="56" spans="2:17" s="15" customFormat="1" ht="12" customHeight="1" thickBot="1" x14ac:dyDescent="0.3">
      <c r="B56" s="38" t="s">
        <v>23</v>
      </c>
      <c r="C56" s="37" t="s">
        <v>79</v>
      </c>
      <c r="D56" s="35">
        <v>5</v>
      </c>
      <c r="E56" s="18">
        <v>15100</v>
      </c>
      <c r="F56" s="10">
        <f t="shared" si="8"/>
        <v>75500</v>
      </c>
      <c r="G56" s="18">
        <v>15000</v>
      </c>
      <c r="H56" s="18">
        <f t="shared" si="9"/>
        <v>75000</v>
      </c>
      <c r="I56" s="54">
        <v>18500</v>
      </c>
      <c r="J56" s="51">
        <f t="shared" si="10"/>
        <v>92500</v>
      </c>
      <c r="K56" s="54">
        <v>12931</v>
      </c>
      <c r="L56" s="51">
        <f t="shared" si="11"/>
        <v>64655</v>
      </c>
      <c r="M56" s="61">
        <f t="shared" si="12"/>
        <v>76913.75</v>
      </c>
      <c r="N56" s="69"/>
      <c r="O56" s="66"/>
      <c r="P56" s="66" t="s">
        <v>118</v>
      </c>
      <c r="Q56" s="66"/>
    </row>
    <row r="57" spans="2:17" ht="12" customHeight="1" thickBot="1" x14ac:dyDescent="0.3">
      <c r="B57" s="38" t="s">
        <v>77</v>
      </c>
      <c r="C57" s="37" t="s">
        <v>80</v>
      </c>
      <c r="D57" s="35">
        <v>1</v>
      </c>
      <c r="E57" s="11">
        <v>17060</v>
      </c>
      <c r="F57" s="11">
        <f t="shared" si="8"/>
        <v>17060</v>
      </c>
      <c r="G57" s="11">
        <v>19800</v>
      </c>
      <c r="H57" s="19">
        <f t="shared" si="9"/>
        <v>19800</v>
      </c>
      <c r="I57" s="55">
        <v>21300</v>
      </c>
      <c r="J57" s="51">
        <f t="shared" si="10"/>
        <v>21300</v>
      </c>
      <c r="K57" s="55">
        <v>31034</v>
      </c>
      <c r="L57" s="51">
        <f t="shared" si="11"/>
        <v>31034</v>
      </c>
      <c r="M57" s="61">
        <f t="shared" si="12"/>
        <v>22298.5</v>
      </c>
      <c r="N57" s="69"/>
      <c r="O57" s="66"/>
      <c r="P57" s="66"/>
      <c r="Q57" s="66"/>
    </row>
    <row r="58" spans="2:17" s="15" customFormat="1" ht="12" customHeight="1" thickBot="1" x14ac:dyDescent="0.3">
      <c r="B58" s="20"/>
      <c r="C58" s="13" t="s">
        <v>81</v>
      </c>
      <c r="D58" s="14"/>
      <c r="E58" s="59">
        <f t="shared" ref="E58:L58" si="13">SUM(E59:E61)</f>
        <v>24230</v>
      </c>
      <c r="F58" s="60">
        <f t="shared" si="13"/>
        <v>8938190</v>
      </c>
      <c r="G58" s="59">
        <f t="shared" si="13"/>
        <v>26400</v>
      </c>
      <c r="H58" s="60">
        <f t="shared" si="13"/>
        <v>9651000</v>
      </c>
      <c r="I58" s="59">
        <f t="shared" si="13"/>
        <v>28500</v>
      </c>
      <c r="J58" s="60">
        <f t="shared" si="13"/>
        <v>10304300</v>
      </c>
      <c r="K58" s="59">
        <f t="shared" si="13"/>
        <v>21974</v>
      </c>
      <c r="L58" s="60">
        <f t="shared" si="13"/>
        <v>8395651</v>
      </c>
      <c r="M58" s="8">
        <f>(F58+H58+J58+L58)/4</f>
        <v>9322285.25</v>
      </c>
      <c r="N58" s="70"/>
      <c r="O58" s="66"/>
      <c r="P58" s="66"/>
      <c r="Q58" s="66"/>
    </row>
    <row r="59" spans="2:17" s="15" customFormat="1" ht="27" customHeight="1" thickBot="1" x14ac:dyDescent="0.3">
      <c r="B59" s="25" t="s">
        <v>82</v>
      </c>
      <c r="C59" s="26" t="s">
        <v>96</v>
      </c>
      <c r="D59" s="35">
        <v>419</v>
      </c>
      <c r="E59" s="16">
        <v>9300</v>
      </c>
      <c r="F59" s="17">
        <f>+D59*E59</f>
        <v>3896700</v>
      </c>
      <c r="G59" s="16">
        <v>9800</v>
      </c>
      <c r="H59" s="16">
        <f>+G59*D59</f>
        <v>4106200</v>
      </c>
      <c r="I59" s="16">
        <v>10800</v>
      </c>
      <c r="J59" s="51">
        <f>I59*D59</f>
        <v>4525200</v>
      </c>
      <c r="K59" s="16">
        <v>5714</v>
      </c>
      <c r="L59" s="51">
        <f>K59*D59</f>
        <v>2394166</v>
      </c>
      <c r="M59" s="61">
        <f>(F59+H59+J59+L59)/4</f>
        <v>3730566.5</v>
      </c>
      <c r="N59" s="48"/>
      <c r="O59" s="66"/>
      <c r="P59" s="66"/>
      <c r="Q59" s="66"/>
    </row>
    <row r="60" spans="2:17" s="15" customFormat="1" ht="12" customHeight="1" thickBot="1" x14ac:dyDescent="0.3">
      <c r="B60" s="39" t="s">
        <v>83</v>
      </c>
      <c r="C60" s="37" t="s">
        <v>84</v>
      </c>
      <c r="D60" s="35">
        <v>213</v>
      </c>
      <c r="E60" s="18">
        <v>5850</v>
      </c>
      <c r="F60" s="10">
        <f>+D60*E60</f>
        <v>1246050</v>
      </c>
      <c r="G60" s="18">
        <v>6800</v>
      </c>
      <c r="H60" s="18">
        <f>+G60*D60</f>
        <v>1448400</v>
      </c>
      <c r="I60" s="18">
        <v>7900</v>
      </c>
      <c r="J60" s="51">
        <f>I60*D60</f>
        <v>1682700</v>
      </c>
      <c r="K60" s="18">
        <v>3879</v>
      </c>
      <c r="L60" s="51">
        <f>K60*D60</f>
        <v>826227</v>
      </c>
      <c r="M60" s="61">
        <f>(F60+H60+J60+L60)/4</f>
        <v>1300844.25</v>
      </c>
      <c r="N60" s="48"/>
      <c r="O60" s="2"/>
    </row>
    <row r="61" spans="2:17" ht="27.75" customHeight="1" thickBot="1" x14ac:dyDescent="0.3">
      <c r="B61" s="38" t="s">
        <v>85</v>
      </c>
      <c r="C61" s="26" t="s">
        <v>86</v>
      </c>
      <c r="D61" s="35">
        <v>418</v>
      </c>
      <c r="E61" s="21">
        <v>9080</v>
      </c>
      <c r="F61" s="21">
        <f>+D61*E61</f>
        <v>3795440</v>
      </c>
      <c r="G61" s="21">
        <v>9800</v>
      </c>
      <c r="H61" s="22">
        <f>+G61*D61</f>
        <v>4096400</v>
      </c>
      <c r="I61" s="22">
        <v>9800</v>
      </c>
      <c r="J61" s="51">
        <f>I61*D61</f>
        <v>4096400</v>
      </c>
      <c r="K61" s="22">
        <v>12381</v>
      </c>
      <c r="L61" s="51">
        <f>K61*D61</f>
        <v>5175258</v>
      </c>
      <c r="M61" s="61">
        <f>(F61+H61+J61+L61)/4</f>
        <v>4290874.5</v>
      </c>
      <c r="N61" s="49"/>
    </row>
    <row r="62" spans="2:17" ht="12" customHeight="1" thickBot="1" x14ac:dyDescent="0.3">
      <c r="C62" s="162" t="s">
        <v>87</v>
      </c>
      <c r="D62" s="163"/>
      <c r="E62" s="163"/>
      <c r="F62" s="163"/>
      <c r="G62" s="163"/>
      <c r="H62" s="164"/>
      <c r="I62" s="50"/>
      <c r="J62" s="50"/>
      <c r="K62" s="50"/>
      <c r="L62" s="50"/>
      <c r="M62" s="23">
        <f>M5+M45+M58</f>
        <v>25253602.75</v>
      </c>
      <c r="O62" s="6"/>
    </row>
    <row r="63" spans="2:17" ht="12" customHeight="1" thickBot="1" x14ac:dyDescent="0.3">
      <c r="C63" s="162" t="s">
        <v>88</v>
      </c>
      <c r="D63" s="163"/>
      <c r="E63" s="163"/>
      <c r="F63" s="163"/>
      <c r="G63" s="163"/>
      <c r="H63" s="164"/>
      <c r="I63" s="50"/>
      <c r="J63" s="50"/>
      <c r="K63" s="50"/>
      <c r="L63" s="50"/>
      <c r="M63" s="23">
        <v>2211634</v>
      </c>
    </row>
    <row r="64" spans="2:17" ht="12" customHeight="1" thickBot="1" x14ac:dyDescent="0.3">
      <c r="C64" s="162" t="s">
        <v>89</v>
      </c>
      <c r="D64" s="163"/>
      <c r="E64" s="163"/>
      <c r="F64" s="163"/>
      <c r="G64" s="163"/>
      <c r="H64" s="164"/>
      <c r="I64" s="50"/>
      <c r="J64" s="50"/>
      <c r="K64" s="50"/>
      <c r="L64" s="50"/>
      <c r="M64" s="74">
        <f>(M59*0.05)+(M61*0.05)</f>
        <v>401072.05000000005</v>
      </c>
    </row>
    <row r="65" spans="3:15" ht="12" customHeight="1" thickBot="1" x14ac:dyDescent="0.3">
      <c r="C65" s="162" t="s">
        <v>90</v>
      </c>
      <c r="D65" s="163"/>
      <c r="E65" s="163"/>
      <c r="F65" s="163"/>
      <c r="G65" s="163"/>
      <c r="H65" s="164"/>
      <c r="I65" s="50"/>
      <c r="J65" s="50"/>
      <c r="K65" s="50"/>
      <c r="L65" s="50"/>
      <c r="M65" s="23">
        <f>SUM(M62:M64)</f>
        <v>27866308.800000001</v>
      </c>
      <c r="O65" s="6"/>
    </row>
    <row r="66" spans="3:15" ht="10.199999999999999" x14ac:dyDescent="0.25">
      <c r="C66" s="2"/>
      <c r="D66" s="2"/>
      <c r="F66" s="2"/>
    </row>
    <row r="67" spans="3:15" ht="12" customHeight="1" x14ac:dyDescent="0.25">
      <c r="C67" s="2"/>
      <c r="D67" s="3"/>
      <c r="F67" s="2"/>
    </row>
    <row r="68" spans="3:15" ht="12" customHeight="1" x14ac:dyDescent="0.25">
      <c r="C68" s="2"/>
      <c r="D68" s="3"/>
      <c r="F68" s="67"/>
      <c r="G68" s="6"/>
      <c r="H68" s="43"/>
      <c r="I68" s="43"/>
      <c r="J68" s="43"/>
      <c r="K68" s="43"/>
      <c r="L68" s="43"/>
    </row>
    <row r="69" spans="3:15" ht="12" customHeight="1" x14ac:dyDescent="0.25">
      <c r="C69" s="2"/>
      <c r="D69" s="3"/>
      <c r="E69" s="6"/>
      <c r="F69" s="67"/>
      <c r="G69" s="6"/>
      <c r="J69" s="6"/>
      <c r="K69" s="6"/>
      <c r="M69" s="6"/>
      <c r="N69" s="67"/>
    </row>
    <row r="70" spans="3:15" ht="12" customHeight="1" x14ac:dyDescent="0.25">
      <c r="C70" s="2" t="s">
        <v>119</v>
      </c>
      <c r="D70" s="24"/>
      <c r="E70" s="6"/>
      <c r="F70" s="67"/>
      <c r="G70" s="6"/>
      <c r="J70" s="6"/>
      <c r="K70" s="6"/>
    </row>
    <row r="71" spans="3:15" ht="12" customHeight="1" x14ac:dyDescent="0.25">
      <c r="C71" s="2"/>
      <c r="D71" s="24"/>
      <c r="E71" s="6"/>
      <c r="F71" s="67"/>
      <c r="G71" s="6"/>
      <c r="J71" s="6"/>
      <c r="M71" s="6"/>
    </row>
    <row r="72" spans="3:15" ht="12" customHeight="1" x14ac:dyDescent="0.25">
      <c r="C72" s="2"/>
      <c r="F72" s="47"/>
      <c r="G72" s="68"/>
    </row>
    <row r="73" spans="3:15" ht="12" customHeight="1" x14ac:dyDescent="0.25">
      <c r="C73" s="2"/>
    </row>
    <row r="74" spans="3:15" ht="12" customHeight="1" x14ac:dyDescent="0.25">
      <c r="C74" s="2"/>
      <c r="F74" s="5"/>
    </row>
    <row r="75" spans="3:15" ht="12" customHeight="1" x14ac:dyDescent="0.25">
      <c r="C75" s="2"/>
    </row>
    <row r="76" spans="3:15" ht="12" customHeight="1" x14ac:dyDescent="0.25">
      <c r="C76" s="72" t="s">
        <v>117</v>
      </c>
    </row>
    <row r="77" spans="3:15" ht="12" customHeight="1" x14ac:dyDescent="0.25">
      <c r="C77" s="2" t="s">
        <v>120</v>
      </c>
    </row>
    <row r="78" spans="3:15" ht="12" customHeight="1" x14ac:dyDescent="0.25">
      <c r="C78" s="2"/>
    </row>
    <row r="79" spans="3:15" ht="12" customHeight="1" x14ac:dyDescent="0.25">
      <c r="C79" s="2"/>
      <c r="M79" s="73"/>
    </row>
    <row r="80" spans="3:15" ht="12" customHeight="1" x14ac:dyDescent="0.25">
      <c r="C80" s="2"/>
    </row>
    <row r="81" spans="3:13" ht="12" customHeight="1" x14ac:dyDescent="0.25">
      <c r="C81" s="2"/>
      <c r="M81" s="73"/>
    </row>
    <row r="82" spans="3:13" ht="12" customHeight="1" x14ac:dyDescent="0.25">
      <c r="C82" s="2"/>
    </row>
    <row r="83" spans="3:13" ht="12" customHeight="1" x14ac:dyDescent="0.25">
      <c r="C83" s="2"/>
      <c r="M83" s="68"/>
    </row>
    <row r="84" spans="3:13" ht="12" customHeight="1" x14ac:dyDescent="0.25">
      <c r="C84" s="2"/>
    </row>
    <row r="85" spans="3:13" ht="12" customHeight="1" x14ac:dyDescent="0.25">
      <c r="C85" s="2"/>
    </row>
    <row r="86" spans="3:13" ht="12" customHeight="1" x14ac:dyDescent="0.25">
      <c r="C86" s="2"/>
    </row>
    <row r="87" spans="3:13" ht="12" customHeight="1" x14ac:dyDescent="0.25">
      <c r="C87" s="2"/>
    </row>
    <row r="88" spans="3:13" ht="12" customHeight="1" x14ac:dyDescent="0.25">
      <c r="C88" s="2"/>
    </row>
    <row r="89" spans="3:13" ht="12" customHeight="1" x14ac:dyDescent="0.25">
      <c r="C89" s="2"/>
    </row>
    <row r="90" spans="3:13" ht="12" customHeight="1" x14ac:dyDescent="0.25">
      <c r="C90" s="2"/>
    </row>
    <row r="91" spans="3:13" ht="12" customHeight="1" x14ac:dyDescent="0.25">
      <c r="C91" s="2"/>
    </row>
    <row r="92" spans="3:13" ht="12" customHeight="1" x14ac:dyDescent="0.25">
      <c r="C92" s="2"/>
    </row>
    <row r="93" spans="3:13" ht="12" customHeight="1" x14ac:dyDescent="0.25">
      <c r="C93" s="2"/>
    </row>
    <row r="94" spans="3:13" ht="12" customHeight="1" x14ac:dyDescent="0.25">
      <c r="C94" s="2"/>
    </row>
    <row r="95" spans="3:13" ht="12" customHeight="1" x14ac:dyDescent="0.25">
      <c r="C95" s="2"/>
    </row>
    <row r="96" spans="3:13" ht="12" customHeight="1" x14ac:dyDescent="0.25">
      <c r="C96" s="2"/>
    </row>
    <row r="97" spans="3:3" ht="12" customHeight="1" x14ac:dyDescent="0.25">
      <c r="C97" s="2"/>
    </row>
    <row r="98" spans="3:3" ht="12" customHeight="1" x14ac:dyDescent="0.25">
      <c r="C98" s="2"/>
    </row>
    <row r="99" spans="3:3" ht="12" customHeight="1" x14ac:dyDescent="0.25">
      <c r="C99" s="2"/>
    </row>
    <row r="100" spans="3:3" ht="12" customHeight="1" x14ac:dyDescent="0.25">
      <c r="C100" s="2"/>
    </row>
    <row r="101" spans="3:3" ht="12" customHeight="1" x14ac:dyDescent="0.25">
      <c r="C101" s="2"/>
    </row>
    <row r="102" spans="3:3" ht="12" customHeight="1" x14ac:dyDescent="0.25">
      <c r="C102" s="2"/>
    </row>
    <row r="103" spans="3:3" ht="12" customHeight="1" x14ac:dyDescent="0.25">
      <c r="C103" s="2"/>
    </row>
    <row r="104" spans="3:3" ht="12" customHeight="1" x14ac:dyDescent="0.25">
      <c r="C104" s="2"/>
    </row>
    <row r="105" spans="3:3" ht="12" customHeight="1" x14ac:dyDescent="0.25">
      <c r="C105" s="2"/>
    </row>
    <row r="106" spans="3:3" ht="12" customHeight="1" x14ac:dyDescent="0.25">
      <c r="C106" s="2"/>
    </row>
    <row r="107" spans="3:3" ht="12" customHeight="1" x14ac:dyDescent="0.25">
      <c r="C107" s="2"/>
    </row>
    <row r="108" spans="3:3" ht="12" customHeight="1" x14ac:dyDescent="0.25">
      <c r="C108" s="2"/>
    </row>
    <row r="109" spans="3:3" ht="12" customHeight="1" x14ac:dyDescent="0.25">
      <c r="C109" s="2"/>
    </row>
    <row r="110" spans="3:3" ht="12" customHeight="1" x14ac:dyDescent="0.25">
      <c r="C110" s="2"/>
    </row>
    <row r="111" spans="3:3" ht="12" customHeight="1" x14ac:dyDescent="0.25">
      <c r="C111" s="2"/>
    </row>
    <row r="112" spans="3:3" ht="12" customHeight="1" x14ac:dyDescent="0.25">
      <c r="C112" s="2"/>
    </row>
    <row r="113" spans="3:3" ht="12" customHeight="1" x14ac:dyDescent="0.25">
      <c r="C113" s="2"/>
    </row>
    <row r="114" spans="3:3" ht="12" customHeight="1" x14ac:dyDescent="0.25">
      <c r="C114" s="2"/>
    </row>
    <row r="115" spans="3:3" ht="12" customHeight="1" x14ac:dyDescent="0.25">
      <c r="C115" s="2"/>
    </row>
    <row r="116" spans="3:3" ht="12" customHeight="1" x14ac:dyDescent="0.25">
      <c r="C116" s="2"/>
    </row>
    <row r="117" spans="3:3" ht="12" customHeight="1" x14ac:dyDescent="0.25">
      <c r="C117" s="2"/>
    </row>
    <row r="118" spans="3:3" ht="12" customHeight="1" x14ac:dyDescent="0.25">
      <c r="C118" s="2"/>
    </row>
    <row r="119" spans="3:3" ht="12" customHeight="1" x14ac:dyDescent="0.25">
      <c r="C119" s="2"/>
    </row>
    <row r="120" spans="3:3" ht="12" customHeight="1" x14ac:dyDescent="0.25">
      <c r="C120" s="2"/>
    </row>
    <row r="121" spans="3:3" ht="12" customHeight="1" x14ac:dyDescent="0.25">
      <c r="C121" s="2"/>
    </row>
    <row r="122" spans="3:3" ht="12" customHeight="1" x14ac:dyDescent="0.25">
      <c r="C122" s="2"/>
    </row>
    <row r="123" spans="3:3" ht="12" customHeight="1" x14ac:dyDescent="0.25">
      <c r="C123" s="2"/>
    </row>
    <row r="124" spans="3:3" ht="12" customHeight="1" x14ac:dyDescent="0.25">
      <c r="C124" s="2"/>
    </row>
    <row r="125" spans="3:3" ht="12" customHeight="1" x14ac:dyDescent="0.25">
      <c r="C125" s="2"/>
    </row>
    <row r="126" spans="3:3" ht="12" customHeight="1" x14ac:dyDescent="0.25">
      <c r="C126" s="2"/>
    </row>
    <row r="127" spans="3:3" ht="12" customHeight="1" x14ac:dyDescent="0.25">
      <c r="C127" s="2"/>
    </row>
    <row r="128" spans="3:3" ht="12" customHeight="1" x14ac:dyDescent="0.25">
      <c r="C128" s="2"/>
    </row>
    <row r="129" spans="3:3" ht="12" customHeight="1" x14ac:dyDescent="0.25">
      <c r="C129" s="2"/>
    </row>
    <row r="130" spans="3:3" ht="12" customHeight="1" x14ac:dyDescent="0.25">
      <c r="C130" s="2"/>
    </row>
    <row r="131" spans="3:3" ht="12" customHeight="1" x14ac:dyDescent="0.25">
      <c r="C131" s="2"/>
    </row>
    <row r="132" spans="3:3" ht="12" customHeight="1" x14ac:dyDescent="0.25">
      <c r="C132" s="2"/>
    </row>
    <row r="133" spans="3:3" ht="12" customHeight="1" x14ac:dyDescent="0.25">
      <c r="C133" s="2"/>
    </row>
    <row r="134" spans="3:3" ht="12" customHeight="1" x14ac:dyDescent="0.25">
      <c r="C134" s="2"/>
    </row>
    <row r="135" spans="3:3" ht="12" customHeight="1" x14ac:dyDescent="0.25">
      <c r="C135" s="2"/>
    </row>
    <row r="136" spans="3:3" ht="12" customHeight="1" x14ac:dyDescent="0.25">
      <c r="C136" s="2"/>
    </row>
    <row r="137" spans="3:3" ht="12" customHeight="1" x14ac:dyDescent="0.25">
      <c r="C137" s="2"/>
    </row>
    <row r="138" spans="3:3" ht="12" customHeight="1" x14ac:dyDescent="0.25">
      <c r="C138" s="2"/>
    </row>
    <row r="139" spans="3:3" ht="12" customHeight="1" x14ac:dyDescent="0.25">
      <c r="C139" s="2"/>
    </row>
    <row r="140" spans="3:3" ht="12" customHeight="1" x14ac:dyDescent="0.25">
      <c r="C140" s="2"/>
    </row>
    <row r="141" spans="3:3" ht="12" customHeight="1" x14ac:dyDescent="0.25">
      <c r="C141" s="2"/>
    </row>
    <row r="142" spans="3:3" ht="12" customHeight="1" x14ac:dyDescent="0.25">
      <c r="C142" s="2"/>
    </row>
    <row r="143" spans="3:3" ht="12" customHeight="1" x14ac:dyDescent="0.25">
      <c r="C143" s="2"/>
    </row>
    <row r="144" spans="3:3" ht="12" customHeight="1" x14ac:dyDescent="0.25">
      <c r="C144" s="2"/>
    </row>
    <row r="145" spans="3:3" ht="12" customHeight="1" x14ac:dyDescent="0.25">
      <c r="C145" s="2"/>
    </row>
    <row r="146" spans="3:3" ht="12" customHeight="1" x14ac:dyDescent="0.25">
      <c r="C146" s="2"/>
    </row>
    <row r="147" spans="3:3" ht="12" customHeight="1" x14ac:dyDescent="0.25">
      <c r="C147" s="2"/>
    </row>
    <row r="148" spans="3:3" ht="12" customHeight="1" x14ac:dyDescent="0.25">
      <c r="C148" s="2"/>
    </row>
    <row r="149" spans="3:3" ht="12" customHeight="1" x14ac:dyDescent="0.25">
      <c r="C149" s="2"/>
    </row>
    <row r="150" spans="3:3" ht="12" customHeight="1" x14ac:dyDescent="0.25">
      <c r="C150" s="2"/>
    </row>
    <row r="151" spans="3:3" ht="12" customHeight="1" x14ac:dyDescent="0.25">
      <c r="C151" s="2"/>
    </row>
    <row r="152" spans="3:3" ht="12" customHeight="1" x14ac:dyDescent="0.25">
      <c r="C152" s="2"/>
    </row>
    <row r="153" spans="3:3" ht="12" customHeight="1" x14ac:dyDescent="0.25">
      <c r="C153" s="2"/>
    </row>
    <row r="154" spans="3:3" ht="12" customHeight="1" x14ac:dyDescent="0.25">
      <c r="C154" s="2"/>
    </row>
    <row r="155" spans="3:3" ht="12" customHeight="1" x14ac:dyDescent="0.25">
      <c r="C155" s="2"/>
    </row>
    <row r="156" spans="3:3" ht="12" customHeight="1" x14ac:dyDescent="0.25">
      <c r="C156" s="2"/>
    </row>
    <row r="157" spans="3:3" ht="12" customHeight="1" x14ac:dyDescent="0.25">
      <c r="C157" s="2"/>
    </row>
    <row r="158" spans="3:3" ht="12" customHeight="1" x14ac:dyDescent="0.25">
      <c r="C158" s="2"/>
    </row>
    <row r="159" spans="3:3" ht="12" customHeight="1" x14ac:dyDescent="0.25">
      <c r="C159" s="2"/>
    </row>
    <row r="160" spans="3:3" ht="12" customHeight="1" x14ac:dyDescent="0.25">
      <c r="C160" s="2"/>
    </row>
  </sheetData>
  <mergeCells count="15">
    <mergeCell ref="N3:N4"/>
    <mergeCell ref="M3:M4"/>
    <mergeCell ref="B3:B5"/>
    <mergeCell ref="A1:M1"/>
    <mergeCell ref="A2:M2"/>
    <mergeCell ref="D3:D4"/>
    <mergeCell ref="E3:F3"/>
    <mergeCell ref="G3:H3"/>
    <mergeCell ref="C3:C4"/>
    <mergeCell ref="I3:J3"/>
    <mergeCell ref="C65:H65"/>
    <mergeCell ref="K3:L3"/>
    <mergeCell ref="C62:H62"/>
    <mergeCell ref="C63:H63"/>
    <mergeCell ref="C64:H64"/>
  </mergeCells>
  <phoneticPr fontId="5" type="noConversion"/>
  <pageMargins left="1.1811023622047245" right="0.39370078740157483" top="0.39370078740157483" bottom="0.39370078740157483" header="0" footer="0"/>
  <pageSetup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BC999-94C8-45EF-9704-73570A825517}">
  <dimension ref="A1:T34"/>
  <sheetViews>
    <sheetView workbookViewId="0">
      <selection activeCell="A6" sqref="A6:R23"/>
    </sheetView>
  </sheetViews>
  <sheetFormatPr baseColWidth="10" defaultRowHeight="13.2" x14ac:dyDescent="0.25"/>
  <cols>
    <col min="1" max="1" width="4.5546875" customWidth="1"/>
    <col min="2" max="3" width="11.109375" customWidth="1"/>
    <col min="4" max="4" width="9.33203125" customWidth="1"/>
    <col min="5" max="5" width="11.33203125" customWidth="1"/>
    <col min="6" max="6" width="9.6640625" customWidth="1"/>
    <col min="7" max="7" width="8" customWidth="1"/>
    <col min="8" max="8" width="8.5546875" customWidth="1"/>
    <col min="9" max="9" width="9.88671875" customWidth="1"/>
    <col min="10" max="10" width="10" customWidth="1"/>
    <col min="11" max="11" width="9.44140625" customWidth="1"/>
    <col min="12" max="12" width="10.109375" customWidth="1"/>
    <col min="13" max="13" width="10.33203125" customWidth="1"/>
    <col min="14" max="14" width="8.88671875" customWidth="1"/>
    <col min="15" max="15" width="11.109375" customWidth="1"/>
    <col min="16" max="16" width="10.6640625" customWidth="1"/>
    <col min="17" max="17" width="9.33203125" customWidth="1"/>
    <col min="18" max="18" width="12" bestFit="1" customWidth="1"/>
    <col min="19" max="20" width="0" hidden="1" customWidth="1"/>
    <col min="248" max="248" width="4.5546875" customWidth="1"/>
    <col min="249" max="249" width="8.88671875" customWidth="1"/>
    <col min="250" max="250" width="8.5546875" customWidth="1"/>
    <col min="251" max="251" width="7.44140625" customWidth="1"/>
    <col min="252" max="252" width="8.6640625" customWidth="1"/>
    <col min="253" max="253" width="7.44140625" customWidth="1"/>
    <col min="254" max="254" width="8" customWidth="1"/>
    <col min="255" max="255" width="12" customWidth="1"/>
    <col min="256" max="256" width="7.88671875" customWidth="1"/>
    <col min="257" max="257" width="12.109375" customWidth="1"/>
    <col min="258" max="258" width="6.5546875" customWidth="1"/>
    <col min="259" max="259" width="12.44140625" customWidth="1"/>
    <col min="260" max="260" width="10.33203125" customWidth="1"/>
    <col min="261" max="261" width="8.88671875" customWidth="1"/>
    <col min="262" max="262" width="10.44140625" customWidth="1"/>
    <col min="263" max="263" width="7.88671875" customWidth="1"/>
    <col min="264" max="264" width="8.33203125" customWidth="1"/>
    <col min="265" max="265" width="11" customWidth="1"/>
    <col min="266" max="266" width="11.5546875" customWidth="1"/>
    <col min="267" max="267" width="21.44140625" customWidth="1"/>
    <col min="504" max="504" width="4.5546875" customWidth="1"/>
    <col min="505" max="505" width="8.88671875" customWidth="1"/>
    <col min="506" max="506" width="8.5546875" customWidth="1"/>
    <col min="507" max="507" width="7.44140625" customWidth="1"/>
    <col min="508" max="508" width="8.6640625" customWidth="1"/>
    <col min="509" max="509" width="7.44140625" customWidth="1"/>
    <col min="510" max="510" width="8" customWidth="1"/>
    <col min="511" max="511" width="12" customWidth="1"/>
    <col min="512" max="512" width="7.88671875" customWidth="1"/>
    <col min="513" max="513" width="12.109375" customWidth="1"/>
    <col min="514" max="514" width="6.5546875" customWidth="1"/>
    <col min="515" max="515" width="12.44140625" customWidth="1"/>
    <col min="516" max="516" width="10.33203125" customWidth="1"/>
    <col min="517" max="517" width="8.88671875" customWidth="1"/>
    <col min="518" max="518" width="10.44140625" customWidth="1"/>
    <col min="519" max="519" width="7.88671875" customWidth="1"/>
    <col min="520" max="520" width="8.33203125" customWidth="1"/>
    <col min="521" max="521" width="11" customWidth="1"/>
    <col min="522" max="522" width="11.5546875" customWidth="1"/>
    <col min="523" max="523" width="21.44140625" customWidth="1"/>
    <col min="760" max="760" width="4.5546875" customWidth="1"/>
    <col min="761" max="761" width="8.88671875" customWidth="1"/>
    <col min="762" max="762" width="8.5546875" customWidth="1"/>
    <col min="763" max="763" width="7.44140625" customWidth="1"/>
    <col min="764" max="764" width="8.6640625" customWidth="1"/>
    <col min="765" max="765" width="7.44140625" customWidth="1"/>
    <col min="766" max="766" width="8" customWidth="1"/>
    <col min="767" max="767" width="12" customWidth="1"/>
    <col min="768" max="768" width="7.88671875" customWidth="1"/>
    <col min="769" max="769" width="12.109375" customWidth="1"/>
    <col min="770" max="770" width="6.5546875" customWidth="1"/>
    <col min="771" max="771" width="12.44140625" customWidth="1"/>
    <col min="772" max="772" width="10.33203125" customWidth="1"/>
    <col min="773" max="773" width="8.88671875" customWidth="1"/>
    <col min="774" max="774" width="10.44140625" customWidth="1"/>
    <col min="775" max="775" width="7.88671875" customWidth="1"/>
    <col min="776" max="776" width="8.33203125" customWidth="1"/>
    <col min="777" max="777" width="11" customWidth="1"/>
    <col min="778" max="778" width="11.5546875" customWidth="1"/>
    <col min="779" max="779" width="21.44140625" customWidth="1"/>
    <col min="1016" max="1016" width="4.5546875" customWidth="1"/>
    <col min="1017" max="1017" width="8.88671875" customWidth="1"/>
    <col min="1018" max="1018" width="8.5546875" customWidth="1"/>
    <col min="1019" max="1019" width="7.44140625" customWidth="1"/>
    <col min="1020" max="1020" width="8.6640625" customWidth="1"/>
    <col min="1021" max="1021" width="7.44140625" customWidth="1"/>
    <col min="1022" max="1022" width="8" customWidth="1"/>
    <col min="1023" max="1023" width="12" customWidth="1"/>
    <col min="1024" max="1024" width="7.88671875" customWidth="1"/>
    <col min="1025" max="1025" width="12.109375" customWidth="1"/>
    <col min="1026" max="1026" width="6.5546875" customWidth="1"/>
    <col min="1027" max="1027" width="12.44140625" customWidth="1"/>
    <col min="1028" max="1028" width="10.33203125" customWidth="1"/>
    <col min="1029" max="1029" width="8.88671875" customWidth="1"/>
    <col min="1030" max="1030" width="10.44140625" customWidth="1"/>
    <col min="1031" max="1031" width="7.88671875" customWidth="1"/>
    <col min="1032" max="1032" width="8.33203125" customWidth="1"/>
    <col min="1033" max="1033" width="11" customWidth="1"/>
    <col min="1034" max="1034" width="11.5546875" customWidth="1"/>
    <col min="1035" max="1035" width="21.44140625" customWidth="1"/>
    <col min="1272" max="1272" width="4.5546875" customWidth="1"/>
    <col min="1273" max="1273" width="8.88671875" customWidth="1"/>
    <col min="1274" max="1274" width="8.5546875" customWidth="1"/>
    <col min="1275" max="1275" width="7.44140625" customWidth="1"/>
    <col min="1276" max="1276" width="8.6640625" customWidth="1"/>
    <col min="1277" max="1277" width="7.44140625" customWidth="1"/>
    <col min="1278" max="1278" width="8" customWidth="1"/>
    <col min="1279" max="1279" width="12" customWidth="1"/>
    <col min="1280" max="1280" width="7.88671875" customWidth="1"/>
    <col min="1281" max="1281" width="12.109375" customWidth="1"/>
    <col min="1282" max="1282" width="6.5546875" customWidth="1"/>
    <col min="1283" max="1283" width="12.44140625" customWidth="1"/>
    <col min="1284" max="1284" width="10.33203125" customWidth="1"/>
    <col min="1285" max="1285" width="8.88671875" customWidth="1"/>
    <col min="1286" max="1286" width="10.44140625" customWidth="1"/>
    <col min="1287" max="1287" width="7.88671875" customWidth="1"/>
    <col min="1288" max="1288" width="8.33203125" customWidth="1"/>
    <col min="1289" max="1289" width="11" customWidth="1"/>
    <col min="1290" max="1290" width="11.5546875" customWidth="1"/>
    <col min="1291" max="1291" width="21.44140625" customWidth="1"/>
    <col min="1528" max="1528" width="4.5546875" customWidth="1"/>
    <col min="1529" max="1529" width="8.88671875" customWidth="1"/>
    <col min="1530" max="1530" width="8.5546875" customWidth="1"/>
    <col min="1531" max="1531" width="7.44140625" customWidth="1"/>
    <col min="1532" max="1532" width="8.6640625" customWidth="1"/>
    <col min="1533" max="1533" width="7.44140625" customWidth="1"/>
    <col min="1534" max="1534" width="8" customWidth="1"/>
    <col min="1535" max="1535" width="12" customWidth="1"/>
    <col min="1536" max="1536" width="7.88671875" customWidth="1"/>
    <col min="1537" max="1537" width="12.109375" customWidth="1"/>
    <col min="1538" max="1538" width="6.5546875" customWidth="1"/>
    <col min="1539" max="1539" width="12.44140625" customWidth="1"/>
    <col min="1540" max="1540" width="10.33203125" customWidth="1"/>
    <col min="1541" max="1541" width="8.88671875" customWidth="1"/>
    <col min="1542" max="1542" width="10.44140625" customWidth="1"/>
    <col min="1543" max="1543" width="7.88671875" customWidth="1"/>
    <col min="1544" max="1544" width="8.33203125" customWidth="1"/>
    <col min="1545" max="1545" width="11" customWidth="1"/>
    <col min="1546" max="1546" width="11.5546875" customWidth="1"/>
    <col min="1547" max="1547" width="21.44140625" customWidth="1"/>
    <col min="1784" max="1784" width="4.5546875" customWidth="1"/>
    <col min="1785" max="1785" width="8.88671875" customWidth="1"/>
    <col min="1786" max="1786" width="8.5546875" customWidth="1"/>
    <col min="1787" max="1787" width="7.44140625" customWidth="1"/>
    <col min="1788" max="1788" width="8.6640625" customWidth="1"/>
    <col min="1789" max="1789" width="7.44140625" customWidth="1"/>
    <col min="1790" max="1790" width="8" customWidth="1"/>
    <col min="1791" max="1791" width="12" customWidth="1"/>
    <col min="1792" max="1792" width="7.88671875" customWidth="1"/>
    <col min="1793" max="1793" width="12.109375" customWidth="1"/>
    <col min="1794" max="1794" width="6.5546875" customWidth="1"/>
    <col min="1795" max="1795" width="12.44140625" customWidth="1"/>
    <col min="1796" max="1796" width="10.33203125" customWidth="1"/>
    <col min="1797" max="1797" width="8.88671875" customWidth="1"/>
    <col min="1798" max="1798" width="10.44140625" customWidth="1"/>
    <col min="1799" max="1799" width="7.88671875" customWidth="1"/>
    <col min="1800" max="1800" width="8.33203125" customWidth="1"/>
    <col min="1801" max="1801" width="11" customWidth="1"/>
    <col min="1802" max="1802" width="11.5546875" customWidth="1"/>
    <col min="1803" max="1803" width="21.44140625" customWidth="1"/>
    <col min="2040" max="2040" width="4.5546875" customWidth="1"/>
    <col min="2041" max="2041" width="8.88671875" customWidth="1"/>
    <col min="2042" max="2042" width="8.5546875" customWidth="1"/>
    <col min="2043" max="2043" width="7.44140625" customWidth="1"/>
    <col min="2044" max="2044" width="8.6640625" customWidth="1"/>
    <col min="2045" max="2045" width="7.44140625" customWidth="1"/>
    <col min="2046" max="2046" width="8" customWidth="1"/>
    <col min="2047" max="2047" width="12" customWidth="1"/>
    <col min="2048" max="2048" width="7.88671875" customWidth="1"/>
    <col min="2049" max="2049" width="12.109375" customWidth="1"/>
    <col min="2050" max="2050" width="6.5546875" customWidth="1"/>
    <col min="2051" max="2051" width="12.44140625" customWidth="1"/>
    <col min="2052" max="2052" width="10.33203125" customWidth="1"/>
    <col min="2053" max="2053" width="8.88671875" customWidth="1"/>
    <col min="2054" max="2054" width="10.44140625" customWidth="1"/>
    <col min="2055" max="2055" width="7.88671875" customWidth="1"/>
    <col min="2056" max="2056" width="8.33203125" customWidth="1"/>
    <col min="2057" max="2057" width="11" customWidth="1"/>
    <col min="2058" max="2058" width="11.5546875" customWidth="1"/>
    <col min="2059" max="2059" width="21.44140625" customWidth="1"/>
    <col min="2296" max="2296" width="4.5546875" customWidth="1"/>
    <col min="2297" max="2297" width="8.88671875" customWidth="1"/>
    <col min="2298" max="2298" width="8.5546875" customWidth="1"/>
    <col min="2299" max="2299" width="7.44140625" customWidth="1"/>
    <col min="2300" max="2300" width="8.6640625" customWidth="1"/>
    <col min="2301" max="2301" width="7.44140625" customWidth="1"/>
    <col min="2302" max="2302" width="8" customWidth="1"/>
    <col min="2303" max="2303" width="12" customWidth="1"/>
    <col min="2304" max="2304" width="7.88671875" customWidth="1"/>
    <col min="2305" max="2305" width="12.109375" customWidth="1"/>
    <col min="2306" max="2306" width="6.5546875" customWidth="1"/>
    <col min="2307" max="2307" width="12.44140625" customWidth="1"/>
    <col min="2308" max="2308" width="10.33203125" customWidth="1"/>
    <col min="2309" max="2309" width="8.88671875" customWidth="1"/>
    <col min="2310" max="2310" width="10.44140625" customWidth="1"/>
    <col min="2311" max="2311" width="7.88671875" customWidth="1"/>
    <col min="2312" max="2312" width="8.33203125" customWidth="1"/>
    <col min="2313" max="2313" width="11" customWidth="1"/>
    <col min="2314" max="2314" width="11.5546875" customWidth="1"/>
    <col min="2315" max="2315" width="21.44140625" customWidth="1"/>
    <col min="2552" max="2552" width="4.5546875" customWidth="1"/>
    <col min="2553" max="2553" width="8.88671875" customWidth="1"/>
    <col min="2554" max="2554" width="8.5546875" customWidth="1"/>
    <col min="2555" max="2555" width="7.44140625" customWidth="1"/>
    <col min="2556" max="2556" width="8.6640625" customWidth="1"/>
    <col min="2557" max="2557" width="7.44140625" customWidth="1"/>
    <col min="2558" max="2558" width="8" customWidth="1"/>
    <col min="2559" max="2559" width="12" customWidth="1"/>
    <col min="2560" max="2560" width="7.88671875" customWidth="1"/>
    <col min="2561" max="2561" width="12.109375" customWidth="1"/>
    <col min="2562" max="2562" width="6.5546875" customWidth="1"/>
    <col min="2563" max="2563" width="12.44140625" customWidth="1"/>
    <col min="2564" max="2564" width="10.33203125" customWidth="1"/>
    <col min="2565" max="2565" width="8.88671875" customWidth="1"/>
    <col min="2566" max="2566" width="10.44140625" customWidth="1"/>
    <col min="2567" max="2567" width="7.88671875" customWidth="1"/>
    <col min="2568" max="2568" width="8.33203125" customWidth="1"/>
    <col min="2569" max="2569" width="11" customWidth="1"/>
    <col min="2570" max="2570" width="11.5546875" customWidth="1"/>
    <col min="2571" max="2571" width="21.44140625" customWidth="1"/>
    <col min="2808" max="2808" width="4.5546875" customWidth="1"/>
    <col min="2809" max="2809" width="8.88671875" customWidth="1"/>
    <col min="2810" max="2810" width="8.5546875" customWidth="1"/>
    <col min="2811" max="2811" width="7.44140625" customWidth="1"/>
    <col min="2812" max="2812" width="8.6640625" customWidth="1"/>
    <col min="2813" max="2813" width="7.44140625" customWidth="1"/>
    <col min="2814" max="2814" width="8" customWidth="1"/>
    <col min="2815" max="2815" width="12" customWidth="1"/>
    <col min="2816" max="2816" width="7.88671875" customWidth="1"/>
    <col min="2817" max="2817" width="12.109375" customWidth="1"/>
    <col min="2818" max="2818" width="6.5546875" customWidth="1"/>
    <col min="2819" max="2819" width="12.44140625" customWidth="1"/>
    <col min="2820" max="2820" width="10.33203125" customWidth="1"/>
    <col min="2821" max="2821" width="8.88671875" customWidth="1"/>
    <col min="2822" max="2822" width="10.44140625" customWidth="1"/>
    <col min="2823" max="2823" width="7.88671875" customWidth="1"/>
    <col min="2824" max="2824" width="8.33203125" customWidth="1"/>
    <col min="2825" max="2825" width="11" customWidth="1"/>
    <col min="2826" max="2826" width="11.5546875" customWidth="1"/>
    <col min="2827" max="2827" width="21.44140625" customWidth="1"/>
    <col min="3064" max="3064" width="4.5546875" customWidth="1"/>
    <col min="3065" max="3065" width="8.88671875" customWidth="1"/>
    <col min="3066" max="3066" width="8.5546875" customWidth="1"/>
    <col min="3067" max="3067" width="7.44140625" customWidth="1"/>
    <col min="3068" max="3068" width="8.6640625" customWidth="1"/>
    <col min="3069" max="3069" width="7.44140625" customWidth="1"/>
    <col min="3070" max="3070" width="8" customWidth="1"/>
    <col min="3071" max="3071" width="12" customWidth="1"/>
    <col min="3072" max="3072" width="7.88671875" customWidth="1"/>
    <col min="3073" max="3073" width="12.109375" customWidth="1"/>
    <col min="3074" max="3074" width="6.5546875" customWidth="1"/>
    <col min="3075" max="3075" width="12.44140625" customWidth="1"/>
    <col min="3076" max="3076" width="10.33203125" customWidth="1"/>
    <col min="3077" max="3077" width="8.88671875" customWidth="1"/>
    <col min="3078" max="3078" width="10.44140625" customWidth="1"/>
    <col min="3079" max="3079" width="7.88671875" customWidth="1"/>
    <col min="3080" max="3080" width="8.33203125" customWidth="1"/>
    <col min="3081" max="3081" width="11" customWidth="1"/>
    <col min="3082" max="3082" width="11.5546875" customWidth="1"/>
    <col min="3083" max="3083" width="21.44140625" customWidth="1"/>
    <col min="3320" max="3320" width="4.5546875" customWidth="1"/>
    <col min="3321" max="3321" width="8.88671875" customWidth="1"/>
    <col min="3322" max="3322" width="8.5546875" customWidth="1"/>
    <col min="3323" max="3323" width="7.44140625" customWidth="1"/>
    <col min="3324" max="3324" width="8.6640625" customWidth="1"/>
    <col min="3325" max="3325" width="7.44140625" customWidth="1"/>
    <col min="3326" max="3326" width="8" customWidth="1"/>
    <col min="3327" max="3327" width="12" customWidth="1"/>
    <col min="3328" max="3328" width="7.88671875" customWidth="1"/>
    <col min="3329" max="3329" width="12.109375" customWidth="1"/>
    <col min="3330" max="3330" width="6.5546875" customWidth="1"/>
    <col min="3331" max="3331" width="12.44140625" customWidth="1"/>
    <col min="3332" max="3332" width="10.33203125" customWidth="1"/>
    <col min="3333" max="3333" width="8.88671875" customWidth="1"/>
    <col min="3334" max="3334" width="10.44140625" customWidth="1"/>
    <col min="3335" max="3335" width="7.88671875" customWidth="1"/>
    <col min="3336" max="3336" width="8.33203125" customWidth="1"/>
    <col min="3337" max="3337" width="11" customWidth="1"/>
    <col min="3338" max="3338" width="11.5546875" customWidth="1"/>
    <col min="3339" max="3339" width="21.44140625" customWidth="1"/>
    <col min="3576" max="3576" width="4.5546875" customWidth="1"/>
    <col min="3577" max="3577" width="8.88671875" customWidth="1"/>
    <col min="3578" max="3578" width="8.5546875" customWidth="1"/>
    <col min="3579" max="3579" width="7.44140625" customWidth="1"/>
    <col min="3580" max="3580" width="8.6640625" customWidth="1"/>
    <col min="3581" max="3581" width="7.44140625" customWidth="1"/>
    <col min="3582" max="3582" width="8" customWidth="1"/>
    <col min="3583" max="3583" width="12" customWidth="1"/>
    <col min="3584" max="3584" width="7.88671875" customWidth="1"/>
    <col min="3585" max="3585" width="12.109375" customWidth="1"/>
    <col min="3586" max="3586" width="6.5546875" customWidth="1"/>
    <col min="3587" max="3587" width="12.44140625" customWidth="1"/>
    <col min="3588" max="3588" width="10.33203125" customWidth="1"/>
    <col min="3589" max="3589" width="8.88671875" customWidth="1"/>
    <col min="3590" max="3590" width="10.44140625" customWidth="1"/>
    <col min="3591" max="3591" width="7.88671875" customWidth="1"/>
    <col min="3592" max="3592" width="8.33203125" customWidth="1"/>
    <col min="3593" max="3593" width="11" customWidth="1"/>
    <col min="3594" max="3594" width="11.5546875" customWidth="1"/>
    <col min="3595" max="3595" width="21.44140625" customWidth="1"/>
    <col min="3832" max="3832" width="4.5546875" customWidth="1"/>
    <col min="3833" max="3833" width="8.88671875" customWidth="1"/>
    <col min="3834" max="3834" width="8.5546875" customWidth="1"/>
    <col min="3835" max="3835" width="7.44140625" customWidth="1"/>
    <col min="3836" max="3836" width="8.6640625" customWidth="1"/>
    <col min="3837" max="3837" width="7.44140625" customWidth="1"/>
    <col min="3838" max="3838" width="8" customWidth="1"/>
    <col min="3839" max="3839" width="12" customWidth="1"/>
    <col min="3840" max="3840" width="7.88671875" customWidth="1"/>
    <col min="3841" max="3841" width="12.109375" customWidth="1"/>
    <col min="3842" max="3842" width="6.5546875" customWidth="1"/>
    <col min="3843" max="3843" width="12.44140625" customWidth="1"/>
    <col min="3844" max="3844" width="10.33203125" customWidth="1"/>
    <col min="3845" max="3845" width="8.88671875" customWidth="1"/>
    <col min="3846" max="3846" width="10.44140625" customWidth="1"/>
    <col min="3847" max="3847" width="7.88671875" customWidth="1"/>
    <col min="3848" max="3848" width="8.33203125" customWidth="1"/>
    <col min="3849" max="3849" width="11" customWidth="1"/>
    <col min="3850" max="3850" width="11.5546875" customWidth="1"/>
    <col min="3851" max="3851" width="21.44140625" customWidth="1"/>
    <col min="4088" max="4088" width="4.5546875" customWidth="1"/>
    <col min="4089" max="4089" width="8.88671875" customWidth="1"/>
    <col min="4090" max="4090" width="8.5546875" customWidth="1"/>
    <col min="4091" max="4091" width="7.44140625" customWidth="1"/>
    <col min="4092" max="4092" width="8.6640625" customWidth="1"/>
    <col min="4093" max="4093" width="7.44140625" customWidth="1"/>
    <col min="4094" max="4094" width="8" customWidth="1"/>
    <col min="4095" max="4095" width="12" customWidth="1"/>
    <col min="4096" max="4096" width="7.88671875" customWidth="1"/>
    <col min="4097" max="4097" width="12.109375" customWidth="1"/>
    <col min="4098" max="4098" width="6.5546875" customWidth="1"/>
    <col min="4099" max="4099" width="12.44140625" customWidth="1"/>
    <col min="4100" max="4100" width="10.33203125" customWidth="1"/>
    <col min="4101" max="4101" width="8.88671875" customWidth="1"/>
    <col min="4102" max="4102" width="10.44140625" customWidth="1"/>
    <col min="4103" max="4103" width="7.88671875" customWidth="1"/>
    <col min="4104" max="4104" width="8.33203125" customWidth="1"/>
    <col min="4105" max="4105" width="11" customWidth="1"/>
    <col min="4106" max="4106" width="11.5546875" customWidth="1"/>
    <col min="4107" max="4107" width="21.44140625" customWidth="1"/>
    <col min="4344" max="4344" width="4.5546875" customWidth="1"/>
    <col min="4345" max="4345" width="8.88671875" customWidth="1"/>
    <col min="4346" max="4346" width="8.5546875" customWidth="1"/>
    <col min="4347" max="4347" width="7.44140625" customWidth="1"/>
    <col min="4348" max="4348" width="8.6640625" customWidth="1"/>
    <col min="4349" max="4349" width="7.44140625" customWidth="1"/>
    <col min="4350" max="4350" width="8" customWidth="1"/>
    <col min="4351" max="4351" width="12" customWidth="1"/>
    <col min="4352" max="4352" width="7.88671875" customWidth="1"/>
    <col min="4353" max="4353" width="12.109375" customWidth="1"/>
    <col min="4354" max="4354" width="6.5546875" customWidth="1"/>
    <col min="4355" max="4355" width="12.44140625" customWidth="1"/>
    <col min="4356" max="4356" width="10.33203125" customWidth="1"/>
    <col min="4357" max="4357" width="8.88671875" customWidth="1"/>
    <col min="4358" max="4358" width="10.44140625" customWidth="1"/>
    <col min="4359" max="4359" width="7.88671875" customWidth="1"/>
    <col min="4360" max="4360" width="8.33203125" customWidth="1"/>
    <col min="4361" max="4361" width="11" customWidth="1"/>
    <col min="4362" max="4362" width="11.5546875" customWidth="1"/>
    <col min="4363" max="4363" width="21.44140625" customWidth="1"/>
    <col min="4600" max="4600" width="4.5546875" customWidth="1"/>
    <col min="4601" max="4601" width="8.88671875" customWidth="1"/>
    <col min="4602" max="4602" width="8.5546875" customWidth="1"/>
    <col min="4603" max="4603" width="7.44140625" customWidth="1"/>
    <col min="4604" max="4604" width="8.6640625" customWidth="1"/>
    <col min="4605" max="4605" width="7.44140625" customWidth="1"/>
    <col min="4606" max="4606" width="8" customWidth="1"/>
    <col min="4607" max="4607" width="12" customWidth="1"/>
    <col min="4608" max="4608" width="7.88671875" customWidth="1"/>
    <col min="4609" max="4609" width="12.109375" customWidth="1"/>
    <col min="4610" max="4610" width="6.5546875" customWidth="1"/>
    <col min="4611" max="4611" width="12.44140625" customWidth="1"/>
    <col min="4612" max="4612" width="10.33203125" customWidth="1"/>
    <col min="4613" max="4613" width="8.88671875" customWidth="1"/>
    <col min="4614" max="4614" width="10.44140625" customWidth="1"/>
    <col min="4615" max="4615" width="7.88671875" customWidth="1"/>
    <col min="4616" max="4616" width="8.33203125" customWidth="1"/>
    <col min="4617" max="4617" width="11" customWidth="1"/>
    <col min="4618" max="4618" width="11.5546875" customWidth="1"/>
    <col min="4619" max="4619" width="21.44140625" customWidth="1"/>
    <col min="4856" max="4856" width="4.5546875" customWidth="1"/>
    <col min="4857" max="4857" width="8.88671875" customWidth="1"/>
    <col min="4858" max="4858" width="8.5546875" customWidth="1"/>
    <col min="4859" max="4859" width="7.44140625" customWidth="1"/>
    <col min="4860" max="4860" width="8.6640625" customWidth="1"/>
    <col min="4861" max="4861" width="7.44140625" customWidth="1"/>
    <col min="4862" max="4862" width="8" customWidth="1"/>
    <col min="4863" max="4863" width="12" customWidth="1"/>
    <col min="4864" max="4864" width="7.88671875" customWidth="1"/>
    <col min="4865" max="4865" width="12.109375" customWidth="1"/>
    <col min="4866" max="4866" width="6.5546875" customWidth="1"/>
    <col min="4867" max="4867" width="12.44140625" customWidth="1"/>
    <col min="4868" max="4868" width="10.33203125" customWidth="1"/>
    <col min="4869" max="4869" width="8.88671875" customWidth="1"/>
    <col min="4870" max="4870" width="10.44140625" customWidth="1"/>
    <col min="4871" max="4871" width="7.88671875" customWidth="1"/>
    <col min="4872" max="4872" width="8.33203125" customWidth="1"/>
    <col min="4873" max="4873" width="11" customWidth="1"/>
    <col min="4874" max="4874" width="11.5546875" customWidth="1"/>
    <col min="4875" max="4875" width="21.44140625" customWidth="1"/>
    <col min="5112" max="5112" width="4.5546875" customWidth="1"/>
    <col min="5113" max="5113" width="8.88671875" customWidth="1"/>
    <col min="5114" max="5114" width="8.5546875" customWidth="1"/>
    <col min="5115" max="5115" width="7.44140625" customWidth="1"/>
    <col min="5116" max="5116" width="8.6640625" customWidth="1"/>
    <col min="5117" max="5117" width="7.44140625" customWidth="1"/>
    <col min="5118" max="5118" width="8" customWidth="1"/>
    <col min="5119" max="5119" width="12" customWidth="1"/>
    <col min="5120" max="5120" width="7.88671875" customWidth="1"/>
    <col min="5121" max="5121" width="12.109375" customWidth="1"/>
    <col min="5122" max="5122" width="6.5546875" customWidth="1"/>
    <col min="5123" max="5123" width="12.44140625" customWidth="1"/>
    <col min="5124" max="5124" width="10.33203125" customWidth="1"/>
    <col min="5125" max="5125" width="8.88671875" customWidth="1"/>
    <col min="5126" max="5126" width="10.44140625" customWidth="1"/>
    <col min="5127" max="5127" width="7.88671875" customWidth="1"/>
    <col min="5128" max="5128" width="8.33203125" customWidth="1"/>
    <col min="5129" max="5129" width="11" customWidth="1"/>
    <col min="5130" max="5130" width="11.5546875" customWidth="1"/>
    <col min="5131" max="5131" width="21.44140625" customWidth="1"/>
    <col min="5368" max="5368" width="4.5546875" customWidth="1"/>
    <col min="5369" max="5369" width="8.88671875" customWidth="1"/>
    <col min="5370" max="5370" width="8.5546875" customWidth="1"/>
    <col min="5371" max="5371" width="7.44140625" customWidth="1"/>
    <col min="5372" max="5372" width="8.6640625" customWidth="1"/>
    <col min="5373" max="5373" width="7.44140625" customWidth="1"/>
    <col min="5374" max="5374" width="8" customWidth="1"/>
    <col min="5375" max="5375" width="12" customWidth="1"/>
    <col min="5376" max="5376" width="7.88671875" customWidth="1"/>
    <col min="5377" max="5377" width="12.109375" customWidth="1"/>
    <col min="5378" max="5378" width="6.5546875" customWidth="1"/>
    <col min="5379" max="5379" width="12.44140625" customWidth="1"/>
    <col min="5380" max="5380" width="10.33203125" customWidth="1"/>
    <col min="5381" max="5381" width="8.88671875" customWidth="1"/>
    <col min="5382" max="5382" width="10.44140625" customWidth="1"/>
    <col min="5383" max="5383" width="7.88671875" customWidth="1"/>
    <col min="5384" max="5384" width="8.33203125" customWidth="1"/>
    <col min="5385" max="5385" width="11" customWidth="1"/>
    <col min="5386" max="5386" width="11.5546875" customWidth="1"/>
    <col min="5387" max="5387" width="21.44140625" customWidth="1"/>
    <col min="5624" max="5624" width="4.5546875" customWidth="1"/>
    <col min="5625" max="5625" width="8.88671875" customWidth="1"/>
    <col min="5626" max="5626" width="8.5546875" customWidth="1"/>
    <col min="5627" max="5627" width="7.44140625" customWidth="1"/>
    <col min="5628" max="5628" width="8.6640625" customWidth="1"/>
    <col min="5629" max="5629" width="7.44140625" customWidth="1"/>
    <col min="5630" max="5630" width="8" customWidth="1"/>
    <col min="5631" max="5631" width="12" customWidth="1"/>
    <col min="5632" max="5632" width="7.88671875" customWidth="1"/>
    <col min="5633" max="5633" width="12.109375" customWidth="1"/>
    <col min="5634" max="5634" width="6.5546875" customWidth="1"/>
    <col min="5635" max="5635" width="12.44140625" customWidth="1"/>
    <col min="5636" max="5636" width="10.33203125" customWidth="1"/>
    <col min="5637" max="5637" width="8.88671875" customWidth="1"/>
    <col min="5638" max="5638" width="10.44140625" customWidth="1"/>
    <col min="5639" max="5639" width="7.88671875" customWidth="1"/>
    <col min="5640" max="5640" width="8.33203125" customWidth="1"/>
    <col min="5641" max="5641" width="11" customWidth="1"/>
    <col min="5642" max="5642" width="11.5546875" customWidth="1"/>
    <col min="5643" max="5643" width="21.44140625" customWidth="1"/>
    <col min="5880" max="5880" width="4.5546875" customWidth="1"/>
    <col min="5881" max="5881" width="8.88671875" customWidth="1"/>
    <col min="5882" max="5882" width="8.5546875" customWidth="1"/>
    <col min="5883" max="5883" width="7.44140625" customWidth="1"/>
    <col min="5884" max="5884" width="8.6640625" customWidth="1"/>
    <col min="5885" max="5885" width="7.44140625" customWidth="1"/>
    <col min="5886" max="5886" width="8" customWidth="1"/>
    <col min="5887" max="5887" width="12" customWidth="1"/>
    <col min="5888" max="5888" width="7.88671875" customWidth="1"/>
    <col min="5889" max="5889" width="12.109375" customWidth="1"/>
    <col min="5890" max="5890" width="6.5546875" customWidth="1"/>
    <col min="5891" max="5891" width="12.44140625" customWidth="1"/>
    <col min="5892" max="5892" width="10.33203125" customWidth="1"/>
    <col min="5893" max="5893" width="8.88671875" customWidth="1"/>
    <col min="5894" max="5894" width="10.44140625" customWidth="1"/>
    <col min="5895" max="5895" width="7.88671875" customWidth="1"/>
    <col min="5896" max="5896" width="8.33203125" customWidth="1"/>
    <col min="5897" max="5897" width="11" customWidth="1"/>
    <col min="5898" max="5898" width="11.5546875" customWidth="1"/>
    <col min="5899" max="5899" width="21.44140625" customWidth="1"/>
    <col min="6136" max="6136" width="4.5546875" customWidth="1"/>
    <col min="6137" max="6137" width="8.88671875" customWidth="1"/>
    <col min="6138" max="6138" width="8.5546875" customWidth="1"/>
    <col min="6139" max="6139" width="7.44140625" customWidth="1"/>
    <col min="6140" max="6140" width="8.6640625" customWidth="1"/>
    <col min="6141" max="6141" width="7.44140625" customWidth="1"/>
    <col min="6142" max="6142" width="8" customWidth="1"/>
    <col min="6143" max="6143" width="12" customWidth="1"/>
    <col min="6144" max="6144" width="7.88671875" customWidth="1"/>
    <col min="6145" max="6145" width="12.109375" customWidth="1"/>
    <col min="6146" max="6146" width="6.5546875" customWidth="1"/>
    <col min="6147" max="6147" width="12.44140625" customWidth="1"/>
    <col min="6148" max="6148" width="10.33203125" customWidth="1"/>
    <col min="6149" max="6149" width="8.88671875" customWidth="1"/>
    <col min="6150" max="6150" width="10.44140625" customWidth="1"/>
    <col min="6151" max="6151" width="7.88671875" customWidth="1"/>
    <col min="6152" max="6152" width="8.33203125" customWidth="1"/>
    <col min="6153" max="6153" width="11" customWidth="1"/>
    <col min="6154" max="6154" width="11.5546875" customWidth="1"/>
    <col min="6155" max="6155" width="21.44140625" customWidth="1"/>
    <col min="6392" max="6392" width="4.5546875" customWidth="1"/>
    <col min="6393" max="6393" width="8.88671875" customWidth="1"/>
    <col min="6394" max="6394" width="8.5546875" customWidth="1"/>
    <col min="6395" max="6395" width="7.44140625" customWidth="1"/>
    <col min="6396" max="6396" width="8.6640625" customWidth="1"/>
    <col min="6397" max="6397" width="7.44140625" customWidth="1"/>
    <col min="6398" max="6398" width="8" customWidth="1"/>
    <col min="6399" max="6399" width="12" customWidth="1"/>
    <col min="6400" max="6400" width="7.88671875" customWidth="1"/>
    <col min="6401" max="6401" width="12.109375" customWidth="1"/>
    <col min="6402" max="6402" width="6.5546875" customWidth="1"/>
    <col min="6403" max="6403" width="12.44140625" customWidth="1"/>
    <col min="6404" max="6404" width="10.33203125" customWidth="1"/>
    <col min="6405" max="6405" width="8.88671875" customWidth="1"/>
    <col min="6406" max="6406" width="10.44140625" customWidth="1"/>
    <col min="6407" max="6407" width="7.88671875" customWidth="1"/>
    <col min="6408" max="6408" width="8.33203125" customWidth="1"/>
    <col min="6409" max="6409" width="11" customWidth="1"/>
    <col min="6410" max="6410" width="11.5546875" customWidth="1"/>
    <col min="6411" max="6411" width="21.44140625" customWidth="1"/>
    <col min="6648" max="6648" width="4.5546875" customWidth="1"/>
    <col min="6649" max="6649" width="8.88671875" customWidth="1"/>
    <col min="6650" max="6650" width="8.5546875" customWidth="1"/>
    <col min="6651" max="6651" width="7.44140625" customWidth="1"/>
    <col min="6652" max="6652" width="8.6640625" customWidth="1"/>
    <col min="6653" max="6653" width="7.44140625" customWidth="1"/>
    <col min="6654" max="6654" width="8" customWidth="1"/>
    <col min="6655" max="6655" width="12" customWidth="1"/>
    <col min="6656" max="6656" width="7.88671875" customWidth="1"/>
    <col min="6657" max="6657" width="12.109375" customWidth="1"/>
    <col min="6658" max="6658" width="6.5546875" customWidth="1"/>
    <col min="6659" max="6659" width="12.44140625" customWidth="1"/>
    <col min="6660" max="6660" width="10.33203125" customWidth="1"/>
    <col min="6661" max="6661" width="8.88671875" customWidth="1"/>
    <col min="6662" max="6662" width="10.44140625" customWidth="1"/>
    <col min="6663" max="6663" width="7.88671875" customWidth="1"/>
    <col min="6664" max="6664" width="8.33203125" customWidth="1"/>
    <col min="6665" max="6665" width="11" customWidth="1"/>
    <col min="6666" max="6666" width="11.5546875" customWidth="1"/>
    <col min="6667" max="6667" width="21.44140625" customWidth="1"/>
    <col min="6904" max="6904" width="4.5546875" customWidth="1"/>
    <col min="6905" max="6905" width="8.88671875" customWidth="1"/>
    <col min="6906" max="6906" width="8.5546875" customWidth="1"/>
    <col min="6907" max="6907" width="7.44140625" customWidth="1"/>
    <col min="6908" max="6908" width="8.6640625" customWidth="1"/>
    <col min="6909" max="6909" width="7.44140625" customWidth="1"/>
    <col min="6910" max="6910" width="8" customWidth="1"/>
    <col min="6911" max="6911" width="12" customWidth="1"/>
    <col min="6912" max="6912" width="7.88671875" customWidth="1"/>
    <col min="6913" max="6913" width="12.109375" customWidth="1"/>
    <col min="6914" max="6914" width="6.5546875" customWidth="1"/>
    <col min="6915" max="6915" width="12.44140625" customWidth="1"/>
    <col min="6916" max="6916" width="10.33203125" customWidth="1"/>
    <col min="6917" max="6917" width="8.88671875" customWidth="1"/>
    <col min="6918" max="6918" width="10.44140625" customWidth="1"/>
    <col min="6919" max="6919" width="7.88671875" customWidth="1"/>
    <col min="6920" max="6920" width="8.33203125" customWidth="1"/>
    <col min="6921" max="6921" width="11" customWidth="1"/>
    <col min="6922" max="6922" width="11.5546875" customWidth="1"/>
    <col min="6923" max="6923" width="21.44140625" customWidth="1"/>
    <col min="7160" max="7160" width="4.5546875" customWidth="1"/>
    <col min="7161" max="7161" width="8.88671875" customWidth="1"/>
    <col min="7162" max="7162" width="8.5546875" customWidth="1"/>
    <col min="7163" max="7163" width="7.44140625" customWidth="1"/>
    <col min="7164" max="7164" width="8.6640625" customWidth="1"/>
    <col min="7165" max="7165" width="7.44140625" customWidth="1"/>
    <col min="7166" max="7166" width="8" customWidth="1"/>
    <col min="7167" max="7167" width="12" customWidth="1"/>
    <col min="7168" max="7168" width="7.88671875" customWidth="1"/>
    <col min="7169" max="7169" width="12.109375" customWidth="1"/>
    <col min="7170" max="7170" width="6.5546875" customWidth="1"/>
    <col min="7171" max="7171" width="12.44140625" customWidth="1"/>
    <col min="7172" max="7172" width="10.33203125" customWidth="1"/>
    <col min="7173" max="7173" width="8.88671875" customWidth="1"/>
    <col min="7174" max="7174" width="10.44140625" customWidth="1"/>
    <col min="7175" max="7175" width="7.88671875" customWidth="1"/>
    <col min="7176" max="7176" width="8.33203125" customWidth="1"/>
    <col min="7177" max="7177" width="11" customWidth="1"/>
    <col min="7178" max="7178" width="11.5546875" customWidth="1"/>
    <col min="7179" max="7179" width="21.44140625" customWidth="1"/>
    <col min="7416" max="7416" width="4.5546875" customWidth="1"/>
    <col min="7417" max="7417" width="8.88671875" customWidth="1"/>
    <col min="7418" max="7418" width="8.5546875" customWidth="1"/>
    <col min="7419" max="7419" width="7.44140625" customWidth="1"/>
    <col min="7420" max="7420" width="8.6640625" customWidth="1"/>
    <col min="7421" max="7421" width="7.44140625" customWidth="1"/>
    <col min="7422" max="7422" width="8" customWidth="1"/>
    <col min="7423" max="7423" width="12" customWidth="1"/>
    <col min="7424" max="7424" width="7.88671875" customWidth="1"/>
    <col min="7425" max="7425" width="12.109375" customWidth="1"/>
    <col min="7426" max="7426" width="6.5546875" customWidth="1"/>
    <col min="7427" max="7427" width="12.44140625" customWidth="1"/>
    <col min="7428" max="7428" width="10.33203125" customWidth="1"/>
    <col min="7429" max="7429" width="8.88671875" customWidth="1"/>
    <col min="7430" max="7430" width="10.44140625" customWidth="1"/>
    <col min="7431" max="7431" width="7.88671875" customWidth="1"/>
    <col min="7432" max="7432" width="8.33203125" customWidth="1"/>
    <col min="7433" max="7433" width="11" customWidth="1"/>
    <col min="7434" max="7434" width="11.5546875" customWidth="1"/>
    <col min="7435" max="7435" width="21.44140625" customWidth="1"/>
    <col min="7672" max="7672" width="4.5546875" customWidth="1"/>
    <col min="7673" max="7673" width="8.88671875" customWidth="1"/>
    <col min="7674" max="7674" width="8.5546875" customWidth="1"/>
    <col min="7675" max="7675" width="7.44140625" customWidth="1"/>
    <col min="7676" max="7676" width="8.6640625" customWidth="1"/>
    <col min="7677" max="7677" width="7.44140625" customWidth="1"/>
    <col min="7678" max="7678" width="8" customWidth="1"/>
    <col min="7679" max="7679" width="12" customWidth="1"/>
    <col min="7680" max="7680" width="7.88671875" customWidth="1"/>
    <col min="7681" max="7681" width="12.109375" customWidth="1"/>
    <col min="7682" max="7682" width="6.5546875" customWidth="1"/>
    <col min="7683" max="7683" width="12.44140625" customWidth="1"/>
    <col min="7684" max="7684" width="10.33203125" customWidth="1"/>
    <col min="7685" max="7685" width="8.88671875" customWidth="1"/>
    <col min="7686" max="7686" width="10.44140625" customWidth="1"/>
    <col min="7687" max="7687" width="7.88671875" customWidth="1"/>
    <col min="7688" max="7688" width="8.33203125" customWidth="1"/>
    <col min="7689" max="7689" width="11" customWidth="1"/>
    <col min="7690" max="7690" width="11.5546875" customWidth="1"/>
    <col min="7691" max="7691" width="21.44140625" customWidth="1"/>
    <col min="7928" max="7928" width="4.5546875" customWidth="1"/>
    <col min="7929" max="7929" width="8.88671875" customWidth="1"/>
    <col min="7930" max="7930" width="8.5546875" customWidth="1"/>
    <col min="7931" max="7931" width="7.44140625" customWidth="1"/>
    <col min="7932" max="7932" width="8.6640625" customWidth="1"/>
    <col min="7933" max="7933" width="7.44140625" customWidth="1"/>
    <col min="7934" max="7934" width="8" customWidth="1"/>
    <col min="7935" max="7935" width="12" customWidth="1"/>
    <col min="7936" max="7936" width="7.88671875" customWidth="1"/>
    <col min="7937" max="7937" width="12.109375" customWidth="1"/>
    <col min="7938" max="7938" width="6.5546875" customWidth="1"/>
    <col min="7939" max="7939" width="12.44140625" customWidth="1"/>
    <col min="7940" max="7940" width="10.33203125" customWidth="1"/>
    <col min="7941" max="7941" width="8.88671875" customWidth="1"/>
    <col min="7942" max="7942" width="10.44140625" customWidth="1"/>
    <col min="7943" max="7943" width="7.88671875" customWidth="1"/>
    <col min="7944" max="7944" width="8.33203125" customWidth="1"/>
    <col min="7945" max="7945" width="11" customWidth="1"/>
    <col min="7946" max="7946" width="11.5546875" customWidth="1"/>
    <col min="7947" max="7947" width="21.44140625" customWidth="1"/>
    <col min="8184" max="8184" width="4.5546875" customWidth="1"/>
    <col min="8185" max="8185" width="8.88671875" customWidth="1"/>
    <col min="8186" max="8186" width="8.5546875" customWidth="1"/>
    <col min="8187" max="8187" width="7.44140625" customWidth="1"/>
    <col min="8188" max="8188" width="8.6640625" customWidth="1"/>
    <col min="8189" max="8189" width="7.44140625" customWidth="1"/>
    <col min="8190" max="8190" width="8" customWidth="1"/>
    <col min="8191" max="8191" width="12" customWidth="1"/>
    <col min="8192" max="8192" width="7.88671875" customWidth="1"/>
    <col min="8193" max="8193" width="12.109375" customWidth="1"/>
    <col min="8194" max="8194" width="6.5546875" customWidth="1"/>
    <col min="8195" max="8195" width="12.44140625" customWidth="1"/>
    <col min="8196" max="8196" width="10.33203125" customWidth="1"/>
    <col min="8197" max="8197" width="8.88671875" customWidth="1"/>
    <col min="8198" max="8198" width="10.44140625" customWidth="1"/>
    <col min="8199" max="8199" width="7.88671875" customWidth="1"/>
    <col min="8200" max="8200" width="8.33203125" customWidth="1"/>
    <col min="8201" max="8201" width="11" customWidth="1"/>
    <col min="8202" max="8202" width="11.5546875" customWidth="1"/>
    <col min="8203" max="8203" width="21.44140625" customWidth="1"/>
    <col min="8440" max="8440" width="4.5546875" customWidth="1"/>
    <col min="8441" max="8441" width="8.88671875" customWidth="1"/>
    <col min="8442" max="8442" width="8.5546875" customWidth="1"/>
    <col min="8443" max="8443" width="7.44140625" customWidth="1"/>
    <col min="8444" max="8444" width="8.6640625" customWidth="1"/>
    <col min="8445" max="8445" width="7.44140625" customWidth="1"/>
    <col min="8446" max="8446" width="8" customWidth="1"/>
    <col min="8447" max="8447" width="12" customWidth="1"/>
    <col min="8448" max="8448" width="7.88671875" customWidth="1"/>
    <col min="8449" max="8449" width="12.109375" customWidth="1"/>
    <col min="8450" max="8450" width="6.5546875" customWidth="1"/>
    <col min="8451" max="8451" width="12.44140625" customWidth="1"/>
    <col min="8452" max="8452" width="10.33203125" customWidth="1"/>
    <col min="8453" max="8453" width="8.88671875" customWidth="1"/>
    <col min="8454" max="8454" width="10.44140625" customWidth="1"/>
    <col min="8455" max="8455" width="7.88671875" customWidth="1"/>
    <col min="8456" max="8456" width="8.33203125" customWidth="1"/>
    <col min="8457" max="8457" width="11" customWidth="1"/>
    <col min="8458" max="8458" width="11.5546875" customWidth="1"/>
    <col min="8459" max="8459" width="21.44140625" customWidth="1"/>
    <col min="8696" max="8696" width="4.5546875" customWidth="1"/>
    <col min="8697" max="8697" width="8.88671875" customWidth="1"/>
    <col min="8698" max="8698" width="8.5546875" customWidth="1"/>
    <col min="8699" max="8699" width="7.44140625" customWidth="1"/>
    <col min="8700" max="8700" width="8.6640625" customWidth="1"/>
    <col min="8701" max="8701" width="7.44140625" customWidth="1"/>
    <col min="8702" max="8702" width="8" customWidth="1"/>
    <col min="8703" max="8703" width="12" customWidth="1"/>
    <col min="8704" max="8704" width="7.88671875" customWidth="1"/>
    <col min="8705" max="8705" width="12.109375" customWidth="1"/>
    <col min="8706" max="8706" width="6.5546875" customWidth="1"/>
    <col min="8707" max="8707" width="12.44140625" customWidth="1"/>
    <col min="8708" max="8708" width="10.33203125" customWidth="1"/>
    <col min="8709" max="8709" width="8.88671875" customWidth="1"/>
    <col min="8710" max="8710" width="10.44140625" customWidth="1"/>
    <col min="8711" max="8711" width="7.88671875" customWidth="1"/>
    <col min="8712" max="8712" width="8.33203125" customWidth="1"/>
    <col min="8713" max="8713" width="11" customWidth="1"/>
    <col min="8714" max="8714" width="11.5546875" customWidth="1"/>
    <col min="8715" max="8715" width="21.44140625" customWidth="1"/>
    <col min="8952" max="8952" width="4.5546875" customWidth="1"/>
    <col min="8953" max="8953" width="8.88671875" customWidth="1"/>
    <col min="8954" max="8954" width="8.5546875" customWidth="1"/>
    <col min="8955" max="8955" width="7.44140625" customWidth="1"/>
    <col min="8956" max="8956" width="8.6640625" customWidth="1"/>
    <col min="8957" max="8957" width="7.44140625" customWidth="1"/>
    <col min="8958" max="8958" width="8" customWidth="1"/>
    <col min="8959" max="8959" width="12" customWidth="1"/>
    <col min="8960" max="8960" width="7.88671875" customWidth="1"/>
    <col min="8961" max="8961" width="12.109375" customWidth="1"/>
    <col min="8962" max="8962" width="6.5546875" customWidth="1"/>
    <col min="8963" max="8963" width="12.44140625" customWidth="1"/>
    <col min="8964" max="8964" width="10.33203125" customWidth="1"/>
    <col min="8965" max="8965" width="8.88671875" customWidth="1"/>
    <col min="8966" max="8966" width="10.44140625" customWidth="1"/>
    <col min="8967" max="8967" width="7.88671875" customWidth="1"/>
    <col min="8968" max="8968" width="8.33203125" customWidth="1"/>
    <col min="8969" max="8969" width="11" customWidth="1"/>
    <col min="8970" max="8970" width="11.5546875" customWidth="1"/>
    <col min="8971" max="8971" width="21.44140625" customWidth="1"/>
    <col min="9208" max="9208" width="4.5546875" customWidth="1"/>
    <col min="9209" max="9209" width="8.88671875" customWidth="1"/>
    <col min="9210" max="9210" width="8.5546875" customWidth="1"/>
    <col min="9211" max="9211" width="7.44140625" customWidth="1"/>
    <col min="9212" max="9212" width="8.6640625" customWidth="1"/>
    <col min="9213" max="9213" width="7.44140625" customWidth="1"/>
    <col min="9214" max="9214" width="8" customWidth="1"/>
    <col min="9215" max="9215" width="12" customWidth="1"/>
    <col min="9216" max="9216" width="7.88671875" customWidth="1"/>
    <col min="9217" max="9217" width="12.109375" customWidth="1"/>
    <col min="9218" max="9218" width="6.5546875" customWidth="1"/>
    <col min="9219" max="9219" width="12.44140625" customWidth="1"/>
    <col min="9220" max="9220" width="10.33203125" customWidth="1"/>
    <col min="9221" max="9221" width="8.88671875" customWidth="1"/>
    <col min="9222" max="9222" width="10.44140625" customWidth="1"/>
    <col min="9223" max="9223" width="7.88671875" customWidth="1"/>
    <col min="9224" max="9224" width="8.33203125" customWidth="1"/>
    <col min="9225" max="9225" width="11" customWidth="1"/>
    <col min="9226" max="9226" width="11.5546875" customWidth="1"/>
    <col min="9227" max="9227" width="21.44140625" customWidth="1"/>
    <col min="9464" max="9464" width="4.5546875" customWidth="1"/>
    <col min="9465" max="9465" width="8.88671875" customWidth="1"/>
    <col min="9466" max="9466" width="8.5546875" customWidth="1"/>
    <col min="9467" max="9467" width="7.44140625" customWidth="1"/>
    <col min="9468" max="9468" width="8.6640625" customWidth="1"/>
    <col min="9469" max="9469" width="7.44140625" customWidth="1"/>
    <col min="9470" max="9470" width="8" customWidth="1"/>
    <col min="9471" max="9471" width="12" customWidth="1"/>
    <col min="9472" max="9472" width="7.88671875" customWidth="1"/>
    <col min="9473" max="9473" width="12.109375" customWidth="1"/>
    <col min="9474" max="9474" width="6.5546875" customWidth="1"/>
    <col min="9475" max="9475" width="12.44140625" customWidth="1"/>
    <col min="9476" max="9476" width="10.33203125" customWidth="1"/>
    <col min="9477" max="9477" width="8.88671875" customWidth="1"/>
    <col min="9478" max="9478" width="10.44140625" customWidth="1"/>
    <col min="9479" max="9479" width="7.88671875" customWidth="1"/>
    <col min="9480" max="9480" width="8.33203125" customWidth="1"/>
    <col min="9481" max="9481" width="11" customWidth="1"/>
    <col min="9482" max="9482" width="11.5546875" customWidth="1"/>
    <col min="9483" max="9483" width="21.44140625" customWidth="1"/>
    <col min="9720" max="9720" width="4.5546875" customWidth="1"/>
    <col min="9721" max="9721" width="8.88671875" customWidth="1"/>
    <col min="9722" max="9722" width="8.5546875" customWidth="1"/>
    <col min="9723" max="9723" width="7.44140625" customWidth="1"/>
    <col min="9724" max="9724" width="8.6640625" customWidth="1"/>
    <col min="9725" max="9725" width="7.44140625" customWidth="1"/>
    <col min="9726" max="9726" width="8" customWidth="1"/>
    <col min="9727" max="9727" width="12" customWidth="1"/>
    <col min="9728" max="9728" width="7.88671875" customWidth="1"/>
    <col min="9729" max="9729" width="12.109375" customWidth="1"/>
    <col min="9730" max="9730" width="6.5546875" customWidth="1"/>
    <col min="9731" max="9731" width="12.44140625" customWidth="1"/>
    <col min="9732" max="9732" width="10.33203125" customWidth="1"/>
    <col min="9733" max="9733" width="8.88671875" customWidth="1"/>
    <col min="9734" max="9734" width="10.44140625" customWidth="1"/>
    <col min="9735" max="9735" width="7.88671875" customWidth="1"/>
    <col min="9736" max="9736" width="8.33203125" customWidth="1"/>
    <col min="9737" max="9737" width="11" customWidth="1"/>
    <col min="9738" max="9738" width="11.5546875" customWidth="1"/>
    <col min="9739" max="9739" width="21.44140625" customWidth="1"/>
    <col min="9976" max="9976" width="4.5546875" customWidth="1"/>
    <col min="9977" max="9977" width="8.88671875" customWidth="1"/>
    <col min="9978" max="9978" width="8.5546875" customWidth="1"/>
    <col min="9979" max="9979" width="7.44140625" customWidth="1"/>
    <col min="9980" max="9980" width="8.6640625" customWidth="1"/>
    <col min="9981" max="9981" width="7.44140625" customWidth="1"/>
    <col min="9982" max="9982" width="8" customWidth="1"/>
    <col min="9983" max="9983" width="12" customWidth="1"/>
    <col min="9984" max="9984" width="7.88671875" customWidth="1"/>
    <col min="9985" max="9985" width="12.109375" customWidth="1"/>
    <col min="9986" max="9986" width="6.5546875" customWidth="1"/>
    <col min="9987" max="9987" width="12.44140625" customWidth="1"/>
    <col min="9988" max="9988" width="10.33203125" customWidth="1"/>
    <col min="9989" max="9989" width="8.88671875" customWidth="1"/>
    <col min="9990" max="9990" width="10.44140625" customWidth="1"/>
    <col min="9991" max="9991" width="7.88671875" customWidth="1"/>
    <col min="9992" max="9992" width="8.33203125" customWidth="1"/>
    <col min="9993" max="9993" width="11" customWidth="1"/>
    <col min="9994" max="9994" width="11.5546875" customWidth="1"/>
    <col min="9995" max="9995" width="21.44140625" customWidth="1"/>
    <col min="10232" max="10232" width="4.5546875" customWidth="1"/>
    <col min="10233" max="10233" width="8.88671875" customWidth="1"/>
    <col min="10234" max="10234" width="8.5546875" customWidth="1"/>
    <col min="10235" max="10235" width="7.44140625" customWidth="1"/>
    <col min="10236" max="10236" width="8.6640625" customWidth="1"/>
    <col min="10237" max="10237" width="7.44140625" customWidth="1"/>
    <col min="10238" max="10238" width="8" customWidth="1"/>
    <col min="10239" max="10239" width="12" customWidth="1"/>
    <col min="10240" max="10240" width="7.88671875" customWidth="1"/>
    <col min="10241" max="10241" width="12.109375" customWidth="1"/>
    <col min="10242" max="10242" width="6.5546875" customWidth="1"/>
    <col min="10243" max="10243" width="12.44140625" customWidth="1"/>
    <col min="10244" max="10244" width="10.33203125" customWidth="1"/>
    <col min="10245" max="10245" width="8.88671875" customWidth="1"/>
    <col min="10246" max="10246" width="10.44140625" customWidth="1"/>
    <col min="10247" max="10247" width="7.88671875" customWidth="1"/>
    <col min="10248" max="10248" width="8.33203125" customWidth="1"/>
    <col min="10249" max="10249" width="11" customWidth="1"/>
    <col min="10250" max="10250" width="11.5546875" customWidth="1"/>
    <col min="10251" max="10251" width="21.44140625" customWidth="1"/>
    <col min="10488" max="10488" width="4.5546875" customWidth="1"/>
    <col min="10489" max="10489" width="8.88671875" customWidth="1"/>
    <col min="10490" max="10490" width="8.5546875" customWidth="1"/>
    <col min="10491" max="10491" width="7.44140625" customWidth="1"/>
    <col min="10492" max="10492" width="8.6640625" customWidth="1"/>
    <col min="10493" max="10493" width="7.44140625" customWidth="1"/>
    <col min="10494" max="10494" width="8" customWidth="1"/>
    <col min="10495" max="10495" width="12" customWidth="1"/>
    <col min="10496" max="10496" width="7.88671875" customWidth="1"/>
    <col min="10497" max="10497" width="12.109375" customWidth="1"/>
    <col min="10498" max="10498" width="6.5546875" customWidth="1"/>
    <col min="10499" max="10499" width="12.44140625" customWidth="1"/>
    <col min="10500" max="10500" width="10.33203125" customWidth="1"/>
    <col min="10501" max="10501" width="8.88671875" customWidth="1"/>
    <col min="10502" max="10502" width="10.44140625" customWidth="1"/>
    <col min="10503" max="10503" width="7.88671875" customWidth="1"/>
    <col min="10504" max="10504" width="8.33203125" customWidth="1"/>
    <col min="10505" max="10505" width="11" customWidth="1"/>
    <col min="10506" max="10506" width="11.5546875" customWidth="1"/>
    <col min="10507" max="10507" width="21.44140625" customWidth="1"/>
    <col min="10744" max="10744" width="4.5546875" customWidth="1"/>
    <col min="10745" max="10745" width="8.88671875" customWidth="1"/>
    <col min="10746" max="10746" width="8.5546875" customWidth="1"/>
    <col min="10747" max="10747" width="7.44140625" customWidth="1"/>
    <col min="10748" max="10748" width="8.6640625" customWidth="1"/>
    <col min="10749" max="10749" width="7.44140625" customWidth="1"/>
    <col min="10750" max="10750" width="8" customWidth="1"/>
    <col min="10751" max="10751" width="12" customWidth="1"/>
    <col min="10752" max="10752" width="7.88671875" customWidth="1"/>
    <col min="10753" max="10753" width="12.109375" customWidth="1"/>
    <col min="10754" max="10754" width="6.5546875" customWidth="1"/>
    <col min="10755" max="10755" width="12.44140625" customWidth="1"/>
    <col min="10756" max="10756" width="10.33203125" customWidth="1"/>
    <col min="10757" max="10757" width="8.88671875" customWidth="1"/>
    <col min="10758" max="10758" width="10.44140625" customWidth="1"/>
    <col min="10759" max="10759" width="7.88671875" customWidth="1"/>
    <col min="10760" max="10760" width="8.33203125" customWidth="1"/>
    <col min="10761" max="10761" width="11" customWidth="1"/>
    <col min="10762" max="10762" width="11.5546875" customWidth="1"/>
    <col min="10763" max="10763" width="21.44140625" customWidth="1"/>
    <col min="11000" max="11000" width="4.5546875" customWidth="1"/>
    <col min="11001" max="11001" width="8.88671875" customWidth="1"/>
    <col min="11002" max="11002" width="8.5546875" customWidth="1"/>
    <col min="11003" max="11003" width="7.44140625" customWidth="1"/>
    <col min="11004" max="11004" width="8.6640625" customWidth="1"/>
    <col min="11005" max="11005" width="7.44140625" customWidth="1"/>
    <col min="11006" max="11006" width="8" customWidth="1"/>
    <col min="11007" max="11007" width="12" customWidth="1"/>
    <col min="11008" max="11008" width="7.88671875" customWidth="1"/>
    <col min="11009" max="11009" width="12.109375" customWidth="1"/>
    <col min="11010" max="11010" width="6.5546875" customWidth="1"/>
    <col min="11011" max="11011" width="12.44140625" customWidth="1"/>
    <col min="11012" max="11012" width="10.33203125" customWidth="1"/>
    <col min="11013" max="11013" width="8.88671875" customWidth="1"/>
    <col min="11014" max="11014" width="10.44140625" customWidth="1"/>
    <col min="11015" max="11015" width="7.88671875" customWidth="1"/>
    <col min="11016" max="11016" width="8.33203125" customWidth="1"/>
    <col min="11017" max="11017" width="11" customWidth="1"/>
    <col min="11018" max="11018" width="11.5546875" customWidth="1"/>
    <col min="11019" max="11019" width="21.44140625" customWidth="1"/>
    <col min="11256" max="11256" width="4.5546875" customWidth="1"/>
    <col min="11257" max="11257" width="8.88671875" customWidth="1"/>
    <col min="11258" max="11258" width="8.5546875" customWidth="1"/>
    <col min="11259" max="11259" width="7.44140625" customWidth="1"/>
    <col min="11260" max="11260" width="8.6640625" customWidth="1"/>
    <col min="11261" max="11261" width="7.44140625" customWidth="1"/>
    <col min="11262" max="11262" width="8" customWidth="1"/>
    <col min="11263" max="11263" width="12" customWidth="1"/>
    <col min="11264" max="11264" width="7.88671875" customWidth="1"/>
    <col min="11265" max="11265" width="12.109375" customWidth="1"/>
    <col min="11266" max="11266" width="6.5546875" customWidth="1"/>
    <col min="11267" max="11267" width="12.44140625" customWidth="1"/>
    <col min="11268" max="11268" width="10.33203125" customWidth="1"/>
    <col min="11269" max="11269" width="8.88671875" customWidth="1"/>
    <col min="11270" max="11270" width="10.44140625" customWidth="1"/>
    <col min="11271" max="11271" width="7.88671875" customWidth="1"/>
    <col min="11272" max="11272" width="8.33203125" customWidth="1"/>
    <col min="11273" max="11273" width="11" customWidth="1"/>
    <col min="11274" max="11274" width="11.5546875" customWidth="1"/>
    <col min="11275" max="11275" width="21.44140625" customWidth="1"/>
    <col min="11512" max="11512" width="4.5546875" customWidth="1"/>
    <col min="11513" max="11513" width="8.88671875" customWidth="1"/>
    <col min="11514" max="11514" width="8.5546875" customWidth="1"/>
    <col min="11515" max="11515" width="7.44140625" customWidth="1"/>
    <col min="11516" max="11516" width="8.6640625" customWidth="1"/>
    <col min="11517" max="11517" width="7.44140625" customWidth="1"/>
    <col min="11518" max="11518" width="8" customWidth="1"/>
    <col min="11519" max="11519" width="12" customWidth="1"/>
    <col min="11520" max="11520" width="7.88671875" customWidth="1"/>
    <col min="11521" max="11521" width="12.109375" customWidth="1"/>
    <col min="11522" max="11522" width="6.5546875" customWidth="1"/>
    <col min="11523" max="11523" width="12.44140625" customWidth="1"/>
    <col min="11524" max="11524" width="10.33203125" customWidth="1"/>
    <col min="11525" max="11525" width="8.88671875" customWidth="1"/>
    <col min="11526" max="11526" width="10.44140625" customWidth="1"/>
    <col min="11527" max="11527" width="7.88671875" customWidth="1"/>
    <col min="11528" max="11528" width="8.33203125" customWidth="1"/>
    <col min="11529" max="11529" width="11" customWidth="1"/>
    <col min="11530" max="11530" width="11.5546875" customWidth="1"/>
    <col min="11531" max="11531" width="21.44140625" customWidth="1"/>
    <col min="11768" max="11768" width="4.5546875" customWidth="1"/>
    <col min="11769" max="11769" width="8.88671875" customWidth="1"/>
    <col min="11770" max="11770" width="8.5546875" customWidth="1"/>
    <col min="11771" max="11771" width="7.44140625" customWidth="1"/>
    <col min="11772" max="11772" width="8.6640625" customWidth="1"/>
    <col min="11773" max="11773" width="7.44140625" customWidth="1"/>
    <col min="11774" max="11774" width="8" customWidth="1"/>
    <col min="11775" max="11775" width="12" customWidth="1"/>
    <col min="11776" max="11776" width="7.88671875" customWidth="1"/>
    <col min="11777" max="11777" width="12.109375" customWidth="1"/>
    <col min="11778" max="11778" width="6.5546875" customWidth="1"/>
    <col min="11779" max="11779" width="12.44140625" customWidth="1"/>
    <col min="11780" max="11780" width="10.33203125" customWidth="1"/>
    <col min="11781" max="11781" width="8.88671875" customWidth="1"/>
    <col min="11782" max="11782" width="10.44140625" customWidth="1"/>
    <col min="11783" max="11783" width="7.88671875" customWidth="1"/>
    <col min="11784" max="11784" width="8.33203125" customWidth="1"/>
    <col min="11785" max="11785" width="11" customWidth="1"/>
    <col min="11786" max="11786" width="11.5546875" customWidth="1"/>
    <col min="11787" max="11787" width="21.44140625" customWidth="1"/>
    <col min="12024" max="12024" width="4.5546875" customWidth="1"/>
    <col min="12025" max="12025" width="8.88671875" customWidth="1"/>
    <col min="12026" max="12026" width="8.5546875" customWidth="1"/>
    <col min="12027" max="12027" width="7.44140625" customWidth="1"/>
    <col min="12028" max="12028" width="8.6640625" customWidth="1"/>
    <col min="12029" max="12029" width="7.44140625" customWidth="1"/>
    <col min="12030" max="12030" width="8" customWidth="1"/>
    <col min="12031" max="12031" width="12" customWidth="1"/>
    <col min="12032" max="12032" width="7.88671875" customWidth="1"/>
    <col min="12033" max="12033" width="12.109375" customWidth="1"/>
    <col min="12034" max="12034" width="6.5546875" customWidth="1"/>
    <col min="12035" max="12035" width="12.44140625" customWidth="1"/>
    <col min="12036" max="12036" width="10.33203125" customWidth="1"/>
    <col min="12037" max="12037" width="8.88671875" customWidth="1"/>
    <col min="12038" max="12038" width="10.44140625" customWidth="1"/>
    <col min="12039" max="12039" width="7.88671875" customWidth="1"/>
    <col min="12040" max="12040" width="8.33203125" customWidth="1"/>
    <col min="12041" max="12041" width="11" customWidth="1"/>
    <col min="12042" max="12042" width="11.5546875" customWidth="1"/>
    <col min="12043" max="12043" width="21.44140625" customWidth="1"/>
    <col min="12280" max="12280" width="4.5546875" customWidth="1"/>
    <col min="12281" max="12281" width="8.88671875" customWidth="1"/>
    <col min="12282" max="12282" width="8.5546875" customWidth="1"/>
    <col min="12283" max="12283" width="7.44140625" customWidth="1"/>
    <col min="12284" max="12284" width="8.6640625" customWidth="1"/>
    <col min="12285" max="12285" width="7.44140625" customWidth="1"/>
    <col min="12286" max="12286" width="8" customWidth="1"/>
    <col min="12287" max="12287" width="12" customWidth="1"/>
    <col min="12288" max="12288" width="7.88671875" customWidth="1"/>
    <col min="12289" max="12289" width="12.109375" customWidth="1"/>
    <col min="12290" max="12290" width="6.5546875" customWidth="1"/>
    <col min="12291" max="12291" width="12.44140625" customWidth="1"/>
    <col min="12292" max="12292" width="10.33203125" customWidth="1"/>
    <col min="12293" max="12293" width="8.88671875" customWidth="1"/>
    <col min="12294" max="12294" width="10.44140625" customWidth="1"/>
    <col min="12295" max="12295" width="7.88671875" customWidth="1"/>
    <col min="12296" max="12296" width="8.33203125" customWidth="1"/>
    <col min="12297" max="12297" width="11" customWidth="1"/>
    <col min="12298" max="12298" width="11.5546875" customWidth="1"/>
    <col min="12299" max="12299" width="21.44140625" customWidth="1"/>
    <col min="12536" max="12536" width="4.5546875" customWidth="1"/>
    <col min="12537" max="12537" width="8.88671875" customWidth="1"/>
    <col min="12538" max="12538" width="8.5546875" customWidth="1"/>
    <col min="12539" max="12539" width="7.44140625" customWidth="1"/>
    <col min="12540" max="12540" width="8.6640625" customWidth="1"/>
    <col min="12541" max="12541" width="7.44140625" customWidth="1"/>
    <col min="12542" max="12542" width="8" customWidth="1"/>
    <col min="12543" max="12543" width="12" customWidth="1"/>
    <col min="12544" max="12544" width="7.88671875" customWidth="1"/>
    <col min="12545" max="12545" width="12.109375" customWidth="1"/>
    <col min="12546" max="12546" width="6.5546875" customWidth="1"/>
    <col min="12547" max="12547" width="12.44140625" customWidth="1"/>
    <col min="12548" max="12548" width="10.33203125" customWidth="1"/>
    <col min="12549" max="12549" width="8.88671875" customWidth="1"/>
    <col min="12550" max="12550" width="10.44140625" customWidth="1"/>
    <col min="12551" max="12551" width="7.88671875" customWidth="1"/>
    <col min="12552" max="12552" width="8.33203125" customWidth="1"/>
    <col min="12553" max="12553" width="11" customWidth="1"/>
    <col min="12554" max="12554" width="11.5546875" customWidth="1"/>
    <col min="12555" max="12555" width="21.44140625" customWidth="1"/>
    <col min="12792" max="12792" width="4.5546875" customWidth="1"/>
    <col min="12793" max="12793" width="8.88671875" customWidth="1"/>
    <col min="12794" max="12794" width="8.5546875" customWidth="1"/>
    <col min="12795" max="12795" width="7.44140625" customWidth="1"/>
    <col min="12796" max="12796" width="8.6640625" customWidth="1"/>
    <col min="12797" max="12797" width="7.44140625" customWidth="1"/>
    <col min="12798" max="12798" width="8" customWidth="1"/>
    <col min="12799" max="12799" width="12" customWidth="1"/>
    <col min="12800" max="12800" width="7.88671875" customWidth="1"/>
    <col min="12801" max="12801" width="12.109375" customWidth="1"/>
    <col min="12802" max="12802" width="6.5546875" customWidth="1"/>
    <col min="12803" max="12803" width="12.44140625" customWidth="1"/>
    <col min="12804" max="12804" width="10.33203125" customWidth="1"/>
    <col min="12805" max="12805" width="8.88671875" customWidth="1"/>
    <col min="12806" max="12806" width="10.44140625" customWidth="1"/>
    <col min="12807" max="12807" width="7.88671875" customWidth="1"/>
    <col min="12808" max="12808" width="8.33203125" customWidth="1"/>
    <col min="12809" max="12809" width="11" customWidth="1"/>
    <col min="12810" max="12810" width="11.5546875" customWidth="1"/>
    <col min="12811" max="12811" width="21.44140625" customWidth="1"/>
    <col min="13048" max="13048" width="4.5546875" customWidth="1"/>
    <col min="13049" max="13049" width="8.88671875" customWidth="1"/>
    <col min="13050" max="13050" width="8.5546875" customWidth="1"/>
    <col min="13051" max="13051" width="7.44140625" customWidth="1"/>
    <col min="13052" max="13052" width="8.6640625" customWidth="1"/>
    <col min="13053" max="13053" width="7.44140625" customWidth="1"/>
    <col min="13054" max="13054" width="8" customWidth="1"/>
    <col min="13055" max="13055" width="12" customWidth="1"/>
    <col min="13056" max="13056" width="7.88671875" customWidth="1"/>
    <col min="13057" max="13057" width="12.109375" customWidth="1"/>
    <col min="13058" max="13058" width="6.5546875" customWidth="1"/>
    <col min="13059" max="13059" width="12.44140625" customWidth="1"/>
    <col min="13060" max="13060" width="10.33203125" customWidth="1"/>
    <col min="13061" max="13061" width="8.88671875" customWidth="1"/>
    <col min="13062" max="13062" width="10.44140625" customWidth="1"/>
    <col min="13063" max="13063" width="7.88671875" customWidth="1"/>
    <col min="13064" max="13064" width="8.33203125" customWidth="1"/>
    <col min="13065" max="13065" width="11" customWidth="1"/>
    <col min="13066" max="13066" width="11.5546875" customWidth="1"/>
    <col min="13067" max="13067" width="21.44140625" customWidth="1"/>
    <col min="13304" max="13304" width="4.5546875" customWidth="1"/>
    <col min="13305" max="13305" width="8.88671875" customWidth="1"/>
    <col min="13306" max="13306" width="8.5546875" customWidth="1"/>
    <col min="13307" max="13307" width="7.44140625" customWidth="1"/>
    <col min="13308" max="13308" width="8.6640625" customWidth="1"/>
    <col min="13309" max="13309" width="7.44140625" customWidth="1"/>
    <col min="13310" max="13310" width="8" customWidth="1"/>
    <col min="13311" max="13311" width="12" customWidth="1"/>
    <col min="13312" max="13312" width="7.88671875" customWidth="1"/>
    <col min="13313" max="13313" width="12.109375" customWidth="1"/>
    <col min="13314" max="13314" width="6.5546875" customWidth="1"/>
    <col min="13315" max="13315" width="12.44140625" customWidth="1"/>
    <col min="13316" max="13316" width="10.33203125" customWidth="1"/>
    <col min="13317" max="13317" width="8.88671875" customWidth="1"/>
    <col min="13318" max="13318" width="10.44140625" customWidth="1"/>
    <col min="13319" max="13319" width="7.88671875" customWidth="1"/>
    <col min="13320" max="13320" width="8.33203125" customWidth="1"/>
    <col min="13321" max="13321" width="11" customWidth="1"/>
    <col min="13322" max="13322" width="11.5546875" customWidth="1"/>
    <col min="13323" max="13323" width="21.44140625" customWidth="1"/>
    <col min="13560" max="13560" width="4.5546875" customWidth="1"/>
    <col min="13561" max="13561" width="8.88671875" customWidth="1"/>
    <col min="13562" max="13562" width="8.5546875" customWidth="1"/>
    <col min="13563" max="13563" width="7.44140625" customWidth="1"/>
    <col min="13564" max="13564" width="8.6640625" customWidth="1"/>
    <col min="13565" max="13565" width="7.44140625" customWidth="1"/>
    <col min="13566" max="13566" width="8" customWidth="1"/>
    <col min="13567" max="13567" width="12" customWidth="1"/>
    <col min="13568" max="13568" width="7.88671875" customWidth="1"/>
    <col min="13569" max="13569" width="12.109375" customWidth="1"/>
    <col min="13570" max="13570" width="6.5546875" customWidth="1"/>
    <col min="13571" max="13571" width="12.44140625" customWidth="1"/>
    <col min="13572" max="13572" width="10.33203125" customWidth="1"/>
    <col min="13573" max="13573" width="8.88671875" customWidth="1"/>
    <col min="13574" max="13574" width="10.44140625" customWidth="1"/>
    <col min="13575" max="13575" width="7.88671875" customWidth="1"/>
    <col min="13576" max="13576" width="8.33203125" customWidth="1"/>
    <col min="13577" max="13577" width="11" customWidth="1"/>
    <col min="13578" max="13578" width="11.5546875" customWidth="1"/>
    <col min="13579" max="13579" width="21.44140625" customWidth="1"/>
    <col min="13816" max="13816" width="4.5546875" customWidth="1"/>
    <col min="13817" max="13817" width="8.88671875" customWidth="1"/>
    <col min="13818" max="13818" width="8.5546875" customWidth="1"/>
    <col min="13819" max="13819" width="7.44140625" customWidth="1"/>
    <col min="13820" max="13820" width="8.6640625" customWidth="1"/>
    <col min="13821" max="13821" width="7.44140625" customWidth="1"/>
    <col min="13822" max="13822" width="8" customWidth="1"/>
    <col min="13823" max="13823" width="12" customWidth="1"/>
    <col min="13824" max="13824" width="7.88671875" customWidth="1"/>
    <col min="13825" max="13825" width="12.109375" customWidth="1"/>
    <col min="13826" max="13826" width="6.5546875" customWidth="1"/>
    <col min="13827" max="13827" width="12.44140625" customWidth="1"/>
    <col min="13828" max="13828" width="10.33203125" customWidth="1"/>
    <col min="13829" max="13829" width="8.88671875" customWidth="1"/>
    <col min="13830" max="13830" width="10.44140625" customWidth="1"/>
    <col min="13831" max="13831" width="7.88671875" customWidth="1"/>
    <col min="13832" max="13832" width="8.33203125" customWidth="1"/>
    <col min="13833" max="13833" width="11" customWidth="1"/>
    <col min="13834" max="13834" width="11.5546875" customWidth="1"/>
    <col min="13835" max="13835" width="21.44140625" customWidth="1"/>
    <col min="14072" max="14072" width="4.5546875" customWidth="1"/>
    <col min="14073" max="14073" width="8.88671875" customWidth="1"/>
    <col min="14074" max="14074" width="8.5546875" customWidth="1"/>
    <col min="14075" max="14075" width="7.44140625" customWidth="1"/>
    <col min="14076" max="14076" width="8.6640625" customWidth="1"/>
    <col min="14077" max="14077" width="7.44140625" customWidth="1"/>
    <col min="14078" max="14078" width="8" customWidth="1"/>
    <col min="14079" max="14079" width="12" customWidth="1"/>
    <col min="14080" max="14080" width="7.88671875" customWidth="1"/>
    <col min="14081" max="14081" width="12.109375" customWidth="1"/>
    <col min="14082" max="14082" width="6.5546875" customWidth="1"/>
    <col min="14083" max="14083" width="12.44140625" customWidth="1"/>
    <col min="14084" max="14084" width="10.33203125" customWidth="1"/>
    <col min="14085" max="14085" width="8.88671875" customWidth="1"/>
    <col min="14086" max="14086" width="10.44140625" customWidth="1"/>
    <col min="14087" max="14087" width="7.88671875" customWidth="1"/>
    <col min="14088" max="14088" width="8.33203125" customWidth="1"/>
    <col min="14089" max="14089" width="11" customWidth="1"/>
    <col min="14090" max="14090" width="11.5546875" customWidth="1"/>
    <col min="14091" max="14091" width="21.44140625" customWidth="1"/>
    <col min="14328" max="14328" width="4.5546875" customWidth="1"/>
    <col min="14329" max="14329" width="8.88671875" customWidth="1"/>
    <col min="14330" max="14330" width="8.5546875" customWidth="1"/>
    <col min="14331" max="14331" width="7.44140625" customWidth="1"/>
    <col min="14332" max="14332" width="8.6640625" customWidth="1"/>
    <col min="14333" max="14333" width="7.44140625" customWidth="1"/>
    <col min="14334" max="14334" width="8" customWidth="1"/>
    <col min="14335" max="14335" width="12" customWidth="1"/>
    <col min="14336" max="14336" width="7.88671875" customWidth="1"/>
    <col min="14337" max="14337" width="12.109375" customWidth="1"/>
    <col min="14338" max="14338" width="6.5546875" customWidth="1"/>
    <col min="14339" max="14339" width="12.44140625" customWidth="1"/>
    <col min="14340" max="14340" width="10.33203125" customWidth="1"/>
    <col min="14341" max="14341" width="8.88671875" customWidth="1"/>
    <col min="14342" max="14342" width="10.44140625" customWidth="1"/>
    <col min="14343" max="14343" width="7.88671875" customWidth="1"/>
    <col min="14344" max="14344" width="8.33203125" customWidth="1"/>
    <col min="14345" max="14345" width="11" customWidth="1"/>
    <col min="14346" max="14346" width="11.5546875" customWidth="1"/>
    <col min="14347" max="14347" width="21.44140625" customWidth="1"/>
    <col min="14584" max="14584" width="4.5546875" customWidth="1"/>
    <col min="14585" max="14585" width="8.88671875" customWidth="1"/>
    <col min="14586" max="14586" width="8.5546875" customWidth="1"/>
    <col min="14587" max="14587" width="7.44140625" customWidth="1"/>
    <col min="14588" max="14588" width="8.6640625" customWidth="1"/>
    <col min="14589" max="14589" width="7.44140625" customWidth="1"/>
    <col min="14590" max="14590" width="8" customWidth="1"/>
    <col min="14591" max="14591" width="12" customWidth="1"/>
    <col min="14592" max="14592" width="7.88671875" customWidth="1"/>
    <col min="14593" max="14593" width="12.109375" customWidth="1"/>
    <col min="14594" max="14594" width="6.5546875" customWidth="1"/>
    <col min="14595" max="14595" width="12.44140625" customWidth="1"/>
    <col min="14596" max="14596" width="10.33203125" customWidth="1"/>
    <col min="14597" max="14597" width="8.88671875" customWidth="1"/>
    <col min="14598" max="14598" width="10.44140625" customWidth="1"/>
    <col min="14599" max="14599" width="7.88671875" customWidth="1"/>
    <col min="14600" max="14600" width="8.33203125" customWidth="1"/>
    <col min="14601" max="14601" width="11" customWidth="1"/>
    <col min="14602" max="14602" width="11.5546875" customWidth="1"/>
    <col min="14603" max="14603" width="21.44140625" customWidth="1"/>
    <col min="14840" max="14840" width="4.5546875" customWidth="1"/>
    <col min="14841" max="14841" width="8.88671875" customWidth="1"/>
    <col min="14842" max="14842" width="8.5546875" customWidth="1"/>
    <col min="14843" max="14843" width="7.44140625" customWidth="1"/>
    <col min="14844" max="14844" width="8.6640625" customWidth="1"/>
    <col min="14845" max="14845" width="7.44140625" customWidth="1"/>
    <col min="14846" max="14846" width="8" customWidth="1"/>
    <col min="14847" max="14847" width="12" customWidth="1"/>
    <col min="14848" max="14848" width="7.88671875" customWidth="1"/>
    <col min="14849" max="14849" width="12.109375" customWidth="1"/>
    <col min="14850" max="14850" width="6.5546875" customWidth="1"/>
    <col min="14851" max="14851" width="12.44140625" customWidth="1"/>
    <col min="14852" max="14852" width="10.33203125" customWidth="1"/>
    <col min="14853" max="14853" width="8.88671875" customWidth="1"/>
    <col min="14854" max="14854" width="10.44140625" customWidth="1"/>
    <col min="14855" max="14855" width="7.88671875" customWidth="1"/>
    <col min="14856" max="14856" width="8.33203125" customWidth="1"/>
    <col min="14857" max="14857" width="11" customWidth="1"/>
    <col min="14858" max="14858" width="11.5546875" customWidth="1"/>
    <col min="14859" max="14859" width="21.44140625" customWidth="1"/>
    <col min="15096" max="15096" width="4.5546875" customWidth="1"/>
    <col min="15097" max="15097" width="8.88671875" customWidth="1"/>
    <col min="15098" max="15098" width="8.5546875" customWidth="1"/>
    <col min="15099" max="15099" width="7.44140625" customWidth="1"/>
    <col min="15100" max="15100" width="8.6640625" customWidth="1"/>
    <col min="15101" max="15101" width="7.44140625" customWidth="1"/>
    <col min="15102" max="15102" width="8" customWidth="1"/>
    <col min="15103" max="15103" width="12" customWidth="1"/>
    <col min="15104" max="15104" width="7.88671875" customWidth="1"/>
    <col min="15105" max="15105" width="12.109375" customWidth="1"/>
    <col min="15106" max="15106" width="6.5546875" customWidth="1"/>
    <col min="15107" max="15107" width="12.44140625" customWidth="1"/>
    <col min="15108" max="15108" width="10.33203125" customWidth="1"/>
    <col min="15109" max="15109" width="8.88671875" customWidth="1"/>
    <col min="15110" max="15110" width="10.44140625" customWidth="1"/>
    <col min="15111" max="15111" width="7.88671875" customWidth="1"/>
    <col min="15112" max="15112" width="8.33203125" customWidth="1"/>
    <col min="15113" max="15113" width="11" customWidth="1"/>
    <col min="15114" max="15114" width="11.5546875" customWidth="1"/>
    <col min="15115" max="15115" width="21.44140625" customWidth="1"/>
    <col min="15352" max="15352" width="4.5546875" customWidth="1"/>
    <col min="15353" max="15353" width="8.88671875" customWidth="1"/>
    <col min="15354" max="15354" width="8.5546875" customWidth="1"/>
    <col min="15355" max="15355" width="7.44140625" customWidth="1"/>
    <col min="15356" max="15356" width="8.6640625" customWidth="1"/>
    <col min="15357" max="15357" width="7.44140625" customWidth="1"/>
    <col min="15358" max="15358" width="8" customWidth="1"/>
    <col min="15359" max="15359" width="12" customWidth="1"/>
    <col min="15360" max="15360" width="7.88671875" customWidth="1"/>
    <col min="15361" max="15361" width="12.109375" customWidth="1"/>
    <col min="15362" max="15362" width="6.5546875" customWidth="1"/>
    <col min="15363" max="15363" width="12.44140625" customWidth="1"/>
    <col min="15364" max="15364" width="10.33203125" customWidth="1"/>
    <col min="15365" max="15365" width="8.88671875" customWidth="1"/>
    <col min="15366" max="15366" width="10.44140625" customWidth="1"/>
    <col min="15367" max="15367" width="7.88671875" customWidth="1"/>
    <col min="15368" max="15368" width="8.33203125" customWidth="1"/>
    <col min="15369" max="15369" width="11" customWidth="1"/>
    <col min="15370" max="15370" width="11.5546875" customWidth="1"/>
    <col min="15371" max="15371" width="21.44140625" customWidth="1"/>
    <col min="15608" max="15608" width="4.5546875" customWidth="1"/>
    <col min="15609" max="15609" width="8.88671875" customWidth="1"/>
    <col min="15610" max="15610" width="8.5546875" customWidth="1"/>
    <col min="15611" max="15611" width="7.44140625" customWidth="1"/>
    <col min="15612" max="15612" width="8.6640625" customWidth="1"/>
    <col min="15613" max="15613" width="7.44140625" customWidth="1"/>
    <col min="15614" max="15614" width="8" customWidth="1"/>
    <col min="15615" max="15615" width="12" customWidth="1"/>
    <col min="15616" max="15616" width="7.88671875" customWidth="1"/>
    <col min="15617" max="15617" width="12.109375" customWidth="1"/>
    <col min="15618" max="15618" width="6.5546875" customWidth="1"/>
    <col min="15619" max="15619" width="12.44140625" customWidth="1"/>
    <col min="15620" max="15620" width="10.33203125" customWidth="1"/>
    <col min="15621" max="15621" width="8.88671875" customWidth="1"/>
    <col min="15622" max="15622" width="10.44140625" customWidth="1"/>
    <col min="15623" max="15623" width="7.88671875" customWidth="1"/>
    <col min="15624" max="15624" width="8.33203125" customWidth="1"/>
    <col min="15625" max="15625" width="11" customWidth="1"/>
    <col min="15626" max="15626" width="11.5546875" customWidth="1"/>
    <col min="15627" max="15627" width="21.44140625" customWidth="1"/>
    <col min="15864" max="15864" width="4.5546875" customWidth="1"/>
    <col min="15865" max="15865" width="8.88671875" customWidth="1"/>
    <col min="15866" max="15866" width="8.5546875" customWidth="1"/>
    <col min="15867" max="15867" width="7.44140625" customWidth="1"/>
    <col min="15868" max="15868" width="8.6640625" customWidth="1"/>
    <col min="15869" max="15869" width="7.44140625" customWidth="1"/>
    <col min="15870" max="15870" width="8" customWidth="1"/>
    <col min="15871" max="15871" width="12" customWidth="1"/>
    <col min="15872" max="15872" width="7.88671875" customWidth="1"/>
    <col min="15873" max="15873" width="12.109375" customWidth="1"/>
    <col min="15874" max="15874" width="6.5546875" customWidth="1"/>
    <col min="15875" max="15875" width="12.44140625" customWidth="1"/>
    <col min="15876" max="15876" width="10.33203125" customWidth="1"/>
    <col min="15877" max="15877" width="8.88671875" customWidth="1"/>
    <col min="15878" max="15878" width="10.44140625" customWidth="1"/>
    <col min="15879" max="15879" width="7.88671875" customWidth="1"/>
    <col min="15880" max="15880" width="8.33203125" customWidth="1"/>
    <col min="15881" max="15881" width="11" customWidth="1"/>
    <col min="15882" max="15882" width="11.5546875" customWidth="1"/>
    <col min="15883" max="15883" width="21.44140625" customWidth="1"/>
    <col min="16120" max="16120" width="4.5546875" customWidth="1"/>
    <col min="16121" max="16121" width="8.88671875" customWidth="1"/>
    <col min="16122" max="16122" width="8.5546875" customWidth="1"/>
    <col min="16123" max="16123" width="7.44140625" customWidth="1"/>
    <col min="16124" max="16124" width="8.6640625" customWidth="1"/>
    <col min="16125" max="16125" width="7.44140625" customWidth="1"/>
    <col min="16126" max="16126" width="8" customWidth="1"/>
    <col min="16127" max="16127" width="12" customWidth="1"/>
    <col min="16128" max="16128" width="7.88671875" customWidth="1"/>
    <col min="16129" max="16129" width="12.109375" customWidth="1"/>
    <col min="16130" max="16130" width="6.5546875" customWidth="1"/>
    <col min="16131" max="16131" width="12.44140625" customWidth="1"/>
    <col min="16132" max="16132" width="10.33203125" customWidth="1"/>
    <col min="16133" max="16133" width="8.88671875" customWidth="1"/>
    <col min="16134" max="16134" width="10.44140625" customWidth="1"/>
    <col min="16135" max="16135" width="7.88671875" customWidth="1"/>
    <col min="16136" max="16136" width="8.33203125" customWidth="1"/>
    <col min="16137" max="16137" width="11" customWidth="1"/>
    <col min="16138" max="16138" width="11.5546875" customWidth="1"/>
    <col min="16139" max="16139" width="21.44140625" customWidth="1"/>
  </cols>
  <sheetData>
    <row r="1" spans="1:20" x14ac:dyDescent="0.25">
      <c r="A1" s="180" t="s">
        <v>101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20" x14ac:dyDescent="0.25">
      <c r="A2" s="180" t="s">
        <v>126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20" x14ac:dyDescent="0.25">
      <c r="A3" s="87"/>
      <c r="B3" s="87"/>
      <c r="C3" s="87"/>
      <c r="D3" s="90"/>
      <c r="E3" s="90"/>
      <c r="F3" s="90"/>
      <c r="G3" s="108"/>
      <c r="H3" s="108"/>
      <c r="I3" s="108"/>
      <c r="J3" s="90">
        <v>2025</v>
      </c>
      <c r="K3" s="90"/>
      <c r="L3" s="108"/>
      <c r="M3" s="108"/>
      <c r="N3" s="108"/>
      <c r="O3" s="87"/>
      <c r="P3" s="87"/>
      <c r="Q3" s="87"/>
      <c r="R3" s="87"/>
    </row>
    <row r="4" spans="1:20" ht="29.25" customHeight="1" x14ac:dyDescent="0.25">
      <c r="A4" s="181" t="s">
        <v>163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</row>
    <row r="5" spans="1:20" x14ac:dyDescent="0.25">
      <c r="A5" s="90"/>
      <c r="B5" s="91"/>
      <c r="C5" s="91"/>
      <c r="D5" s="92"/>
      <c r="E5" s="91"/>
      <c r="F5" s="91"/>
      <c r="G5" s="91"/>
      <c r="H5" s="92"/>
      <c r="I5" s="91"/>
      <c r="J5" s="92"/>
      <c r="K5" s="91"/>
      <c r="L5" s="91"/>
      <c r="M5" s="91"/>
      <c r="N5" s="91"/>
      <c r="O5" s="91"/>
      <c r="P5" s="91"/>
      <c r="Q5" s="91"/>
      <c r="R5" s="92"/>
    </row>
    <row r="6" spans="1:20" s="75" customFormat="1" ht="13.8" x14ac:dyDescent="0.3">
      <c r="A6" s="182" t="s">
        <v>136</v>
      </c>
      <c r="B6" s="183"/>
      <c r="C6" s="184"/>
      <c r="D6" s="185" t="s">
        <v>137</v>
      </c>
      <c r="E6" s="186"/>
      <c r="F6" s="187"/>
      <c r="G6" s="185" t="s">
        <v>141</v>
      </c>
      <c r="H6" s="186"/>
      <c r="I6" s="186"/>
      <c r="J6" s="186"/>
      <c r="K6" s="186"/>
      <c r="L6" s="186"/>
      <c r="M6" s="187"/>
      <c r="N6" s="185" t="s">
        <v>142</v>
      </c>
      <c r="O6" s="186"/>
      <c r="P6" s="187"/>
      <c r="Q6" s="185" t="s">
        <v>143</v>
      </c>
      <c r="R6" s="187"/>
    </row>
    <row r="7" spans="1:20" s="75" customFormat="1" x14ac:dyDescent="0.25">
      <c r="A7" s="188">
        <v>85330</v>
      </c>
      <c r="B7" s="189"/>
      <c r="C7" s="190"/>
      <c r="D7" s="191" t="s">
        <v>135</v>
      </c>
      <c r="E7" s="192"/>
      <c r="F7" s="193"/>
      <c r="G7" s="194" t="s">
        <v>138</v>
      </c>
      <c r="H7" s="195"/>
      <c r="I7" s="195"/>
      <c r="J7" s="195"/>
      <c r="K7" s="195"/>
      <c r="L7" s="195"/>
      <c r="M7" s="196"/>
      <c r="N7" s="194" t="s">
        <v>139</v>
      </c>
      <c r="O7" s="195"/>
      <c r="P7" s="196"/>
      <c r="Q7" s="194" t="s">
        <v>140</v>
      </c>
      <c r="R7" s="196"/>
    </row>
    <row r="8" spans="1:20" s="75" customFormat="1" ht="14.4" thickBot="1" x14ac:dyDescent="0.3">
      <c r="A8" s="93"/>
      <c r="B8" s="93"/>
      <c r="C8" s="93"/>
      <c r="D8" s="94"/>
      <c r="E8" s="94"/>
      <c r="F8" s="94"/>
      <c r="G8" s="88"/>
      <c r="H8" s="88"/>
      <c r="I8" s="89"/>
      <c r="J8" s="88"/>
      <c r="K8" s="89"/>
      <c r="L8" s="88"/>
      <c r="M8" s="88"/>
      <c r="N8" s="88"/>
      <c r="O8" s="88"/>
      <c r="P8" s="88"/>
      <c r="Q8" s="88"/>
      <c r="R8" s="88"/>
    </row>
    <row r="9" spans="1:20" ht="23.25" customHeight="1" x14ac:dyDescent="0.25">
      <c r="A9" s="211" t="s">
        <v>1</v>
      </c>
      <c r="B9" s="213" t="s">
        <v>102</v>
      </c>
      <c r="C9" s="213" t="s">
        <v>103</v>
      </c>
      <c r="D9" s="215" t="s">
        <v>123</v>
      </c>
      <c r="E9" s="216"/>
      <c r="F9" s="217" t="s">
        <v>129</v>
      </c>
      <c r="G9" s="197" t="s">
        <v>104</v>
      </c>
      <c r="H9" s="198"/>
      <c r="I9" s="199"/>
      <c r="J9" s="200" t="s">
        <v>105</v>
      </c>
      <c r="K9" s="201"/>
      <c r="L9" s="201"/>
      <c r="M9" s="202"/>
      <c r="N9" s="203"/>
      <c r="O9" s="204"/>
      <c r="P9" s="204"/>
      <c r="Q9" s="204"/>
      <c r="R9" s="205"/>
    </row>
    <row r="10" spans="1:20" ht="26.25" customHeight="1" x14ac:dyDescent="0.25">
      <c r="A10" s="212"/>
      <c r="B10" s="214"/>
      <c r="C10" s="214"/>
      <c r="D10" s="116" t="s">
        <v>106</v>
      </c>
      <c r="E10" s="116" t="s">
        <v>107</v>
      </c>
      <c r="F10" s="218"/>
      <c r="G10" s="95" t="s">
        <v>108</v>
      </c>
      <c r="H10" s="116" t="s">
        <v>109</v>
      </c>
      <c r="I10" s="117" t="s">
        <v>110</v>
      </c>
      <c r="J10" s="95" t="s">
        <v>111</v>
      </c>
      <c r="K10" s="117" t="s">
        <v>112</v>
      </c>
      <c r="L10" s="117" t="s">
        <v>113</v>
      </c>
      <c r="M10" s="117" t="s">
        <v>121</v>
      </c>
      <c r="N10" s="118" t="s">
        <v>127</v>
      </c>
      <c r="O10" s="118" t="s">
        <v>114</v>
      </c>
      <c r="P10" s="118" t="s">
        <v>116</v>
      </c>
      <c r="Q10" s="118" t="s">
        <v>125</v>
      </c>
      <c r="R10" s="119" t="s">
        <v>115</v>
      </c>
    </row>
    <row r="11" spans="1:20" s="144" customFormat="1" ht="20.25" customHeight="1" x14ac:dyDescent="0.25">
      <c r="A11" s="143">
        <v>1</v>
      </c>
      <c r="B11" s="136">
        <v>1423500</v>
      </c>
      <c r="C11" s="136">
        <v>200000</v>
      </c>
      <c r="D11" s="111">
        <f>+B11*8.5%</f>
        <v>120997.50000000001</v>
      </c>
      <c r="E11" s="136">
        <f>+(B11)*12%</f>
        <v>170820</v>
      </c>
      <c r="F11" s="136">
        <f t="shared" ref="F11:F16" si="0">+B11*1.044%</f>
        <v>14861.34</v>
      </c>
      <c r="G11" s="111" t="s">
        <v>131</v>
      </c>
      <c r="H11" s="111" t="s">
        <v>131</v>
      </c>
      <c r="I11" s="137">
        <f t="shared" ref="I11:I18" si="1">+(B11)*4%</f>
        <v>56940</v>
      </c>
      <c r="J11" s="137">
        <f t="shared" ref="J11:J18" si="2">+(B11+C11)*8.33%</f>
        <v>135237.54999999999</v>
      </c>
      <c r="K11" s="137">
        <f>(B11+C11)*1%</f>
        <v>16235</v>
      </c>
      <c r="L11" s="137">
        <f>+(B11+C11)*8.33%</f>
        <v>135237.54999999999</v>
      </c>
      <c r="M11" s="137">
        <f t="shared" ref="M11:M18" si="3">+(B11)*4.17%</f>
        <v>59359.950000000004</v>
      </c>
      <c r="N11" s="137">
        <v>110000</v>
      </c>
      <c r="O11" s="137">
        <f>SUM(B11:N11)</f>
        <v>2443188.89</v>
      </c>
      <c r="P11" s="137">
        <f>+O11*10%</f>
        <v>244318.88900000002</v>
      </c>
      <c r="Q11" s="137">
        <f>+P11*19%</f>
        <v>46420.588910000006</v>
      </c>
      <c r="R11" s="155">
        <f>+O11+P11+Q11</f>
        <v>2733928.36791</v>
      </c>
      <c r="S11" s="144" t="s">
        <v>146</v>
      </c>
      <c r="T11" s="144" t="s">
        <v>147</v>
      </c>
    </row>
    <row r="12" spans="1:20" s="144" customFormat="1" ht="20.25" customHeight="1" x14ac:dyDescent="0.25">
      <c r="A12" s="145">
        <v>2</v>
      </c>
      <c r="B12" s="139">
        <v>1423500</v>
      </c>
      <c r="C12" s="139">
        <v>200000</v>
      </c>
      <c r="D12" s="130">
        <f t="shared" ref="D12:D18" si="4">+B12*8.5%</f>
        <v>120997.50000000001</v>
      </c>
      <c r="E12" s="139">
        <f t="shared" ref="E12:E18" si="5">+B12*12%</f>
        <v>170820</v>
      </c>
      <c r="F12" s="139">
        <f t="shared" si="0"/>
        <v>14861.34</v>
      </c>
      <c r="G12" s="130" t="s">
        <v>131</v>
      </c>
      <c r="H12" s="130" t="s">
        <v>131</v>
      </c>
      <c r="I12" s="140">
        <f t="shared" si="1"/>
        <v>56940</v>
      </c>
      <c r="J12" s="140">
        <f t="shared" si="2"/>
        <v>135237.54999999999</v>
      </c>
      <c r="K12" s="140">
        <f t="shared" ref="K12:K18" si="6">(B12+C12)*1%</f>
        <v>16235</v>
      </c>
      <c r="L12" s="140">
        <f t="shared" ref="L12:L18" si="7">+(B12+C12)*8.33%</f>
        <v>135237.54999999999</v>
      </c>
      <c r="M12" s="140">
        <f t="shared" si="3"/>
        <v>59359.950000000004</v>
      </c>
      <c r="N12" s="140">
        <v>110000</v>
      </c>
      <c r="O12" s="140">
        <f t="shared" ref="O12:O17" si="8">SUM(B12:N12)</f>
        <v>2443188.89</v>
      </c>
      <c r="P12" s="140">
        <f t="shared" ref="P12:P18" si="9">+O12*10%</f>
        <v>244318.88900000002</v>
      </c>
      <c r="Q12" s="140">
        <f t="shared" ref="Q12:Q18" si="10">+P12*19%</f>
        <v>46420.588910000006</v>
      </c>
      <c r="R12" s="156">
        <f t="shared" ref="R12:R16" si="11">+O12+P12+Q12</f>
        <v>2733928.36791</v>
      </c>
      <c r="S12" s="144" t="s">
        <v>148</v>
      </c>
      <c r="T12" s="144" t="s">
        <v>147</v>
      </c>
    </row>
    <row r="13" spans="1:20" s="144" customFormat="1" ht="20.25" customHeight="1" x14ac:dyDescent="0.25">
      <c r="A13" s="143">
        <v>3</v>
      </c>
      <c r="B13" s="136">
        <v>1423500</v>
      </c>
      <c r="C13" s="136">
        <v>200000</v>
      </c>
      <c r="D13" s="111">
        <f t="shared" si="4"/>
        <v>120997.50000000001</v>
      </c>
      <c r="E13" s="136">
        <f t="shared" si="5"/>
        <v>170820</v>
      </c>
      <c r="F13" s="136">
        <f t="shared" si="0"/>
        <v>14861.34</v>
      </c>
      <c r="G13" s="111" t="s">
        <v>131</v>
      </c>
      <c r="H13" s="111" t="s">
        <v>131</v>
      </c>
      <c r="I13" s="137">
        <f t="shared" si="1"/>
        <v>56940</v>
      </c>
      <c r="J13" s="137">
        <f t="shared" si="2"/>
        <v>135237.54999999999</v>
      </c>
      <c r="K13" s="137">
        <f t="shared" si="6"/>
        <v>16235</v>
      </c>
      <c r="L13" s="137">
        <f t="shared" si="7"/>
        <v>135237.54999999999</v>
      </c>
      <c r="M13" s="137">
        <f t="shared" si="3"/>
        <v>59359.950000000004</v>
      </c>
      <c r="N13" s="137">
        <v>110000</v>
      </c>
      <c r="O13" s="137">
        <f t="shared" si="8"/>
        <v>2443188.89</v>
      </c>
      <c r="P13" s="137">
        <f t="shared" si="9"/>
        <v>244318.88900000002</v>
      </c>
      <c r="Q13" s="137">
        <f t="shared" si="10"/>
        <v>46420.588910000006</v>
      </c>
      <c r="R13" s="155">
        <f t="shared" si="11"/>
        <v>2733928.36791</v>
      </c>
      <c r="S13" s="144" t="s">
        <v>149</v>
      </c>
      <c r="T13" s="144" t="s">
        <v>150</v>
      </c>
    </row>
    <row r="14" spans="1:20" s="144" customFormat="1" ht="20.25" customHeight="1" x14ac:dyDescent="0.25">
      <c r="A14" s="146">
        <v>4</v>
      </c>
      <c r="B14" s="139">
        <v>1423500</v>
      </c>
      <c r="C14" s="139">
        <v>200000</v>
      </c>
      <c r="D14" s="130">
        <f t="shared" si="4"/>
        <v>120997.50000000001</v>
      </c>
      <c r="E14" s="139">
        <f t="shared" si="5"/>
        <v>170820</v>
      </c>
      <c r="F14" s="139">
        <f t="shared" si="0"/>
        <v>14861.34</v>
      </c>
      <c r="G14" s="130" t="s">
        <v>131</v>
      </c>
      <c r="H14" s="130" t="s">
        <v>131</v>
      </c>
      <c r="I14" s="140">
        <f t="shared" si="1"/>
        <v>56940</v>
      </c>
      <c r="J14" s="140">
        <f t="shared" si="2"/>
        <v>135237.54999999999</v>
      </c>
      <c r="K14" s="140">
        <f t="shared" si="6"/>
        <v>16235</v>
      </c>
      <c r="L14" s="140">
        <f t="shared" si="7"/>
        <v>135237.54999999999</v>
      </c>
      <c r="M14" s="140">
        <f t="shared" si="3"/>
        <v>59359.950000000004</v>
      </c>
      <c r="N14" s="140">
        <v>110000</v>
      </c>
      <c r="O14" s="140">
        <f t="shared" si="8"/>
        <v>2443188.89</v>
      </c>
      <c r="P14" s="140">
        <f t="shared" si="9"/>
        <v>244318.88900000002</v>
      </c>
      <c r="Q14" s="140">
        <f t="shared" si="10"/>
        <v>46420.588910000006</v>
      </c>
      <c r="R14" s="156">
        <f t="shared" si="11"/>
        <v>2733928.36791</v>
      </c>
      <c r="S14" s="144" t="s">
        <v>151</v>
      </c>
      <c r="T14" s="144" t="s">
        <v>152</v>
      </c>
    </row>
    <row r="15" spans="1:20" s="144" customFormat="1" ht="20.25" customHeight="1" x14ac:dyDescent="0.25">
      <c r="A15" s="147">
        <v>5</v>
      </c>
      <c r="B15" s="136">
        <v>1423500</v>
      </c>
      <c r="C15" s="136">
        <v>200000</v>
      </c>
      <c r="D15" s="111">
        <f t="shared" si="4"/>
        <v>120997.50000000001</v>
      </c>
      <c r="E15" s="136">
        <f t="shared" si="5"/>
        <v>170820</v>
      </c>
      <c r="F15" s="136">
        <f t="shared" si="0"/>
        <v>14861.34</v>
      </c>
      <c r="G15" s="111" t="s">
        <v>131</v>
      </c>
      <c r="H15" s="111" t="s">
        <v>131</v>
      </c>
      <c r="I15" s="137">
        <f t="shared" si="1"/>
        <v>56940</v>
      </c>
      <c r="J15" s="137">
        <f t="shared" si="2"/>
        <v>135237.54999999999</v>
      </c>
      <c r="K15" s="137">
        <f t="shared" si="6"/>
        <v>16235</v>
      </c>
      <c r="L15" s="137">
        <f t="shared" si="7"/>
        <v>135237.54999999999</v>
      </c>
      <c r="M15" s="137">
        <f t="shared" si="3"/>
        <v>59359.950000000004</v>
      </c>
      <c r="N15" s="137">
        <v>110000</v>
      </c>
      <c r="O15" s="137">
        <f t="shared" si="8"/>
        <v>2443188.89</v>
      </c>
      <c r="P15" s="137">
        <f t="shared" si="9"/>
        <v>244318.88900000002</v>
      </c>
      <c r="Q15" s="137">
        <f t="shared" si="10"/>
        <v>46420.588910000006</v>
      </c>
      <c r="R15" s="155">
        <f t="shared" si="11"/>
        <v>2733928.36791</v>
      </c>
      <c r="S15" s="144" t="s">
        <v>151</v>
      </c>
      <c r="T15" s="144" t="s">
        <v>153</v>
      </c>
    </row>
    <row r="16" spans="1:20" s="144" customFormat="1" ht="20.25" customHeight="1" x14ac:dyDescent="0.25">
      <c r="A16" s="146">
        <v>6</v>
      </c>
      <c r="B16" s="139">
        <v>1423500</v>
      </c>
      <c r="C16" s="139">
        <v>200000</v>
      </c>
      <c r="D16" s="130">
        <f t="shared" si="4"/>
        <v>120997.50000000001</v>
      </c>
      <c r="E16" s="139">
        <f t="shared" si="5"/>
        <v>170820</v>
      </c>
      <c r="F16" s="139">
        <f t="shared" si="0"/>
        <v>14861.34</v>
      </c>
      <c r="G16" s="130" t="s">
        <v>131</v>
      </c>
      <c r="H16" s="130" t="s">
        <v>131</v>
      </c>
      <c r="I16" s="140">
        <f t="shared" si="1"/>
        <v>56940</v>
      </c>
      <c r="J16" s="140">
        <f t="shared" si="2"/>
        <v>135237.54999999999</v>
      </c>
      <c r="K16" s="140">
        <f t="shared" si="6"/>
        <v>16235</v>
      </c>
      <c r="L16" s="140">
        <f t="shared" si="7"/>
        <v>135237.54999999999</v>
      </c>
      <c r="M16" s="140">
        <f t="shared" si="3"/>
        <v>59359.950000000004</v>
      </c>
      <c r="N16" s="140">
        <v>110000</v>
      </c>
      <c r="O16" s="140">
        <f t="shared" si="8"/>
        <v>2443188.89</v>
      </c>
      <c r="P16" s="140">
        <f t="shared" si="9"/>
        <v>244318.88900000002</v>
      </c>
      <c r="Q16" s="140">
        <f t="shared" si="10"/>
        <v>46420.588910000006</v>
      </c>
      <c r="R16" s="156">
        <f t="shared" si="11"/>
        <v>2733928.36791</v>
      </c>
      <c r="S16" s="144" t="s">
        <v>151</v>
      </c>
      <c r="T16" s="144" t="s">
        <v>154</v>
      </c>
    </row>
    <row r="17" spans="1:20" s="144" customFormat="1" ht="20.25" customHeight="1" x14ac:dyDescent="0.25">
      <c r="A17" s="147">
        <v>7</v>
      </c>
      <c r="B17" s="136">
        <v>1423500</v>
      </c>
      <c r="C17" s="136">
        <v>200000</v>
      </c>
      <c r="D17" s="111">
        <f t="shared" si="4"/>
        <v>120997.50000000001</v>
      </c>
      <c r="E17" s="136">
        <f t="shared" si="5"/>
        <v>170820</v>
      </c>
      <c r="F17" s="136">
        <f>+B17*6.96%</f>
        <v>99075.599999999991</v>
      </c>
      <c r="G17" s="111" t="s">
        <v>131</v>
      </c>
      <c r="H17" s="111" t="s">
        <v>131</v>
      </c>
      <c r="I17" s="137">
        <f t="shared" si="1"/>
        <v>56940</v>
      </c>
      <c r="J17" s="137">
        <f t="shared" si="2"/>
        <v>135237.54999999999</v>
      </c>
      <c r="K17" s="137">
        <f t="shared" si="6"/>
        <v>16235</v>
      </c>
      <c r="L17" s="137">
        <f t="shared" si="7"/>
        <v>135237.54999999999</v>
      </c>
      <c r="M17" s="137">
        <f t="shared" si="3"/>
        <v>59359.950000000004</v>
      </c>
      <c r="N17" s="137">
        <v>120000</v>
      </c>
      <c r="O17" s="137">
        <f t="shared" si="8"/>
        <v>2537403.15</v>
      </c>
      <c r="P17" s="137">
        <f t="shared" si="9"/>
        <v>253740.315</v>
      </c>
      <c r="Q17" s="137">
        <f t="shared" si="10"/>
        <v>48210.659850000004</v>
      </c>
      <c r="R17" s="155">
        <f>+O17+P17+Q17</f>
        <v>2839354.1248499998</v>
      </c>
      <c r="S17" s="144" t="s">
        <v>151</v>
      </c>
      <c r="T17" s="144" t="s">
        <v>155</v>
      </c>
    </row>
    <row r="18" spans="1:20" s="144" customFormat="1" ht="20.25" customHeight="1" x14ac:dyDescent="0.25">
      <c r="A18" s="146">
        <v>8</v>
      </c>
      <c r="B18" s="139">
        <v>1423500</v>
      </c>
      <c r="C18" s="139">
        <v>200000</v>
      </c>
      <c r="D18" s="130">
        <f t="shared" si="4"/>
        <v>120997.50000000001</v>
      </c>
      <c r="E18" s="139">
        <f t="shared" si="5"/>
        <v>170820</v>
      </c>
      <c r="F18" s="139">
        <f>+B18*6.96%</f>
        <v>99075.599999999991</v>
      </c>
      <c r="G18" s="130" t="s">
        <v>131</v>
      </c>
      <c r="H18" s="130" t="s">
        <v>131</v>
      </c>
      <c r="I18" s="140">
        <f t="shared" si="1"/>
        <v>56940</v>
      </c>
      <c r="J18" s="140">
        <f t="shared" si="2"/>
        <v>135237.54999999999</v>
      </c>
      <c r="K18" s="140">
        <f t="shared" si="6"/>
        <v>16235</v>
      </c>
      <c r="L18" s="140">
        <f t="shared" si="7"/>
        <v>135237.54999999999</v>
      </c>
      <c r="M18" s="140">
        <f t="shared" si="3"/>
        <v>59359.950000000004</v>
      </c>
      <c r="N18" s="140">
        <v>120000</v>
      </c>
      <c r="O18" s="140">
        <f>SUM(B18:N18)</f>
        <v>2537403.15</v>
      </c>
      <c r="P18" s="140">
        <f t="shared" si="9"/>
        <v>253740.315</v>
      </c>
      <c r="Q18" s="140">
        <f t="shared" si="10"/>
        <v>48210.659850000004</v>
      </c>
      <c r="R18" s="156">
        <f>+O18+P18+Q18</f>
        <v>2839354.1248499998</v>
      </c>
      <c r="S18" s="144" t="s">
        <v>151</v>
      </c>
      <c r="T18" s="144" t="s">
        <v>156</v>
      </c>
    </row>
    <row r="19" spans="1:20" s="144" customFormat="1" ht="20.25" customHeight="1" thickBot="1" x14ac:dyDescent="0.3">
      <c r="A19" s="141"/>
      <c r="B19" s="148">
        <f>SUM(B11:B18)</f>
        <v>11388000</v>
      </c>
      <c r="C19" s="149">
        <f t="shared" ref="C19:Q19" si="12">SUM(C11:C18)</f>
        <v>1600000</v>
      </c>
      <c r="D19" s="148">
        <f t="shared" si="12"/>
        <v>967980.00000000012</v>
      </c>
      <c r="E19" s="148">
        <f t="shared" si="12"/>
        <v>1366560</v>
      </c>
      <c r="F19" s="148">
        <f>SUM(F11:F18)</f>
        <v>287319.24</v>
      </c>
      <c r="G19" s="148">
        <f t="shared" si="12"/>
        <v>0</v>
      </c>
      <c r="H19" s="148">
        <f t="shared" si="12"/>
        <v>0</v>
      </c>
      <c r="I19" s="142">
        <f t="shared" si="12"/>
        <v>455520</v>
      </c>
      <c r="J19" s="142">
        <f t="shared" si="12"/>
        <v>1081900.4000000001</v>
      </c>
      <c r="K19" s="142">
        <f t="shared" si="12"/>
        <v>129880</v>
      </c>
      <c r="L19" s="142">
        <f t="shared" si="12"/>
        <v>1081900.4000000001</v>
      </c>
      <c r="M19" s="142">
        <f t="shared" si="12"/>
        <v>474879.60000000003</v>
      </c>
      <c r="N19" s="142">
        <f t="shared" si="12"/>
        <v>900000</v>
      </c>
      <c r="O19" s="142">
        <f t="shared" si="12"/>
        <v>19733939.640000001</v>
      </c>
      <c r="P19" s="142">
        <f t="shared" si="12"/>
        <v>1973393.9639999999</v>
      </c>
      <c r="Q19" s="142">
        <f t="shared" si="12"/>
        <v>374944.85316</v>
      </c>
      <c r="R19" s="154">
        <f>SUM(R11:R18)</f>
        <v>22082278.45716</v>
      </c>
    </row>
    <row r="20" spans="1:20" ht="15" customHeight="1" x14ac:dyDescent="0.25">
      <c r="A20" s="90"/>
      <c r="B20" s="91"/>
      <c r="C20" s="91"/>
      <c r="D20" s="92"/>
      <c r="E20" s="91"/>
      <c r="F20" s="91"/>
      <c r="G20" s="91"/>
      <c r="H20" s="92"/>
      <c r="I20" s="91"/>
      <c r="J20" s="92"/>
      <c r="K20" s="91"/>
      <c r="L20" s="91"/>
      <c r="M20" s="91"/>
      <c r="N20" s="91"/>
      <c r="O20" s="91"/>
      <c r="P20" s="91"/>
      <c r="Q20" s="91"/>
      <c r="R20" s="92"/>
    </row>
    <row r="21" spans="1:20" x14ac:dyDescent="0.25">
      <c r="A21" s="206" t="s">
        <v>124</v>
      </c>
      <c r="B21" s="207"/>
      <c r="C21" s="208">
        <f>+R19/30</f>
        <v>736075.94857200002</v>
      </c>
      <c r="D21" s="209"/>
      <c r="E21" s="87"/>
      <c r="F21" s="210"/>
      <c r="G21" s="210"/>
      <c r="H21" s="97"/>
      <c r="I21" s="87"/>
      <c r="J21" s="87"/>
      <c r="K21" s="87"/>
      <c r="L21" s="87"/>
      <c r="M21" s="87"/>
      <c r="N21" s="87"/>
      <c r="O21" s="87"/>
      <c r="P21" s="87"/>
      <c r="Q21" s="87"/>
      <c r="R21" s="98"/>
    </row>
    <row r="22" spans="1:20" x14ac:dyDescent="0.25">
      <c r="A22" s="206" t="s">
        <v>165</v>
      </c>
      <c r="B22" s="207"/>
      <c r="C22" s="208">
        <f>R19</f>
        <v>22082278.45716</v>
      </c>
      <c r="D22" s="209"/>
      <c r="E22" s="99"/>
      <c r="F22" s="232"/>
      <c r="G22" s="232"/>
      <c r="H22" s="100"/>
      <c r="I22" s="87"/>
      <c r="J22" s="230"/>
      <c r="K22" s="231"/>
      <c r="L22" s="231"/>
      <c r="M22" s="231"/>
      <c r="N22" s="87"/>
      <c r="O22" s="87"/>
      <c r="P22" s="87"/>
      <c r="Q22" s="87"/>
      <c r="R22" s="87"/>
    </row>
    <row r="23" spans="1:20" x14ac:dyDescent="0.25">
      <c r="A23" s="206" t="s">
        <v>166</v>
      </c>
      <c r="B23" s="207"/>
      <c r="C23" s="208">
        <f>SUM(C22:D22)</f>
        <v>22082278.45716</v>
      </c>
      <c r="D23" s="209"/>
      <c r="E23" s="129"/>
      <c r="F23" s="90"/>
      <c r="G23" s="87"/>
      <c r="H23" s="87"/>
      <c r="I23" s="87"/>
      <c r="J23" s="226"/>
      <c r="K23" s="226"/>
      <c r="L23" s="227"/>
      <c r="M23" s="228"/>
      <c r="N23" s="87"/>
      <c r="O23" s="87"/>
      <c r="P23" s="87"/>
      <c r="Q23" s="87"/>
      <c r="R23" s="87"/>
    </row>
    <row r="24" spans="1:20" x14ac:dyDescent="0.25">
      <c r="A24" s="101"/>
      <c r="B24" s="101"/>
      <c r="C24" s="101"/>
      <c r="D24" s="101"/>
      <c r="E24" s="101"/>
      <c r="F24" s="87"/>
      <c r="G24" s="87"/>
      <c r="H24" s="87"/>
      <c r="I24" s="87"/>
      <c r="J24" s="229"/>
      <c r="K24" s="229"/>
      <c r="L24" s="228"/>
      <c r="M24" s="228"/>
      <c r="N24" s="87"/>
      <c r="O24" s="87"/>
      <c r="P24" s="87"/>
      <c r="Q24" s="87"/>
      <c r="R24" s="87"/>
    </row>
    <row r="25" spans="1:20" x14ac:dyDescent="0.25">
      <c r="A25" s="101"/>
      <c r="B25" s="101"/>
      <c r="C25" s="101"/>
      <c r="D25" s="101"/>
      <c r="E25" s="101"/>
      <c r="F25" s="87"/>
      <c r="G25" s="87"/>
      <c r="H25" s="87"/>
      <c r="I25" s="87"/>
      <c r="J25" s="152"/>
      <c r="K25" s="152"/>
      <c r="L25" s="153"/>
      <c r="M25" s="153"/>
      <c r="N25" s="87"/>
      <c r="O25" s="87"/>
      <c r="P25" s="87"/>
      <c r="Q25" s="87"/>
      <c r="R25" s="87"/>
    </row>
    <row r="26" spans="1:20" ht="19.5" customHeight="1" x14ac:dyDescent="0.25">
      <c r="A26" s="120"/>
      <c r="B26" s="120"/>
      <c r="C26" s="120"/>
      <c r="D26" s="87"/>
      <c r="E26" s="101"/>
      <c r="F26" s="87"/>
      <c r="G26" s="87"/>
      <c r="H26" s="87"/>
      <c r="I26" s="87"/>
      <c r="J26" s="229"/>
      <c r="K26" s="229"/>
      <c r="L26" s="228"/>
      <c r="M26" s="228"/>
      <c r="N26" s="87"/>
      <c r="O26" s="87"/>
      <c r="P26" s="87"/>
      <c r="Q26" s="87"/>
      <c r="R26" s="87"/>
    </row>
    <row r="27" spans="1:20" ht="13.8" x14ac:dyDescent="0.3">
      <c r="A27" s="161" t="s">
        <v>122</v>
      </c>
      <c r="B27" s="87"/>
      <c r="C27" s="87"/>
      <c r="D27" s="87"/>
      <c r="E27" s="87"/>
      <c r="F27" s="87"/>
      <c r="G27" s="87"/>
      <c r="H27" s="87"/>
      <c r="I27" s="87"/>
      <c r="J27" s="121"/>
      <c r="K27" s="121"/>
      <c r="L27" s="224"/>
      <c r="M27" s="224"/>
      <c r="N27" s="122"/>
      <c r="O27" s="219"/>
      <c r="P27" s="219"/>
      <c r="Q27" s="87"/>
      <c r="R27" s="87"/>
    </row>
    <row r="28" spans="1:20" x14ac:dyDescent="0.25">
      <c r="A28" s="112" t="s">
        <v>133</v>
      </c>
      <c r="B28" s="87"/>
      <c r="C28" s="87"/>
      <c r="D28" s="87"/>
      <c r="E28" s="87"/>
      <c r="F28" s="87"/>
      <c r="G28" s="87"/>
      <c r="H28" s="220" t="s">
        <v>157</v>
      </c>
      <c r="I28" s="220"/>
      <c r="J28" s="221"/>
      <c r="K28" s="221"/>
      <c r="L28" s="219"/>
      <c r="M28" s="219"/>
      <c r="N28" s="121"/>
      <c r="O28" s="121"/>
      <c r="P28" s="121"/>
      <c r="Q28" s="87"/>
      <c r="R28" s="87"/>
    </row>
    <row r="29" spans="1:20" x14ac:dyDescent="0.25">
      <c r="A29" s="112" t="s">
        <v>128</v>
      </c>
      <c r="B29" s="87"/>
      <c r="C29" s="87"/>
      <c r="D29" s="87"/>
      <c r="E29" s="87"/>
      <c r="F29" s="87"/>
      <c r="G29" s="87"/>
      <c r="H29" s="123"/>
      <c r="I29" s="123"/>
      <c r="J29" s="222"/>
      <c r="K29" s="222"/>
      <c r="L29" s="223"/>
      <c r="M29" s="223"/>
      <c r="N29" s="121"/>
      <c r="O29" s="121"/>
      <c r="P29" s="121"/>
      <c r="Q29" s="87"/>
      <c r="R29" s="87"/>
    </row>
    <row r="30" spans="1:20" x14ac:dyDescent="0.25">
      <c r="H30" s="109"/>
      <c r="I30" s="109"/>
      <c r="J30" s="225"/>
      <c r="K30" s="225"/>
      <c r="L30" s="225"/>
      <c r="M30" s="225"/>
      <c r="N30" s="86"/>
      <c r="O30" s="86"/>
      <c r="P30" s="86"/>
    </row>
    <row r="31" spans="1:20" x14ac:dyDescent="0.25">
      <c r="J31" s="86"/>
      <c r="K31" s="86"/>
      <c r="L31" s="86"/>
      <c r="M31" s="86"/>
      <c r="N31" s="86"/>
      <c r="O31" s="86"/>
      <c r="P31" s="86"/>
    </row>
    <row r="32" spans="1:20" x14ac:dyDescent="0.25">
      <c r="J32" s="86"/>
      <c r="K32" s="86"/>
      <c r="L32" s="86"/>
      <c r="M32" s="86"/>
      <c r="N32" s="86"/>
      <c r="O32" s="86"/>
      <c r="P32" s="86"/>
    </row>
    <row r="33" spans="10:16" x14ac:dyDescent="0.25">
      <c r="J33" s="86"/>
      <c r="K33" s="86"/>
      <c r="L33" s="86"/>
      <c r="M33" s="86"/>
      <c r="N33" s="86"/>
      <c r="O33" s="86"/>
      <c r="P33" s="86"/>
    </row>
    <row r="34" spans="10:16" x14ac:dyDescent="0.25">
      <c r="J34" s="86"/>
      <c r="K34" s="86"/>
      <c r="L34" s="86"/>
      <c r="M34" s="86"/>
      <c r="N34" s="86"/>
      <c r="O34" s="86"/>
      <c r="P34" s="86"/>
    </row>
  </sheetData>
  <mergeCells count="45">
    <mergeCell ref="J22:M22"/>
    <mergeCell ref="A22:B22"/>
    <mergeCell ref="C22:D22"/>
    <mergeCell ref="F22:G22"/>
    <mergeCell ref="A23:B23"/>
    <mergeCell ref="C23:D23"/>
    <mergeCell ref="J30:K30"/>
    <mergeCell ref="L30:M30"/>
    <mergeCell ref="J23:K23"/>
    <mergeCell ref="L23:M23"/>
    <mergeCell ref="J24:K24"/>
    <mergeCell ref="L24:M24"/>
    <mergeCell ref="J26:K26"/>
    <mergeCell ref="L26:M26"/>
    <mergeCell ref="O27:P27"/>
    <mergeCell ref="H28:I28"/>
    <mergeCell ref="J28:K28"/>
    <mergeCell ref="L28:M28"/>
    <mergeCell ref="J29:K29"/>
    <mergeCell ref="L29:M29"/>
    <mergeCell ref="L27:M27"/>
    <mergeCell ref="G9:I9"/>
    <mergeCell ref="J9:M9"/>
    <mergeCell ref="N9:R9"/>
    <mergeCell ref="A21:B21"/>
    <mergeCell ref="C21:D21"/>
    <mergeCell ref="F21:G21"/>
    <mergeCell ref="A9:A10"/>
    <mergeCell ref="B9:B10"/>
    <mergeCell ref="C9:C10"/>
    <mergeCell ref="D9:E9"/>
    <mergeCell ref="F9:F10"/>
    <mergeCell ref="A7:C7"/>
    <mergeCell ref="D7:F7"/>
    <mergeCell ref="G7:M7"/>
    <mergeCell ref="N7:P7"/>
    <mergeCell ref="Q7:R7"/>
    <mergeCell ref="A1:R1"/>
    <mergeCell ref="A2:R2"/>
    <mergeCell ref="A4:R4"/>
    <mergeCell ref="A6:C6"/>
    <mergeCell ref="D6:F6"/>
    <mergeCell ref="G6:M6"/>
    <mergeCell ref="N6:P6"/>
    <mergeCell ref="Q6:R6"/>
  </mergeCells>
  <pageMargins left="0.7" right="0.7" top="0.75" bottom="0.75" header="0.3" footer="0.3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74A07-298D-46C6-B281-55F205F01D64}">
  <dimension ref="A1:U30"/>
  <sheetViews>
    <sheetView workbookViewId="0">
      <selection activeCell="A5" sqref="A5:S16"/>
    </sheetView>
  </sheetViews>
  <sheetFormatPr baseColWidth="10" defaultRowHeight="13.2" x14ac:dyDescent="0.25"/>
  <cols>
    <col min="1" max="1" width="4.5546875" style="75" customWidth="1"/>
    <col min="2" max="2" width="10.5546875" style="75" customWidth="1"/>
    <col min="3" max="3" width="10" style="75" customWidth="1"/>
    <col min="4" max="4" width="11" style="75" customWidth="1"/>
    <col min="5" max="5" width="9.88671875" style="75" customWidth="1"/>
    <col min="6" max="6" width="10.5546875" style="75" customWidth="1"/>
    <col min="7" max="7" width="7.44140625" style="75" customWidth="1"/>
    <col min="8" max="8" width="6.44140625" style="75" customWidth="1"/>
    <col min="9" max="9" width="7" style="75" customWidth="1"/>
    <col min="10" max="10" width="7.88671875" style="75" customWidth="1"/>
    <col min="11" max="11" width="8.88671875" style="75" customWidth="1"/>
    <col min="12" max="12" width="8.109375" style="75" customWidth="1"/>
    <col min="13" max="13" width="9" style="75" customWidth="1"/>
    <col min="14" max="14" width="10.33203125" style="75" customWidth="1"/>
    <col min="15" max="15" width="8.88671875" style="75" customWidth="1"/>
    <col min="16" max="16" width="10.44140625" style="75" customWidth="1"/>
    <col min="17" max="17" width="8.6640625" style="75" customWidth="1"/>
    <col min="18" max="18" width="8.33203125" style="75" customWidth="1"/>
    <col min="19" max="19" width="11.33203125" style="75" customWidth="1"/>
    <col min="20" max="20" width="12.6640625" style="75" customWidth="1"/>
    <col min="21" max="21" width="21.44140625" style="75" customWidth="1"/>
    <col min="22" max="257" width="11.44140625" style="75"/>
    <col min="258" max="258" width="4.5546875" style="75" customWidth="1"/>
    <col min="259" max="259" width="8.88671875" style="75" customWidth="1"/>
    <col min="260" max="260" width="8.5546875" style="75" customWidth="1"/>
    <col min="261" max="261" width="7.44140625" style="75" customWidth="1"/>
    <col min="262" max="262" width="8.6640625" style="75" customWidth="1"/>
    <col min="263" max="263" width="7.44140625" style="75" customWidth="1"/>
    <col min="264" max="264" width="8" style="75" customWidth="1"/>
    <col min="265" max="265" width="12" style="75" customWidth="1"/>
    <col min="266" max="266" width="7.88671875" style="75" customWidth="1"/>
    <col min="267" max="267" width="12.109375" style="75" customWidth="1"/>
    <col min="268" max="268" width="6.5546875" style="75" customWidth="1"/>
    <col min="269" max="269" width="12.44140625" style="75" customWidth="1"/>
    <col min="270" max="270" width="10.33203125" style="75" customWidth="1"/>
    <col min="271" max="271" width="8.88671875" style="75" customWidth="1"/>
    <col min="272" max="272" width="10.44140625" style="75" customWidth="1"/>
    <col min="273" max="273" width="7.88671875" style="75" customWidth="1"/>
    <col min="274" max="274" width="8.33203125" style="75" customWidth="1"/>
    <col min="275" max="275" width="11" style="75" customWidth="1"/>
    <col min="276" max="276" width="11.5546875" style="75" customWidth="1"/>
    <col min="277" max="277" width="21.44140625" style="75" customWidth="1"/>
    <col min="278" max="513" width="11.44140625" style="75"/>
    <col min="514" max="514" width="4.5546875" style="75" customWidth="1"/>
    <col min="515" max="515" width="8.88671875" style="75" customWidth="1"/>
    <col min="516" max="516" width="8.5546875" style="75" customWidth="1"/>
    <col min="517" max="517" width="7.44140625" style="75" customWidth="1"/>
    <col min="518" max="518" width="8.6640625" style="75" customWidth="1"/>
    <col min="519" max="519" width="7.44140625" style="75" customWidth="1"/>
    <col min="520" max="520" width="8" style="75" customWidth="1"/>
    <col min="521" max="521" width="12" style="75" customWidth="1"/>
    <col min="522" max="522" width="7.88671875" style="75" customWidth="1"/>
    <col min="523" max="523" width="12.109375" style="75" customWidth="1"/>
    <col min="524" max="524" width="6.5546875" style="75" customWidth="1"/>
    <col min="525" max="525" width="12.44140625" style="75" customWidth="1"/>
    <col min="526" max="526" width="10.33203125" style="75" customWidth="1"/>
    <col min="527" max="527" width="8.88671875" style="75" customWidth="1"/>
    <col min="528" max="528" width="10.44140625" style="75" customWidth="1"/>
    <col min="529" max="529" width="7.88671875" style="75" customWidth="1"/>
    <col min="530" max="530" width="8.33203125" style="75" customWidth="1"/>
    <col min="531" max="531" width="11" style="75" customWidth="1"/>
    <col min="532" max="532" width="11.5546875" style="75" customWidth="1"/>
    <col min="533" max="533" width="21.44140625" style="75" customWidth="1"/>
    <col min="534" max="769" width="11.44140625" style="75"/>
    <col min="770" max="770" width="4.5546875" style="75" customWidth="1"/>
    <col min="771" max="771" width="8.88671875" style="75" customWidth="1"/>
    <col min="772" max="772" width="8.5546875" style="75" customWidth="1"/>
    <col min="773" max="773" width="7.44140625" style="75" customWidth="1"/>
    <col min="774" max="774" width="8.6640625" style="75" customWidth="1"/>
    <col min="775" max="775" width="7.44140625" style="75" customWidth="1"/>
    <col min="776" max="776" width="8" style="75" customWidth="1"/>
    <col min="777" max="777" width="12" style="75" customWidth="1"/>
    <col min="778" max="778" width="7.88671875" style="75" customWidth="1"/>
    <col min="779" max="779" width="12.109375" style="75" customWidth="1"/>
    <col min="780" max="780" width="6.5546875" style="75" customWidth="1"/>
    <col min="781" max="781" width="12.44140625" style="75" customWidth="1"/>
    <col min="782" max="782" width="10.33203125" style="75" customWidth="1"/>
    <col min="783" max="783" width="8.88671875" style="75" customWidth="1"/>
    <col min="784" max="784" width="10.44140625" style="75" customWidth="1"/>
    <col min="785" max="785" width="7.88671875" style="75" customWidth="1"/>
    <col min="786" max="786" width="8.33203125" style="75" customWidth="1"/>
    <col min="787" max="787" width="11" style="75" customWidth="1"/>
    <col min="788" max="788" width="11.5546875" style="75" customWidth="1"/>
    <col min="789" max="789" width="21.44140625" style="75" customWidth="1"/>
    <col min="790" max="1025" width="11.44140625" style="75"/>
    <col min="1026" max="1026" width="4.5546875" style="75" customWidth="1"/>
    <col min="1027" max="1027" width="8.88671875" style="75" customWidth="1"/>
    <col min="1028" max="1028" width="8.5546875" style="75" customWidth="1"/>
    <col min="1029" max="1029" width="7.44140625" style="75" customWidth="1"/>
    <col min="1030" max="1030" width="8.6640625" style="75" customWidth="1"/>
    <col min="1031" max="1031" width="7.44140625" style="75" customWidth="1"/>
    <col min="1032" max="1032" width="8" style="75" customWidth="1"/>
    <col min="1033" max="1033" width="12" style="75" customWidth="1"/>
    <col min="1034" max="1034" width="7.88671875" style="75" customWidth="1"/>
    <col min="1035" max="1035" width="12.109375" style="75" customWidth="1"/>
    <col min="1036" max="1036" width="6.5546875" style="75" customWidth="1"/>
    <col min="1037" max="1037" width="12.44140625" style="75" customWidth="1"/>
    <col min="1038" max="1038" width="10.33203125" style="75" customWidth="1"/>
    <col min="1039" max="1039" width="8.88671875" style="75" customWidth="1"/>
    <col min="1040" max="1040" width="10.44140625" style="75" customWidth="1"/>
    <col min="1041" max="1041" width="7.88671875" style="75" customWidth="1"/>
    <col min="1042" max="1042" width="8.33203125" style="75" customWidth="1"/>
    <col min="1043" max="1043" width="11" style="75" customWidth="1"/>
    <col min="1044" max="1044" width="11.5546875" style="75" customWidth="1"/>
    <col min="1045" max="1045" width="21.44140625" style="75" customWidth="1"/>
    <col min="1046" max="1281" width="11.44140625" style="75"/>
    <col min="1282" max="1282" width="4.5546875" style="75" customWidth="1"/>
    <col min="1283" max="1283" width="8.88671875" style="75" customWidth="1"/>
    <col min="1284" max="1284" width="8.5546875" style="75" customWidth="1"/>
    <col min="1285" max="1285" width="7.44140625" style="75" customWidth="1"/>
    <col min="1286" max="1286" width="8.6640625" style="75" customWidth="1"/>
    <col min="1287" max="1287" width="7.44140625" style="75" customWidth="1"/>
    <col min="1288" max="1288" width="8" style="75" customWidth="1"/>
    <col min="1289" max="1289" width="12" style="75" customWidth="1"/>
    <col min="1290" max="1290" width="7.88671875" style="75" customWidth="1"/>
    <col min="1291" max="1291" width="12.109375" style="75" customWidth="1"/>
    <col min="1292" max="1292" width="6.5546875" style="75" customWidth="1"/>
    <col min="1293" max="1293" width="12.44140625" style="75" customWidth="1"/>
    <col min="1294" max="1294" width="10.33203125" style="75" customWidth="1"/>
    <col min="1295" max="1295" width="8.88671875" style="75" customWidth="1"/>
    <col min="1296" max="1296" width="10.44140625" style="75" customWidth="1"/>
    <col min="1297" max="1297" width="7.88671875" style="75" customWidth="1"/>
    <col min="1298" max="1298" width="8.33203125" style="75" customWidth="1"/>
    <col min="1299" max="1299" width="11" style="75" customWidth="1"/>
    <col min="1300" max="1300" width="11.5546875" style="75" customWidth="1"/>
    <col min="1301" max="1301" width="21.44140625" style="75" customWidth="1"/>
    <col min="1302" max="1537" width="11.44140625" style="75"/>
    <col min="1538" max="1538" width="4.5546875" style="75" customWidth="1"/>
    <col min="1539" max="1539" width="8.88671875" style="75" customWidth="1"/>
    <col min="1540" max="1540" width="8.5546875" style="75" customWidth="1"/>
    <col min="1541" max="1541" width="7.44140625" style="75" customWidth="1"/>
    <col min="1542" max="1542" width="8.6640625" style="75" customWidth="1"/>
    <col min="1543" max="1543" width="7.44140625" style="75" customWidth="1"/>
    <col min="1544" max="1544" width="8" style="75" customWidth="1"/>
    <col min="1545" max="1545" width="12" style="75" customWidth="1"/>
    <col min="1546" max="1546" width="7.88671875" style="75" customWidth="1"/>
    <col min="1547" max="1547" width="12.109375" style="75" customWidth="1"/>
    <col min="1548" max="1548" width="6.5546875" style="75" customWidth="1"/>
    <col min="1549" max="1549" width="12.44140625" style="75" customWidth="1"/>
    <col min="1550" max="1550" width="10.33203125" style="75" customWidth="1"/>
    <col min="1551" max="1551" width="8.88671875" style="75" customWidth="1"/>
    <col min="1552" max="1552" width="10.44140625" style="75" customWidth="1"/>
    <col min="1553" max="1553" width="7.88671875" style="75" customWidth="1"/>
    <col min="1554" max="1554" width="8.33203125" style="75" customWidth="1"/>
    <col min="1555" max="1555" width="11" style="75" customWidth="1"/>
    <col min="1556" max="1556" width="11.5546875" style="75" customWidth="1"/>
    <col min="1557" max="1557" width="21.44140625" style="75" customWidth="1"/>
    <col min="1558" max="1793" width="11.44140625" style="75"/>
    <col min="1794" max="1794" width="4.5546875" style="75" customWidth="1"/>
    <col min="1795" max="1795" width="8.88671875" style="75" customWidth="1"/>
    <col min="1796" max="1796" width="8.5546875" style="75" customWidth="1"/>
    <col min="1797" max="1797" width="7.44140625" style="75" customWidth="1"/>
    <col min="1798" max="1798" width="8.6640625" style="75" customWidth="1"/>
    <col min="1799" max="1799" width="7.44140625" style="75" customWidth="1"/>
    <col min="1800" max="1800" width="8" style="75" customWidth="1"/>
    <col min="1801" max="1801" width="12" style="75" customWidth="1"/>
    <col min="1802" max="1802" width="7.88671875" style="75" customWidth="1"/>
    <col min="1803" max="1803" width="12.109375" style="75" customWidth="1"/>
    <col min="1804" max="1804" width="6.5546875" style="75" customWidth="1"/>
    <col min="1805" max="1805" width="12.44140625" style="75" customWidth="1"/>
    <col min="1806" max="1806" width="10.33203125" style="75" customWidth="1"/>
    <col min="1807" max="1807" width="8.88671875" style="75" customWidth="1"/>
    <col min="1808" max="1808" width="10.44140625" style="75" customWidth="1"/>
    <col min="1809" max="1809" width="7.88671875" style="75" customWidth="1"/>
    <col min="1810" max="1810" width="8.33203125" style="75" customWidth="1"/>
    <col min="1811" max="1811" width="11" style="75" customWidth="1"/>
    <col min="1812" max="1812" width="11.5546875" style="75" customWidth="1"/>
    <col min="1813" max="1813" width="21.44140625" style="75" customWidth="1"/>
    <col min="1814" max="2049" width="11.44140625" style="75"/>
    <col min="2050" max="2050" width="4.5546875" style="75" customWidth="1"/>
    <col min="2051" max="2051" width="8.88671875" style="75" customWidth="1"/>
    <col min="2052" max="2052" width="8.5546875" style="75" customWidth="1"/>
    <col min="2053" max="2053" width="7.44140625" style="75" customWidth="1"/>
    <col min="2054" max="2054" width="8.6640625" style="75" customWidth="1"/>
    <col min="2055" max="2055" width="7.44140625" style="75" customWidth="1"/>
    <col min="2056" max="2056" width="8" style="75" customWidth="1"/>
    <col min="2057" max="2057" width="12" style="75" customWidth="1"/>
    <col min="2058" max="2058" width="7.88671875" style="75" customWidth="1"/>
    <col min="2059" max="2059" width="12.109375" style="75" customWidth="1"/>
    <col min="2060" max="2060" width="6.5546875" style="75" customWidth="1"/>
    <col min="2061" max="2061" width="12.44140625" style="75" customWidth="1"/>
    <col min="2062" max="2062" width="10.33203125" style="75" customWidth="1"/>
    <col min="2063" max="2063" width="8.88671875" style="75" customWidth="1"/>
    <col min="2064" max="2064" width="10.44140625" style="75" customWidth="1"/>
    <col min="2065" max="2065" width="7.88671875" style="75" customWidth="1"/>
    <col min="2066" max="2066" width="8.33203125" style="75" customWidth="1"/>
    <col min="2067" max="2067" width="11" style="75" customWidth="1"/>
    <col min="2068" max="2068" width="11.5546875" style="75" customWidth="1"/>
    <col min="2069" max="2069" width="21.44140625" style="75" customWidth="1"/>
    <col min="2070" max="2305" width="11.44140625" style="75"/>
    <col min="2306" max="2306" width="4.5546875" style="75" customWidth="1"/>
    <col min="2307" max="2307" width="8.88671875" style="75" customWidth="1"/>
    <col min="2308" max="2308" width="8.5546875" style="75" customWidth="1"/>
    <col min="2309" max="2309" width="7.44140625" style="75" customWidth="1"/>
    <col min="2310" max="2310" width="8.6640625" style="75" customWidth="1"/>
    <col min="2311" max="2311" width="7.44140625" style="75" customWidth="1"/>
    <col min="2312" max="2312" width="8" style="75" customWidth="1"/>
    <col min="2313" max="2313" width="12" style="75" customWidth="1"/>
    <col min="2314" max="2314" width="7.88671875" style="75" customWidth="1"/>
    <col min="2315" max="2315" width="12.109375" style="75" customWidth="1"/>
    <col min="2316" max="2316" width="6.5546875" style="75" customWidth="1"/>
    <col min="2317" max="2317" width="12.44140625" style="75" customWidth="1"/>
    <col min="2318" max="2318" width="10.33203125" style="75" customWidth="1"/>
    <col min="2319" max="2319" width="8.88671875" style="75" customWidth="1"/>
    <col min="2320" max="2320" width="10.44140625" style="75" customWidth="1"/>
    <col min="2321" max="2321" width="7.88671875" style="75" customWidth="1"/>
    <col min="2322" max="2322" width="8.33203125" style="75" customWidth="1"/>
    <col min="2323" max="2323" width="11" style="75" customWidth="1"/>
    <col min="2324" max="2324" width="11.5546875" style="75" customWidth="1"/>
    <col min="2325" max="2325" width="21.44140625" style="75" customWidth="1"/>
    <col min="2326" max="2561" width="11.44140625" style="75"/>
    <col min="2562" max="2562" width="4.5546875" style="75" customWidth="1"/>
    <col min="2563" max="2563" width="8.88671875" style="75" customWidth="1"/>
    <col min="2564" max="2564" width="8.5546875" style="75" customWidth="1"/>
    <col min="2565" max="2565" width="7.44140625" style="75" customWidth="1"/>
    <col min="2566" max="2566" width="8.6640625" style="75" customWidth="1"/>
    <col min="2567" max="2567" width="7.44140625" style="75" customWidth="1"/>
    <col min="2568" max="2568" width="8" style="75" customWidth="1"/>
    <col min="2569" max="2569" width="12" style="75" customWidth="1"/>
    <col min="2570" max="2570" width="7.88671875" style="75" customWidth="1"/>
    <col min="2571" max="2571" width="12.109375" style="75" customWidth="1"/>
    <col min="2572" max="2572" width="6.5546875" style="75" customWidth="1"/>
    <col min="2573" max="2573" width="12.44140625" style="75" customWidth="1"/>
    <col min="2574" max="2574" width="10.33203125" style="75" customWidth="1"/>
    <col min="2575" max="2575" width="8.88671875" style="75" customWidth="1"/>
    <col min="2576" max="2576" width="10.44140625" style="75" customWidth="1"/>
    <col min="2577" max="2577" width="7.88671875" style="75" customWidth="1"/>
    <col min="2578" max="2578" width="8.33203125" style="75" customWidth="1"/>
    <col min="2579" max="2579" width="11" style="75" customWidth="1"/>
    <col min="2580" max="2580" width="11.5546875" style="75" customWidth="1"/>
    <col min="2581" max="2581" width="21.44140625" style="75" customWidth="1"/>
    <col min="2582" max="2817" width="11.44140625" style="75"/>
    <col min="2818" max="2818" width="4.5546875" style="75" customWidth="1"/>
    <col min="2819" max="2819" width="8.88671875" style="75" customWidth="1"/>
    <col min="2820" max="2820" width="8.5546875" style="75" customWidth="1"/>
    <col min="2821" max="2821" width="7.44140625" style="75" customWidth="1"/>
    <col min="2822" max="2822" width="8.6640625" style="75" customWidth="1"/>
    <col min="2823" max="2823" width="7.44140625" style="75" customWidth="1"/>
    <col min="2824" max="2824" width="8" style="75" customWidth="1"/>
    <col min="2825" max="2825" width="12" style="75" customWidth="1"/>
    <col min="2826" max="2826" width="7.88671875" style="75" customWidth="1"/>
    <col min="2827" max="2827" width="12.109375" style="75" customWidth="1"/>
    <col min="2828" max="2828" width="6.5546875" style="75" customWidth="1"/>
    <col min="2829" max="2829" width="12.44140625" style="75" customWidth="1"/>
    <col min="2830" max="2830" width="10.33203125" style="75" customWidth="1"/>
    <col min="2831" max="2831" width="8.88671875" style="75" customWidth="1"/>
    <col min="2832" max="2832" width="10.44140625" style="75" customWidth="1"/>
    <col min="2833" max="2833" width="7.88671875" style="75" customWidth="1"/>
    <col min="2834" max="2834" width="8.33203125" style="75" customWidth="1"/>
    <col min="2835" max="2835" width="11" style="75" customWidth="1"/>
    <col min="2836" max="2836" width="11.5546875" style="75" customWidth="1"/>
    <col min="2837" max="2837" width="21.44140625" style="75" customWidth="1"/>
    <col min="2838" max="3073" width="11.44140625" style="75"/>
    <col min="3074" max="3074" width="4.5546875" style="75" customWidth="1"/>
    <col min="3075" max="3075" width="8.88671875" style="75" customWidth="1"/>
    <col min="3076" max="3076" width="8.5546875" style="75" customWidth="1"/>
    <col min="3077" max="3077" width="7.44140625" style="75" customWidth="1"/>
    <col min="3078" max="3078" width="8.6640625" style="75" customWidth="1"/>
    <col min="3079" max="3079" width="7.44140625" style="75" customWidth="1"/>
    <col min="3080" max="3080" width="8" style="75" customWidth="1"/>
    <col min="3081" max="3081" width="12" style="75" customWidth="1"/>
    <col min="3082" max="3082" width="7.88671875" style="75" customWidth="1"/>
    <col min="3083" max="3083" width="12.109375" style="75" customWidth="1"/>
    <col min="3084" max="3084" width="6.5546875" style="75" customWidth="1"/>
    <col min="3085" max="3085" width="12.44140625" style="75" customWidth="1"/>
    <col min="3086" max="3086" width="10.33203125" style="75" customWidth="1"/>
    <col min="3087" max="3087" width="8.88671875" style="75" customWidth="1"/>
    <col min="3088" max="3088" width="10.44140625" style="75" customWidth="1"/>
    <col min="3089" max="3089" width="7.88671875" style="75" customWidth="1"/>
    <col min="3090" max="3090" width="8.33203125" style="75" customWidth="1"/>
    <col min="3091" max="3091" width="11" style="75" customWidth="1"/>
    <col min="3092" max="3092" width="11.5546875" style="75" customWidth="1"/>
    <col min="3093" max="3093" width="21.44140625" style="75" customWidth="1"/>
    <col min="3094" max="3329" width="11.44140625" style="75"/>
    <col min="3330" max="3330" width="4.5546875" style="75" customWidth="1"/>
    <col min="3331" max="3331" width="8.88671875" style="75" customWidth="1"/>
    <col min="3332" max="3332" width="8.5546875" style="75" customWidth="1"/>
    <col min="3333" max="3333" width="7.44140625" style="75" customWidth="1"/>
    <col min="3334" max="3334" width="8.6640625" style="75" customWidth="1"/>
    <col min="3335" max="3335" width="7.44140625" style="75" customWidth="1"/>
    <col min="3336" max="3336" width="8" style="75" customWidth="1"/>
    <col min="3337" max="3337" width="12" style="75" customWidth="1"/>
    <col min="3338" max="3338" width="7.88671875" style="75" customWidth="1"/>
    <col min="3339" max="3339" width="12.109375" style="75" customWidth="1"/>
    <col min="3340" max="3340" width="6.5546875" style="75" customWidth="1"/>
    <col min="3341" max="3341" width="12.44140625" style="75" customWidth="1"/>
    <col min="3342" max="3342" width="10.33203125" style="75" customWidth="1"/>
    <col min="3343" max="3343" width="8.88671875" style="75" customWidth="1"/>
    <col min="3344" max="3344" width="10.44140625" style="75" customWidth="1"/>
    <col min="3345" max="3345" width="7.88671875" style="75" customWidth="1"/>
    <col min="3346" max="3346" width="8.33203125" style="75" customWidth="1"/>
    <col min="3347" max="3347" width="11" style="75" customWidth="1"/>
    <col min="3348" max="3348" width="11.5546875" style="75" customWidth="1"/>
    <col min="3349" max="3349" width="21.44140625" style="75" customWidth="1"/>
    <col min="3350" max="3585" width="11.44140625" style="75"/>
    <col min="3586" max="3586" width="4.5546875" style="75" customWidth="1"/>
    <col min="3587" max="3587" width="8.88671875" style="75" customWidth="1"/>
    <col min="3588" max="3588" width="8.5546875" style="75" customWidth="1"/>
    <col min="3589" max="3589" width="7.44140625" style="75" customWidth="1"/>
    <col min="3590" max="3590" width="8.6640625" style="75" customWidth="1"/>
    <col min="3591" max="3591" width="7.44140625" style="75" customWidth="1"/>
    <col min="3592" max="3592" width="8" style="75" customWidth="1"/>
    <col min="3593" max="3593" width="12" style="75" customWidth="1"/>
    <col min="3594" max="3594" width="7.88671875" style="75" customWidth="1"/>
    <col min="3595" max="3595" width="12.109375" style="75" customWidth="1"/>
    <col min="3596" max="3596" width="6.5546875" style="75" customWidth="1"/>
    <col min="3597" max="3597" width="12.44140625" style="75" customWidth="1"/>
    <col min="3598" max="3598" width="10.33203125" style="75" customWidth="1"/>
    <col min="3599" max="3599" width="8.88671875" style="75" customWidth="1"/>
    <col min="3600" max="3600" width="10.44140625" style="75" customWidth="1"/>
    <col min="3601" max="3601" width="7.88671875" style="75" customWidth="1"/>
    <col min="3602" max="3602" width="8.33203125" style="75" customWidth="1"/>
    <col min="3603" max="3603" width="11" style="75" customWidth="1"/>
    <col min="3604" max="3604" width="11.5546875" style="75" customWidth="1"/>
    <col min="3605" max="3605" width="21.44140625" style="75" customWidth="1"/>
    <col min="3606" max="3841" width="11.44140625" style="75"/>
    <col min="3842" max="3842" width="4.5546875" style="75" customWidth="1"/>
    <col min="3843" max="3843" width="8.88671875" style="75" customWidth="1"/>
    <col min="3844" max="3844" width="8.5546875" style="75" customWidth="1"/>
    <col min="3845" max="3845" width="7.44140625" style="75" customWidth="1"/>
    <col min="3846" max="3846" width="8.6640625" style="75" customWidth="1"/>
    <col min="3847" max="3847" width="7.44140625" style="75" customWidth="1"/>
    <col min="3848" max="3848" width="8" style="75" customWidth="1"/>
    <col min="3849" max="3849" width="12" style="75" customWidth="1"/>
    <col min="3850" max="3850" width="7.88671875" style="75" customWidth="1"/>
    <col min="3851" max="3851" width="12.109375" style="75" customWidth="1"/>
    <col min="3852" max="3852" width="6.5546875" style="75" customWidth="1"/>
    <col min="3853" max="3853" width="12.44140625" style="75" customWidth="1"/>
    <col min="3854" max="3854" width="10.33203125" style="75" customWidth="1"/>
    <col min="3855" max="3855" width="8.88671875" style="75" customWidth="1"/>
    <col min="3856" max="3856" width="10.44140625" style="75" customWidth="1"/>
    <col min="3857" max="3857" width="7.88671875" style="75" customWidth="1"/>
    <col min="3858" max="3858" width="8.33203125" style="75" customWidth="1"/>
    <col min="3859" max="3859" width="11" style="75" customWidth="1"/>
    <col min="3860" max="3860" width="11.5546875" style="75" customWidth="1"/>
    <col min="3861" max="3861" width="21.44140625" style="75" customWidth="1"/>
    <col min="3862" max="4097" width="11.44140625" style="75"/>
    <col min="4098" max="4098" width="4.5546875" style="75" customWidth="1"/>
    <col min="4099" max="4099" width="8.88671875" style="75" customWidth="1"/>
    <col min="4100" max="4100" width="8.5546875" style="75" customWidth="1"/>
    <col min="4101" max="4101" width="7.44140625" style="75" customWidth="1"/>
    <col min="4102" max="4102" width="8.6640625" style="75" customWidth="1"/>
    <col min="4103" max="4103" width="7.44140625" style="75" customWidth="1"/>
    <col min="4104" max="4104" width="8" style="75" customWidth="1"/>
    <col min="4105" max="4105" width="12" style="75" customWidth="1"/>
    <col min="4106" max="4106" width="7.88671875" style="75" customWidth="1"/>
    <col min="4107" max="4107" width="12.109375" style="75" customWidth="1"/>
    <col min="4108" max="4108" width="6.5546875" style="75" customWidth="1"/>
    <col min="4109" max="4109" width="12.44140625" style="75" customWidth="1"/>
    <col min="4110" max="4110" width="10.33203125" style="75" customWidth="1"/>
    <col min="4111" max="4111" width="8.88671875" style="75" customWidth="1"/>
    <col min="4112" max="4112" width="10.44140625" style="75" customWidth="1"/>
    <col min="4113" max="4113" width="7.88671875" style="75" customWidth="1"/>
    <col min="4114" max="4114" width="8.33203125" style="75" customWidth="1"/>
    <col min="4115" max="4115" width="11" style="75" customWidth="1"/>
    <col min="4116" max="4116" width="11.5546875" style="75" customWidth="1"/>
    <col min="4117" max="4117" width="21.44140625" style="75" customWidth="1"/>
    <col min="4118" max="4353" width="11.44140625" style="75"/>
    <col min="4354" max="4354" width="4.5546875" style="75" customWidth="1"/>
    <col min="4355" max="4355" width="8.88671875" style="75" customWidth="1"/>
    <col min="4356" max="4356" width="8.5546875" style="75" customWidth="1"/>
    <col min="4357" max="4357" width="7.44140625" style="75" customWidth="1"/>
    <col min="4358" max="4358" width="8.6640625" style="75" customWidth="1"/>
    <col min="4359" max="4359" width="7.44140625" style="75" customWidth="1"/>
    <col min="4360" max="4360" width="8" style="75" customWidth="1"/>
    <col min="4361" max="4361" width="12" style="75" customWidth="1"/>
    <col min="4362" max="4362" width="7.88671875" style="75" customWidth="1"/>
    <col min="4363" max="4363" width="12.109375" style="75" customWidth="1"/>
    <col min="4364" max="4364" width="6.5546875" style="75" customWidth="1"/>
    <col min="4365" max="4365" width="12.44140625" style="75" customWidth="1"/>
    <col min="4366" max="4366" width="10.33203125" style="75" customWidth="1"/>
    <col min="4367" max="4367" width="8.88671875" style="75" customWidth="1"/>
    <col min="4368" max="4368" width="10.44140625" style="75" customWidth="1"/>
    <col min="4369" max="4369" width="7.88671875" style="75" customWidth="1"/>
    <col min="4370" max="4370" width="8.33203125" style="75" customWidth="1"/>
    <col min="4371" max="4371" width="11" style="75" customWidth="1"/>
    <col min="4372" max="4372" width="11.5546875" style="75" customWidth="1"/>
    <col min="4373" max="4373" width="21.44140625" style="75" customWidth="1"/>
    <col min="4374" max="4609" width="11.44140625" style="75"/>
    <col min="4610" max="4610" width="4.5546875" style="75" customWidth="1"/>
    <col min="4611" max="4611" width="8.88671875" style="75" customWidth="1"/>
    <col min="4612" max="4612" width="8.5546875" style="75" customWidth="1"/>
    <col min="4613" max="4613" width="7.44140625" style="75" customWidth="1"/>
    <col min="4614" max="4614" width="8.6640625" style="75" customWidth="1"/>
    <col min="4615" max="4615" width="7.44140625" style="75" customWidth="1"/>
    <col min="4616" max="4616" width="8" style="75" customWidth="1"/>
    <col min="4617" max="4617" width="12" style="75" customWidth="1"/>
    <col min="4618" max="4618" width="7.88671875" style="75" customWidth="1"/>
    <col min="4619" max="4619" width="12.109375" style="75" customWidth="1"/>
    <col min="4620" max="4620" width="6.5546875" style="75" customWidth="1"/>
    <col min="4621" max="4621" width="12.44140625" style="75" customWidth="1"/>
    <col min="4622" max="4622" width="10.33203125" style="75" customWidth="1"/>
    <col min="4623" max="4623" width="8.88671875" style="75" customWidth="1"/>
    <col min="4624" max="4624" width="10.44140625" style="75" customWidth="1"/>
    <col min="4625" max="4625" width="7.88671875" style="75" customWidth="1"/>
    <col min="4626" max="4626" width="8.33203125" style="75" customWidth="1"/>
    <col min="4627" max="4627" width="11" style="75" customWidth="1"/>
    <col min="4628" max="4628" width="11.5546875" style="75" customWidth="1"/>
    <col min="4629" max="4629" width="21.44140625" style="75" customWidth="1"/>
    <col min="4630" max="4865" width="11.44140625" style="75"/>
    <col min="4866" max="4866" width="4.5546875" style="75" customWidth="1"/>
    <col min="4867" max="4867" width="8.88671875" style="75" customWidth="1"/>
    <col min="4868" max="4868" width="8.5546875" style="75" customWidth="1"/>
    <col min="4869" max="4869" width="7.44140625" style="75" customWidth="1"/>
    <col min="4870" max="4870" width="8.6640625" style="75" customWidth="1"/>
    <col min="4871" max="4871" width="7.44140625" style="75" customWidth="1"/>
    <col min="4872" max="4872" width="8" style="75" customWidth="1"/>
    <col min="4873" max="4873" width="12" style="75" customWidth="1"/>
    <col min="4874" max="4874" width="7.88671875" style="75" customWidth="1"/>
    <col min="4875" max="4875" width="12.109375" style="75" customWidth="1"/>
    <col min="4876" max="4876" width="6.5546875" style="75" customWidth="1"/>
    <col min="4877" max="4877" width="12.44140625" style="75" customWidth="1"/>
    <col min="4878" max="4878" width="10.33203125" style="75" customWidth="1"/>
    <col min="4879" max="4879" width="8.88671875" style="75" customWidth="1"/>
    <col min="4880" max="4880" width="10.44140625" style="75" customWidth="1"/>
    <col min="4881" max="4881" width="7.88671875" style="75" customWidth="1"/>
    <col min="4882" max="4882" width="8.33203125" style="75" customWidth="1"/>
    <col min="4883" max="4883" width="11" style="75" customWidth="1"/>
    <col min="4884" max="4884" width="11.5546875" style="75" customWidth="1"/>
    <col min="4885" max="4885" width="21.44140625" style="75" customWidth="1"/>
    <col min="4886" max="5121" width="11.44140625" style="75"/>
    <col min="5122" max="5122" width="4.5546875" style="75" customWidth="1"/>
    <col min="5123" max="5123" width="8.88671875" style="75" customWidth="1"/>
    <col min="5124" max="5124" width="8.5546875" style="75" customWidth="1"/>
    <col min="5125" max="5125" width="7.44140625" style="75" customWidth="1"/>
    <col min="5126" max="5126" width="8.6640625" style="75" customWidth="1"/>
    <col min="5127" max="5127" width="7.44140625" style="75" customWidth="1"/>
    <col min="5128" max="5128" width="8" style="75" customWidth="1"/>
    <col min="5129" max="5129" width="12" style="75" customWidth="1"/>
    <col min="5130" max="5130" width="7.88671875" style="75" customWidth="1"/>
    <col min="5131" max="5131" width="12.109375" style="75" customWidth="1"/>
    <col min="5132" max="5132" width="6.5546875" style="75" customWidth="1"/>
    <col min="5133" max="5133" width="12.44140625" style="75" customWidth="1"/>
    <col min="5134" max="5134" width="10.33203125" style="75" customWidth="1"/>
    <col min="5135" max="5135" width="8.88671875" style="75" customWidth="1"/>
    <col min="5136" max="5136" width="10.44140625" style="75" customWidth="1"/>
    <col min="5137" max="5137" width="7.88671875" style="75" customWidth="1"/>
    <col min="5138" max="5138" width="8.33203125" style="75" customWidth="1"/>
    <col min="5139" max="5139" width="11" style="75" customWidth="1"/>
    <col min="5140" max="5140" width="11.5546875" style="75" customWidth="1"/>
    <col min="5141" max="5141" width="21.44140625" style="75" customWidth="1"/>
    <col min="5142" max="5377" width="11.44140625" style="75"/>
    <col min="5378" max="5378" width="4.5546875" style="75" customWidth="1"/>
    <col min="5379" max="5379" width="8.88671875" style="75" customWidth="1"/>
    <col min="5380" max="5380" width="8.5546875" style="75" customWidth="1"/>
    <col min="5381" max="5381" width="7.44140625" style="75" customWidth="1"/>
    <col min="5382" max="5382" width="8.6640625" style="75" customWidth="1"/>
    <col min="5383" max="5383" width="7.44140625" style="75" customWidth="1"/>
    <col min="5384" max="5384" width="8" style="75" customWidth="1"/>
    <col min="5385" max="5385" width="12" style="75" customWidth="1"/>
    <col min="5386" max="5386" width="7.88671875" style="75" customWidth="1"/>
    <col min="5387" max="5387" width="12.109375" style="75" customWidth="1"/>
    <col min="5388" max="5388" width="6.5546875" style="75" customWidth="1"/>
    <col min="5389" max="5389" width="12.44140625" style="75" customWidth="1"/>
    <col min="5390" max="5390" width="10.33203125" style="75" customWidth="1"/>
    <col min="5391" max="5391" width="8.88671875" style="75" customWidth="1"/>
    <col min="5392" max="5392" width="10.44140625" style="75" customWidth="1"/>
    <col min="5393" max="5393" width="7.88671875" style="75" customWidth="1"/>
    <col min="5394" max="5394" width="8.33203125" style="75" customWidth="1"/>
    <col min="5395" max="5395" width="11" style="75" customWidth="1"/>
    <col min="5396" max="5396" width="11.5546875" style="75" customWidth="1"/>
    <col min="5397" max="5397" width="21.44140625" style="75" customWidth="1"/>
    <col min="5398" max="5633" width="11.44140625" style="75"/>
    <col min="5634" max="5634" width="4.5546875" style="75" customWidth="1"/>
    <col min="5635" max="5635" width="8.88671875" style="75" customWidth="1"/>
    <col min="5636" max="5636" width="8.5546875" style="75" customWidth="1"/>
    <col min="5637" max="5637" width="7.44140625" style="75" customWidth="1"/>
    <col min="5638" max="5638" width="8.6640625" style="75" customWidth="1"/>
    <col min="5639" max="5639" width="7.44140625" style="75" customWidth="1"/>
    <col min="5640" max="5640" width="8" style="75" customWidth="1"/>
    <col min="5641" max="5641" width="12" style="75" customWidth="1"/>
    <col min="5642" max="5642" width="7.88671875" style="75" customWidth="1"/>
    <col min="5643" max="5643" width="12.109375" style="75" customWidth="1"/>
    <col min="5644" max="5644" width="6.5546875" style="75" customWidth="1"/>
    <col min="5645" max="5645" width="12.44140625" style="75" customWidth="1"/>
    <col min="5646" max="5646" width="10.33203125" style="75" customWidth="1"/>
    <col min="5647" max="5647" width="8.88671875" style="75" customWidth="1"/>
    <col min="5648" max="5648" width="10.44140625" style="75" customWidth="1"/>
    <col min="5649" max="5649" width="7.88671875" style="75" customWidth="1"/>
    <col min="5650" max="5650" width="8.33203125" style="75" customWidth="1"/>
    <col min="5651" max="5651" width="11" style="75" customWidth="1"/>
    <col min="5652" max="5652" width="11.5546875" style="75" customWidth="1"/>
    <col min="5653" max="5653" width="21.44140625" style="75" customWidth="1"/>
    <col min="5654" max="5889" width="11.44140625" style="75"/>
    <col min="5890" max="5890" width="4.5546875" style="75" customWidth="1"/>
    <col min="5891" max="5891" width="8.88671875" style="75" customWidth="1"/>
    <col min="5892" max="5892" width="8.5546875" style="75" customWidth="1"/>
    <col min="5893" max="5893" width="7.44140625" style="75" customWidth="1"/>
    <col min="5894" max="5894" width="8.6640625" style="75" customWidth="1"/>
    <col min="5895" max="5895" width="7.44140625" style="75" customWidth="1"/>
    <col min="5896" max="5896" width="8" style="75" customWidth="1"/>
    <col min="5897" max="5897" width="12" style="75" customWidth="1"/>
    <col min="5898" max="5898" width="7.88671875" style="75" customWidth="1"/>
    <col min="5899" max="5899" width="12.109375" style="75" customWidth="1"/>
    <col min="5900" max="5900" width="6.5546875" style="75" customWidth="1"/>
    <col min="5901" max="5901" width="12.44140625" style="75" customWidth="1"/>
    <col min="5902" max="5902" width="10.33203125" style="75" customWidth="1"/>
    <col min="5903" max="5903" width="8.88671875" style="75" customWidth="1"/>
    <col min="5904" max="5904" width="10.44140625" style="75" customWidth="1"/>
    <col min="5905" max="5905" width="7.88671875" style="75" customWidth="1"/>
    <col min="5906" max="5906" width="8.33203125" style="75" customWidth="1"/>
    <col min="5907" max="5907" width="11" style="75" customWidth="1"/>
    <col min="5908" max="5908" width="11.5546875" style="75" customWidth="1"/>
    <col min="5909" max="5909" width="21.44140625" style="75" customWidth="1"/>
    <col min="5910" max="6145" width="11.44140625" style="75"/>
    <col min="6146" max="6146" width="4.5546875" style="75" customWidth="1"/>
    <col min="6147" max="6147" width="8.88671875" style="75" customWidth="1"/>
    <col min="6148" max="6148" width="8.5546875" style="75" customWidth="1"/>
    <col min="6149" max="6149" width="7.44140625" style="75" customWidth="1"/>
    <col min="6150" max="6150" width="8.6640625" style="75" customWidth="1"/>
    <col min="6151" max="6151" width="7.44140625" style="75" customWidth="1"/>
    <col min="6152" max="6152" width="8" style="75" customWidth="1"/>
    <col min="6153" max="6153" width="12" style="75" customWidth="1"/>
    <col min="6154" max="6154" width="7.88671875" style="75" customWidth="1"/>
    <col min="6155" max="6155" width="12.109375" style="75" customWidth="1"/>
    <col min="6156" max="6156" width="6.5546875" style="75" customWidth="1"/>
    <col min="6157" max="6157" width="12.44140625" style="75" customWidth="1"/>
    <col min="6158" max="6158" width="10.33203125" style="75" customWidth="1"/>
    <col min="6159" max="6159" width="8.88671875" style="75" customWidth="1"/>
    <col min="6160" max="6160" width="10.44140625" style="75" customWidth="1"/>
    <col min="6161" max="6161" width="7.88671875" style="75" customWidth="1"/>
    <col min="6162" max="6162" width="8.33203125" style="75" customWidth="1"/>
    <col min="6163" max="6163" width="11" style="75" customWidth="1"/>
    <col min="6164" max="6164" width="11.5546875" style="75" customWidth="1"/>
    <col min="6165" max="6165" width="21.44140625" style="75" customWidth="1"/>
    <col min="6166" max="6401" width="11.44140625" style="75"/>
    <col min="6402" max="6402" width="4.5546875" style="75" customWidth="1"/>
    <col min="6403" max="6403" width="8.88671875" style="75" customWidth="1"/>
    <col min="6404" max="6404" width="8.5546875" style="75" customWidth="1"/>
    <col min="6405" max="6405" width="7.44140625" style="75" customWidth="1"/>
    <col min="6406" max="6406" width="8.6640625" style="75" customWidth="1"/>
    <col min="6407" max="6407" width="7.44140625" style="75" customWidth="1"/>
    <col min="6408" max="6408" width="8" style="75" customWidth="1"/>
    <col min="6409" max="6409" width="12" style="75" customWidth="1"/>
    <col min="6410" max="6410" width="7.88671875" style="75" customWidth="1"/>
    <col min="6411" max="6411" width="12.109375" style="75" customWidth="1"/>
    <col min="6412" max="6412" width="6.5546875" style="75" customWidth="1"/>
    <col min="6413" max="6413" width="12.44140625" style="75" customWidth="1"/>
    <col min="6414" max="6414" width="10.33203125" style="75" customWidth="1"/>
    <col min="6415" max="6415" width="8.88671875" style="75" customWidth="1"/>
    <col min="6416" max="6416" width="10.44140625" style="75" customWidth="1"/>
    <col min="6417" max="6417" width="7.88671875" style="75" customWidth="1"/>
    <col min="6418" max="6418" width="8.33203125" style="75" customWidth="1"/>
    <col min="6419" max="6419" width="11" style="75" customWidth="1"/>
    <col min="6420" max="6420" width="11.5546875" style="75" customWidth="1"/>
    <col min="6421" max="6421" width="21.44140625" style="75" customWidth="1"/>
    <col min="6422" max="6657" width="11.44140625" style="75"/>
    <col min="6658" max="6658" width="4.5546875" style="75" customWidth="1"/>
    <col min="6659" max="6659" width="8.88671875" style="75" customWidth="1"/>
    <col min="6660" max="6660" width="8.5546875" style="75" customWidth="1"/>
    <col min="6661" max="6661" width="7.44140625" style="75" customWidth="1"/>
    <col min="6662" max="6662" width="8.6640625" style="75" customWidth="1"/>
    <col min="6663" max="6663" width="7.44140625" style="75" customWidth="1"/>
    <col min="6664" max="6664" width="8" style="75" customWidth="1"/>
    <col min="6665" max="6665" width="12" style="75" customWidth="1"/>
    <col min="6666" max="6666" width="7.88671875" style="75" customWidth="1"/>
    <col min="6667" max="6667" width="12.109375" style="75" customWidth="1"/>
    <col min="6668" max="6668" width="6.5546875" style="75" customWidth="1"/>
    <col min="6669" max="6669" width="12.44140625" style="75" customWidth="1"/>
    <col min="6670" max="6670" width="10.33203125" style="75" customWidth="1"/>
    <col min="6671" max="6671" width="8.88671875" style="75" customWidth="1"/>
    <col min="6672" max="6672" width="10.44140625" style="75" customWidth="1"/>
    <col min="6673" max="6673" width="7.88671875" style="75" customWidth="1"/>
    <col min="6674" max="6674" width="8.33203125" style="75" customWidth="1"/>
    <col min="6675" max="6675" width="11" style="75" customWidth="1"/>
    <col min="6676" max="6676" width="11.5546875" style="75" customWidth="1"/>
    <col min="6677" max="6677" width="21.44140625" style="75" customWidth="1"/>
    <col min="6678" max="6913" width="11.44140625" style="75"/>
    <col min="6914" max="6914" width="4.5546875" style="75" customWidth="1"/>
    <col min="6915" max="6915" width="8.88671875" style="75" customWidth="1"/>
    <col min="6916" max="6916" width="8.5546875" style="75" customWidth="1"/>
    <col min="6917" max="6917" width="7.44140625" style="75" customWidth="1"/>
    <col min="6918" max="6918" width="8.6640625" style="75" customWidth="1"/>
    <col min="6919" max="6919" width="7.44140625" style="75" customWidth="1"/>
    <col min="6920" max="6920" width="8" style="75" customWidth="1"/>
    <col min="6921" max="6921" width="12" style="75" customWidth="1"/>
    <col min="6922" max="6922" width="7.88671875" style="75" customWidth="1"/>
    <col min="6923" max="6923" width="12.109375" style="75" customWidth="1"/>
    <col min="6924" max="6924" width="6.5546875" style="75" customWidth="1"/>
    <col min="6925" max="6925" width="12.44140625" style="75" customWidth="1"/>
    <col min="6926" max="6926" width="10.33203125" style="75" customWidth="1"/>
    <col min="6927" max="6927" width="8.88671875" style="75" customWidth="1"/>
    <col min="6928" max="6928" width="10.44140625" style="75" customWidth="1"/>
    <col min="6929" max="6929" width="7.88671875" style="75" customWidth="1"/>
    <col min="6930" max="6930" width="8.33203125" style="75" customWidth="1"/>
    <col min="6931" max="6931" width="11" style="75" customWidth="1"/>
    <col min="6932" max="6932" width="11.5546875" style="75" customWidth="1"/>
    <col min="6933" max="6933" width="21.44140625" style="75" customWidth="1"/>
    <col min="6934" max="7169" width="11.44140625" style="75"/>
    <col min="7170" max="7170" width="4.5546875" style="75" customWidth="1"/>
    <col min="7171" max="7171" width="8.88671875" style="75" customWidth="1"/>
    <col min="7172" max="7172" width="8.5546875" style="75" customWidth="1"/>
    <col min="7173" max="7173" width="7.44140625" style="75" customWidth="1"/>
    <col min="7174" max="7174" width="8.6640625" style="75" customWidth="1"/>
    <col min="7175" max="7175" width="7.44140625" style="75" customWidth="1"/>
    <col min="7176" max="7176" width="8" style="75" customWidth="1"/>
    <col min="7177" max="7177" width="12" style="75" customWidth="1"/>
    <col min="7178" max="7178" width="7.88671875" style="75" customWidth="1"/>
    <col min="7179" max="7179" width="12.109375" style="75" customWidth="1"/>
    <col min="7180" max="7180" width="6.5546875" style="75" customWidth="1"/>
    <col min="7181" max="7181" width="12.44140625" style="75" customWidth="1"/>
    <col min="7182" max="7182" width="10.33203125" style="75" customWidth="1"/>
    <col min="7183" max="7183" width="8.88671875" style="75" customWidth="1"/>
    <col min="7184" max="7184" width="10.44140625" style="75" customWidth="1"/>
    <col min="7185" max="7185" width="7.88671875" style="75" customWidth="1"/>
    <col min="7186" max="7186" width="8.33203125" style="75" customWidth="1"/>
    <col min="7187" max="7187" width="11" style="75" customWidth="1"/>
    <col min="7188" max="7188" width="11.5546875" style="75" customWidth="1"/>
    <col min="7189" max="7189" width="21.44140625" style="75" customWidth="1"/>
    <col min="7190" max="7425" width="11.44140625" style="75"/>
    <col min="7426" max="7426" width="4.5546875" style="75" customWidth="1"/>
    <col min="7427" max="7427" width="8.88671875" style="75" customWidth="1"/>
    <col min="7428" max="7428" width="8.5546875" style="75" customWidth="1"/>
    <col min="7429" max="7429" width="7.44140625" style="75" customWidth="1"/>
    <col min="7430" max="7430" width="8.6640625" style="75" customWidth="1"/>
    <col min="7431" max="7431" width="7.44140625" style="75" customWidth="1"/>
    <col min="7432" max="7432" width="8" style="75" customWidth="1"/>
    <col min="7433" max="7433" width="12" style="75" customWidth="1"/>
    <col min="7434" max="7434" width="7.88671875" style="75" customWidth="1"/>
    <col min="7435" max="7435" width="12.109375" style="75" customWidth="1"/>
    <col min="7436" max="7436" width="6.5546875" style="75" customWidth="1"/>
    <col min="7437" max="7437" width="12.44140625" style="75" customWidth="1"/>
    <col min="7438" max="7438" width="10.33203125" style="75" customWidth="1"/>
    <col min="7439" max="7439" width="8.88671875" style="75" customWidth="1"/>
    <col min="7440" max="7440" width="10.44140625" style="75" customWidth="1"/>
    <col min="7441" max="7441" width="7.88671875" style="75" customWidth="1"/>
    <col min="7442" max="7442" width="8.33203125" style="75" customWidth="1"/>
    <col min="7443" max="7443" width="11" style="75" customWidth="1"/>
    <col min="7444" max="7444" width="11.5546875" style="75" customWidth="1"/>
    <col min="7445" max="7445" width="21.44140625" style="75" customWidth="1"/>
    <col min="7446" max="7681" width="11.44140625" style="75"/>
    <col min="7682" max="7682" width="4.5546875" style="75" customWidth="1"/>
    <col min="7683" max="7683" width="8.88671875" style="75" customWidth="1"/>
    <col min="7684" max="7684" width="8.5546875" style="75" customWidth="1"/>
    <col min="7685" max="7685" width="7.44140625" style="75" customWidth="1"/>
    <col min="7686" max="7686" width="8.6640625" style="75" customWidth="1"/>
    <col min="7687" max="7687" width="7.44140625" style="75" customWidth="1"/>
    <col min="7688" max="7688" width="8" style="75" customWidth="1"/>
    <col min="7689" max="7689" width="12" style="75" customWidth="1"/>
    <col min="7690" max="7690" width="7.88671875" style="75" customWidth="1"/>
    <col min="7691" max="7691" width="12.109375" style="75" customWidth="1"/>
    <col min="7692" max="7692" width="6.5546875" style="75" customWidth="1"/>
    <col min="7693" max="7693" width="12.44140625" style="75" customWidth="1"/>
    <col min="7694" max="7694" width="10.33203125" style="75" customWidth="1"/>
    <col min="7695" max="7695" width="8.88671875" style="75" customWidth="1"/>
    <col min="7696" max="7696" width="10.44140625" style="75" customWidth="1"/>
    <col min="7697" max="7697" width="7.88671875" style="75" customWidth="1"/>
    <col min="7698" max="7698" width="8.33203125" style="75" customWidth="1"/>
    <col min="7699" max="7699" width="11" style="75" customWidth="1"/>
    <col min="7700" max="7700" width="11.5546875" style="75" customWidth="1"/>
    <col min="7701" max="7701" width="21.44140625" style="75" customWidth="1"/>
    <col min="7702" max="7937" width="11.44140625" style="75"/>
    <col min="7938" max="7938" width="4.5546875" style="75" customWidth="1"/>
    <col min="7939" max="7939" width="8.88671875" style="75" customWidth="1"/>
    <col min="7940" max="7940" width="8.5546875" style="75" customWidth="1"/>
    <col min="7941" max="7941" width="7.44140625" style="75" customWidth="1"/>
    <col min="7942" max="7942" width="8.6640625" style="75" customWidth="1"/>
    <col min="7943" max="7943" width="7.44140625" style="75" customWidth="1"/>
    <col min="7944" max="7944" width="8" style="75" customWidth="1"/>
    <col min="7945" max="7945" width="12" style="75" customWidth="1"/>
    <col min="7946" max="7946" width="7.88671875" style="75" customWidth="1"/>
    <col min="7947" max="7947" width="12.109375" style="75" customWidth="1"/>
    <col min="7948" max="7948" width="6.5546875" style="75" customWidth="1"/>
    <col min="7949" max="7949" width="12.44140625" style="75" customWidth="1"/>
    <col min="7950" max="7950" width="10.33203125" style="75" customWidth="1"/>
    <col min="7951" max="7951" width="8.88671875" style="75" customWidth="1"/>
    <col min="7952" max="7952" width="10.44140625" style="75" customWidth="1"/>
    <col min="7953" max="7953" width="7.88671875" style="75" customWidth="1"/>
    <col min="7954" max="7954" width="8.33203125" style="75" customWidth="1"/>
    <col min="7955" max="7955" width="11" style="75" customWidth="1"/>
    <col min="7956" max="7956" width="11.5546875" style="75" customWidth="1"/>
    <col min="7957" max="7957" width="21.44140625" style="75" customWidth="1"/>
    <col min="7958" max="8193" width="11.44140625" style="75"/>
    <col min="8194" max="8194" width="4.5546875" style="75" customWidth="1"/>
    <col min="8195" max="8195" width="8.88671875" style="75" customWidth="1"/>
    <col min="8196" max="8196" width="8.5546875" style="75" customWidth="1"/>
    <col min="8197" max="8197" width="7.44140625" style="75" customWidth="1"/>
    <col min="8198" max="8198" width="8.6640625" style="75" customWidth="1"/>
    <col min="8199" max="8199" width="7.44140625" style="75" customWidth="1"/>
    <col min="8200" max="8200" width="8" style="75" customWidth="1"/>
    <col min="8201" max="8201" width="12" style="75" customWidth="1"/>
    <col min="8202" max="8202" width="7.88671875" style="75" customWidth="1"/>
    <col min="8203" max="8203" width="12.109375" style="75" customWidth="1"/>
    <col min="8204" max="8204" width="6.5546875" style="75" customWidth="1"/>
    <col min="8205" max="8205" width="12.44140625" style="75" customWidth="1"/>
    <col min="8206" max="8206" width="10.33203125" style="75" customWidth="1"/>
    <col min="8207" max="8207" width="8.88671875" style="75" customWidth="1"/>
    <col min="8208" max="8208" width="10.44140625" style="75" customWidth="1"/>
    <col min="8209" max="8209" width="7.88671875" style="75" customWidth="1"/>
    <col min="8210" max="8210" width="8.33203125" style="75" customWidth="1"/>
    <col min="8211" max="8211" width="11" style="75" customWidth="1"/>
    <col min="8212" max="8212" width="11.5546875" style="75" customWidth="1"/>
    <col min="8213" max="8213" width="21.44140625" style="75" customWidth="1"/>
    <col min="8214" max="8449" width="11.44140625" style="75"/>
    <col min="8450" max="8450" width="4.5546875" style="75" customWidth="1"/>
    <col min="8451" max="8451" width="8.88671875" style="75" customWidth="1"/>
    <col min="8452" max="8452" width="8.5546875" style="75" customWidth="1"/>
    <col min="8453" max="8453" width="7.44140625" style="75" customWidth="1"/>
    <col min="8454" max="8454" width="8.6640625" style="75" customWidth="1"/>
    <col min="8455" max="8455" width="7.44140625" style="75" customWidth="1"/>
    <col min="8456" max="8456" width="8" style="75" customWidth="1"/>
    <col min="8457" max="8457" width="12" style="75" customWidth="1"/>
    <col min="8458" max="8458" width="7.88671875" style="75" customWidth="1"/>
    <col min="8459" max="8459" width="12.109375" style="75" customWidth="1"/>
    <col min="8460" max="8460" width="6.5546875" style="75" customWidth="1"/>
    <col min="8461" max="8461" width="12.44140625" style="75" customWidth="1"/>
    <col min="8462" max="8462" width="10.33203125" style="75" customWidth="1"/>
    <col min="8463" max="8463" width="8.88671875" style="75" customWidth="1"/>
    <col min="8464" max="8464" width="10.44140625" style="75" customWidth="1"/>
    <col min="8465" max="8465" width="7.88671875" style="75" customWidth="1"/>
    <col min="8466" max="8466" width="8.33203125" style="75" customWidth="1"/>
    <col min="8467" max="8467" width="11" style="75" customWidth="1"/>
    <col min="8468" max="8468" width="11.5546875" style="75" customWidth="1"/>
    <col min="8469" max="8469" width="21.44140625" style="75" customWidth="1"/>
    <col min="8470" max="8705" width="11.44140625" style="75"/>
    <col min="8706" max="8706" width="4.5546875" style="75" customWidth="1"/>
    <col min="8707" max="8707" width="8.88671875" style="75" customWidth="1"/>
    <col min="8708" max="8708" width="8.5546875" style="75" customWidth="1"/>
    <col min="8709" max="8709" width="7.44140625" style="75" customWidth="1"/>
    <col min="8710" max="8710" width="8.6640625" style="75" customWidth="1"/>
    <col min="8711" max="8711" width="7.44140625" style="75" customWidth="1"/>
    <col min="8712" max="8712" width="8" style="75" customWidth="1"/>
    <col min="8713" max="8713" width="12" style="75" customWidth="1"/>
    <col min="8714" max="8714" width="7.88671875" style="75" customWidth="1"/>
    <col min="8715" max="8715" width="12.109375" style="75" customWidth="1"/>
    <col min="8716" max="8716" width="6.5546875" style="75" customWidth="1"/>
    <col min="8717" max="8717" width="12.44140625" style="75" customWidth="1"/>
    <col min="8718" max="8718" width="10.33203125" style="75" customWidth="1"/>
    <col min="8719" max="8719" width="8.88671875" style="75" customWidth="1"/>
    <col min="8720" max="8720" width="10.44140625" style="75" customWidth="1"/>
    <col min="8721" max="8721" width="7.88671875" style="75" customWidth="1"/>
    <col min="8722" max="8722" width="8.33203125" style="75" customWidth="1"/>
    <col min="8723" max="8723" width="11" style="75" customWidth="1"/>
    <col min="8724" max="8724" width="11.5546875" style="75" customWidth="1"/>
    <col min="8725" max="8725" width="21.44140625" style="75" customWidth="1"/>
    <col min="8726" max="8961" width="11.44140625" style="75"/>
    <col min="8962" max="8962" width="4.5546875" style="75" customWidth="1"/>
    <col min="8963" max="8963" width="8.88671875" style="75" customWidth="1"/>
    <col min="8964" max="8964" width="8.5546875" style="75" customWidth="1"/>
    <col min="8965" max="8965" width="7.44140625" style="75" customWidth="1"/>
    <col min="8966" max="8966" width="8.6640625" style="75" customWidth="1"/>
    <col min="8967" max="8967" width="7.44140625" style="75" customWidth="1"/>
    <col min="8968" max="8968" width="8" style="75" customWidth="1"/>
    <col min="8969" max="8969" width="12" style="75" customWidth="1"/>
    <col min="8970" max="8970" width="7.88671875" style="75" customWidth="1"/>
    <col min="8971" max="8971" width="12.109375" style="75" customWidth="1"/>
    <col min="8972" max="8972" width="6.5546875" style="75" customWidth="1"/>
    <col min="8973" max="8973" width="12.44140625" style="75" customWidth="1"/>
    <col min="8974" max="8974" width="10.33203125" style="75" customWidth="1"/>
    <col min="8975" max="8975" width="8.88671875" style="75" customWidth="1"/>
    <col min="8976" max="8976" width="10.44140625" style="75" customWidth="1"/>
    <col min="8977" max="8977" width="7.88671875" style="75" customWidth="1"/>
    <col min="8978" max="8978" width="8.33203125" style="75" customWidth="1"/>
    <col min="8979" max="8979" width="11" style="75" customWidth="1"/>
    <col min="8980" max="8980" width="11.5546875" style="75" customWidth="1"/>
    <col min="8981" max="8981" width="21.44140625" style="75" customWidth="1"/>
    <col min="8982" max="9217" width="11.44140625" style="75"/>
    <col min="9218" max="9218" width="4.5546875" style="75" customWidth="1"/>
    <col min="9219" max="9219" width="8.88671875" style="75" customWidth="1"/>
    <col min="9220" max="9220" width="8.5546875" style="75" customWidth="1"/>
    <col min="9221" max="9221" width="7.44140625" style="75" customWidth="1"/>
    <col min="9222" max="9222" width="8.6640625" style="75" customWidth="1"/>
    <col min="9223" max="9223" width="7.44140625" style="75" customWidth="1"/>
    <col min="9224" max="9224" width="8" style="75" customWidth="1"/>
    <col min="9225" max="9225" width="12" style="75" customWidth="1"/>
    <col min="9226" max="9226" width="7.88671875" style="75" customWidth="1"/>
    <col min="9227" max="9227" width="12.109375" style="75" customWidth="1"/>
    <col min="9228" max="9228" width="6.5546875" style="75" customWidth="1"/>
    <col min="9229" max="9229" width="12.44140625" style="75" customWidth="1"/>
    <col min="9230" max="9230" width="10.33203125" style="75" customWidth="1"/>
    <col min="9231" max="9231" width="8.88671875" style="75" customWidth="1"/>
    <col min="9232" max="9232" width="10.44140625" style="75" customWidth="1"/>
    <col min="9233" max="9233" width="7.88671875" style="75" customWidth="1"/>
    <col min="9234" max="9234" width="8.33203125" style="75" customWidth="1"/>
    <col min="9235" max="9235" width="11" style="75" customWidth="1"/>
    <col min="9236" max="9236" width="11.5546875" style="75" customWidth="1"/>
    <col min="9237" max="9237" width="21.44140625" style="75" customWidth="1"/>
    <col min="9238" max="9473" width="11.44140625" style="75"/>
    <col min="9474" max="9474" width="4.5546875" style="75" customWidth="1"/>
    <col min="9475" max="9475" width="8.88671875" style="75" customWidth="1"/>
    <col min="9476" max="9476" width="8.5546875" style="75" customWidth="1"/>
    <col min="9477" max="9477" width="7.44140625" style="75" customWidth="1"/>
    <col min="9478" max="9478" width="8.6640625" style="75" customWidth="1"/>
    <col min="9479" max="9479" width="7.44140625" style="75" customWidth="1"/>
    <col min="9480" max="9480" width="8" style="75" customWidth="1"/>
    <col min="9481" max="9481" width="12" style="75" customWidth="1"/>
    <col min="9482" max="9482" width="7.88671875" style="75" customWidth="1"/>
    <col min="9483" max="9483" width="12.109375" style="75" customWidth="1"/>
    <col min="9484" max="9484" width="6.5546875" style="75" customWidth="1"/>
    <col min="9485" max="9485" width="12.44140625" style="75" customWidth="1"/>
    <col min="9486" max="9486" width="10.33203125" style="75" customWidth="1"/>
    <col min="9487" max="9487" width="8.88671875" style="75" customWidth="1"/>
    <col min="9488" max="9488" width="10.44140625" style="75" customWidth="1"/>
    <col min="9489" max="9489" width="7.88671875" style="75" customWidth="1"/>
    <col min="9490" max="9490" width="8.33203125" style="75" customWidth="1"/>
    <col min="9491" max="9491" width="11" style="75" customWidth="1"/>
    <col min="9492" max="9492" width="11.5546875" style="75" customWidth="1"/>
    <col min="9493" max="9493" width="21.44140625" style="75" customWidth="1"/>
    <col min="9494" max="9729" width="11.44140625" style="75"/>
    <col min="9730" max="9730" width="4.5546875" style="75" customWidth="1"/>
    <col min="9731" max="9731" width="8.88671875" style="75" customWidth="1"/>
    <col min="9732" max="9732" width="8.5546875" style="75" customWidth="1"/>
    <col min="9733" max="9733" width="7.44140625" style="75" customWidth="1"/>
    <col min="9734" max="9734" width="8.6640625" style="75" customWidth="1"/>
    <col min="9735" max="9735" width="7.44140625" style="75" customWidth="1"/>
    <col min="9736" max="9736" width="8" style="75" customWidth="1"/>
    <col min="9737" max="9737" width="12" style="75" customWidth="1"/>
    <col min="9738" max="9738" width="7.88671875" style="75" customWidth="1"/>
    <col min="9739" max="9739" width="12.109375" style="75" customWidth="1"/>
    <col min="9740" max="9740" width="6.5546875" style="75" customWidth="1"/>
    <col min="9741" max="9741" width="12.44140625" style="75" customWidth="1"/>
    <col min="9742" max="9742" width="10.33203125" style="75" customWidth="1"/>
    <col min="9743" max="9743" width="8.88671875" style="75" customWidth="1"/>
    <col min="9744" max="9744" width="10.44140625" style="75" customWidth="1"/>
    <col min="9745" max="9745" width="7.88671875" style="75" customWidth="1"/>
    <col min="9746" max="9746" width="8.33203125" style="75" customWidth="1"/>
    <col min="9747" max="9747" width="11" style="75" customWidth="1"/>
    <col min="9748" max="9748" width="11.5546875" style="75" customWidth="1"/>
    <col min="9749" max="9749" width="21.44140625" style="75" customWidth="1"/>
    <col min="9750" max="9985" width="11.44140625" style="75"/>
    <col min="9986" max="9986" width="4.5546875" style="75" customWidth="1"/>
    <col min="9987" max="9987" width="8.88671875" style="75" customWidth="1"/>
    <col min="9988" max="9988" width="8.5546875" style="75" customWidth="1"/>
    <col min="9989" max="9989" width="7.44140625" style="75" customWidth="1"/>
    <col min="9990" max="9990" width="8.6640625" style="75" customWidth="1"/>
    <col min="9991" max="9991" width="7.44140625" style="75" customWidth="1"/>
    <col min="9992" max="9992" width="8" style="75" customWidth="1"/>
    <col min="9993" max="9993" width="12" style="75" customWidth="1"/>
    <col min="9994" max="9994" width="7.88671875" style="75" customWidth="1"/>
    <col min="9995" max="9995" width="12.109375" style="75" customWidth="1"/>
    <col min="9996" max="9996" width="6.5546875" style="75" customWidth="1"/>
    <col min="9997" max="9997" width="12.44140625" style="75" customWidth="1"/>
    <col min="9998" max="9998" width="10.33203125" style="75" customWidth="1"/>
    <col min="9999" max="9999" width="8.88671875" style="75" customWidth="1"/>
    <col min="10000" max="10000" width="10.44140625" style="75" customWidth="1"/>
    <col min="10001" max="10001" width="7.88671875" style="75" customWidth="1"/>
    <col min="10002" max="10002" width="8.33203125" style="75" customWidth="1"/>
    <col min="10003" max="10003" width="11" style="75" customWidth="1"/>
    <col min="10004" max="10004" width="11.5546875" style="75" customWidth="1"/>
    <col min="10005" max="10005" width="21.44140625" style="75" customWidth="1"/>
    <col min="10006" max="10241" width="11.44140625" style="75"/>
    <col min="10242" max="10242" width="4.5546875" style="75" customWidth="1"/>
    <col min="10243" max="10243" width="8.88671875" style="75" customWidth="1"/>
    <col min="10244" max="10244" width="8.5546875" style="75" customWidth="1"/>
    <col min="10245" max="10245" width="7.44140625" style="75" customWidth="1"/>
    <col min="10246" max="10246" width="8.6640625" style="75" customWidth="1"/>
    <col min="10247" max="10247" width="7.44140625" style="75" customWidth="1"/>
    <col min="10248" max="10248" width="8" style="75" customWidth="1"/>
    <col min="10249" max="10249" width="12" style="75" customWidth="1"/>
    <col min="10250" max="10250" width="7.88671875" style="75" customWidth="1"/>
    <col min="10251" max="10251" width="12.109375" style="75" customWidth="1"/>
    <col min="10252" max="10252" width="6.5546875" style="75" customWidth="1"/>
    <col min="10253" max="10253" width="12.44140625" style="75" customWidth="1"/>
    <col min="10254" max="10254" width="10.33203125" style="75" customWidth="1"/>
    <col min="10255" max="10255" width="8.88671875" style="75" customWidth="1"/>
    <col min="10256" max="10256" width="10.44140625" style="75" customWidth="1"/>
    <col min="10257" max="10257" width="7.88671875" style="75" customWidth="1"/>
    <col min="10258" max="10258" width="8.33203125" style="75" customWidth="1"/>
    <col min="10259" max="10259" width="11" style="75" customWidth="1"/>
    <col min="10260" max="10260" width="11.5546875" style="75" customWidth="1"/>
    <col min="10261" max="10261" width="21.44140625" style="75" customWidth="1"/>
    <col min="10262" max="10497" width="11.44140625" style="75"/>
    <col min="10498" max="10498" width="4.5546875" style="75" customWidth="1"/>
    <col min="10499" max="10499" width="8.88671875" style="75" customWidth="1"/>
    <col min="10500" max="10500" width="8.5546875" style="75" customWidth="1"/>
    <col min="10501" max="10501" width="7.44140625" style="75" customWidth="1"/>
    <col min="10502" max="10502" width="8.6640625" style="75" customWidth="1"/>
    <col min="10503" max="10503" width="7.44140625" style="75" customWidth="1"/>
    <col min="10504" max="10504" width="8" style="75" customWidth="1"/>
    <col min="10505" max="10505" width="12" style="75" customWidth="1"/>
    <col min="10506" max="10506" width="7.88671875" style="75" customWidth="1"/>
    <col min="10507" max="10507" width="12.109375" style="75" customWidth="1"/>
    <col min="10508" max="10508" width="6.5546875" style="75" customWidth="1"/>
    <col min="10509" max="10509" width="12.44140625" style="75" customWidth="1"/>
    <col min="10510" max="10510" width="10.33203125" style="75" customWidth="1"/>
    <col min="10511" max="10511" width="8.88671875" style="75" customWidth="1"/>
    <col min="10512" max="10512" width="10.44140625" style="75" customWidth="1"/>
    <col min="10513" max="10513" width="7.88671875" style="75" customWidth="1"/>
    <col min="10514" max="10514" width="8.33203125" style="75" customWidth="1"/>
    <col min="10515" max="10515" width="11" style="75" customWidth="1"/>
    <col min="10516" max="10516" width="11.5546875" style="75" customWidth="1"/>
    <col min="10517" max="10517" width="21.44140625" style="75" customWidth="1"/>
    <col min="10518" max="10753" width="11.44140625" style="75"/>
    <col min="10754" max="10754" width="4.5546875" style="75" customWidth="1"/>
    <col min="10755" max="10755" width="8.88671875" style="75" customWidth="1"/>
    <col min="10756" max="10756" width="8.5546875" style="75" customWidth="1"/>
    <col min="10757" max="10757" width="7.44140625" style="75" customWidth="1"/>
    <col min="10758" max="10758" width="8.6640625" style="75" customWidth="1"/>
    <col min="10759" max="10759" width="7.44140625" style="75" customWidth="1"/>
    <col min="10760" max="10760" width="8" style="75" customWidth="1"/>
    <col min="10761" max="10761" width="12" style="75" customWidth="1"/>
    <col min="10762" max="10762" width="7.88671875" style="75" customWidth="1"/>
    <col min="10763" max="10763" width="12.109375" style="75" customWidth="1"/>
    <col min="10764" max="10764" width="6.5546875" style="75" customWidth="1"/>
    <col min="10765" max="10765" width="12.44140625" style="75" customWidth="1"/>
    <col min="10766" max="10766" width="10.33203125" style="75" customWidth="1"/>
    <col min="10767" max="10767" width="8.88671875" style="75" customWidth="1"/>
    <col min="10768" max="10768" width="10.44140625" style="75" customWidth="1"/>
    <col min="10769" max="10769" width="7.88671875" style="75" customWidth="1"/>
    <col min="10770" max="10770" width="8.33203125" style="75" customWidth="1"/>
    <col min="10771" max="10771" width="11" style="75" customWidth="1"/>
    <col min="10772" max="10772" width="11.5546875" style="75" customWidth="1"/>
    <col min="10773" max="10773" width="21.44140625" style="75" customWidth="1"/>
    <col min="10774" max="11009" width="11.44140625" style="75"/>
    <col min="11010" max="11010" width="4.5546875" style="75" customWidth="1"/>
    <col min="11011" max="11011" width="8.88671875" style="75" customWidth="1"/>
    <col min="11012" max="11012" width="8.5546875" style="75" customWidth="1"/>
    <col min="11013" max="11013" width="7.44140625" style="75" customWidth="1"/>
    <col min="11014" max="11014" width="8.6640625" style="75" customWidth="1"/>
    <col min="11015" max="11015" width="7.44140625" style="75" customWidth="1"/>
    <col min="11016" max="11016" width="8" style="75" customWidth="1"/>
    <col min="11017" max="11017" width="12" style="75" customWidth="1"/>
    <col min="11018" max="11018" width="7.88671875" style="75" customWidth="1"/>
    <col min="11019" max="11019" width="12.109375" style="75" customWidth="1"/>
    <col min="11020" max="11020" width="6.5546875" style="75" customWidth="1"/>
    <col min="11021" max="11021" width="12.44140625" style="75" customWidth="1"/>
    <col min="11022" max="11022" width="10.33203125" style="75" customWidth="1"/>
    <col min="11023" max="11023" width="8.88671875" style="75" customWidth="1"/>
    <col min="11024" max="11024" width="10.44140625" style="75" customWidth="1"/>
    <col min="11025" max="11025" width="7.88671875" style="75" customWidth="1"/>
    <col min="11026" max="11026" width="8.33203125" style="75" customWidth="1"/>
    <col min="11027" max="11027" width="11" style="75" customWidth="1"/>
    <col min="11028" max="11028" width="11.5546875" style="75" customWidth="1"/>
    <col min="11029" max="11029" width="21.44140625" style="75" customWidth="1"/>
    <col min="11030" max="11265" width="11.44140625" style="75"/>
    <col min="11266" max="11266" width="4.5546875" style="75" customWidth="1"/>
    <col min="11267" max="11267" width="8.88671875" style="75" customWidth="1"/>
    <col min="11268" max="11268" width="8.5546875" style="75" customWidth="1"/>
    <col min="11269" max="11269" width="7.44140625" style="75" customWidth="1"/>
    <col min="11270" max="11270" width="8.6640625" style="75" customWidth="1"/>
    <col min="11271" max="11271" width="7.44140625" style="75" customWidth="1"/>
    <col min="11272" max="11272" width="8" style="75" customWidth="1"/>
    <col min="11273" max="11273" width="12" style="75" customWidth="1"/>
    <col min="11274" max="11274" width="7.88671875" style="75" customWidth="1"/>
    <col min="11275" max="11275" width="12.109375" style="75" customWidth="1"/>
    <col min="11276" max="11276" width="6.5546875" style="75" customWidth="1"/>
    <col min="11277" max="11277" width="12.44140625" style="75" customWidth="1"/>
    <col min="11278" max="11278" width="10.33203125" style="75" customWidth="1"/>
    <col min="11279" max="11279" width="8.88671875" style="75" customWidth="1"/>
    <col min="11280" max="11280" width="10.44140625" style="75" customWidth="1"/>
    <col min="11281" max="11281" width="7.88671875" style="75" customWidth="1"/>
    <col min="11282" max="11282" width="8.33203125" style="75" customWidth="1"/>
    <col min="11283" max="11283" width="11" style="75" customWidth="1"/>
    <col min="11284" max="11284" width="11.5546875" style="75" customWidth="1"/>
    <col min="11285" max="11285" width="21.44140625" style="75" customWidth="1"/>
    <col min="11286" max="11521" width="11.44140625" style="75"/>
    <col min="11522" max="11522" width="4.5546875" style="75" customWidth="1"/>
    <col min="11523" max="11523" width="8.88671875" style="75" customWidth="1"/>
    <col min="11524" max="11524" width="8.5546875" style="75" customWidth="1"/>
    <col min="11525" max="11525" width="7.44140625" style="75" customWidth="1"/>
    <col min="11526" max="11526" width="8.6640625" style="75" customWidth="1"/>
    <col min="11527" max="11527" width="7.44140625" style="75" customWidth="1"/>
    <col min="11528" max="11528" width="8" style="75" customWidth="1"/>
    <col min="11529" max="11529" width="12" style="75" customWidth="1"/>
    <col min="11530" max="11530" width="7.88671875" style="75" customWidth="1"/>
    <col min="11531" max="11531" width="12.109375" style="75" customWidth="1"/>
    <col min="11532" max="11532" width="6.5546875" style="75" customWidth="1"/>
    <col min="11533" max="11533" width="12.44140625" style="75" customWidth="1"/>
    <col min="11534" max="11534" width="10.33203125" style="75" customWidth="1"/>
    <col min="11535" max="11535" width="8.88671875" style="75" customWidth="1"/>
    <col min="11536" max="11536" width="10.44140625" style="75" customWidth="1"/>
    <col min="11537" max="11537" width="7.88671875" style="75" customWidth="1"/>
    <col min="11538" max="11538" width="8.33203125" style="75" customWidth="1"/>
    <col min="11539" max="11539" width="11" style="75" customWidth="1"/>
    <col min="11540" max="11540" width="11.5546875" style="75" customWidth="1"/>
    <col min="11541" max="11541" width="21.44140625" style="75" customWidth="1"/>
    <col min="11542" max="11777" width="11.44140625" style="75"/>
    <col min="11778" max="11778" width="4.5546875" style="75" customWidth="1"/>
    <col min="11779" max="11779" width="8.88671875" style="75" customWidth="1"/>
    <col min="11780" max="11780" width="8.5546875" style="75" customWidth="1"/>
    <col min="11781" max="11781" width="7.44140625" style="75" customWidth="1"/>
    <col min="11782" max="11782" width="8.6640625" style="75" customWidth="1"/>
    <col min="11783" max="11783" width="7.44140625" style="75" customWidth="1"/>
    <col min="11784" max="11784" width="8" style="75" customWidth="1"/>
    <col min="11785" max="11785" width="12" style="75" customWidth="1"/>
    <col min="11786" max="11786" width="7.88671875" style="75" customWidth="1"/>
    <col min="11787" max="11787" width="12.109375" style="75" customWidth="1"/>
    <col min="11788" max="11788" width="6.5546875" style="75" customWidth="1"/>
    <col min="11789" max="11789" width="12.44140625" style="75" customWidth="1"/>
    <col min="11790" max="11790" width="10.33203125" style="75" customWidth="1"/>
    <col min="11791" max="11791" width="8.88671875" style="75" customWidth="1"/>
    <col min="11792" max="11792" width="10.44140625" style="75" customWidth="1"/>
    <col min="11793" max="11793" width="7.88671875" style="75" customWidth="1"/>
    <col min="11794" max="11794" width="8.33203125" style="75" customWidth="1"/>
    <col min="11795" max="11795" width="11" style="75" customWidth="1"/>
    <col min="11796" max="11796" width="11.5546875" style="75" customWidth="1"/>
    <col min="11797" max="11797" width="21.44140625" style="75" customWidth="1"/>
    <col min="11798" max="12033" width="11.44140625" style="75"/>
    <col min="12034" max="12034" width="4.5546875" style="75" customWidth="1"/>
    <col min="12035" max="12035" width="8.88671875" style="75" customWidth="1"/>
    <col min="12036" max="12036" width="8.5546875" style="75" customWidth="1"/>
    <col min="12037" max="12037" width="7.44140625" style="75" customWidth="1"/>
    <col min="12038" max="12038" width="8.6640625" style="75" customWidth="1"/>
    <col min="12039" max="12039" width="7.44140625" style="75" customWidth="1"/>
    <col min="12040" max="12040" width="8" style="75" customWidth="1"/>
    <col min="12041" max="12041" width="12" style="75" customWidth="1"/>
    <col min="12042" max="12042" width="7.88671875" style="75" customWidth="1"/>
    <col min="12043" max="12043" width="12.109375" style="75" customWidth="1"/>
    <col min="12044" max="12044" width="6.5546875" style="75" customWidth="1"/>
    <col min="12045" max="12045" width="12.44140625" style="75" customWidth="1"/>
    <col min="12046" max="12046" width="10.33203125" style="75" customWidth="1"/>
    <col min="12047" max="12047" width="8.88671875" style="75" customWidth="1"/>
    <col min="12048" max="12048" width="10.44140625" style="75" customWidth="1"/>
    <col min="12049" max="12049" width="7.88671875" style="75" customWidth="1"/>
    <col min="12050" max="12050" width="8.33203125" style="75" customWidth="1"/>
    <col min="12051" max="12051" width="11" style="75" customWidth="1"/>
    <col min="12052" max="12052" width="11.5546875" style="75" customWidth="1"/>
    <col min="12053" max="12053" width="21.44140625" style="75" customWidth="1"/>
    <col min="12054" max="12289" width="11.44140625" style="75"/>
    <col min="12290" max="12290" width="4.5546875" style="75" customWidth="1"/>
    <col min="12291" max="12291" width="8.88671875" style="75" customWidth="1"/>
    <col min="12292" max="12292" width="8.5546875" style="75" customWidth="1"/>
    <col min="12293" max="12293" width="7.44140625" style="75" customWidth="1"/>
    <col min="12294" max="12294" width="8.6640625" style="75" customWidth="1"/>
    <col min="12295" max="12295" width="7.44140625" style="75" customWidth="1"/>
    <col min="12296" max="12296" width="8" style="75" customWidth="1"/>
    <col min="12297" max="12297" width="12" style="75" customWidth="1"/>
    <col min="12298" max="12298" width="7.88671875" style="75" customWidth="1"/>
    <col min="12299" max="12299" width="12.109375" style="75" customWidth="1"/>
    <col min="12300" max="12300" width="6.5546875" style="75" customWidth="1"/>
    <col min="12301" max="12301" width="12.44140625" style="75" customWidth="1"/>
    <col min="12302" max="12302" width="10.33203125" style="75" customWidth="1"/>
    <col min="12303" max="12303" width="8.88671875" style="75" customWidth="1"/>
    <col min="12304" max="12304" width="10.44140625" style="75" customWidth="1"/>
    <col min="12305" max="12305" width="7.88671875" style="75" customWidth="1"/>
    <col min="12306" max="12306" width="8.33203125" style="75" customWidth="1"/>
    <col min="12307" max="12307" width="11" style="75" customWidth="1"/>
    <col min="12308" max="12308" width="11.5546875" style="75" customWidth="1"/>
    <col min="12309" max="12309" width="21.44140625" style="75" customWidth="1"/>
    <col min="12310" max="12545" width="11.44140625" style="75"/>
    <col min="12546" max="12546" width="4.5546875" style="75" customWidth="1"/>
    <col min="12547" max="12547" width="8.88671875" style="75" customWidth="1"/>
    <col min="12548" max="12548" width="8.5546875" style="75" customWidth="1"/>
    <col min="12549" max="12549" width="7.44140625" style="75" customWidth="1"/>
    <col min="12550" max="12550" width="8.6640625" style="75" customWidth="1"/>
    <col min="12551" max="12551" width="7.44140625" style="75" customWidth="1"/>
    <col min="12552" max="12552" width="8" style="75" customWidth="1"/>
    <col min="12553" max="12553" width="12" style="75" customWidth="1"/>
    <col min="12554" max="12554" width="7.88671875" style="75" customWidth="1"/>
    <col min="12555" max="12555" width="12.109375" style="75" customWidth="1"/>
    <col min="12556" max="12556" width="6.5546875" style="75" customWidth="1"/>
    <col min="12557" max="12557" width="12.44140625" style="75" customWidth="1"/>
    <col min="12558" max="12558" width="10.33203125" style="75" customWidth="1"/>
    <col min="12559" max="12559" width="8.88671875" style="75" customWidth="1"/>
    <col min="12560" max="12560" width="10.44140625" style="75" customWidth="1"/>
    <col min="12561" max="12561" width="7.88671875" style="75" customWidth="1"/>
    <col min="12562" max="12562" width="8.33203125" style="75" customWidth="1"/>
    <col min="12563" max="12563" width="11" style="75" customWidth="1"/>
    <col min="12564" max="12564" width="11.5546875" style="75" customWidth="1"/>
    <col min="12565" max="12565" width="21.44140625" style="75" customWidth="1"/>
    <col min="12566" max="12801" width="11.44140625" style="75"/>
    <col min="12802" max="12802" width="4.5546875" style="75" customWidth="1"/>
    <col min="12803" max="12803" width="8.88671875" style="75" customWidth="1"/>
    <col min="12804" max="12804" width="8.5546875" style="75" customWidth="1"/>
    <col min="12805" max="12805" width="7.44140625" style="75" customWidth="1"/>
    <col min="12806" max="12806" width="8.6640625" style="75" customWidth="1"/>
    <col min="12807" max="12807" width="7.44140625" style="75" customWidth="1"/>
    <col min="12808" max="12808" width="8" style="75" customWidth="1"/>
    <col min="12809" max="12809" width="12" style="75" customWidth="1"/>
    <col min="12810" max="12810" width="7.88671875" style="75" customWidth="1"/>
    <col min="12811" max="12811" width="12.109375" style="75" customWidth="1"/>
    <col min="12812" max="12812" width="6.5546875" style="75" customWidth="1"/>
    <col min="12813" max="12813" width="12.44140625" style="75" customWidth="1"/>
    <col min="12814" max="12814" width="10.33203125" style="75" customWidth="1"/>
    <col min="12815" max="12815" width="8.88671875" style="75" customWidth="1"/>
    <col min="12816" max="12816" width="10.44140625" style="75" customWidth="1"/>
    <col min="12817" max="12817" width="7.88671875" style="75" customWidth="1"/>
    <col min="12818" max="12818" width="8.33203125" style="75" customWidth="1"/>
    <col min="12819" max="12819" width="11" style="75" customWidth="1"/>
    <col min="12820" max="12820" width="11.5546875" style="75" customWidth="1"/>
    <col min="12821" max="12821" width="21.44140625" style="75" customWidth="1"/>
    <col min="12822" max="13057" width="11.44140625" style="75"/>
    <col min="13058" max="13058" width="4.5546875" style="75" customWidth="1"/>
    <col min="13059" max="13059" width="8.88671875" style="75" customWidth="1"/>
    <col min="13060" max="13060" width="8.5546875" style="75" customWidth="1"/>
    <col min="13061" max="13061" width="7.44140625" style="75" customWidth="1"/>
    <col min="13062" max="13062" width="8.6640625" style="75" customWidth="1"/>
    <col min="13063" max="13063" width="7.44140625" style="75" customWidth="1"/>
    <col min="13064" max="13064" width="8" style="75" customWidth="1"/>
    <col min="13065" max="13065" width="12" style="75" customWidth="1"/>
    <col min="13066" max="13066" width="7.88671875" style="75" customWidth="1"/>
    <col min="13067" max="13067" width="12.109375" style="75" customWidth="1"/>
    <col min="13068" max="13068" width="6.5546875" style="75" customWidth="1"/>
    <col min="13069" max="13069" width="12.44140625" style="75" customWidth="1"/>
    <col min="13070" max="13070" width="10.33203125" style="75" customWidth="1"/>
    <col min="13071" max="13071" width="8.88671875" style="75" customWidth="1"/>
    <col min="13072" max="13072" width="10.44140625" style="75" customWidth="1"/>
    <col min="13073" max="13073" width="7.88671875" style="75" customWidth="1"/>
    <col min="13074" max="13074" width="8.33203125" style="75" customWidth="1"/>
    <col min="13075" max="13075" width="11" style="75" customWidth="1"/>
    <col min="13076" max="13076" width="11.5546875" style="75" customWidth="1"/>
    <col min="13077" max="13077" width="21.44140625" style="75" customWidth="1"/>
    <col min="13078" max="13313" width="11.44140625" style="75"/>
    <col min="13314" max="13314" width="4.5546875" style="75" customWidth="1"/>
    <col min="13315" max="13315" width="8.88671875" style="75" customWidth="1"/>
    <col min="13316" max="13316" width="8.5546875" style="75" customWidth="1"/>
    <col min="13317" max="13317" width="7.44140625" style="75" customWidth="1"/>
    <col min="13318" max="13318" width="8.6640625" style="75" customWidth="1"/>
    <col min="13319" max="13319" width="7.44140625" style="75" customWidth="1"/>
    <col min="13320" max="13320" width="8" style="75" customWidth="1"/>
    <col min="13321" max="13321" width="12" style="75" customWidth="1"/>
    <col min="13322" max="13322" width="7.88671875" style="75" customWidth="1"/>
    <col min="13323" max="13323" width="12.109375" style="75" customWidth="1"/>
    <col min="13324" max="13324" width="6.5546875" style="75" customWidth="1"/>
    <col min="13325" max="13325" width="12.44140625" style="75" customWidth="1"/>
    <col min="13326" max="13326" width="10.33203125" style="75" customWidth="1"/>
    <col min="13327" max="13327" width="8.88671875" style="75" customWidth="1"/>
    <col min="13328" max="13328" width="10.44140625" style="75" customWidth="1"/>
    <col min="13329" max="13329" width="7.88671875" style="75" customWidth="1"/>
    <col min="13330" max="13330" width="8.33203125" style="75" customWidth="1"/>
    <col min="13331" max="13331" width="11" style="75" customWidth="1"/>
    <col min="13332" max="13332" width="11.5546875" style="75" customWidth="1"/>
    <col min="13333" max="13333" width="21.44140625" style="75" customWidth="1"/>
    <col min="13334" max="13569" width="11.44140625" style="75"/>
    <col min="13570" max="13570" width="4.5546875" style="75" customWidth="1"/>
    <col min="13571" max="13571" width="8.88671875" style="75" customWidth="1"/>
    <col min="13572" max="13572" width="8.5546875" style="75" customWidth="1"/>
    <col min="13573" max="13573" width="7.44140625" style="75" customWidth="1"/>
    <col min="13574" max="13574" width="8.6640625" style="75" customWidth="1"/>
    <col min="13575" max="13575" width="7.44140625" style="75" customWidth="1"/>
    <col min="13576" max="13576" width="8" style="75" customWidth="1"/>
    <col min="13577" max="13577" width="12" style="75" customWidth="1"/>
    <col min="13578" max="13578" width="7.88671875" style="75" customWidth="1"/>
    <col min="13579" max="13579" width="12.109375" style="75" customWidth="1"/>
    <col min="13580" max="13580" width="6.5546875" style="75" customWidth="1"/>
    <col min="13581" max="13581" width="12.44140625" style="75" customWidth="1"/>
    <col min="13582" max="13582" width="10.33203125" style="75" customWidth="1"/>
    <col min="13583" max="13583" width="8.88671875" style="75" customWidth="1"/>
    <col min="13584" max="13584" width="10.44140625" style="75" customWidth="1"/>
    <col min="13585" max="13585" width="7.88671875" style="75" customWidth="1"/>
    <col min="13586" max="13586" width="8.33203125" style="75" customWidth="1"/>
    <col min="13587" max="13587" width="11" style="75" customWidth="1"/>
    <col min="13588" max="13588" width="11.5546875" style="75" customWidth="1"/>
    <col min="13589" max="13589" width="21.44140625" style="75" customWidth="1"/>
    <col min="13590" max="13825" width="11.44140625" style="75"/>
    <col min="13826" max="13826" width="4.5546875" style="75" customWidth="1"/>
    <col min="13827" max="13827" width="8.88671875" style="75" customWidth="1"/>
    <col min="13828" max="13828" width="8.5546875" style="75" customWidth="1"/>
    <col min="13829" max="13829" width="7.44140625" style="75" customWidth="1"/>
    <col min="13830" max="13830" width="8.6640625" style="75" customWidth="1"/>
    <col min="13831" max="13831" width="7.44140625" style="75" customWidth="1"/>
    <col min="13832" max="13832" width="8" style="75" customWidth="1"/>
    <col min="13833" max="13833" width="12" style="75" customWidth="1"/>
    <col min="13834" max="13834" width="7.88671875" style="75" customWidth="1"/>
    <col min="13835" max="13835" width="12.109375" style="75" customWidth="1"/>
    <col min="13836" max="13836" width="6.5546875" style="75" customWidth="1"/>
    <col min="13837" max="13837" width="12.44140625" style="75" customWidth="1"/>
    <col min="13838" max="13838" width="10.33203125" style="75" customWidth="1"/>
    <col min="13839" max="13839" width="8.88671875" style="75" customWidth="1"/>
    <col min="13840" max="13840" width="10.44140625" style="75" customWidth="1"/>
    <col min="13841" max="13841" width="7.88671875" style="75" customWidth="1"/>
    <col min="13842" max="13842" width="8.33203125" style="75" customWidth="1"/>
    <col min="13843" max="13843" width="11" style="75" customWidth="1"/>
    <col min="13844" max="13844" width="11.5546875" style="75" customWidth="1"/>
    <col min="13845" max="13845" width="21.44140625" style="75" customWidth="1"/>
    <col min="13846" max="14081" width="11.44140625" style="75"/>
    <col min="14082" max="14082" width="4.5546875" style="75" customWidth="1"/>
    <col min="14083" max="14083" width="8.88671875" style="75" customWidth="1"/>
    <col min="14084" max="14084" width="8.5546875" style="75" customWidth="1"/>
    <col min="14085" max="14085" width="7.44140625" style="75" customWidth="1"/>
    <col min="14086" max="14086" width="8.6640625" style="75" customWidth="1"/>
    <col min="14087" max="14087" width="7.44140625" style="75" customWidth="1"/>
    <col min="14088" max="14088" width="8" style="75" customWidth="1"/>
    <col min="14089" max="14089" width="12" style="75" customWidth="1"/>
    <col min="14090" max="14090" width="7.88671875" style="75" customWidth="1"/>
    <col min="14091" max="14091" width="12.109375" style="75" customWidth="1"/>
    <col min="14092" max="14092" width="6.5546875" style="75" customWidth="1"/>
    <col min="14093" max="14093" width="12.44140625" style="75" customWidth="1"/>
    <col min="14094" max="14094" width="10.33203125" style="75" customWidth="1"/>
    <col min="14095" max="14095" width="8.88671875" style="75" customWidth="1"/>
    <col min="14096" max="14096" width="10.44140625" style="75" customWidth="1"/>
    <col min="14097" max="14097" width="7.88671875" style="75" customWidth="1"/>
    <col min="14098" max="14098" width="8.33203125" style="75" customWidth="1"/>
    <col min="14099" max="14099" width="11" style="75" customWidth="1"/>
    <col min="14100" max="14100" width="11.5546875" style="75" customWidth="1"/>
    <col min="14101" max="14101" width="21.44140625" style="75" customWidth="1"/>
    <col min="14102" max="14337" width="11.44140625" style="75"/>
    <col min="14338" max="14338" width="4.5546875" style="75" customWidth="1"/>
    <col min="14339" max="14339" width="8.88671875" style="75" customWidth="1"/>
    <col min="14340" max="14340" width="8.5546875" style="75" customWidth="1"/>
    <col min="14341" max="14341" width="7.44140625" style="75" customWidth="1"/>
    <col min="14342" max="14342" width="8.6640625" style="75" customWidth="1"/>
    <col min="14343" max="14343" width="7.44140625" style="75" customWidth="1"/>
    <col min="14344" max="14344" width="8" style="75" customWidth="1"/>
    <col min="14345" max="14345" width="12" style="75" customWidth="1"/>
    <col min="14346" max="14346" width="7.88671875" style="75" customWidth="1"/>
    <col min="14347" max="14347" width="12.109375" style="75" customWidth="1"/>
    <col min="14348" max="14348" width="6.5546875" style="75" customWidth="1"/>
    <col min="14349" max="14349" width="12.44140625" style="75" customWidth="1"/>
    <col min="14350" max="14350" width="10.33203125" style="75" customWidth="1"/>
    <col min="14351" max="14351" width="8.88671875" style="75" customWidth="1"/>
    <col min="14352" max="14352" width="10.44140625" style="75" customWidth="1"/>
    <col min="14353" max="14353" width="7.88671875" style="75" customWidth="1"/>
    <col min="14354" max="14354" width="8.33203125" style="75" customWidth="1"/>
    <col min="14355" max="14355" width="11" style="75" customWidth="1"/>
    <col min="14356" max="14356" width="11.5546875" style="75" customWidth="1"/>
    <col min="14357" max="14357" width="21.44140625" style="75" customWidth="1"/>
    <col min="14358" max="14593" width="11.44140625" style="75"/>
    <col min="14594" max="14594" width="4.5546875" style="75" customWidth="1"/>
    <col min="14595" max="14595" width="8.88671875" style="75" customWidth="1"/>
    <col min="14596" max="14596" width="8.5546875" style="75" customWidth="1"/>
    <col min="14597" max="14597" width="7.44140625" style="75" customWidth="1"/>
    <col min="14598" max="14598" width="8.6640625" style="75" customWidth="1"/>
    <col min="14599" max="14599" width="7.44140625" style="75" customWidth="1"/>
    <col min="14600" max="14600" width="8" style="75" customWidth="1"/>
    <col min="14601" max="14601" width="12" style="75" customWidth="1"/>
    <col min="14602" max="14602" width="7.88671875" style="75" customWidth="1"/>
    <col min="14603" max="14603" width="12.109375" style="75" customWidth="1"/>
    <col min="14604" max="14604" width="6.5546875" style="75" customWidth="1"/>
    <col min="14605" max="14605" width="12.44140625" style="75" customWidth="1"/>
    <col min="14606" max="14606" width="10.33203125" style="75" customWidth="1"/>
    <col min="14607" max="14607" width="8.88671875" style="75" customWidth="1"/>
    <col min="14608" max="14608" width="10.44140625" style="75" customWidth="1"/>
    <col min="14609" max="14609" width="7.88671875" style="75" customWidth="1"/>
    <col min="14610" max="14610" width="8.33203125" style="75" customWidth="1"/>
    <col min="14611" max="14611" width="11" style="75" customWidth="1"/>
    <col min="14612" max="14612" width="11.5546875" style="75" customWidth="1"/>
    <col min="14613" max="14613" width="21.44140625" style="75" customWidth="1"/>
    <col min="14614" max="14849" width="11.44140625" style="75"/>
    <col min="14850" max="14850" width="4.5546875" style="75" customWidth="1"/>
    <col min="14851" max="14851" width="8.88671875" style="75" customWidth="1"/>
    <col min="14852" max="14852" width="8.5546875" style="75" customWidth="1"/>
    <col min="14853" max="14853" width="7.44140625" style="75" customWidth="1"/>
    <col min="14854" max="14854" width="8.6640625" style="75" customWidth="1"/>
    <col min="14855" max="14855" width="7.44140625" style="75" customWidth="1"/>
    <col min="14856" max="14856" width="8" style="75" customWidth="1"/>
    <col min="14857" max="14857" width="12" style="75" customWidth="1"/>
    <col min="14858" max="14858" width="7.88671875" style="75" customWidth="1"/>
    <col min="14859" max="14859" width="12.109375" style="75" customWidth="1"/>
    <col min="14860" max="14860" width="6.5546875" style="75" customWidth="1"/>
    <col min="14861" max="14861" width="12.44140625" style="75" customWidth="1"/>
    <col min="14862" max="14862" width="10.33203125" style="75" customWidth="1"/>
    <col min="14863" max="14863" width="8.88671875" style="75" customWidth="1"/>
    <col min="14864" max="14864" width="10.44140625" style="75" customWidth="1"/>
    <col min="14865" max="14865" width="7.88671875" style="75" customWidth="1"/>
    <col min="14866" max="14866" width="8.33203125" style="75" customWidth="1"/>
    <col min="14867" max="14867" width="11" style="75" customWidth="1"/>
    <col min="14868" max="14868" width="11.5546875" style="75" customWidth="1"/>
    <col min="14869" max="14869" width="21.44140625" style="75" customWidth="1"/>
    <col min="14870" max="15105" width="11.44140625" style="75"/>
    <col min="15106" max="15106" width="4.5546875" style="75" customWidth="1"/>
    <col min="15107" max="15107" width="8.88671875" style="75" customWidth="1"/>
    <col min="15108" max="15108" width="8.5546875" style="75" customWidth="1"/>
    <col min="15109" max="15109" width="7.44140625" style="75" customWidth="1"/>
    <col min="15110" max="15110" width="8.6640625" style="75" customWidth="1"/>
    <col min="15111" max="15111" width="7.44140625" style="75" customWidth="1"/>
    <col min="15112" max="15112" width="8" style="75" customWidth="1"/>
    <col min="15113" max="15113" width="12" style="75" customWidth="1"/>
    <col min="15114" max="15114" width="7.88671875" style="75" customWidth="1"/>
    <col min="15115" max="15115" width="12.109375" style="75" customWidth="1"/>
    <col min="15116" max="15116" width="6.5546875" style="75" customWidth="1"/>
    <col min="15117" max="15117" width="12.44140625" style="75" customWidth="1"/>
    <col min="15118" max="15118" width="10.33203125" style="75" customWidth="1"/>
    <col min="15119" max="15119" width="8.88671875" style="75" customWidth="1"/>
    <col min="15120" max="15120" width="10.44140625" style="75" customWidth="1"/>
    <col min="15121" max="15121" width="7.88671875" style="75" customWidth="1"/>
    <col min="15122" max="15122" width="8.33203125" style="75" customWidth="1"/>
    <col min="15123" max="15123" width="11" style="75" customWidth="1"/>
    <col min="15124" max="15124" width="11.5546875" style="75" customWidth="1"/>
    <col min="15125" max="15125" width="21.44140625" style="75" customWidth="1"/>
    <col min="15126" max="15361" width="11.44140625" style="75"/>
    <col min="15362" max="15362" width="4.5546875" style="75" customWidth="1"/>
    <col min="15363" max="15363" width="8.88671875" style="75" customWidth="1"/>
    <col min="15364" max="15364" width="8.5546875" style="75" customWidth="1"/>
    <col min="15365" max="15365" width="7.44140625" style="75" customWidth="1"/>
    <col min="15366" max="15366" width="8.6640625" style="75" customWidth="1"/>
    <col min="15367" max="15367" width="7.44140625" style="75" customWidth="1"/>
    <col min="15368" max="15368" width="8" style="75" customWidth="1"/>
    <col min="15369" max="15369" width="12" style="75" customWidth="1"/>
    <col min="15370" max="15370" width="7.88671875" style="75" customWidth="1"/>
    <col min="15371" max="15371" width="12.109375" style="75" customWidth="1"/>
    <col min="15372" max="15372" width="6.5546875" style="75" customWidth="1"/>
    <col min="15373" max="15373" width="12.44140625" style="75" customWidth="1"/>
    <col min="15374" max="15374" width="10.33203125" style="75" customWidth="1"/>
    <col min="15375" max="15375" width="8.88671875" style="75" customWidth="1"/>
    <col min="15376" max="15376" width="10.44140625" style="75" customWidth="1"/>
    <col min="15377" max="15377" width="7.88671875" style="75" customWidth="1"/>
    <col min="15378" max="15378" width="8.33203125" style="75" customWidth="1"/>
    <col min="15379" max="15379" width="11" style="75" customWidth="1"/>
    <col min="15380" max="15380" width="11.5546875" style="75" customWidth="1"/>
    <col min="15381" max="15381" width="21.44140625" style="75" customWidth="1"/>
    <col min="15382" max="15617" width="11.44140625" style="75"/>
    <col min="15618" max="15618" width="4.5546875" style="75" customWidth="1"/>
    <col min="15619" max="15619" width="8.88671875" style="75" customWidth="1"/>
    <col min="15620" max="15620" width="8.5546875" style="75" customWidth="1"/>
    <col min="15621" max="15621" width="7.44140625" style="75" customWidth="1"/>
    <col min="15622" max="15622" width="8.6640625" style="75" customWidth="1"/>
    <col min="15623" max="15623" width="7.44140625" style="75" customWidth="1"/>
    <col min="15624" max="15624" width="8" style="75" customWidth="1"/>
    <col min="15625" max="15625" width="12" style="75" customWidth="1"/>
    <col min="15626" max="15626" width="7.88671875" style="75" customWidth="1"/>
    <col min="15627" max="15627" width="12.109375" style="75" customWidth="1"/>
    <col min="15628" max="15628" width="6.5546875" style="75" customWidth="1"/>
    <col min="15629" max="15629" width="12.44140625" style="75" customWidth="1"/>
    <col min="15630" max="15630" width="10.33203125" style="75" customWidth="1"/>
    <col min="15631" max="15631" width="8.88671875" style="75" customWidth="1"/>
    <col min="15632" max="15632" width="10.44140625" style="75" customWidth="1"/>
    <col min="15633" max="15633" width="7.88671875" style="75" customWidth="1"/>
    <col min="15634" max="15634" width="8.33203125" style="75" customWidth="1"/>
    <col min="15635" max="15635" width="11" style="75" customWidth="1"/>
    <col min="15636" max="15636" width="11.5546875" style="75" customWidth="1"/>
    <col min="15637" max="15637" width="21.44140625" style="75" customWidth="1"/>
    <col min="15638" max="15873" width="11.44140625" style="75"/>
    <col min="15874" max="15874" width="4.5546875" style="75" customWidth="1"/>
    <col min="15875" max="15875" width="8.88671875" style="75" customWidth="1"/>
    <col min="15876" max="15876" width="8.5546875" style="75" customWidth="1"/>
    <col min="15877" max="15877" width="7.44140625" style="75" customWidth="1"/>
    <col min="15878" max="15878" width="8.6640625" style="75" customWidth="1"/>
    <col min="15879" max="15879" width="7.44140625" style="75" customWidth="1"/>
    <col min="15880" max="15880" width="8" style="75" customWidth="1"/>
    <col min="15881" max="15881" width="12" style="75" customWidth="1"/>
    <col min="15882" max="15882" width="7.88671875" style="75" customWidth="1"/>
    <col min="15883" max="15883" width="12.109375" style="75" customWidth="1"/>
    <col min="15884" max="15884" width="6.5546875" style="75" customWidth="1"/>
    <col min="15885" max="15885" width="12.44140625" style="75" customWidth="1"/>
    <col min="15886" max="15886" width="10.33203125" style="75" customWidth="1"/>
    <col min="15887" max="15887" width="8.88671875" style="75" customWidth="1"/>
    <col min="15888" max="15888" width="10.44140625" style="75" customWidth="1"/>
    <col min="15889" max="15889" width="7.88671875" style="75" customWidth="1"/>
    <col min="15890" max="15890" width="8.33203125" style="75" customWidth="1"/>
    <col min="15891" max="15891" width="11" style="75" customWidth="1"/>
    <col min="15892" max="15892" width="11.5546875" style="75" customWidth="1"/>
    <col min="15893" max="15893" width="21.44140625" style="75" customWidth="1"/>
    <col min="15894" max="16129" width="11.44140625" style="75"/>
    <col min="16130" max="16130" width="4.5546875" style="75" customWidth="1"/>
    <col min="16131" max="16131" width="8.88671875" style="75" customWidth="1"/>
    <col min="16132" max="16132" width="8.5546875" style="75" customWidth="1"/>
    <col min="16133" max="16133" width="7.44140625" style="75" customWidth="1"/>
    <col min="16134" max="16134" width="8.6640625" style="75" customWidth="1"/>
    <col min="16135" max="16135" width="7.44140625" style="75" customWidth="1"/>
    <col min="16136" max="16136" width="8" style="75" customWidth="1"/>
    <col min="16137" max="16137" width="12" style="75" customWidth="1"/>
    <col min="16138" max="16138" width="7.88671875" style="75" customWidth="1"/>
    <col min="16139" max="16139" width="12.109375" style="75" customWidth="1"/>
    <col min="16140" max="16140" width="6.5546875" style="75" customWidth="1"/>
    <col min="16141" max="16141" width="12.44140625" style="75" customWidth="1"/>
    <col min="16142" max="16142" width="10.33203125" style="75" customWidth="1"/>
    <col min="16143" max="16143" width="8.88671875" style="75" customWidth="1"/>
    <col min="16144" max="16144" width="10.44140625" style="75" customWidth="1"/>
    <col min="16145" max="16145" width="7.88671875" style="75" customWidth="1"/>
    <col min="16146" max="16146" width="8.33203125" style="75" customWidth="1"/>
    <col min="16147" max="16147" width="11" style="75" customWidth="1"/>
    <col min="16148" max="16148" width="11.5546875" style="75" customWidth="1"/>
    <col min="16149" max="16149" width="21.44140625" style="75" customWidth="1"/>
    <col min="16150" max="16384" width="11.44140625" style="75"/>
  </cols>
  <sheetData>
    <row r="1" spans="1:21" x14ac:dyDescent="0.25">
      <c r="A1" s="180" t="s">
        <v>101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</row>
    <row r="2" spans="1:21" x14ac:dyDescent="0.25">
      <c r="A2" s="180" t="s">
        <v>161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</row>
    <row r="3" spans="1:21" x14ac:dyDescent="0.25">
      <c r="A3" s="108"/>
      <c r="B3" s="108"/>
      <c r="C3" s="108"/>
      <c r="D3" s="108"/>
      <c r="E3" s="90"/>
      <c r="F3" s="90"/>
      <c r="G3" s="90"/>
      <c r="H3" s="108"/>
      <c r="I3" s="108"/>
      <c r="J3" s="108"/>
      <c r="K3" s="180">
        <v>2025</v>
      </c>
      <c r="L3" s="180"/>
      <c r="M3" s="108"/>
      <c r="N3" s="108"/>
      <c r="O3" s="108"/>
      <c r="P3" s="108"/>
      <c r="Q3" s="108"/>
      <c r="R3" s="108"/>
      <c r="S3" s="108"/>
    </row>
    <row r="4" spans="1:21" ht="39" customHeight="1" x14ac:dyDescent="0.25">
      <c r="A4" s="233" t="s">
        <v>162</v>
      </c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80"/>
    </row>
    <row r="5" spans="1:21" ht="14.4" x14ac:dyDescent="0.3">
      <c r="A5" s="234" t="s">
        <v>136</v>
      </c>
      <c r="B5" s="234"/>
      <c r="C5" s="234"/>
      <c r="D5" s="235" t="s">
        <v>137</v>
      </c>
      <c r="E5" s="235"/>
      <c r="F5" s="235"/>
      <c r="G5" s="235" t="s">
        <v>141</v>
      </c>
      <c r="H5" s="235"/>
      <c r="I5" s="235"/>
      <c r="J5" s="235"/>
      <c r="K5" s="235"/>
      <c r="L5" s="235"/>
      <c r="M5" s="235"/>
      <c r="N5" s="235" t="s">
        <v>142</v>
      </c>
      <c r="O5" s="235"/>
      <c r="P5" s="235"/>
      <c r="Q5" s="235" t="s">
        <v>143</v>
      </c>
      <c r="R5" s="235"/>
      <c r="S5" s="235"/>
      <c r="T5" s="81"/>
      <c r="U5" s="80"/>
    </row>
    <row r="6" spans="1:21" ht="13.8" x14ac:dyDescent="0.25">
      <c r="A6" s="236">
        <v>85999</v>
      </c>
      <c r="B6" s="236"/>
      <c r="C6" s="236"/>
      <c r="D6" s="237" t="s">
        <v>144</v>
      </c>
      <c r="E6" s="237"/>
      <c r="F6" s="237"/>
      <c r="G6" s="237" t="s">
        <v>138</v>
      </c>
      <c r="H6" s="237"/>
      <c r="I6" s="237"/>
      <c r="J6" s="237"/>
      <c r="K6" s="237"/>
      <c r="L6" s="237"/>
      <c r="M6" s="237"/>
      <c r="N6" s="237" t="s">
        <v>139</v>
      </c>
      <c r="O6" s="237"/>
      <c r="P6" s="237"/>
      <c r="Q6" s="237" t="s">
        <v>140</v>
      </c>
      <c r="R6" s="237"/>
      <c r="S6" s="237"/>
      <c r="T6" s="81"/>
      <c r="U6" s="80"/>
    </row>
    <row r="7" spans="1:21" ht="14.4" thickBot="1" x14ac:dyDescent="0.3">
      <c r="A7" s="93"/>
      <c r="B7" s="93"/>
      <c r="C7" s="102"/>
      <c r="D7" s="103"/>
      <c r="E7" s="94"/>
      <c r="F7" s="104"/>
      <c r="G7" s="88"/>
      <c r="H7" s="88"/>
      <c r="I7" s="89"/>
      <c r="J7" s="88"/>
      <c r="K7" s="89"/>
      <c r="L7" s="88"/>
      <c r="M7" s="88"/>
      <c r="N7" s="88"/>
      <c r="O7" s="88"/>
      <c r="P7" s="88"/>
      <c r="Q7" s="88"/>
      <c r="R7" s="88"/>
      <c r="S7" s="89"/>
      <c r="T7" s="81"/>
      <c r="U7" s="80"/>
    </row>
    <row r="8" spans="1:21" ht="12.75" customHeight="1" x14ac:dyDescent="0.25">
      <c r="A8" s="246" t="s">
        <v>1</v>
      </c>
      <c r="B8" s="238" t="s">
        <v>102</v>
      </c>
      <c r="C8" s="238" t="s">
        <v>103</v>
      </c>
      <c r="D8" s="248" t="s">
        <v>130</v>
      </c>
      <c r="E8" s="238" t="s">
        <v>123</v>
      </c>
      <c r="F8" s="238"/>
      <c r="G8" s="238" t="s">
        <v>132</v>
      </c>
      <c r="H8" s="240" t="s">
        <v>104</v>
      </c>
      <c r="I8" s="240"/>
      <c r="J8" s="240"/>
      <c r="K8" s="241" t="s">
        <v>105</v>
      </c>
      <c r="L8" s="241"/>
      <c r="M8" s="241"/>
      <c r="N8" s="241"/>
      <c r="O8" s="242"/>
      <c r="P8" s="242"/>
      <c r="Q8" s="242"/>
      <c r="R8" s="242"/>
      <c r="S8" s="243"/>
      <c r="T8" s="82"/>
    </row>
    <row r="9" spans="1:21" ht="30.6" x14ac:dyDescent="0.25">
      <c r="A9" s="247"/>
      <c r="B9" s="239"/>
      <c r="C9" s="239"/>
      <c r="D9" s="249"/>
      <c r="E9" s="131" t="s">
        <v>106</v>
      </c>
      <c r="F9" s="131" t="s">
        <v>107</v>
      </c>
      <c r="G9" s="239"/>
      <c r="H9" s="132" t="s">
        <v>108</v>
      </c>
      <c r="I9" s="131" t="s">
        <v>109</v>
      </c>
      <c r="J9" s="132" t="s">
        <v>110</v>
      </c>
      <c r="K9" s="132" t="s">
        <v>111</v>
      </c>
      <c r="L9" s="132" t="s">
        <v>112</v>
      </c>
      <c r="M9" s="132" t="s">
        <v>113</v>
      </c>
      <c r="N9" s="132" t="s">
        <v>121</v>
      </c>
      <c r="O9" s="131" t="s">
        <v>127</v>
      </c>
      <c r="P9" s="131" t="s">
        <v>114</v>
      </c>
      <c r="Q9" s="131" t="s">
        <v>116</v>
      </c>
      <c r="R9" s="131" t="s">
        <v>125</v>
      </c>
      <c r="S9" s="133" t="s">
        <v>115</v>
      </c>
    </row>
    <row r="10" spans="1:21" ht="24.75" customHeight="1" x14ac:dyDescent="0.25">
      <c r="A10" s="135">
        <v>1</v>
      </c>
      <c r="B10" s="136">
        <v>1423500</v>
      </c>
      <c r="C10" s="136">
        <v>200000</v>
      </c>
      <c r="D10" s="137">
        <f>60*7414</f>
        <v>444840</v>
      </c>
      <c r="E10" s="111">
        <f>+C10*8.5%</f>
        <v>17000</v>
      </c>
      <c r="F10" s="137">
        <f>+(B10+D10)*12%</f>
        <v>224200.8</v>
      </c>
      <c r="G10" s="137">
        <f>(B10+D10)*2.436%</f>
        <v>45512.7624</v>
      </c>
      <c r="H10" s="96" t="s">
        <v>131</v>
      </c>
      <c r="I10" s="96" t="s">
        <v>131</v>
      </c>
      <c r="J10" s="137">
        <f>(B10+D10)*4%</f>
        <v>74733.600000000006</v>
      </c>
      <c r="K10" s="137">
        <f>+(B10+C10+D10)*8.33%</f>
        <v>172292.72200000001</v>
      </c>
      <c r="L10" s="137">
        <f>(B10+C10+D10)*1%</f>
        <v>20683.400000000001</v>
      </c>
      <c r="M10" s="137">
        <f>+(B10+C10+D10)*8.33%</f>
        <v>172292.72200000001</v>
      </c>
      <c r="N10" s="137">
        <f>+(B10+D10)*4.17%</f>
        <v>77909.778000000006</v>
      </c>
      <c r="O10" s="137">
        <v>120000</v>
      </c>
      <c r="P10" s="137">
        <f>SUM(B10:O10)</f>
        <v>2992965.7843999998</v>
      </c>
      <c r="Q10" s="137">
        <f>+P10*10%</f>
        <v>299296.57844000001</v>
      </c>
      <c r="R10" s="137">
        <f>+Q10*19%</f>
        <v>56866.349903599999</v>
      </c>
      <c r="S10" s="155">
        <f>+P10+Q10+R10</f>
        <v>3349128.7127435994</v>
      </c>
    </row>
    <row r="11" spans="1:21" ht="24" customHeight="1" x14ac:dyDescent="0.25">
      <c r="A11" s="138">
        <v>2</v>
      </c>
      <c r="B11" s="139">
        <v>1423500</v>
      </c>
      <c r="C11" s="139">
        <v>200000</v>
      </c>
      <c r="D11" s="140">
        <f>60*7414</f>
        <v>444840</v>
      </c>
      <c r="E11" s="130">
        <f t="shared" ref="E11" si="0">+C11*8.5%</f>
        <v>17000</v>
      </c>
      <c r="F11" s="140">
        <f>+(B11+D11)*12%</f>
        <v>224200.8</v>
      </c>
      <c r="G11" s="140">
        <f>(B11+D11)*2.436%</f>
        <v>45512.7624</v>
      </c>
      <c r="H11" s="134" t="s">
        <v>131</v>
      </c>
      <c r="I11" s="134" t="s">
        <v>131</v>
      </c>
      <c r="J11" s="140">
        <f>(B11+D11)*4%</f>
        <v>74733.600000000006</v>
      </c>
      <c r="K11" s="140">
        <f>+(B11+C11+D11)*8.33%</f>
        <v>172292.72200000001</v>
      </c>
      <c r="L11" s="140">
        <f>(B11+C11+D11)*1%</f>
        <v>20683.400000000001</v>
      </c>
      <c r="M11" s="140">
        <f>+(B11+C11+D11)*8.33%</f>
        <v>172292.72200000001</v>
      </c>
      <c r="N11" s="140">
        <f>+(B11+D11)*4.17%</f>
        <v>77909.778000000006</v>
      </c>
      <c r="O11" s="140">
        <v>120000</v>
      </c>
      <c r="P11" s="140">
        <f>SUM(B11:O11)</f>
        <v>2992965.7843999998</v>
      </c>
      <c r="Q11" s="140">
        <f>+P11*10%</f>
        <v>299296.57844000001</v>
      </c>
      <c r="R11" s="140">
        <f>+Q11*19%</f>
        <v>56866.349903599999</v>
      </c>
      <c r="S11" s="156">
        <f>+P11+Q11+R11</f>
        <v>3349128.7127435994</v>
      </c>
    </row>
    <row r="12" spans="1:21" ht="24" customHeight="1" thickBot="1" x14ac:dyDescent="0.3">
      <c r="A12" s="141"/>
      <c r="B12" s="142">
        <f>SUM(B10:B11)</f>
        <v>2847000</v>
      </c>
      <c r="C12" s="142">
        <f>SUM(C10:C11)</f>
        <v>400000</v>
      </c>
      <c r="D12" s="142"/>
      <c r="E12" s="142">
        <f t="shared" ref="E12:S12" si="1">SUM(E10:E11)</f>
        <v>34000</v>
      </c>
      <c r="F12" s="142">
        <f>SUM(F10:F11)</f>
        <v>448401.6</v>
      </c>
      <c r="G12" s="142">
        <f t="shared" si="1"/>
        <v>91025.524799999999</v>
      </c>
      <c r="H12" s="142">
        <f t="shared" si="1"/>
        <v>0</v>
      </c>
      <c r="I12" s="142">
        <f t="shared" si="1"/>
        <v>0</v>
      </c>
      <c r="J12" s="142">
        <f t="shared" si="1"/>
        <v>149467.20000000001</v>
      </c>
      <c r="K12" s="142">
        <f t="shared" si="1"/>
        <v>344585.44400000002</v>
      </c>
      <c r="L12" s="142">
        <f t="shared" si="1"/>
        <v>41366.800000000003</v>
      </c>
      <c r="M12" s="142">
        <f t="shared" si="1"/>
        <v>344585.44400000002</v>
      </c>
      <c r="N12" s="142">
        <f t="shared" si="1"/>
        <v>155819.55600000001</v>
      </c>
      <c r="O12" s="142">
        <f t="shared" si="1"/>
        <v>240000</v>
      </c>
      <c r="P12" s="142">
        <f t="shared" si="1"/>
        <v>5985931.5687999995</v>
      </c>
      <c r="Q12" s="142">
        <f t="shared" si="1"/>
        <v>598593.15688000002</v>
      </c>
      <c r="R12" s="142">
        <f t="shared" si="1"/>
        <v>113732.6998072</v>
      </c>
      <c r="S12" s="154">
        <f t="shared" si="1"/>
        <v>6698257.4254871989</v>
      </c>
      <c r="T12" s="83"/>
    </row>
    <row r="13" spans="1:21" ht="13.8" x14ac:dyDescent="0.25">
      <c r="A13" s="90"/>
      <c r="B13" s="88"/>
      <c r="C13" s="88"/>
      <c r="D13" s="88"/>
      <c r="E13" s="89"/>
      <c r="F13" s="88"/>
      <c r="G13" s="88"/>
      <c r="H13" s="88"/>
      <c r="I13" s="89"/>
      <c r="J13" s="88"/>
      <c r="K13" s="89"/>
      <c r="L13" s="88"/>
      <c r="M13" s="88"/>
      <c r="N13" s="88"/>
      <c r="O13" s="88"/>
      <c r="P13" s="88"/>
      <c r="Q13" s="88"/>
      <c r="R13" s="88"/>
      <c r="S13" s="89"/>
      <c r="T13" s="81"/>
      <c r="U13" s="80"/>
    </row>
    <row r="14" spans="1:21" s="64" customFormat="1" ht="10.199999999999999" x14ac:dyDescent="0.2">
      <c r="A14" s="244" t="s">
        <v>124</v>
      </c>
      <c r="B14" s="244"/>
      <c r="C14" s="245">
        <f>+S12/30</f>
        <v>223275.24751623996</v>
      </c>
      <c r="D14" s="245"/>
      <c r="E14" s="105"/>
      <c r="F14" s="101"/>
      <c r="G14" s="210"/>
      <c r="H14" s="210"/>
      <c r="I14" s="97"/>
      <c r="J14" s="101"/>
      <c r="K14" s="101"/>
      <c r="L14" s="101"/>
      <c r="M14" s="101"/>
      <c r="N14" s="101"/>
      <c r="O14" s="101"/>
      <c r="P14" s="101"/>
      <c r="Q14" s="101"/>
      <c r="R14" s="101"/>
      <c r="S14" s="98"/>
      <c r="T14" s="84"/>
    </row>
    <row r="15" spans="1:21" s="64" customFormat="1" ht="10.199999999999999" x14ac:dyDescent="0.2">
      <c r="A15" s="244" t="s">
        <v>167</v>
      </c>
      <c r="B15" s="244"/>
      <c r="C15" s="245">
        <f>S12</f>
        <v>6698257.4254871989</v>
      </c>
      <c r="D15" s="245"/>
      <c r="E15" s="106"/>
      <c r="F15" s="99"/>
      <c r="G15" s="232"/>
      <c r="H15" s="232"/>
      <c r="I15" s="100"/>
      <c r="J15" s="101"/>
      <c r="K15" s="107"/>
      <c r="L15" s="101"/>
      <c r="M15" s="101"/>
      <c r="N15" s="101"/>
      <c r="O15" s="101"/>
      <c r="P15" s="101"/>
      <c r="Q15" s="101"/>
      <c r="R15" s="101"/>
      <c r="S15" s="101"/>
      <c r="T15" s="78"/>
      <c r="U15" s="78"/>
    </row>
    <row r="16" spans="1:21" s="76" customFormat="1" ht="10.199999999999999" x14ac:dyDescent="0.2">
      <c r="A16" s="252" t="s">
        <v>90</v>
      </c>
      <c r="B16" s="252"/>
      <c r="C16" s="253">
        <f>SUM(C15:D15)</f>
        <v>6698257.4254871989</v>
      </c>
      <c r="D16" s="253"/>
      <c r="E16" s="113"/>
      <c r="F16" s="114"/>
      <c r="G16" s="114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</row>
    <row r="17" spans="1:19" s="76" customFormat="1" ht="23.25" customHeight="1" x14ac:dyDescent="0.2">
      <c r="A17" s="254"/>
      <c r="B17" s="255"/>
      <c r="C17" s="256"/>
      <c r="D17" s="257"/>
      <c r="E17" s="113"/>
      <c r="F17" s="114"/>
      <c r="G17" s="114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</row>
    <row r="18" spans="1:19" s="76" customFormat="1" ht="10.199999999999999" x14ac:dyDescent="0.2">
      <c r="A18" s="124"/>
      <c r="B18" s="124"/>
      <c r="C18" s="124"/>
      <c r="D18" s="124"/>
      <c r="E18" s="113"/>
      <c r="F18" s="151"/>
      <c r="G18" s="114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</row>
    <row r="19" spans="1:19" s="76" customFormat="1" ht="22.5" customHeight="1" x14ac:dyDescent="0.2">
      <c r="A19" s="124"/>
      <c r="B19" s="124"/>
      <c r="C19" s="124"/>
      <c r="D19" s="124"/>
      <c r="E19" s="113"/>
      <c r="F19" s="114"/>
      <c r="G19" s="114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</row>
    <row r="20" spans="1:19" ht="20.25" customHeight="1" x14ac:dyDescent="0.25">
      <c r="A20" s="125"/>
      <c r="B20" s="125"/>
      <c r="C20" s="125"/>
      <c r="D20" s="125"/>
      <c r="E20" s="108"/>
      <c r="F20" s="108"/>
      <c r="G20" s="108"/>
      <c r="H20" s="126"/>
      <c r="I20" s="108"/>
      <c r="J20" s="127"/>
      <c r="K20" s="108"/>
      <c r="L20" s="108"/>
      <c r="M20" s="108"/>
      <c r="N20" s="108"/>
      <c r="O20" s="101"/>
      <c r="P20" s="108"/>
      <c r="Q20" s="108"/>
      <c r="R20" s="108"/>
      <c r="S20" s="128"/>
    </row>
    <row r="21" spans="1:19" ht="17.25" customHeight="1" x14ac:dyDescent="0.25">
      <c r="A21" s="110" t="s">
        <v>122</v>
      </c>
      <c r="B21" s="110"/>
      <c r="C21" s="110"/>
      <c r="D21" s="110"/>
      <c r="E21" s="110"/>
      <c r="F21" s="110"/>
      <c r="G21" s="110"/>
      <c r="H21" s="110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28"/>
    </row>
    <row r="22" spans="1:19" ht="12.75" customHeight="1" x14ac:dyDescent="0.25">
      <c r="A22" s="110" t="s">
        <v>145</v>
      </c>
      <c r="B22" s="110"/>
      <c r="C22" s="110"/>
      <c r="D22" s="110"/>
      <c r="E22" s="110"/>
      <c r="F22" s="110"/>
      <c r="G22" s="110"/>
      <c r="H22" s="110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</row>
    <row r="23" spans="1:19" x14ac:dyDescent="0.25">
      <c r="A23" s="110" t="s">
        <v>128</v>
      </c>
      <c r="B23" s="110"/>
      <c r="C23" s="110"/>
      <c r="D23" s="110"/>
      <c r="E23" s="110"/>
      <c r="F23" s="110"/>
      <c r="G23" s="110"/>
      <c r="H23" s="110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</row>
    <row r="24" spans="1:19" s="76" customFormat="1" ht="10.199999999999999" x14ac:dyDescent="0.2">
      <c r="A24" s="250"/>
      <c r="B24" s="250"/>
      <c r="C24" s="250"/>
      <c r="D24" s="250"/>
      <c r="E24" s="250"/>
      <c r="F24" s="79"/>
      <c r="G24" s="79"/>
      <c r="H24" s="79"/>
      <c r="I24" s="79"/>
    </row>
    <row r="25" spans="1:19" s="76" customFormat="1" ht="10.199999999999999" x14ac:dyDescent="0.2">
      <c r="A25" s="250"/>
      <c r="B25" s="250"/>
      <c r="C25" s="250"/>
      <c r="D25" s="250"/>
      <c r="E25" s="250"/>
      <c r="F25" s="250"/>
      <c r="G25" s="250"/>
      <c r="H25" s="250"/>
      <c r="I25" s="250"/>
    </row>
    <row r="26" spans="1:19" s="64" customFormat="1" ht="10.199999999999999" x14ac:dyDescent="0.2">
      <c r="A26" s="251"/>
      <c r="B26" s="251"/>
      <c r="C26" s="251"/>
      <c r="D26" s="251"/>
      <c r="E26" s="251"/>
      <c r="F26" s="251"/>
      <c r="G26" s="251"/>
      <c r="H26" s="251"/>
      <c r="I26" s="251"/>
    </row>
    <row r="27" spans="1:19" s="64" customFormat="1" ht="10.199999999999999" x14ac:dyDescent="0.2">
      <c r="I27" s="77"/>
    </row>
    <row r="28" spans="1:19" s="64" customFormat="1" ht="10.199999999999999" x14ac:dyDescent="0.2">
      <c r="I28" s="77"/>
    </row>
    <row r="29" spans="1:19" x14ac:dyDescent="0.25">
      <c r="I29" s="85"/>
    </row>
    <row r="30" spans="1:19" x14ac:dyDescent="0.25">
      <c r="I30" s="85"/>
    </row>
  </sheetData>
  <mergeCells count="36">
    <mergeCell ref="A25:I25"/>
    <mergeCell ref="A26:I26"/>
    <mergeCell ref="A15:B15"/>
    <mergeCell ref="C15:D15"/>
    <mergeCell ref="G15:H15"/>
    <mergeCell ref="A16:B16"/>
    <mergeCell ref="C16:D16"/>
    <mergeCell ref="A24:E24"/>
    <mergeCell ref="A17:B17"/>
    <mergeCell ref="C17:D17"/>
    <mergeCell ref="G8:G9"/>
    <mergeCell ref="H8:J8"/>
    <mergeCell ref="K8:N8"/>
    <mergeCell ref="O8:S8"/>
    <mergeCell ref="A14:B14"/>
    <mergeCell ref="C14:D14"/>
    <mergeCell ref="G14:H14"/>
    <mergeCell ref="A8:A9"/>
    <mergeCell ref="B8:B9"/>
    <mergeCell ref="C8:C9"/>
    <mergeCell ref="D8:D9"/>
    <mergeCell ref="E8:F8"/>
    <mergeCell ref="A6:C6"/>
    <mergeCell ref="D6:F6"/>
    <mergeCell ref="G6:M6"/>
    <mergeCell ref="N6:P6"/>
    <mergeCell ref="Q6:S6"/>
    <mergeCell ref="A1:S1"/>
    <mergeCell ref="A2:S2"/>
    <mergeCell ref="K3:L3"/>
    <mergeCell ref="A4:S4"/>
    <mergeCell ref="A5:C5"/>
    <mergeCell ref="D5:F5"/>
    <mergeCell ref="G5:M5"/>
    <mergeCell ref="N5:P5"/>
    <mergeCell ref="Q5:S5"/>
  </mergeCells>
  <pageMargins left="0.7" right="0.7" top="0.75" bottom="0.75" header="0.3" footer="0.3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8B266-C6B6-4783-BADB-32A97A17954C}">
  <dimension ref="A1:S21"/>
  <sheetViews>
    <sheetView tabSelected="1" workbookViewId="0">
      <selection activeCell="F19" sqref="F19"/>
    </sheetView>
  </sheetViews>
  <sheetFormatPr baseColWidth="10" defaultRowHeight="13.2" x14ac:dyDescent="0.25"/>
  <cols>
    <col min="3" max="3" width="9.5546875" customWidth="1"/>
    <col min="4" max="4" width="8.5546875" customWidth="1"/>
    <col min="6" max="6" width="13.109375" customWidth="1"/>
    <col min="7" max="7" width="13.33203125" customWidth="1"/>
  </cols>
  <sheetData>
    <row r="1" spans="1:7" x14ac:dyDescent="0.25">
      <c r="A1" s="90" t="s">
        <v>101</v>
      </c>
    </row>
    <row r="2" spans="1:7" x14ac:dyDescent="0.25">
      <c r="A2" s="90" t="s">
        <v>126</v>
      </c>
    </row>
    <row r="3" spans="1:7" x14ac:dyDescent="0.25">
      <c r="D3" s="150">
        <v>2025</v>
      </c>
    </row>
    <row r="5" spans="1:7" ht="43.5" customHeight="1" x14ac:dyDescent="0.25">
      <c r="A5" s="260" t="s">
        <v>164</v>
      </c>
      <c r="B5" s="260"/>
      <c r="C5" s="260"/>
      <c r="D5" s="260"/>
      <c r="E5" s="260"/>
      <c r="F5" s="260"/>
      <c r="G5" s="260"/>
    </row>
    <row r="8" spans="1:7" ht="21" customHeight="1" x14ac:dyDescent="0.25">
      <c r="B8" s="261" t="s">
        <v>134</v>
      </c>
      <c r="C8" s="261"/>
      <c r="D8" s="261"/>
      <c r="E8" s="261"/>
      <c r="F8" s="157"/>
      <c r="G8" s="157"/>
    </row>
    <row r="9" spans="1:7" ht="20.25" customHeight="1" x14ac:dyDescent="0.25">
      <c r="B9" s="262" t="s">
        <v>158</v>
      </c>
      <c r="C9" s="262"/>
      <c r="D9" s="263">
        <f>'operarios '!R19</f>
        <v>22082278.45716</v>
      </c>
      <c r="E9" s="263"/>
      <c r="F9" s="158"/>
      <c r="G9" s="159"/>
    </row>
    <row r="10" spans="1:7" ht="20.25" customHeight="1" x14ac:dyDescent="0.25">
      <c r="B10" s="262" t="s">
        <v>159</v>
      </c>
      <c r="C10" s="262"/>
      <c r="D10" s="264">
        <f>'conserjes '!S12</f>
        <v>6698257.4254871989</v>
      </c>
      <c r="E10" s="264"/>
      <c r="F10" s="158"/>
      <c r="G10" s="159"/>
    </row>
    <row r="11" spans="1:7" ht="20.25" customHeight="1" x14ac:dyDescent="0.3">
      <c r="B11" s="258" t="s">
        <v>160</v>
      </c>
      <c r="C11" s="258"/>
      <c r="D11" s="259">
        <f>SUM(D9:E10)</f>
        <v>28780535.882647198</v>
      </c>
      <c r="E11" s="259"/>
      <c r="F11" s="158"/>
      <c r="G11" s="160"/>
    </row>
    <row r="17" spans="1:19" s="75" customFormat="1" ht="20.25" customHeight="1" x14ac:dyDescent="0.25">
      <c r="A17" s="125"/>
      <c r="B17" s="125"/>
      <c r="C17" s="125"/>
      <c r="D17" s="125"/>
      <c r="E17" s="108"/>
      <c r="F17" s="108"/>
      <c r="G17" s="108"/>
      <c r="H17" s="126"/>
      <c r="I17" s="108"/>
      <c r="J17" s="127"/>
      <c r="K17" s="108"/>
      <c r="L17" s="108"/>
      <c r="M17" s="108"/>
      <c r="N17" s="108"/>
      <c r="O17" s="101"/>
      <c r="P17" s="108"/>
      <c r="Q17" s="108"/>
      <c r="R17" s="108"/>
      <c r="S17" s="128"/>
    </row>
    <row r="18" spans="1:19" s="75" customFormat="1" ht="17.25" customHeight="1" x14ac:dyDescent="0.25">
      <c r="A18" s="110" t="s">
        <v>122</v>
      </c>
      <c r="B18" s="110"/>
      <c r="C18" s="110"/>
      <c r="D18" s="110"/>
      <c r="E18" s="110"/>
      <c r="F18" s="110"/>
      <c r="G18" s="110"/>
      <c r="H18" s="110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28"/>
    </row>
    <row r="19" spans="1:19" s="75" customFormat="1" ht="12.75" customHeight="1" x14ac:dyDescent="0.25">
      <c r="A19" s="110" t="s">
        <v>145</v>
      </c>
      <c r="B19" s="110"/>
      <c r="C19" s="110"/>
      <c r="D19" s="110"/>
      <c r="E19" s="110"/>
      <c r="F19" s="110">
        <v>28780536</v>
      </c>
      <c r="G19" s="110"/>
      <c r="H19" s="110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</row>
    <row r="20" spans="1:19" s="75" customFormat="1" x14ac:dyDescent="0.25">
      <c r="A20" s="110" t="s">
        <v>128</v>
      </c>
      <c r="B20" s="110"/>
      <c r="C20" s="110"/>
      <c r="D20" s="110"/>
      <c r="E20" s="110"/>
      <c r="F20" s="110"/>
      <c r="G20" s="110"/>
      <c r="H20" s="110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</row>
    <row r="21" spans="1:19" s="76" customFormat="1" ht="10.199999999999999" x14ac:dyDescent="0.2">
      <c r="A21" s="250"/>
      <c r="B21" s="250"/>
      <c r="C21" s="250"/>
      <c r="D21" s="250"/>
      <c r="E21" s="250"/>
      <c r="F21" s="79"/>
      <c r="G21" s="79"/>
      <c r="H21" s="79"/>
      <c r="I21" s="79"/>
    </row>
  </sheetData>
  <mergeCells count="9">
    <mergeCell ref="A21:E21"/>
    <mergeCell ref="B11:C11"/>
    <mergeCell ref="D11:E11"/>
    <mergeCell ref="A5:G5"/>
    <mergeCell ref="B8:E8"/>
    <mergeCell ref="B9:C9"/>
    <mergeCell ref="D9:E9"/>
    <mergeCell ref="B10:C10"/>
    <mergeCell ref="D10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CAETERIA Y ASEO 2014</vt:lpstr>
      <vt:lpstr>operarios </vt:lpstr>
      <vt:lpstr>conserjes 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LinaMar Pc</cp:lastModifiedBy>
  <cp:lastPrinted>2025-09-05T19:13:30Z</cp:lastPrinted>
  <dcterms:created xsi:type="dcterms:W3CDTF">2013-12-30T20:17:57Z</dcterms:created>
  <dcterms:modified xsi:type="dcterms:W3CDTF">2025-09-19T17:18:20Z</dcterms:modified>
</cp:coreProperties>
</file>