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040" activeTab="1"/>
  </bookViews>
  <sheets>
    <sheet name="PRESUPUESTO - CERRAMIENTO" sheetId="2" r:id="rId1"/>
    <sheet name="MEMORIA DE CANTIDADES - CERRAMI" sheetId="3" r:id="rId2"/>
    <sheet name="MEMORIAS DE CANTIDADES - CASETA" sheetId="8" r:id="rId3"/>
  </sheets>
  <externalReferences>
    <externalReference r:id="rId4"/>
  </externalReferences>
  <definedNames>
    <definedName name="__123Graph_A" hidden="1">[1]AIU!$D$338:$D$357</definedName>
    <definedName name="__123Graph_Acaja" hidden="1">[1]EVA!$D$39:$AD$39</definedName>
    <definedName name="__123Graph_ACart_AnticAdic" hidden="1">[1]EVA!$F$95:$I$95</definedName>
    <definedName name="__123Graph_AFACTURAC" hidden="1">[1]Program!$B$120:$Y$120</definedName>
    <definedName name="__123Graph_AGraph2" hidden="1">[1]AIU!$D$338:$D$357</definedName>
    <definedName name="__123Graph_Bcaja" hidden="1">[1]EVA!$D$56:$AD$56</definedName>
    <definedName name="__123Graph_BCart_AnticAdic" hidden="1">[1]EVA!$F$96:$I$96</definedName>
    <definedName name="__123Graph_Ccaja" hidden="1">[1]EVA!$D$58:$AD$58</definedName>
    <definedName name="__123Graph_CCart_AnticAdic" hidden="1">[1]EVA!$F$97:$I$97</definedName>
    <definedName name="__123Graph_Dcaja" hidden="1">[1]EVA!$D$61:$AD$61</definedName>
    <definedName name="__123Graph_DCart_AnticAdic" hidden="1">[1]EVA!$F$99:$I$99</definedName>
    <definedName name="__123Graph_ECart_AnticAdic" hidden="1">[1]EVA!$F$99:$I$99</definedName>
    <definedName name="__123Graph_LBL_ACart_AnticAdic" hidden="1">[1]EVA!$J$95:$K$95</definedName>
    <definedName name="__123Graph_LBL_Ccaja" hidden="1">[1]EVA!$D$58:$AD$58</definedName>
    <definedName name="__123Graph_LBL_DCart_AnticAdic" hidden="1">[1]EVA!$F$98:$I$98</definedName>
    <definedName name="__123Graph_X" hidden="1">[1]AIU!$C$338:$C$357</definedName>
    <definedName name="__123Graph_Xcaja" hidden="1">[1]EVA!$D$6:$AD$6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hidden="1">[1]EVA!$F$104:$I$104</definedName>
    <definedName name="_2__123Graph_BCart_Utilidad" hidden="1">[1]EVA!$F$105:$I$105</definedName>
    <definedName name="_3__123Graph_CCart_Utilidad" hidden="1">[1]EVA!$F$106:$I$106</definedName>
    <definedName name="_4__123Graph_LBL_ACart_Utilidad" hidden="1">[1]EVA!$F$109:$I$109</definedName>
    <definedName name="_5__123Graph_LBL_BCart_Utilidad" hidden="1">[1]EVA!$F$110:$I$110</definedName>
    <definedName name="_6__123Graph_LBL_CCart_Utilidad" hidden="1">[1]EVA!$F$111:$I$111</definedName>
    <definedName name="_7__123Graph_XCart_Utilidad" hidden="1">[1]EVA!$F$103:$I$103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localSheetId="1" hidden="1">#REF!</definedName>
    <definedName name="_Fill" hidden="1">#REF!</definedName>
    <definedName name="_xlnm._FilterDatabase" localSheetId="0" hidden="1">'PRESUPUESTO - CERRAMIENTO'!$B$5:$H$5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lk197416860" localSheetId="1">'MEMORIA DE CANTIDADES - CERRAMI'!$G$42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localSheetId="1" hidden="1">0</definedName>
    <definedName name="_Order1" hidden="1">255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1" hidden="1">#REF!</definedName>
    <definedName name="_Sort" hidden="1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ccessDatabase" hidden="1">"C:\C-314\VOLUMENES\volfin4.mdb"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nscount" hidden="1">1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">'MEMORIA DE CANTIDADES - CERRAMI'!$A$1:$M$49</definedName>
    <definedName name="_xlnm.Print_Area" localSheetId="2">'MEMORIAS DE CANTIDADES - CASETA'!$A$1:$N$282</definedName>
    <definedName name="_xlnm.Print_Area" localSheetId="0">'PRESUPUESTO - CERRAMIENTO'!$A$1:$I$73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ADADAD" localSheetId="1" hidden="1">{#N/A,#N/A,TRUE,"CODIGO DEPENDENCIA"}</definedName>
    <definedName name="DADADAD" hidden="1">{#N/A,#N/A,TRUE,"CODIGO DEPENDENCIA"}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O" hidden="1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_xlnm.Print_Titles" localSheetId="1">'MEMORIA DE CANTIDADES - CERRAMI'!$1:$4</definedName>
    <definedName name="_xlnm.Print_Titles" localSheetId="2">'MEMORIAS DE CANTIDADES - CASETA'!$1:$3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rsion4OK" localSheetId="1" hidden="1">{"Datos de las Curvas",#N/A,TRUE,"TABLA-CALCULOS"}</definedName>
    <definedName name="Version4OK" hidden="1">{"Datos de las Curvas",#N/A,TRUE,"TABLA-CALCULOS"}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1" hidden="1">{#N/A,#N/A,TRUE,"CODIGO DEPENDENCIA"}</definedName>
    <definedName name="wrn.ar." hidden="1">{#N/A,#N/A,TRUE,"CODIGO DEPENDENCIA"}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Impresion._.Datos._.de._.las._.Curvas." localSheetId="1" hidden="1">{"Datos de las Curvas",#N/A,TRUE,"TABLA-CALCULOS"}</definedName>
    <definedName name="wrn.Impresion._.Datos._.de._.las._.Curvas." hidden="1">{"Datos de las Curvas",#N/A,TRUE,"TABLA-CALCULOS"}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78" i="8" l="1"/>
  <c r="M281" i="8" s="1"/>
  <c r="F49" i="2" s="1"/>
  <c r="H49" i="2" s="1"/>
  <c r="D275" i="8"/>
  <c r="C275" i="8"/>
  <c r="D266" i="8"/>
  <c r="C266" i="8"/>
  <c r="M269" i="8"/>
  <c r="M272" i="8" s="1"/>
  <c r="F48" i="2" s="1"/>
  <c r="H48" i="2" s="1"/>
  <c r="D257" i="8"/>
  <c r="C257" i="8"/>
  <c r="M260" i="8"/>
  <c r="M263" i="8" s="1"/>
  <c r="F47" i="2" s="1"/>
  <c r="H47" i="2" s="1"/>
  <c r="M251" i="8"/>
  <c r="M254" i="8" s="1"/>
  <c r="F45" i="2" s="1"/>
  <c r="H45" i="2" s="1"/>
  <c r="M242" i="8"/>
  <c r="M245" i="8" s="1"/>
  <c r="M233" i="8"/>
  <c r="M236" i="8" s="1"/>
  <c r="F44" i="2" s="1"/>
  <c r="H44" i="2" s="1"/>
  <c r="M224" i="8"/>
  <c r="M227" i="8" s="1"/>
  <c r="F43" i="2" s="1"/>
  <c r="H43" i="2" s="1"/>
  <c r="D221" i="8"/>
  <c r="D230" i="8"/>
  <c r="D239" i="8"/>
  <c r="D248" i="8"/>
  <c r="C248" i="8"/>
  <c r="C230" i="8"/>
  <c r="C221" i="8"/>
  <c r="M215" i="8"/>
  <c r="D39" i="3"/>
  <c r="D212" i="8"/>
  <c r="C212" i="8"/>
  <c r="M218" i="8"/>
  <c r="F41" i="2" s="1"/>
  <c r="H41" i="2" s="1"/>
  <c r="M206" i="8"/>
  <c r="J206" i="8"/>
  <c r="D203" i="8"/>
  <c r="C203" i="8"/>
  <c r="M209" i="8"/>
  <c r="F39" i="2" s="1"/>
  <c r="H39" i="2" s="1"/>
  <c r="M197" i="8"/>
  <c r="M200" i="8" s="1"/>
  <c r="F38" i="2" s="1"/>
  <c r="H38" i="2" s="1"/>
  <c r="D194" i="8"/>
  <c r="C194" i="8"/>
  <c r="M188" i="8"/>
  <c r="J188" i="8"/>
  <c r="D185" i="8"/>
  <c r="C185" i="8"/>
  <c r="M191" i="8"/>
  <c r="F37" i="2" s="1"/>
  <c r="H37" i="2" s="1"/>
  <c r="M179" i="8"/>
  <c r="D176" i="8"/>
  <c r="C176" i="8"/>
  <c r="M171" i="8"/>
  <c r="M172" i="8"/>
  <c r="J171" i="8"/>
  <c r="J172" i="8"/>
  <c r="M170" i="8"/>
  <c r="J170" i="8"/>
  <c r="D167" i="8"/>
  <c r="C167" i="8"/>
  <c r="J130" i="8"/>
  <c r="J138" i="8"/>
  <c r="D151" i="8"/>
  <c r="C151" i="8"/>
  <c r="M154" i="8"/>
  <c r="M156" i="8" s="1"/>
  <c r="F32" i="2" s="1"/>
  <c r="H32" i="2" s="1"/>
  <c r="M146" i="8"/>
  <c r="M148" i="8" s="1"/>
  <c r="F31" i="2" s="1"/>
  <c r="H31" i="2" s="1"/>
  <c r="D143" i="8"/>
  <c r="C143" i="8"/>
  <c r="D135" i="8"/>
  <c r="C135" i="8"/>
  <c r="M138" i="8"/>
  <c r="M140" i="8" s="1"/>
  <c r="F30" i="2" s="1"/>
  <c r="H30" i="2" s="1"/>
  <c r="M130" i="8"/>
  <c r="M132" i="8" s="1"/>
  <c r="F29" i="2" s="1"/>
  <c r="H29" i="2" s="1"/>
  <c r="D127" i="8"/>
  <c r="C127" i="8"/>
  <c r="F16" i="2"/>
  <c r="H16" i="2" s="1"/>
  <c r="H15" i="2" s="1"/>
  <c r="M173" i="8" l="1"/>
  <c r="F35" i="2" s="1"/>
  <c r="H35" i="2" s="1"/>
  <c r="F42" i="2"/>
  <c r="H42" i="2" s="1"/>
  <c r="H40" i="2" s="1"/>
  <c r="H46" i="2"/>
  <c r="M182" i="8"/>
  <c r="F36" i="2" s="1"/>
  <c r="H36" i="2" s="1"/>
  <c r="M162" i="8" l="1"/>
  <c r="M164" i="8" s="1"/>
  <c r="F34" i="2" s="1"/>
  <c r="H34" i="2" s="1"/>
  <c r="H33" i="2" s="1"/>
  <c r="D159" i="8"/>
  <c r="C159" i="8"/>
  <c r="M119" i="8"/>
  <c r="M118" i="8"/>
  <c r="J118" i="8"/>
  <c r="J119" i="8"/>
  <c r="M114" i="8"/>
  <c r="M115" i="8"/>
  <c r="J115" i="8"/>
  <c r="M109" i="8"/>
  <c r="M32" i="3"/>
  <c r="M95" i="8"/>
  <c r="M94" i="8"/>
  <c r="M93" i="8"/>
  <c r="M92" i="8"/>
  <c r="M90" i="8"/>
  <c r="M89" i="8"/>
  <c r="M85" i="8"/>
  <c r="M86" i="8"/>
  <c r="M87" i="8"/>
  <c r="M84" i="8"/>
  <c r="M105" i="8"/>
  <c r="M106" i="8"/>
  <c r="M110" i="8"/>
  <c r="M111" i="8"/>
  <c r="M104" i="8"/>
  <c r="J105" i="8"/>
  <c r="J106" i="8"/>
  <c r="J108" i="8"/>
  <c r="J109" i="8"/>
  <c r="J110" i="8"/>
  <c r="J111" i="8"/>
  <c r="J112" i="8"/>
  <c r="J114" i="8"/>
  <c r="J104" i="8"/>
  <c r="D100" i="8"/>
  <c r="C100" i="8"/>
  <c r="D30" i="8"/>
  <c r="C30" i="8"/>
  <c r="D38" i="8"/>
  <c r="C38" i="8"/>
  <c r="D46" i="8"/>
  <c r="C46" i="8"/>
  <c r="D55" i="8"/>
  <c r="C55" i="8"/>
  <c r="D63" i="8"/>
  <c r="C63" i="8"/>
  <c r="D71" i="8"/>
  <c r="C71" i="8"/>
  <c r="D80" i="8"/>
  <c r="C80" i="8"/>
  <c r="M75" i="8"/>
  <c r="J75" i="8"/>
  <c r="M74" i="8"/>
  <c r="J74" i="8"/>
  <c r="M66" i="8"/>
  <c r="M68" i="8" s="1"/>
  <c r="F24" i="2" s="1"/>
  <c r="H24" i="2" s="1"/>
  <c r="J66" i="8"/>
  <c r="M58" i="8"/>
  <c r="M60" i="8" s="1"/>
  <c r="F23" i="2" s="1"/>
  <c r="H23" i="2" s="1"/>
  <c r="J58" i="8"/>
  <c r="M50" i="8"/>
  <c r="J50" i="8"/>
  <c r="M49" i="8"/>
  <c r="J49" i="8"/>
  <c r="J41" i="8"/>
  <c r="M41" i="8" s="1"/>
  <c r="M43" i="8" s="1"/>
  <c r="F21" i="2" s="1"/>
  <c r="H21" i="2" s="1"/>
  <c r="M33" i="8"/>
  <c r="M35" i="8" s="1"/>
  <c r="F20" i="2" s="1"/>
  <c r="H20" i="2" s="1"/>
  <c r="J33" i="8"/>
  <c r="AH32" i="8"/>
  <c r="AJ32" i="8" s="1"/>
  <c r="I25" i="8"/>
  <c r="H25" i="8"/>
  <c r="D22" i="8"/>
  <c r="C22" i="8"/>
  <c r="D14" i="8"/>
  <c r="C14" i="8"/>
  <c r="M17" i="8"/>
  <c r="M19" i="8" s="1"/>
  <c r="F18" i="2" s="1"/>
  <c r="H18" i="2" s="1"/>
  <c r="M9" i="8"/>
  <c r="M11" i="8" s="1"/>
  <c r="J9" i="8"/>
  <c r="D6" i="8"/>
  <c r="C6" i="8"/>
  <c r="M33" i="3"/>
  <c r="M116" i="8" l="1"/>
  <c r="M107" i="8"/>
  <c r="M77" i="8"/>
  <c r="F25" i="2" s="1"/>
  <c r="H25" i="2" s="1"/>
  <c r="M112" i="8"/>
  <c r="M52" i="8"/>
  <c r="F22" i="2" s="1"/>
  <c r="H22" i="2" s="1"/>
  <c r="J25" i="8"/>
  <c r="M97" i="8"/>
  <c r="F26" i="2" s="1"/>
  <c r="H26" i="2" s="1"/>
  <c r="M25" i="8"/>
  <c r="M27" i="8" s="1"/>
  <c r="F19" i="2" s="1"/>
  <c r="H19" i="2" s="1"/>
  <c r="H17" i="2" l="1"/>
  <c r="M124" i="8"/>
  <c r="F28" i="2" s="1"/>
  <c r="H28" i="2" s="1"/>
  <c r="H27" i="2" s="1"/>
  <c r="M31" i="3"/>
  <c r="N35" i="3" l="1"/>
  <c r="M42" i="3"/>
  <c r="C39" i="3"/>
  <c r="D28" i="3"/>
  <c r="C28" i="3"/>
  <c r="M9" i="3"/>
  <c r="D17" i="3"/>
  <c r="C17" i="3"/>
  <c r="D6" i="3"/>
  <c r="C6" i="3"/>
  <c r="I20" i="3"/>
  <c r="H20" i="3"/>
  <c r="J9" i="3"/>
  <c r="G55" i="2"/>
  <c r="M20" i="3" l="1"/>
  <c r="J20" i="3"/>
  <c r="M12" i="3"/>
  <c r="F8" i="2" l="1"/>
  <c r="H8" i="2" s="1"/>
  <c r="M35" i="3"/>
  <c r="F11" i="2" s="1"/>
  <c r="H7" i="2" l="1"/>
  <c r="K11" i="2"/>
  <c r="H11" i="2"/>
  <c r="M45" i="3"/>
  <c r="F13" i="2" l="1"/>
  <c r="H13" i="2" s="1"/>
  <c r="H12" i="2" s="1"/>
  <c r="M23" i="3"/>
  <c r="F10" i="2" l="1"/>
  <c r="H10" i="2" s="1"/>
  <c r="H9" i="2" s="1"/>
  <c r="H50" i="2" s="1"/>
  <c r="H52" i="2" l="1"/>
  <c r="H54" i="2" l="1"/>
  <c r="H53" i="2"/>
  <c r="H55" i="2" l="1"/>
  <c r="H57" i="2" s="1"/>
  <c r="H60" i="2" s="1"/>
</calcChain>
</file>

<file path=xl/sharedStrings.xml><?xml version="1.0" encoding="utf-8"?>
<sst xmlns="http://schemas.openxmlformats.org/spreadsheetml/2006/main" count="707" uniqueCount="205">
  <si>
    <t>PRESUPUESTO DE OBRA</t>
  </si>
  <si>
    <t>Capítulo/Ítem</t>
  </si>
  <si>
    <t>Ítem Gobernación</t>
  </si>
  <si>
    <t>Descripción</t>
  </si>
  <si>
    <t>Unidad</t>
  </si>
  <si>
    <t>Cantidad</t>
  </si>
  <si>
    <t>Precio Unitario</t>
  </si>
  <si>
    <t>Valor parcial</t>
  </si>
  <si>
    <t>PRELIMINARES</t>
  </si>
  <si>
    <t>1.1</t>
  </si>
  <si>
    <t>2.1</t>
  </si>
  <si>
    <t>M3</t>
  </si>
  <si>
    <t>4.1</t>
  </si>
  <si>
    <t>TOTAL COSTOS DIRECTOS</t>
  </si>
  <si>
    <t>A</t>
  </si>
  <si>
    <t>Administración</t>
  </si>
  <si>
    <t>I</t>
  </si>
  <si>
    <t>Imprevistos</t>
  </si>
  <si>
    <t>U</t>
  </si>
  <si>
    <t>Utilidad</t>
  </si>
  <si>
    <t>AIU</t>
  </si>
  <si>
    <t>SUBTOTAL AIU</t>
  </si>
  <si>
    <t>COSTO DE LA OBRA + AIU</t>
  </si>
  <si>
    <t>VALOR TOTAL DEL PROYECTO</t>
  </si>
  <si>
    <t>MEMORIA DE CANTIDADES</t>
  </si>
  <si>
    <t>UND</t>
  </si>
  <si>
    <t>DIAGRAMA:</t>
  </si>
  <si>
    <t>LOCALIZACIÓN</t>
  </si>
  <si>
    <t>DIMENSIONES</t>
  </si>
  <si>
    <t>TOTAL</t>
  </si>
  <si>
    <t>Largo 
(m)</t>
  </si>
  <si>
    <t>Ancho
(m)</t>
  </si>
  <si>
    <t>ÁREA 
(m2)</t>
  </si>
  <si>
    <t>Alto* 
(m)</t>
  </si>
  <si>
    <t>Compactación
(%)</t>
  </si>
  <si>
    <t>OBSERVACIONES:</t>
  </si>
  <si>
    <t>TOTAL ÍTEM:</t>
  </si>
  <si>
    <t>2.01.70</t>
  </si>
  <si>
    <t>EXCAVACIÓN MANUAL EN MATERIAL COMÚN</t>
  </si>
  <si>
    <t>CIMENTACION Y DESAGUES</t>
  </si>
  <si>
    <t>2.02.09</t>
  </si>
  <si>
    <t>CONCRETO CICLÓPEO DE 10,5 MPa (1500 PSI) RELACIÓN 60C/40P</t>
  </si>
  <si>
    <t>2.2</t>
  </si>
  <si>
    <t>2.02.35</t>
  </si>
  <si>
    <t xml:space="preserve"> SUMINISTRO, FIGURADA Y AMARRE DE ACERO DE 420 MPa (60000 PSI)</t>
  </si>
  <si>
    <t>KG</t>
  </si>
  <si>
    <t>CERRAMIENTO</t>
  </si>
  <si>
    <t>CERRAMIENTO EN TUBO GALVANIZADO DE 2 1/2 X 2mm SOBRE VIGA EN CONCRETO DE 3000 PSI</t>
  </si>
  <si>
    <t xml:space="preserve"> 2.19.10</t>
  </si>
  <si>
    <t>ML</t>
  </si>
  <si>
    <t>3.1</t>
  </si>
  <si>
    <t>ESTRIBOS 3/8"</t>
  </si>
  <si>
    <t>PESO
(Kg)</t>
  </si>
  <si>
    <t>ACERO VIGA 1/2"</t>
  </si>
  <si>
    <t>2.02.25</t>
  </si>
  <si>
    <t>SOLADO EN CONCRETO DE ESPESOR E = 0.05 M. 14 MPa (2000 PSI)</t>
  </si>
  <si>
    <t>M2</t>
  </si>
  <si>
    <t>SOLADO EXCAVASION</t>
  </si>
  <si>
    <t>Notas aclaratorias:
(1) Los precios son tomados de la Resolución 050 del 05 de mayo de 2025 "Por medio de la cual se actualiza y se fija la lista de precios unitarios fijos de obra pública y de consultoría en el Departamento de Boyacá".
(2) Las cantidades de obra se determinan a partir de los perfiles viales y deberán ser verificadas una vez se cuente con estudios y diseños que permitan determinar la estructura vial .
(3) Se consideró la distancia de acarreo de materiales, realizando un promedio entre las distancias de las  posibles fuentes de materiales y la localización del proyecto.</t>
  </si>
  <si>
    <t>640,02/64</t>
  </si>
  <si>
    <t>BASE CASETA</t>
  </si>
  <si>
    <t>EXCAVACION MANUAL CONCRETO CICLOPEO</t>
  </si>
  <si>
    <t xml:space="preserve">MEJORAMIENTO  DE BASE CONCRETO CICLOPEO </t>
  </si>
  <si>
    <t>REFUERZO BASE CASETA</t>
  </si>
  <si>
    <t xml:space="preserve"> 2.02.13</t>
  </si>
  <si>
    <t>CONCRETO PARA VIGA DE AMARRE 21 MPa (3000 PSI) SECCION RECTANGULAR</t>
  </si>
  <si>
    <t>Area
(M2)</t>
  </si>
  <si>
    <t>VIGA DE AMARRE SECCION RECTANGULAR (Longitudinal)</t>
  </si>
  <si>
    <t>VIGA DE AMARRE SECCION RECTANGULAR (Transversal)</t>
  </si>
  <si>
    <t>VIGA DE AMARRE</t>
  </si>
  <si>
    <t>ACERO VIGA 1/2" (Longitudinal)</t>
  </si>
  <si>
    <t>ACERO VIGA 1/2" (Transversal)</t>
  </si>
  <si>
    <t>COLUMNA</t>
  </si>
  <si>
    <t>ESTRIBOS 3/8" - Cada 0,15 (m) - (Longitudinal)</t>
  </si>
  <si>
    <t>ESTRIBOS 3/8" - Cada 0,15 (m) - (Transversal)</t>
  </si>
  <si>
    <t>ACERO COLUMNA 1/2" (Longitudinal)</t>
  </si>
  <si>
    <t xml:space="preserve">VIGA AEREA </t>
  </si>
  <si>
    <t>2.03.33</t>
  </si>
  <si>
    <t>COLUMNAS Y PEDESTALES EN CONCRETO DE 21 MPa - (3000 PSI), H &lt; = A 3.0 M. (FORMALETA METALICA).</t>
  </si>
  <si>
    <t>LOZA MACIZA PARA CIMIENTO</t>
  </si>
  <si>
    <t xml:space="preserve"> 2.03.29</t>
  </si>
  <si>
    <t>VIGA AÉREA EN CONCRETO DE 21 MPa - (3000 PSI).</t>
  </si>
  <si>
    <t>VIGA AEREA (Longitudinal)</t>
  </si>
  <si>
    <t>2.05.06</t>
  </si>
  <si>
    <t>BASE EN MATERIAL DE AFIRMADO COMPACTADO</t>
  </si>
  <si>
    <t xml:space="preserve"> 3.13.24</t>
  </si>
  <si>
    <t>SUMINISTRO E INSTALACIÓN DE MALLA ELECTROSOLDADA</t>
  </si>
  <si>
    <t>2.04.25</t>
  </si>
  <si>
    <t>MURO EN LADRILLO PRENSADO MACIZO E = 0.12 M. (TIPO SANTA FE O SIMILAR)</t>
  </si>
  <si>
    <t>BASE EN AFIRMADO</t>
  </si>
  <si>
    <t xml:space="preserve">Malla electrosoldada 15x15 cm 6mm para Losa Maciza </t>
  </si>
  <si>
    <t>Peso (Kg)</t>
  </si>
  <si>
    <t xml:space="preserve"> 2.02.18</t>
  </si>
  <si>
    <t>LOSA MACIZA PARA CIMIENTO EN CONCRETO DE 21 MPa (3000 PSI) H = 10 CM.</t>
  </si>
  <si>
    <t>ACERO INCLUIDO EN APU - 2.19.10</t>
  </si>
  <si>
    <t>COLUMA EN CONCRETO DE 3000 PSI</t>
  </si>
  <si>
    <t>MURO FACHADA</t>
  </si>
  <si>
    <t>MURO ACCESO CASETA</t>
  </si>
  <si>
    <t>MUROS BAÑO</t>
  </si>
  <si>
    <t xml:space="preserve">MURTOS LATERALES BAÑO </t>
  </si>
  <si>
    <t>MURO POSTERIOR BAÑO</t>
  </si>
  <si>
    <t>MENOS PUERTA EN LAMINA CAL. 18</t>
  </si>
  <si>
    <t>MENOS VENTANA EN CL. 20</t>
  </si>
  <si>
    <t>MUROS LATERALES</t>
  </si>
  <si>
    <t>MENOS VENTANAS EN CL. 20</t>
  </si>
  <si>
    <t>MUROS LATERALES CASETA</t>
  </si>
  <si>
    <t>MURO DESNIVEL BAJANTE DE AGUA</t>
  </si>
  <si>
    <t xml:space="preserve">CUCHILLA DESNIVEL </t>
  </si>
  <si>
    <t>CUCHILLA POSTERIOR BASE DESNIVEL</t>
  </si>
  <si>
    <t>2.08.33</t>
  </si>
  <si>
    <t>PERFILERIA METALICA</t>
  </si>
  <si>
    <t>SUMINISTRO E INSTALACIÓN PERFILERIA METALICA PARA ESTRUCTURA DE CUBIERTA DE EDIFICACIONES - DIMENSIONES Y CALIBRES
SEGÚN DISEÑO</t>
  </si>
  <si>
    <t>DIAGRAMA</t>
  </si>
  <si>
    <t xml:space="preserve">LOCALIZACION </t>
  </si>
  <si>
    <t>PERFILERIA METALICA CUBIERTA - REF . PERFIL TrP150x50x2.0mm</t>
  </si>
  <si>
    <t>Peso
(KG)</t>
  </si>
  <si>
    <t>2.15.13</t>
  </si>
  <si>
    <t>2.15.05</t>
  </si>
  <si>
    <t>SUMINISTRO E INSTALACIÓN DE MARCO EN LÁMINA 0.80 &lt; A &lt; 1.00 M. CAL. 18 INC. (INCLUYE ANTICORROSIVO).</t>
  </si>
  <si>
    <t>SUMINISTRO E INSTALACIÓN DE PUERTA EN LÁMINA CAL. 18. (INCLUYE ANTICORROSIVO). (NO INCLUYE CERRADURA).</t>
  </si>
  <si>
    <t xml:space="preserve"> 2.15.06</t>
  </si>
  <si>
    <t>PERFILERIA METALICA - CUBIERTA</t>
  </si>
  <si>
    <t xml:space="preserve"> 2.17.06</t>
  </si>
  <si>
    <t>SUMINISTRO E INSTALACIÓN DE VENTANA CORREDIZA EN ALUMINIO. (INCLUYE VIDRIO DE 5 MM. Y HERRAJES).</t>
  </si>
  <si>
    <t>SUMINISTRO E INSTALACIÓN DE CERRADURA DOBLE CILINDRO TIPO YALE 987 O SIMILAR</t>
  </si>
  <si>
    <t>2.08.34</t>
  </si>
  <si>
    <t>SUMINISTRO E INSTALACIÓN TEJA ESPAÑOLA DE FIBROCEMENTO.</t>
  </si>
  <si>
    <t xml:space="preserve">CAPITULO I - CERRAMIENTO PERIMETRAL </t>
  </si>
  <si>
    <t xml:space="preserve">CAPITULO II - CASETA DE VIGILANCIA 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</si>
  <si>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</si>
  <si>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</si>
  <si>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</si>
  <si>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</si>
  <si>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</si>
  <si>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</si>
  <si>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</si>
  <si>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</si>
  <si>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</si>
  <si>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6.1</t>
  </si>
  <si>
    <t>7.1</t>
  </si>
  <si>
    <t>7.2</t>
  </si>
  <si>
    <t>7.3</t>
  </si>
  <si>
    <t>7.4</t>
  </si>
  <si>
    <t>7.5</t>
  </si>
  <si>
    <t>7.6</t>
  </si>
  <si>
    <t>8.1</t>
  </si>
  <si>
    <t>SISTEMA DE RED ELECTRICA</t>
  </si>
  <si>
    <t>MAMPOSTERIA - ACABADOS</t>
  </si>
  <si>
    <t>2.10.13</t>
  </si>
  <si>
    <t>8.2</t>
  </si>
  <si>
    <t>8.3</t>
  </si>
  <si>
    <t>8.4</t>
  </si>
  <si>
    <t>2.10.165</t>
  </si>
  <si>
    <t>SUMINISTRO E INSTALACIÓN DE SALIDA DE ILUMINACIÓN EXPUESTA EN CALIBRE 12 AWG (F, N, T) EN DUCTO EMT 3/4"</t>
  </si>
  <si>
    <t>2.10.105</t>
  </si>
  <si>
    <t>SUMINISTRO E INSTALACIÓN DE SALIDA COMPLETA PARA TOMA CORRIENTE MONOFÁSICO, EN CALIBRE 12 AWG Y DUCTO PVC DE1/2".
(INCLUYE APARATO).</t>
  </si>
  <si>
    <t>SUMINISTRO E INSTALACIÓN DE SALIDA COMPLETA PARA INTERRUPTOR SENCILLO, EN CALIBRE 12 AWG Y DUCTO EMT DE 3/4".(INCLUYE
PARATO).</t>
  </si>
  <si>
    <t xml:space="preserve"> 2.10.137</t>
  </si>
  <si>
    <t>2.10.169</t>
  </si>
  <si>
    <t>8.5</t>
  </si>
  <si>
    <t>SUMINISTRO E INSTALACIÓN DE PANEL LED CUADRADO DE INCRUSTAR 12 W</t>
  </si>
  <si>
    <t>6.2</t>
  </si>
  <si>
    <t>6.3</t>
  </si>
  <si>
    <t>6.4</t>
  </si>
  <si>
    <t>6.5</t>
  </si>
  <si>
    <t>2.05.04</t>
  </si>
  <si>
    <t>ALISTADO PISO 1:5 E= 4.0 CM.</t>
  </si>
  <si>
    <t>2.05.38</t>
  </si>
  <si>
    <t>2.05.36</t>
  </si>
  <si>
    <t>2.04.01</t>
  </si>
  <si>
    <t>SUMINISTRO E INSTALACIÓN TABLÓN DE GRES DE 30 X 30 CM.</t>
  </si>
  <si>
    <t>SUMINISTRO E INSTALACIÓN DE GUARDAESCOBA DE GRES</t>
  </si>
  <si>
    <t>ALFAJÍA EN CONCRETO ANCHO = 0.15 M. 17.5 MPa - (2500 PSI) (INCLUYE REFUERZO).</t>
  </si>
  <si>
    <t>ALISTADO BASE CASETA</t>
  </si>
  <si>
    <t>TABLON DE GRES BASE CASETA</t>
  </si>
  <si>
    <t>PERIMETRO CASETA</t>
  </si>
  <si>
    <t>VENTANAS LATERALES</t>
  </si>
  <si>
    <t>REJILLA BAÑO</t>
  </si>
  <si>
    <t>VENTANA FACHADA</t>
  </si>
  <si>
    <t>MARCOS EN CASETA DE VIGILANCIA</t>
  </si>
  <si>
    <t xml:space="preserve">PUERTA LAMINA CAL.18 </t>
  </si>
  <si>
    <t xml:space="preserve">CERRADURA DOBLE CILINDRO </t>
  </si>
  <si>
    <t>TEJA CUBIERTA CASETA</t>
  </si>
  <si>
    <t>SUMINISTRO, INSTALACIÓN Y CONEXIÓN DE CABLE CON CENTRICO (ANTIFRAUDE) No. 1 x 8 +8 AWG EN COBRE (ACOMETIDA
MONOFÁSICA)</t>
  </si>
  <si>
    <t>CABLEADO RED ELECTRICA</t>
  </si>
  <si>
    <t>2.10.137</t>
  </si>
  <si>
    <t>TUBERIA SANITARIA PVC Y ACCESORIOS</t>
  </si>
  <si>
    <t>9.1</t>
  </si>
  <si>
    <t>9.2</t>
  </si>
  <si>
    <t>9.3</t>
  </si>
  <si>
    <t xml:space="preserve"> 5.01.12</t>
  </si>
  <si>
    <t xml:space="preserve"> PUNTO SANITARIO O DE DESAGUES DE 3"</t>
  </si>
  <si>
    <t>PUNTO SANITARIO CASETA</t>
  </si>
  <si>
    <t xml:space="preserve"> 2.12.175</t>
  </si>
  <si>
    <t>SUMINISTRO E INSTALACIÓN DE COMBO SANITARIO. INCLUYE GRIFERÍAS Y ACCESORIOS</t>
  </si>
  <si>
    <t>TUBERIA SANITARIA PVC - ACCESORIOS Y APARATOS SANITARIOS</t>
  </si>
  <si>
    <t>COMBO SANITARIO CASETA</t>
  </si>
  <si>
    <t xml:space="preserve"> 2.12.01</t>
  </si>
  <si>
    <t>SUMINISTRO E INSTALACIÓN DE TUBERÍA PVC DE 1/2" T.P, PARA RED DE SUMINISTRO.</t>
  </si>
  <si>
    <t>ACOMETIDA DE AGUA</t>
  </si>
  <si>
    <t>CONSTRUCCIÓN DE CERRAMIENTO  PERIMETRAL Y CASETA DE VIGILANCIA BIBLIOTECA PÚBLICA ZENÓN SOLANO RICAURTE EN EL MUNICIPIO DE   DUITAMA</t>
  </si>
  <si>
    <t>Elaboró:</t>
  </si>
  <si>
    <t>ALBA JOHANA REYES BARAJAS</t>
  </si>
  <si>
    <t>Profesional Universitario</t>
  </si>
  <si>
    <t>Secretaría de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</si>
</sst>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_-&quot;$&quot;* #,##0.00_-;\-&quot;$&quot;* #,##0.00_-;_-&quot;$&quot;* &quot;-&quot;??_-;_-@_-"/>
    <numFmt numFmtId="167" formatCode="_-&quot;$&quot;* #,##0_-;\-&quot;$&quot;* #,##0_-;_-&quot;$&quot;* &quot;-&quot;??_-;_-@_-"/>
    <numFmt numFmtId="168" formatCode="_-* #,##0.00\ _€_-;\-* #,##0.00\ _€_-;_-* &quot;-&quot;??\ _€_-;_-@_-"/>
    <numFmt numFmtId="169" formatCode="_-* #,##0.0000\ _€_-;\-* #,##0.0000\ _€_-;_-* &quot;-&quot;??\ _€_-;_-@_-"/>
    <numFmt numFmtId="170" formatCode="&quot;$&quot;\ #,##0"/>
    <numFmt numFmtId="171" formatCode="0.0000"/>
  </numFmts>
  <fonts count="2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 Nova Light"/>
      <family val="2"/>
    </font>
    <font>
      <b/>
      <sz val="16"/>
      <color theme="1"/>
      <name val="Arial Nova Light"/>
      <family val="2"/>
    </font>
    <font>
      <b/>
      <sz val="14"/>
      <color theme="1"/>
      <name val="Arial Nova Light"/>
      <family val="2"/>
    </font>
    <font>
      <b/>
      <sz val="10"/>
      <color theme="1"/>
      <name val="Arial Nova Light"/>
      <family val="2"/>
    </font>
    <font>
      <sz val="10"/>
      <name val="Arial"/>
      <family val="2"/>
    </font>
    <font>
      <sz val="10"/>
      <name val="Arial Nova Light"/>
      <family val="2"/>
    </font>
    <font>
      <b/>
      <sz val="10"/>
      <name val="Arial Nova Light"/>
      <family val="2"/>
    </font>
    <font>
      <b/>
      <sz val="11"/>
      <color theme="1"/>
      <name val="Arial Nova Light"/>
      <family val="2"/>
    </font>
    <font>
      <sz val="11"/>
      <color theme="1"/>
      <name val="Arial Nova Light"/>
      <family val="2"/>
    </font>
    <font>
      <b/>
      <sz val="7"/>
      <color theme="1"/>
      <name val="Arial Nova Light"/>
      <family val="2"/>
    </font>
    <font>
      <sz val="8"/>
      <name val="Aptos Narrow"/>
      <family val="2"/>
      <scheme val="minor"/>
    </font>
    <font>
      <b/>
      <sz val="18"/>
      <color indexed="8"/>
      <name val="Arial Nova Light"/>
      <family val="2"/>
    </font>
    <font>
      <b/>
      <sz val="16"/>
      <color indexed="8"/>
      <name val="Arial Nova Light"/>
      <family val="2"/>
    </font>
    <font>
      <b/>
      <sz val="12"/>
      <name val="Arial Nova Light"/>
      <family val="2"/>
    </font>
    <font>
      <sz val="12"/>
      <name val="Arial Nova Light"/>
      <family val="2"/>
    </font>
    <font>
      <b/>
      <sz val="8"/>
      <name val="Arial Nova Light"/>
      <family val="2"/>
    </font>
    <font>
      <sz val="10"/>
      <color rgb="FF000000"/>
      <name val="Century Gothic"/>
      <family val="2"/>
    </font>
    <font>
      <sz val="12"/>
      <color theme="1"/>
      <name val="Aptos Narrow"/>
      <scheme val="minor"/>
    </font>
    <font>
      <sz val="11"/>
      <color theme="1"/>
      <name val="Tahoma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0" borderId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9" fillId="0" borderId="0"/>
  </cellStyleXfs>
  <cellXfs count="20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64" fontId="2" fillId="0" borderId="0" xfId="0" applyNumberFormat="1" applyFont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10" xfId="0" applyNumberFormat="1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vertical="center" wrapText="1"/>
    </xf>
    <xf numFmtId="0" fontId="5" fillId="2" borderId="16" xfId="0" applyFont="1" applyFill="1" applyBorder="1" applyAlignment="1">
      <alignment vertical="center" wrapText="1"/>
    </xf>
    <xf numFmtId="0" fontId="5" fillId="2" borderId="16" xfId="0" applyFont="1" applyFill="1" applyBorder="1" applyAlignment="1">
      <alignment horizontal="right" vertical="center" wrapText="1"/>
    </xf>
    <xf numFmtId="0" fontId="5" fillId="2" borderId="17" xfId="0" applyFont="1" applyFill="1" applyBorder="1" applyAlignment="1">
      <alignment vertical="center" wrapText="1"/>
    </xf>
    <xf numFmtId="164" fontId="5" fillId="2" borderId="18" xfId="2" applyNumberFormat="1" applyFont="1" applyFill="1" applyBorder="1" applyAlignment="1">
      <alignment horizontal="left" vertical="center" wrapText="1"/>
    </xf>
    <xf numFmtId="167" fontId="2" fillId="0" borderId="0" xfId="2" applyNumberFormat="1" applyFont="1" applyFill="1" applyAlignment="1">
      <alignment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7" fillId="0" borderId="19" xfId="3" applyFont="1" applyBorder="1" applyAlignment="1">
      <alignment horizontal="justify" vertical="center" wrapText="1"/>
    </xf>
    <xf numFmtId="168" fontId="2" fillId="0" borderId="19" xfId="4" applyFont="1" applyFill="1" applyBorder="1" applyAlignment="1">
      <alignment horizontal="right" vertical="center" wrapText="1"/>
    </xf>
    <xf numFmtId="166" fontId="2" fillId="0" borderId="19" xfId="2" applyFont="1" applyFill="1" applyBorder="1" applyAlignment="1">
      <alignment horizontal="center" vertical="center" wrapText="1"/>
    </xf>
    <xf numFmtId="164" fontId="2" fillId="0" borderId="20" xfId="2" applyNumberFormat="1" applyFont="1" applyFill="1" applyBorder="1" applyAlignment="1">
      <alignment horizontal="left" vertical="center" wrapText="1"/>
    </xf>
    <xf numFmtId="14" fontId="2" fillId="0" borderId="0" xfId="0" applyNumberFormat="1" applyFont="1" applyAlignment="1">
      <alignment vertical="center"/>
    </xf>
    <xf numFmtId="169" fontId="2" fillId="0" borderId="0" xfId="4" applyNumberFormat="1" applyFont="1" applyFill="1" applyAlignment="1">
      <alignment vertical="center"/>
    </xf>
    <xf numFmtId="0" fontId="5" fillId="2" borderId="19" xfId="0" applyFont="1" applyFill="1" applyBorder="1" applyAlignment="1">
      <alignment horizontal="left" vertical="center" wrapText="1"/>
    </xf>
    <xf numFmtId="168" fontId="5" fillId="2" borderId="16" xfId="4" applyFont="1" applyFill="1" applyBorder="1" applyAlignment="1">
      <alignment horizontal="right" vertical="center" wrapText="1"/>
    </xf>
    <xf numFmtId="167" fontId="5" fillId="2" borderId="17" xfId="2" applyNumberFormat="1" applyFont="1" applyFill="1" applyBorder="1" applyAlignment="1">
      <alignment vertical="center" wrapText="1"/>
    </xf>
    <xf numFmtId="164" fontId="5" fillId="2" borderId="20" xfId="2" applyNumberFormat="1" applyFont="1" applyFill="1" applyBorder="1" applyAlignment="1">
      <alignment horizontal="left" vertical="center" wrapText="1"/>
    </xf>
    <xf numFmtId="0" fontId="2" fillId="0" borderId="19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5" fillId="2" borderId="19" xfId="0" applyFont="1" applyFill="1" applyBorder="1" applyAlignment="1">
      <alignment horizontal="center" vertical="center" wrapText="1"/>
    </xf>
    <xf numFmtId="166" fontId="5" fillId="2" borderId="15" xfId="0" applyNumberFormat="1" applyFont="1" applyFill="1" applyBorder="1" applyAlignment="1">
      <alignment horizontal="center" vertical="center" wrapText="1"/>
    </xf>
    <xf numFmtId="167" fontId="5" fillId="2" borderId="16" xfId="2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justify" vertical="center" wrapText="1"/>
    </xf>
    <xf numFmtId="164" fontId="5" fillId="3" borderId="24" xfId="2" applyNumberFormat="1" applyFont="1" applyFill="1" applyBorder="1" applyAlignment="1">
      <alignment horizontal="left" vertical="center"/>
    </xf>
    <xf numFmtId="170" fontId="8" fillId="0" borderId="0" xfId="0" applyNumberFormat="1" applyFont="1" applyAlignment="1">
      <alignment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9" fontId="7" fillId="0" borderId="13" xfId="1" applyFont="1" applyFill="1" applyBorder="1" applyAlignment="1">
      <alignment horizontal="right" vertical="center"/>
    </xf>
    <xf numFmtId="164" fontId="8" fillId="0" borderId="25" xfId="0" applyNumberFormat="1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vertical="center"/>
    </xf>
    <xf numFmtId="9" fontId="7" fillId="0" borderId="20" xfId="1" applyFont="1" applyFill="1" applyBorder="1" applyAlignment="1">
      <alignment horizontal="right" vertical="center"/>
    </xf>
    <xf numFmtId="164" fontId="8" fillId="0" borderId="27" xfId="0" applyNumberFormat="1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9" fontId="7" fillId="0" borderId="29" xfId="1" applyFont="1" applyFill="1" applyBorder="1" applyAlignment="1">
      <alignment horizontal="right" vertical="center"/>
    </xf>
    <xf numFmtId="164" fontId="8" fillId="0" borderId="30" xfId="0" applyNumberFormat="1" applyFont="1" applyBorder="1" applyAlignment="1">
      <alignment horizontal="left" vertical="center"/>
    </xf>
    <xf numFmtId="0" fontId="8" fillId="3" borderId="2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vertical="center"/>
    </xf>
    <xf numFmtId="9" fontId="8" fillId="3" borderId="31" xfId="1" applyFont="1" applyFill="1" applyBorder="1" applyAlignment="1">
      <alignment horizontal="right" vertical="center"/>
    </xf>
    <xf numFmtId="164" fontId="8" fillId="3" borderId="24" xfId="0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64" fontId="5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5" applyFont="1"/>
    <xf numFmtId="0" fontId="15" fillId="4" borderId="11" xfId="5" applyFont="1" applyFill="1" applyBorder="1" applyAlignment="1" applyProtection="1">
      <alignment horizontal="center" vertical="center" wrapText="1"/>
      <protection locked="0"/>
    </xf>
    <xf numFmtId="2" fontId="15" fillId="4" borderId="4" xfId="5" applyNumberFormat="1" applyFont="1" applyFill="1" applyBorder="1" applyAlignment="1" applyProtection="1">
      <alignment vertical="center" wrapText="1"/>
      <protection locked="0"/>
    </xf>
    <xf numFmtId="2" fontId="15" fillId="4" borderId="41" xfId="5" applyNumberFormat="1" applyFont="1" applyFill="1" applyBorder="1" applyAlignment="1" applyProtection="1">
      <alignment vertical="center" wrapText="1"/>
      <protection locked="0"/>
    </xf>
    <xf numFmtId="2" fontId="15" fillId="4" borderId="13" xfId="5" applyNumberFormat="1" applyFont="1" applyFill="1" applyBorder="1" applyAlignment="1" applyProtection="1">
      <alignment horizontal="center" vertical="center" wrapText="1"/>
      <protection locked="0"/>
    </xf>
    <xf numFmtId="0" fontId="15" fillId="4" borderId="42" xfId="5" applyFont="1" applyFill="1" applyBorder="1" applyAlignment="1" applyProtection="1">
      <alignment horizontal="center" vertical="center" wrapText="1"/>
      <protection locked="0"/>
    </xf>
    <xf numFmtId="0" fontId="15" fillId="4" borderId="38" xfId="5" applyFont="1" applyFill="1" applyBorder="1" applyAlignment="1" applyProtection="1">
      <alignment horizontal="center" vertical="center" wrapText="1"/>
      <protection locked="0"/>
    </xf>
    <xf numFmtId="0" fontId="15" fillId="4" borderId="39" xfId="5" applyFont="1" applyFill="1" applyBorder="1" applyAlignment="1" applyProtection="1">
      <alignment vertical="center"/>
      <protection locked="0"/>
    </xf>
    <xf numFmtId="0" fontId="15" fillId="4" borderId="39" xfId="5" applyFont="1" applyFill="1" applyBorder="1" applyAlignment="1" applyProtection="1">
      <alignment vertical="center" wrapText="1"/>
      <protection locked="0"/>
    </xf>
    <xf numFmtId="2" fontId="15" fillId="4" borderId="39" xfId="5" applyNumberFormat="1" applyFont="1" applyFill="1" applyBorder="1" applyAlignment="1" applyProtection="1">
      <alignment vertical="center" wrapText="1"/>
      <protection locked="0"/>
    </xf>
    <xf numFmtId="2" fontId="15" fillId="4" borderId="43" xfId="5" applyNumberFormat="1" applyFont="1" applyFill="1" applyBorder="1" applyAlignment="1" applyProtection="1">
      <alignment vertical="center" wrapText="1"/>
      <protection locked="0"/>
    </xf>
    <xf numFmtId="2" fontId="16" fillId="4" borderId="44" xfId="5" applyNumberFormat="1" applyFont="1" applyFill="1" applyBorder="1" applyAlignment="1" applyProtection="1">
      <alignment horizontal="center" vertical="center" wrapText="1"/>
      <protection locked="0"/>
    </xf>
    <xf numFmtId="2" fontId="17" fillId="0" borderId="42" xfId="6" applyNumberFormat="1" applyFont="1" applyBorder="1" applyAlignment="1">
      <alignment horizontal="center" vertical="center" wrapText="1"/>
    </xf>
    <xf numFmtId="2" fontId="17" fillId="0" borderId="45" xfId="6" applyNumberFormat="1" applyFont="1" applyBorder="1" applyAlignment="1">
      <alignment horizontal="center" vertical="center" wrapText="1"/>
    </xf>
    <xf numFmtId="0" fontId="7" fillId="0" borderId="1" xfId="5" applyFont="1" applyBorder="1" applyAlignment="1">
      <alignment vertical="center" wrapText="1"/>
    </xf>
    <xf numFmtId="0" fontId="7" fillId="0" borderId="32" xfId="5" applyFont="1" applyBorder="1" applyAlignment="1">
      <alignment vertical="center" wrapText="1"/>
    </xf>
    <xf numFmtId="0" fontId="7" fillId="0" borderId="33" xfId="5" applyFont="1" applyBorder="1" applyAlignment="1">
      <alignment vertical="center" wrapText="1"/>
    </xf>
    <xf numFmtId="0" fontId="7" fillId="0" borderId="20" xfId="5" applyFont="1" applyBorder="1" applyAlignment="1">
      <alignment vertical="center" wrapText="1"/>
    </xf>
    <xf numFmtId="2" fontId="7" fillId="0" borderId="46" xfId="5" applyNumberFormat="1" applyFont="1" applyBorder="1" applyAlignment="1">
      <alignment horizontal="right" vertical="center" wrapText="1"/>
    </xf>
    <xf numFmtId="2" fontId="7" fillId="0" borderId="47" xfId="5" applyNumberFormat="1" applyFont="1" applyBorder="1" applyAlignment="1">
      <alignment horizontal="right" vertical="center" wrapText="1"/>
    </xf>
    <xf numFmtId="2" fontId="7" fillId="0" borderId="18" xfId="5" applyNumberFormat="1" applyFont="1" applyBorder="1" applyAlignment="1">
      <alignment horizontal="right" vertical="center" wrapText="1"/>
    </xf>
    <xf numFmtId="0" fontId="7" fillId="0" borderId="9" xfId="5" applyFont="1" applyBorder="1" applyAlignment="1">
      <alignment vertical="center" wrapText="1"/>
    </xf>
    <xf numFmtId="0" fontId="7" fillId="0" borderId="0" xfId="5" applyFont="1" applyAlignment="1">
      <alignment vertical="center" wrapText="1"/>
    </xf>
    <xf numFmtId="0" fontId="7" fillId="0" borderId="35" xfId="5" applyFont="1" applyBorder="1" applyAlignment="1">
      <alignment vertical="center" wrapText="1"/>
    </xf>
    <xf numFmtId="2" fontId="7" fillId="0" borderId="46" xfId="5" applyNumberFormat="1" applyFont="1" applyBorder="1" applyAlignment="1">
      <alignment vertical="center" wrapText="1"/>
    </xf>
    <xf numFmtId="2" fontId="7" fillId="0" borderId="47" xfId="5" applyNumberFormat="1" applyFont="1" applyBorder="1" applyAlignment="1">
      <alignment vertical="center" wrapText="1"/>
    </xf>
    <xf numFmtId="2" fontId="10" fillId="0" borderId="0" xfId="5" applyNumberFormat="1" applyFont="1"/>
    <xf numFmtId="2" fontId="7" fillId="0" borderId="19" xfId="5" applyNumberFormat="1" applyFont="1" applyBorder="1" applyAlignment="1">
      <alignment vertical="center" wrapText="1"/>
    </xf>
    <xf numFmtId="0" fontId="7" fillId="0" borderId="29" xfId="5" applyFont="1" applyBorder="1" applyAlignment="1">
      <alignment vertical="center" wrapText="1"/>
    </xf>
    <xf numFmtId="2" fontId="15" fillId="0" borderId="7" xfId="5" applyNumberFormat="1" applyFont="1" applyBorder="1" applyAlignment="1">
      <alignment horizontal="right" vertical="center" wrapText="1"/>
    </xf>
    <xf numFmtId="2" fontId="10" fillId="0" borderId="0" xfId="5" applyNumberFormat="1" applyFont="1" applyAlignment="1">
      <alignment horizontal="right"/>
    </xf>
    <xf numFmtId="171" fontId="10" fillId="0" borderId="0" xfId="5" applyNumberFormat="1" applyFont="1"/>
    <xf numFmtId="0" fontId="17" fillId="0" borderId="0" xfId="5" applyFont="1" applyAlignment="1">
      <alignment horizontal="left" vertical="top" wrapText="1"/>
    </xf>
    <xf numFmtId="0" fontId="8" fillId="0" borderId="0" xfId="5" applyFont="1" applyAlignment="1">
      <alignment horizontal="left" vertical="top" wrapText="1"/>
    </xf>
    <xf numFmtId="2" fontId="17" fillId="0" borderId="0" xfId="5" applyNumberFormat="1" applyFont="1" applyAlignment="1">
      <alignment horizontal="left" vertical="center" wrapText="1"/>
    </xf>
    <xf numFmtId="2" fontId="15" fillId="0" borderId="0" xfId="5" applyNumberFormat="1" applyFont="1" applyAlignment="1">
      <alignment horizontal="right" vertical="center" wrapText="1"/>
    </xf>
    <xf numFmtId="0" fontId="18" fillId="0" borderId="0" xfId="0" applyFont="1"/>
    <xf numFmtId="165" fontId="2" fillId="0" borderId="0" xfId="0" applyNumberFormat="1" applyFont="1" applyAlignment="1">
      <alignment vertical="center"/>
    </xf>
    <xf numFmtId="0" fontId="7" fillId="5" borderId="20" xfId="5" applyFont="1" applyFill="1" applyBorder="1" applyAlignment="1">
      <alignment vertical="center" wrapText="1"/>
    </xf>
    <xf numFmtId="43" fontId="20" fillId="0" borderId="52" xfId="7" applyNumberFormat="1" applyFont="1" applyBorder="1" applyAlignment="1">
      <alignment horizontal="left" vertical="center"/>
    </xf>
    <xf numFmtId="168" fontId="20" fillId="0" borderId="52" xfId="4" applyFont="1" applyBorder="1" applyAlignment="1">
      <alignment vertical="center"/>
    </xf>
    <xf numFmtId="2" fontId="7" fillId="5" borderId="18" xfId="5" applyNumberFormat="1" applyFont="1" applyFill="1" applyBorder="1" applyAlignment="1">
      <alignment horizontal="right" vertical="center" wrapText="1"/>
    </xf>
    <xf numFmtId="0" fontId="7" fillId="6" borderId="20" xfId="5" applyFont="1" applyFill="1" applyBorder="1" applyAlignment="1">
      <alignment vertical="center" wrapText="1"/>
    </xf>
    <xf numFmtId="2" fontId="7" fillId="6" borderId="18" xfId="5" applyNumberFormat="1" applyFont="1" applyFill="1" applyBorder="1" applyAlignment="1">
      <alignment horizontal="right" vertical="center" wrapText="1"/>
    </xf>
    <xf numFmtId="0" fontId="2" fillId="0" borderId="19" xfId="0" applyFont="1" applyBorder="1" applyAlignment="1">
      <alignment horizontal="left" vertical="center" wrapText="1"/>
    </xf>
    <xf numFmtId="0" fontId="17" fillId="0" borderId="0" xfId="5" applyFont="1" applyBorder="1" applyAlignment="1">
      <alignment horizontal="left" vertical="top" wrapText="1"/>
    </xf>
    <xf numFmtId="0" fontId="8" fillId="0" borderId="0" xfId="5" applyFont="1" applyBorder="1" applyAlignment="1">
      <alignment horizontal="left" vertical="top" wrapText="1"/>
    </xf>
    <xf numFmtId="2" fontId="17" fillId="0" borderId="0" xfId="5" applyNumberFormat="1" applyFont="1" applyBorder="1" applyAlignment="1">
      <alignment horizontal="left" vertical="center" wrapText="1"/>
    </xf>
    <xf numFmtId="2" fontId="15" fillId="0" borderId="0" xfId="5" applyNumberFormat="1" applyFont="1" applyBorder="1" applyAlignment="1">
      <alignment horizontal="right" vertical="center" wrapText="1"/>
    </xf>
    <xf numFmtId="0" fontId="7" fillId="0" borderId="18" xfId="5" applyFont="1" applyBorder="1" applyAlignment="1">
      <alignment vertical="center" wrapText="1"/>
    </xf>
    <xf numFmtId="0" fontId="7" fillId="0" borderId="13" xfId="5" applyFont="1" applyBorder="1" applyAlignment="1">
      <alignment vertical="center" wrapText="1"/>
    </xf>
    <xf numFmtId="2" fontId="7" fillId="0" borderId="11" xfId="5" applyNumberFormat="1" applyFont="1" applyBorder="1" applyAlignment="1">
      <alignment horizontal="right" vertical="center" wrapText="1"/>
    </xf>
    <xf numFmtId="0" fontId="7" fillId="0" borderId="0" xfId="5" applyFont="1" applyBorder="1" applyAlignment="1">
      <alignment vertical="center" wrapText="1"/>
    </xf>
    <xf numFmtId="0" fontId="15" fillId="4" borderId="38" xfId="5" applyFont="1" applyFill="1" applyBorder="1" applyAlignment="1" applyProtection="1">
      <alignment horizontal="left" vertical="center" wrapText="1"/>
      <protection locked="0"/>
    </xf>
    <xf numFmtId="164" fontId="5" fillId="0" borderId="13" xfId="2" applyNumberFormat="1" applyFont="1" applyFill="1" applyBorder="1" applyAlignment="1" applyProtection="1">
      <alignment horizontal="center" vertical="center" wrapText="1"/>
    </xf>
    <xf numFmtId="0" fontId="8" fillId="3" borderId="21" xfId="0" applyFont="1" applyFill="1" applyBorder="1" applyAlignment="1">
      <alignment horizontal="right" vertical="center"/>
    </xf>
    <xf numFmtId="0" fontId="8" fillId="3" borderId="22" xfId="0" applyFont="1" applyFill="1" applyBorder="1" applyAlignment="1">
      <alignment horizontal="right" vertical="center"/>
    </xf>
    <xf numFmtId="0" fontId="8" fillId="3" borderId="23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justify" vertical="top" wrapText="1"/>
    </xf>
    <xf numFmtId="0" fontId="7" fillId="0" borderId="32" xfId="0" applyFont="1" applyBorder="1" applyAlignment="1">
      <alignment horizontal="justify" vertical="top" wrapText="1"/>
    </xf>
    <xf numFmtId="0" fontId="7" fillId="0" borderId="2" xfId="0" applyFont="1" applyBorder="1" applyAlignment="1">
      <alignment horizontal="justify" vertical="top" wrapText="1"/>
    </xf>
    <xf numFmtId="0" fontId="7" fillId="0" borderId="6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right" vertical="center"/>
    </xf>
    <xf numFmtId="0" fontId="5" fillId="3" borderId="22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5" fillId="7" borderId="26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0" fontId="5" fillId="7" borderId="53" xfId="0" applyFont="1" applyFill="1" applyBorder="1" applyAlignment="1">
      <alignment horizontal="center" vertical="center" wrapText="1"/>
    </xf>
    <xf numFmtId="0" fontId="17" fillId="0" borderId="42" xfId="5" applyFont="1" applyBorder="1" applyAlignment="1">
      <alignment horizontal="left" vertical="top" wrapText="1"/>
    </xf>
    <xf numFmtId="0" fontId="8" fillId="0" borderId="45" xfId="5" applyFont="1" applyBorder="1" applyAlignment="1">
      <alignment horizontal="left" vertical="top" wrapText="1"/>
    </xf>
    <xf numFmtId="0" fontId="8" fillId="0" borderId="44" xfId="5" applyFont="1" applyBorder="1" applyAlignment="1">
      <alignment horizontal="left" vertical="top" wrapText="1"/>
    </xf>
    <xf numFmtId="2" fontId="17" fillId="0" borderId="48" xfId="5" applyNumberFormat="1" applyFont="1" applyBorder="1" applyAlignment="1">
      <alignment horizontal="left" vertical="center" wrapText="1"/>
    </xf>
    <xf numFmtId="2" fontId="17" fillId="0" borderId="39" xfId="5" applyNumberFormat="1" applyFont="1" applyBorder="1" applyAlignment="1">
      <alignment horizontal="left" vertical="center" wrapText="1"/>
    </xf>
    <xf numFmtId="2" fontId="17" fillId="0" borderId="43" xfId="5" applyNumberFormat="1" applyFont="1" applyBorder="1" applyAlignment="1">
      <alignment horizontal="left" vertical="center" wrapText="1"/>
    </xf>
    <xf numFmtId="0" fontId="15" fillId="4" borderId="12" xfId="5" applyFont="1" applyFill="1" applyBorder="1" applyAlignment="1" applyProtection="1">
      <alignment horizontal="left" vertical="center" wrapText="1"/>
      <protection locked="0"/>
    </xf>
    <xf numFmtId="0" fontId="17" fillId="0" borderId="11" xfId="5" applyFont="1" applyBorder="1" applyAlignment="1">
      <alignment horizontal="center" vertical="center" wrapText="1"/>
    </xf>
    <xf numFmtId="0" fontId="17" fillId="0" borderId="12" xfId="5" applyFont="1" applyBorder="1" applyAlignment="1">
      <alignment horizontal="center" vertical="center" wrapText="1"/>
    </xf>
    <xf numFmtId="0" fontId="17" fillId="0" borderId="42" xfId="5" applyFont="1" applyBorder="1" applyAlignment="1">
      <alignment horizontal="center" vertical="center" wrapText="1"/>
    </xf>
    <xf numFmtId="0" fontId="17" fillId="0" borderId="45" xfId="5" applyFont="1" applyBorder="1" applyAlignment="1">
      <alignment horizontal="center" vertical="center" wrapText="1"/>
    </xf>
    <xf numFmtId="0" fontId="17" fillId="0" borderId="13" xfId="5" applyFont="1" applyBorder="1" applyAlignment="1">
      <alignment horizontal="center" vertical="center" wrapText="1"/>
    </xf>
    <xf numFmtId="0" fontId="17" fillId="0" borderId="44" xfId="5" applyFont="1" applyBorder="1" applyAlignment="1">
      <alignment horizontal="center" vertical="center" wrapText="1"/>
    </xf>
    <xf numFmtId="2" fontId="17" fillId="0" borderId="11" xfId="5" applyNumberFormat="1" applyFont="1" applyBorder="1" applyAlignment="1">
      <alignment horizontal="center" vertical="center" wrapText="1"/>
    </xf>
    <xf numFmtId="2" fontId="17" fillId="0" borderId="12" xfId="5" applyNumberFormat="1" applyFont="1" applyBorder="1" applyAlignment="1">
      <alignment horizontal="center" vertical="center" wrapText="1"/>
    </xf>
    <xf numFmtId="2" fontId="17" fillId="0" borderId="13" xfId="5" applyNumberFormat="1" applyFont="1" applyBorder="1" applyAlignment="1">
      <alignment horizontal="center" vertical="center" wrapText="1"/>
    </xf>
    <xf numFmtId="2" fontId="17" fillId="0" borderId="44" xfId="5" applyNumberFormat="1" applyFont="1" applyBorder="1" applyAlignment="1">
      <alignment horizontal="center" vertical="center" wrapText="1"/>
    </xf>
    <xf numFmtId="0" fontId="15" fillId="4" borderId="49" xfId="5" applyFont="1" applyFill="1" applyBorder="1" applyAlignment="1" applyProtection="1">
      <alignment horizontal="left" vertical="center" wrapText="1"/>
      <protection locked="0"/>
    </xf>
    <xf numFmtId="0" fontId="15" fillId="4" borderId="4" xfId="5" applyFont="1" applyFill="1" applyBorder="1" applyAlignment="1" applyProtection="1">
      <alignment horizontal="left" vertical="center" wrapText="1"/>
      <protection locked="0"/>
    </xf>
    <xf numFmtId="0" fontId="15" fillId="4" borderId="41" xfId="5" applyFont="1" applyFill="1" applyBorder="1" applyAlignment="1" applyProtection="1">
      <alignment horizontal="left" vertical="center" wrapText="1"/>
      <protection locked="0"/>
    </xf>
    <xf numFmtId="0" fontId="17" fillId="0" borderId="1" xfId="5" applyFont="1" applyBorder="1" applyAlignment="1">
      <alignment horizontal="center" vertical="center" wrapText="1"/>
    </xf>
    <xf numFmtId="0" fontId="17" fillId="0" borderId="32" xfId="5" applyFont="1" applyBorder="1" applyAlignment="1">
      <alignment horizontal="center" vertical="center" wrapText="1"/>
    </xf>
    <xf numFmtId="0" fontId="17" fillId="0" borderId="33" xfId="5" applyFont="1" applyBorder="1" applyAlignment="1">
      <alignment horizontal="center" vertical="center" wrapText="1"/>
    </xf>
    <xf numFmtId="0" fontId="17" fillId="0" borderId="6" xfId="5" applyFont="1" applyBorder="1" applyAlignment="1">
      <alignment horizontal="center" vertical="center" wrapText="1"/>
    </xf>
    <xf numFmtId="0" fontId="17" fillId="0" borderId="8" xfId="5" applyFont="1" applyBorder="1" applyAlignment="1">
      <alignment horizontal="center" vertical="center" wrapText="1"/>
    </xf>
    <xf numFmtId="0" fontId="17" fillId="0" borderId="37" xfId="5" applyFont="1" applyBorder="1" applyAlignment="1">
      <alignment horizontal="center" vertical="center" wrapText="1"/>
    </xf>
    <xf numFmtId="0" fontId="17" fillId="0" borderId="50" xfId="5" applyFont="1" applyBorder="1" applyAlignment="1">
      <alignment horizontal="center" vertical="center" wrapText="1"/>
    </xf>
    <xf numFmtId="0" fontId="17" fillId="0" borderId="51" xfId="5" applyFont="1" applyBorder="1" applyAlignment="1">
      <alignment horizontal="center" vertical="center" wrapText="1"/>
    </xf>
    <xf numFmtId="2" fontId="17" fillId="0" borderId="3" xfId="5" applyNumberFormat="1" applyFont="1" applyBorder="1" applyAlignment="1">
      <alignment horizontal="center" vertical="center" wrapText="1"/>
    </xf>
    <xf numFmtId="2" fontId="17" fillId="0" borderId="4" xfId="5" applyNumberFormat="1" applyFont="1" applyBorder="1" applyAlignment="1">
      <alignment horizontal="center" vertical="center" wrapText="1"/>
    </xf>
    <xf numFmtId="2" fontId="17" fillId="0" borderId="41" xfId="5" applyNumberFormat="1" applyFont="1" applyBorder="1" applyAlignment="1">
      <alignment horizontal="center" vertical="center" wrapText="1"/>
    </xf>
    <xf numFmtId="2" fontId="17" fillId="0" borderId="50" xfId="5" applyNumberFormat="1" applyFont="1" applyBorder="1" applyAlignment="1">
      <alignment horizontal="center" vertical="center" wrapText="1"/>
    </xf>
    <xf numFmtId="2" fontId="17" fillId="0" borderId="51" xfId="5" applyNumberFormat="1" applyFont="1" applyBorder="1" applyAlignment="1">
      <alignment horizontal="center" vertical="center" wrapText="1"/>
    </xf>
    <xf numFmtId="0" fontId="13" fillId="0" borderId="1" xfId="5" applyFont="1" applyBorder="1" applyAlignment="1">
      <alignment horizontal="center" vertical="center" wrapText="1"/>
    </xf>
    <xf numFmtId="0" fontId="13" fillId="0" borderId="32" xfId="5" applyFont="1" applyBorder="1" applyAlignment="1">
      <alignment horizontal="center" vertical="center" wrapText="1"/>
    </xf>
    <xf numFmtId="0" fontId="13" fillId="0" borderId="33" xfId="5" applyFont="1" applyBorder="1" applyAlignment="1">
      <alignment horizontal="center" vertical="center" wrapText="1"/>
    </xf>
    <xf numFmtId="0" fontId="13" fillId="0" borderId="9" xfId="5" applyFont="1" applyBorder="1" applyAlignment="1">
      <alignment horizontal="center" vertical="center" wrapText="1"/>
    </xf>
    <xf numFmtId="0" fontId="13" fillId="0" borderId="0" xfId="5" applyFont="1" applyAlignment="1">
      <alignment horizontal="center" vertical="center" wrapText="1"/>
    </xf>
    <xf numFmtId="0" fontId="13" fillId="0" borderId="35" xfId="5" applyFont="1" applyBorder="1" applyAlignment="1">
      <alignment horizontal="center" vertical="center" wrapText="1"/>
    </xf>
    <xf numFmtId="0" fontId="13" fillId="0" borderId="6" xfId="5" applyFont="1" applyBorder="1" applyAlignment="1">
      <alignment horizontal="center" vertical="center" wrapText="1"/>
    </xf>
    <xf numFmtId="0" fontId="13" fillId="0" borderId="8" xfId="5" applyFont="1" applyBorder="1" applyAlignment="1">
      <alignment horizontal="center" vertical="center" wrapText="1"/>
    </xf>
    <xf numFmtId="0" fontId="13" fillId="0" borderId="37" xfId="5" applyFont="1" applyBorder="1" applyAlignment="1">
      <alignment horizontal="center" vertical="center" wrapText="1"/>
    </xf>
    <xf numFmtId="0" fontId="14" fillId="0" borderId="34" xfId="5" applyFont="1" applyBorder="1" applyAlignment="1">
      <alignment horizontal="center" vertical="center" wrapText="1"/>
    </xf>
    <xf numFmtId="0" fontId="14" fillId="0" borderId="32" xfId="5" applyFont="1" applyBorder="1" applyAlignment="1">
      <alignment horizontal="center" vertical="center" wrapText="1"/>
    </xf>
    <xf numFmtId="0" fontId="14" fillId="0" borderId="2" xfId="5" applyFont="1" applyBorder="1" applyAlignment="1">
      <alignment horizontal="center" vertical="center" wrapText="1"/>
    </xf>
    <xf numFmtId="0" fontId="14" fillId="0" borderId="36" xfId="5" applyFont="1" applyBorder="1" applyAlignment="1">
      <alignment horizontal="center" vertical="center" wrapText="1"/>
    </xf>
    <xf numFmtId="0" fontId="14" fillId="0" borderId="0" xfId="5" applyFont="1" applyAlignment="1">
      <alignment horizontal="center" vertical="center" wrapText="1"/>
    </xf>
    <xf numFmtId="0" fontId="14" fillId="0" borderId="10" xfId="5" applyFont="1" applyBorder="1" applyAlignment="1">
      <alignment horizontal="center" vertical="center" wrapText="1"/>
    </xf>
    <xf numFmtId="0" fontId="14" fillId="0" borderId="38" xfId="5" applyFont="1" applyBorder="1" applyAlignment="1">
      <alignment horizontal="center" vertical="center" wrapText="1"/>
    </xf>
    <xf numFmtId="0" fontId="14" fillId="0" borderId="39" xfId="5" applyFont="1" applyBorder="1" applyAlignment="1">
      <alignment horizontal="center" vertical="center" wrapText="1"/>
    </xf>
    <xf numFmtId="0" fontId="14" fillId="0" borderId="40" xfId="5" applyFont="1" applyBorder="1" applyAlignment="1">
      <alignment horizontal="center" vertical="center" wrapText="1"/>
    </xf>
    <xf numFmtId="0" fontId="10" fillId="0" borderId="22" xfId="5" applyFont="1" applyBorder="1" applyAlignment="1">
      <alignment horizontal="center" vertical="center" wrapText="1"/>
    </xf>
    <xf numFmtId="0" fontId="10" fillId="0" borderId="8" xfId="5" applyFont="1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0" fontId="7" fillId="0" borderId="50" xfId="5" applyFont="1" applyBorder="1" applyAlignment="1">
      <alignment horizontal="left" vertical="center" wrapText="1"/>
    </xf>
    <xf numFmtId="0" fontId="7" fillId="0" borderId="18" xfId="5" applyFont="1" applyBorder="1" applyAlignment="1">
      <alignment horizontal="left" vertical="center" wrapText="1"/>
    </xf>
    <xf numFmtId="0" fontId="7" fillId="0" borderId="50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0" xfId="0" applyFont="1" applyBorder="1" applyAlignment="1">
      <alignment vertical="top" wrapText="1"/>
    </xf>
    <xf numFmtId="0" fontId="2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 wrapText="1"/>
    </xf>
  </cellXfs>
  <cellStyles count="8">
    <cellStyle name="Millares 2" xfId="4"/>
    <cellStyle name="Moneda 2" xfId="2"/>
    <cellStyle name="Normal" xfId="0" builtinId="0"/>
    <cellStyle name="Normal 12" xfId="3"/>
    <cellStyle name="Normal 13" xfId="5"/>
    <cellStyle name="Normal 2 13 3" xfId="6"/>
    <cellStyle name="Normal 4" xfId="7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295274</xdr:colOff>
      <xdr:row>1</xdr:row>
      <xdr:rowOff>53944</xdr:rowOff>
    </xdr:from>
    <xdr:to>
      <xdr:col>3</xdr:col>
      <xdr:colOff>185737</xdr:colOff>
      <xdr:row>2</xdr:row>
      <xdr:rowOff>207453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464EBE97-513D-4D68-BDF2-9CBC45649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199" y="225394"/>
          <a:ext cx="1626395" cy="9250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164986</xdr:colOff>
      <xdr:row>0</xdr:row>
      <xdr:rowOff>231321</xdr:rowOff>
    </xdr:from>
    <xdr:ext cx="1848871" cy="829522"/>
    <xdr:pic>
      <xdr:nvPicPr>
        <xdr:cNvPr id="2" name="Imagen 1">
          <a:extLst>
            <a:ext uri="{FF2B5EF4-FFF2-40B4-BE49-F238E27FC236}">
              <a16:creationId xmlns:a16="http://schemas.microsoft.com/office/drawing/2014/main" xmlns="" id="{8F996FAE-11EE-44AD-B85C-CED4830DAC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32" t="31949" r="52970" b="31479"/>
        <a:stretch/>
      </xdr:blipFill>
      <xdr:spPr>
        <a:xfrm>
          <a:off x="260236" y="231321"/>
          <a:ext cx="1848871" cy="82952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164986</xdr:colOff>
      <xdr:row>0</xdr:row>
      <xdr:rowOff>231321</xdr:rowOff>
    </xdr:from>
    <xdr:ext cx="1848871" cy="829522"/>
    <xdr:pic>
      <xdr:nvPicPr>
        <xdr:cNvPr id="3" name="Imagen 2">
          <a:extLst>
            <a:ext uri="{FF2B5EF4-FFF2-40B4-BE49-F238E27FC236}">
              <a16:creationId xmlns:a16="http://schemas.microsoft.com/office/drawing/2014/main" xmlns="" id="{EF3A0E87-F7E9-4986-B989-27F9C52E10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32" t="31949" r="52970" b="31479"/>
        <a:stretch/>
      </xdr:blipFill>
      <xdr:spPr>
        <a:xfrm>
          <a:off x="260236" y="231321"/>
          <a:ext cx="1848871" cy="82952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G\Area%20Proyectos\A\AiuBPMarco98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</sheetNames>
    <sheetDataSet>
      <sheetData sheetId="0" refreshError="1"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K72"/>
  <sheetViews>
    <sheetView showGridLines="0" view="pageBreakPreview" topLeftCell="A25" zoomScale="80" zoomScaleNormal="80" zoomScaleSheetLayoutView="80" zoomScalePageLayoutView="80" workbookViewId="0">
      <selection activeCell="M42" sqref="M42"/>
    </sheetView>
  </sheetViews>
  <sheetFormatPr baseColWidth="10" defaultColWidth="10.875" defaultRowHeight="12.75"/>
  <cols>
    <col min="1" max="1" width="5.875" style="1" customWidth="1"/>
    <col min="2" max="2" width="12.5" style="1" bestFit="1" customWidth="1"/>
    <col min="3" max="3" width="12.125" style="1" customWidth="1"/>
    <col min="4" max="4" width="61.25" style="1" customWidth="1"/>
    <col min="5" max="5" width="10.25" style="1" customWidth="1"/>
    <col min="6" max="6" width="14.25" style="2" bestFit="1" customWidth="1"/>
    <col min="7" max="7" width="16.75" style="1" customWidth="1"/>
    <col min="8" max="8" width="17.375" style="3" customWidth="1"/>
    <col min="9" max="9" width="5" style="1" customWidth="1"/>
    <col min="10" max="10" width="21.625" style="1" customWidth="1"/>
    <col min="11" max="16384" width="10.875" style="1"/>
  </cols>
  <sheetData>
    <row r="1" spans="2:11" ht="13.5" thickBot="1"/>
    <row r="2" spans="2:11" ht="60.75" customHeight="1">
      <c r="B2" s="128"/>
      <c r="C2" s="129"/>
      <c r="D2" s="132" t="s">
        <v>200</v>
      </c>
      <c r="E2" s="133"/>
      <c r="F2" s="133"/>
      <c r="G2" s="133"/>
      <c r="H2" s="134"/>
    </row>
    <row r="3" spans="2:11" ht="21.75" customHeight="1" thickBot="1">
      <c r="B3" s="130"/>
      <c r="C3" s="131"/>
      <c r="D3" s="135" t="s">
        <v>0</v>
      </c>
      <c r="E3" s="135"/>
      <c r="F3" s="135"/>
      <c r="G3" s="135"/>
      <c r="H3" s="136"/>
    </row>
    <row r="4" spans="2:11" ht="4.5" customHeight="1" thickBot="1">
      <c r="B4" s="4"/>
      <c r="C4" s="5"/>
      <c r="D4" s="6"/>
      <c r="E4" s="6"/>
      <c r="F4" s="6"/>
      <c r="G4" s="6"/>
      <c r="H4" s="7"/>
    </row>
    <row r="5" spans="2:11" ht="29.25" customHeight="1">
      <c r="B5" s="8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118" t="s">
        <v>7</v>
      </c>
    </row>
    <row r="6" spans="2:11" ht="28.5" customHeight="1">
      <c r="B6" s="140" t="s">
        <v>127</v>
      </c>
      <c r="C6" s="141"/>
      <c r="D6" s="141"/>
      <c r="E6" s="141"/>
      <c r="F6" s="141"/>
      <c r="G6" s="141"/>
      <c r="H6" s="142"/>
    </row>
    <row r="7" spans="2:11" ht="28.5" customHeight="1">
      <c r="B7" s="10">
        <v>1</v>
      </c>
      <c r="C7" s="11"/>
      <c r="D7" s="12" t="s">
        <v>8</v>
      </c>
      <c r="E7" s="13"/>
      <c r="F7" s="14"/>
      <c r="G7" s="15"/>
      <c r="H7" s="16">
        <f>SUM(H8:H8)</f>
        <v>135509.04999999999</v>
      </c>
      <c r="I7" s="17"/>
    </row>
    <row r="8" spans="2:11" ht="28.5" customHeight="1">
      <c r="B8" s="18" t="s">
        <v>9</v>
      </c>
      <c r="C8" s="19" t="s">
        <v>37</v>
      </c>
      <c r="D8" s="20" t="s">
        <v>38</v>
      </c>
      <c r="E8" s="19" t="s">
        <v>11</v>
      </c>
      <c r="F8" s="21">
        <f>'MEMORIA DE CANTIDADES - CERRAMI'!M12</f>
        <v>1.92</v>
      </c>
      <c r="G8" s="22">
        <v>70577.63</v>
      </c>
      <c r="H8" s="23">
        <f>ROUND((F8*G8),2)</f>
        <v>135509.04999999999</v>
      </c>
      <c r="I8" s="24"/>
      <c r="J8" s="25"/>
    </row>
    <row r="9" spans="2:11" ht="28.5" customHeight="1">
      <c r="B9" s="10">
        <v>2</v>
      </c>
      <c r="C9" s="11"/>
      <c r="D9" s="26" t="s">
        <v>39</v>
      </c>
      <c r="E9" s="13"/>
      <c r="F9" s="27"/>
      <c r="G9" s="28"/>
      <c r="H9" s="29">
        <f>+SUM(H10:H11)</f>
        <v>1782954.81</v>
      </c>
      <c r="I9" s="24"/>
      <c r="J9" s="25"/>
    </row>
    <row r="10" spans="2:11" ht="28.5" customHeight="1">
      <c r="B10" s="18" t="s">
        <v>10</v>
      </c>
      <c r="C10" s="19" t="s">
        <v>40</v>
      </c>
      <c r="D10" s="20" t="s">
        <v>41</v>
      </c>
      <c r="E10" s="19" t="s">
        <v>11</v>
      </c>
      <c r="F10" s="21">
        <f>'MEMORIA DE CANTIDADES - CERRAMI'!M23</f>
        <v>1.92</v>
      </c>
      <c r="G10" s="22">
        <v>416872.35</v>
      </c>
      <c r="H10" s="23">
        <f>ROUND((F10*G10),2)</f>
        <v>800394.91</v>
      </c>
      <c r="I10" s="24"/>
      <c r="J10" s="25"/>
    </row>
    <row r="11" spans="2:11" ht="28.5" customHeight="1">
      <c r="B11" s="18" t="s">
        <v>42</v>
      </c>
      <c r="C11" s="19" t="s">
        <v>43</v>
      </c>
      <c r="D11" s="20" t="s">
        <v>44</v>
      </c>
      <c r="E11" s="19" t="s">
        <v>45</v>
      </c>
      <c r="F11" s="21">
        <f>'MEMORIA DE CANTIDADES - CERRAMI'!M35</f>
        <v>128.01999999999998</v>
      </c>
      <c r="G11" s="22">
        <v>7675.05</v>
      </c>
      <c r="H11" s="23">
        <f>ROUND((F11*G11),2)</f>
        <v>982559.9</v>
      </c>
      <c r="I11" s="24"/>
      <c r="J11" s="25" t="s">
        <v>59</v>
      </c>
      <c r="K11" s="101">
        <f>F11/64</f>
        <v>2.0003124999999997</v>
      </c>
    </row>
    <row r="12" spans="2:11" ht="28.5" customHeight="1">
      <c r="B12" s="10">
        <v>3</v>
      </c>
      <c r="C12" s="11"/>
      <c r="D12" s="26" t="s">
        <v>46</v>
      </c>
      <c r="E12" s="13"/>
      <c r="F12" s="27"/>
      <c r="G12" s="28"/>
      <c r="H12" s="29">
        <f>SUM(H13:H13)</f>
        <v>30206630.199999999</v>
      </c>
      <c r="I12" s="17"/>
      <c r="J12" s="25"/>
    </row>
    <row r="13" spans="2:11" ht="28.5" customHeight="1">
      <c r="B13" s="18" t="s">
        <v>50</v>
      </c>
      <c r="C13" s="19" t="s">
        <v>48</v>
      </c>
      <c r="D13" s="30" t="s">
        <v>47</v>
      </c>
      <c r="E13" s="19" t="s">
        <v>49</v>
      </c>
      <c r="F13" s="21">
        <f>'MEMORIA DE CANTIDADES - CERRAMI'!M45</f>
        <v>68</v>
      </c>
      <c r="G13" s="22">
        <v>444215.15</v>
      </c>
      <c r="H13" s="23">
        <f>ROUND((F13*G13),2)</f>
        <v>30206630.199999999</v>
      </c>
      <c r="J13" s="25"/>
    </row>
    <row r="14" spans="2:11" ht="28.5" customHeight="1">
      <c r="B14" s="140" t="s">
        <v>128</v>
      </c>
      <c r="C14" s="141"/>
      <c r="D14" s="141"/>
      <c r="E14" s="141"/>
      <c r="F14" s="141"/>
      <c r="G14" s="141"/>
      <c r="H14" s="142"/>
      <c r="I14" s="17"/>
      <c r="J14" s="25"/>
    </row>
    <row r="15" spans="2:11" ht="28.5" customHeight="1">
      <c r="B15" s="10">
        <v>4</v>
      </c>
      <c r="C15" s="11"/>
      <c r="D15" s="12" t="s">
        <v>8</v>
      </c>
      <c r="E15" s="13"/>
      <c r="F15" s="14"/>
      <c r="G15" s="15"/>
      <c r="H15" s="16">
        <f>SUM(H16:H16)</f>
        <v>135509.04999999999</v>
      </c>
      <c r="I15" s="17"/>
    </row>
    <row r="16" spans="2:11" ht="28.5" customHeight="1">
      <c r="B16" s="18" t="s">
        <v>12</v>
      </c>
      <c r="C16" s="19" t="s">
        <v>37</v>
      </c>
      <c r="D16" s="20" t="s">
        <v>38</v>
      </c>
      <c r="E16" s="19" t="s">
        <v>11</v>
      </c>
      <c r="F16" s="21">
        <f>'MEMORIA DE CANTIDADES - CERRAMI'!M12</f>
        <v>1.92</v>
      </c>
      <c r="G16" s="22">
        <v>70577.63</v>
      </c>
      <c r="H16" s="23">
        <f>ROUND((F16*G16),2)</f>
        <v>135509.04999999999</v>
      </c>
      <c r="I16" s="24"/>
      <c r="J16" s="25"/>
    </row>
    <row r="17" spans="2:11" ht="28.5" customHeight="1">
      <c r="B17" s="10">
        <v>5</v>
      </c>
      <c r="C17" s="11"/>
      <c r="D17" s="26" t="s">
        <v>39</v>
      </c>
      <c r="E17" s="13"/>
      <c r="F17" s="27"/>
      <c r="G17" s="28"/>
      <c r="H17" s="29">
        <f>+SUM(H18:H26)</f>
        <v>4453618.17</v>
      </c>
      <c r="I17" s="24"/>
      <c r="J17" s="25"/>
    </row>
    <row r="18" spans="2:11" ht="28.5" customHeight="1">
      <c r="B18" s="18" t="s">
        <v>129</v>
      </c>
      <c r="C18" s="19" t="s">
        <v>54</v>
      </c>
      <c r="D18" s="20" t="s">
        <v>55</v>
      </c>
      <c r="E18" s="19" t="s">
        <v>56</v>
      </c>
      <c r="F18" s="21">
        <f>'MEMORIAS DE CANTIDADES - CASETA'!M19</f>
        <v>8.51</v>
      </c>
      <c r="G18" s="22">
        <v>33431.730000000003</v>
      </c>
      <c r="H18" s="23">
        <f t="shared" ref="H18:H26" si="0">ROUND((F18*G18),2)</f>
        <v>284504.02</v>
      </c>
      <c r="I18" s="24"/>
      <c r="J18" s="25"/>
    </row>
    <row r="19" spans="2:11" ht="28.5" customHeight="1">
      <c r="B19" s="18" t="s">
        <v>130</v>
      </c>
      <c r="C19" s="19" t="s">
        <v>40</v>
      </c>
      <c r="D19" s="20" t="s">
        <v>41</v>
      </c>
      <c r="E19" s="19" t="s">
        <v>11</v>
      </c>
      <c r="F19" s="21">
        <f>'MEMORIAS DE CANTIDADES - CASETA'!M27</f>
        <v>2.5499999999999998</v>
      </c>
      <c r="G19" s="22">
        <v>416872.35</v>
      </c>
      <c r="H19" s="23">
        <f t="shared" si="0"/>
        <v>1063024.49</v>
      </c>
      <c r="I19" s="24"/>
      <c r="J19" s="25"/>
      <c r="K19" s="101"/>
    </row>
    <row r="20" spans="2:11" ht="28.5" customHeight="1">
      <c r="B20" s="18" t="s">
        <v>131</v>
      </c>
      <c r="C20" s="19" t="s">
        <v>83</v>
      </c>
      <c r="D20" s="20" t="s">
        <v>84</v>
      </c>
      <c r="E20" s="19" t="s">
        <v>11</v>
      </c>
      <c r="F20" s="21">
        <f>'MEMORIAS DE CANTIDADES - CASETA'!M35</f>
        <v>0.58899999999999997</v>
      </c>
      <c r="G20" s="22">
        <v>92883.83</v>
      </c>
      <c r="H20" s="23">
        <f t="shared" si="0"/>
        <v>54708.58</v>
      </c>
      <c r="I20" s="24"/>
      <c r="J20" s="25"/>
      <c r="K20" s="101"/>
    </row>
    <row r="21" spans="2:11" ht="28.5" customHeight="1">
      <c r="B21" s="18" t="s">
        <v>132</v>
      </c>
      <c r="C21" s="19" t="s">
        <v>85</v>
      </c>
      <c r="D21" s="20" t="s">
        <v>86</v>
      </c>
      <c r="E21" s="19" t="s">
        <v>45</v>
      </c>
      <c r="F21" s="21">
        <f>'MEMORIAS DE CANTIDADES - CASETA'!M43</f>
        <v>17.940000000000001</v>
      </c>
      <c r="G21" s="22">
        <v>7423.82</v>
      </c>
      <c r="H21" s="23">
        <f t="shared" si="0"/>
        <v>133183.32999999999</v>
      </c>
      <c r="I21" s="24"/>
      <c r="J21" s="25"/>
      <c r="K21" s="101"/>
    </row>
    <row r="22" spans="2:11" ht="28.5" customHeight="1">
      <c r="B22" s="18" t="s">
        <v>133</v>
      </c>
      <c r="C22" s="19" t="s">
        <v>64</v>
      </c>
      <c r="D22" s="20" t="s">
        <v>65</v>
      </c>
      <c r="E22" s="19" t="s">
        <v>11</v>
      </c>
      <c r="F22" s="21">
        <f>'MEMORIAS DE CANTIDADES - CASETA'!M52</f>
        <v>0.57200000000000006</v>
      </c>
      <c r="G22" s="22">
        <v>887295</v>
      </c>
      <c r="H22" s="23">
        <f t="shared" si="0"/>
        <v>507532.74</v>
      </c>
      <c r="I22" s="24"/>
      <c r="J22" s="25"/>
      <c r="K22" s="101"/>
    </row>
    <row r="23" spans="2:11" ht="28.5" customHeight="1">
      <c r="B23" s="18" t="s">
        <v>134</v>
      </c>
      <c r="C23" s="19" t="s">
        <v>77</v>
      </c>
      <c r="D23" s="20" t="s">
        <v>78</v>
      </c>
      <c r="E23" s="19" t="s">
        <v>11</v>
      </c>
      <c r="F23" s="21">
        <f>'MEMORIAS DE CANTIDADES - CASETA'!M60</f>
        <v>0.52800000000000014</v>
      </c>
      <c r="G23" s="22">
        <v>1308131.18</v>
      </c>
      <c r="H23" s="23">
        <f t="shared" si="0"/>
        <v>690693.26</v>
      </c>
      <c r="I23" s="24"/>
      <c r="J23" s="25"/>
    </row>
    <row r="24" spans="2:11" ht="28.5" customHeight="1">
      <c r="B24" s="18" t="s">
        <v>135</v>
      </c>
      <c r="C24" s="19" t="s">
        <v>92</v>
      </c>
      <c r="D24" s="20" t="s">
        <v>93</v>
      </c>
      <c r="E24" s="19" t="s">
        <v>56</v>
      </c>
      <c r="F24" s="21">
        <f>'MEMORIAS DE CANTIDADES - CASETA'!M68</f>
        <v>5.89</v>
      </c>
      <c r="G24" s="22">
        <v>107038.84</v>
      </c>
      <c r="H24" s="23">
        <f t="shared" si="0"/>
        <v>630458.77</v>
      </c>
      <c r="I24" s="24"/>
      <c r="J24" s="25"/>
    </row>
    <row r="25" spans="2:11" ht="28.5" customHeight="1">
      <c r="B25" s="18" t="s">
        <v>136</v>
      </c>
      <c r="C25" s="19" t="s">
        <v>80</v>
      </c>
      <c r="D25" s="20" t="s">
        <v>81</v>
      </c>
      <c r="E25" s="19" t="s">
        <v>11</v>
      </c>
      <c r="F25" s="21">
        <f>'MEMORIAS DE CANTIDADES - CASETA'!M77</f>
        <v>0.57200000000000006</v>
      </c>
      <c r="G25" s="22">
        <v>1471612.53</v>
      </c>
      <c r="H25" s="23">
        <f t="shared" si="0"/>
        <v>841762.37</v>
      </c>
      <c r="I25" s="24"/>
      <c r="J25" s="25"/>
    </row>
    <row r="26" spans="2:11" ht="28.5" customHeight="1">
      <c r="B26" s="18" t="s">
        <v>137</v>
      </c>
      <c r="C26" s="19" t="s">
        <v>43</v>
      </c>
      <c r="D26" s="20" t="s">
        <v>44</v>
      </c>
      <c r="E26" s="19" t="s">
        <v>45</v>
      </c>
      <c r="F26" s="21">
        <f>'MEMORIAS DE CANTIDADES - CASETA'!M97</f>
        <v>32.28</v>
      </c>
      <c r="G26" s="22">
        <v>7675.05</v>
      </c>
      <c r="H26" s="23">
        <f t="shared" si="0"/>
        <v>247750.61</v>
      </c>
      <c r="I26" s="24"/>
      <c r="J26" s="25"/>
    </row>
    <row r="27" spans="2:11" ht="28.5" customHeight="1">
      <c r="B27" s="10">
        <v>6</v>
      </c>
      <c r="C27" s="11"/>
      <c r="D27" s="26" t="s">
        <v>147</v>
      </c>
      <c r="E27" s="13"/>
      <c r="F27" s="27"/>
      <c r="G27" s="28"/>
      <c r="H27" s="29">
        <f>SUM(H28:H32)</f>
        <v>4034267.54</v>
      </c>
      <c r="I27" s="17"/>
      <c r="J27" s="25"/>
    </row>
    <row r="28" spans="2:11" ht="28.5" customHeight="1">
      <c r="B28" s="18" t="s">
        <v>138</v>
      </c>
      <c r="C28" s="19" t="s">
        <v>87</v>
      </c>
      <c r="D28" s="30" t="s">
        <v>88</v>
      </c>
      <c r="E28" s="19" t="s">
        <v>56</v>
      </c>
      <c r="F28" s="21">
        <f>'MEMORIAS DE CANTIDADES - CASETA'!M124</f>
        <v>18.044999999999998</v>
      </c>
      <c r="G28" s="22">
        <v>153223.1</v>
      </c>
      <c r="H28" s="23">
        <f>ROUND((F28*G28),2)</f>
        <v>2764910.84</v>
      </c>
      <c r="J28" s="25"/>
    </row>
    <row r="29" spans="2:11" ht="28.5" customHeight="1">
      <c r="B29" s="18" t="s">
        <v>161</v>
      </c>
      <c r="C29" s="19" t="s">
        <v>165</v>
      </c>
      <c r="D29" s="30" t="s">
        <v>166</v>
      </c>
      <c r="E29" s="19" t="s">
        <v>56</v>
      </c>
      <c r="F29" s="21">
        <f>'MEMORIAS DE CANTIDADES - CASETA'!M132</f>
        <v>6.08</v>
      </c>
      <c r="G29" s="22">
        <v>33165.57</v>
      </c>
      <c r="H29" s="23">
        <f t="shared" ref="H29:H32" si="1">ROUND((F29*G29),2)</f>
        <v>201646.67</v>
      </c>
      <c r="J29" s="25"/>
    </row>
    <row r="30" spans="2:11" ht="28.5" customHeight="1">
      <c r="B30" s="18" t="s">
        <v>162</v>
      </c>
      <c r="C30" s="19" t="s">
        <v>167</v>
      </c>
      <c r="D30" s="30" t="s">
        <v>170</v>
      </c>
      <c r="E30" s="19" t="s">
        <v>56</v>
      </c>
      <c r="F30" s="21">
        <f>'MEMORIAS DE CANTIDADES - CASETA'!M140</f>
        <v>6.08</v>
      </c>
      <c r="G30" s="22">
        <v>95370.27</v>
      </c>
      <c r="H30" s="23">
        <f t="shared" si="1"/>
        <v>579851.24</v>
      </c>
      <c r="J30" s="25"/>
    </row>
    <row r="31" spans="2:11" ht="28.5" customHeight="1">
      <c r="B31" s="18" t="s">
        <v>163</v>
      </c>
      <c r="C31" s="19" t="s">
        <v>168</v>
      </c>
      <c r="D31" s="30" t="s">
        <v>171</v>
      </c>
      <c r="E31" s="19" t="s">
        <v>49</v>
      </c>
      <c r="F31" s="21">
        <f>'MEMORIAS DE CANTIDADES - CASETA'!M148</f>
        <v>10.4</v>
      </c>
      <c r="G31" s="22">
        <v>20373.080000000002</v>
      </c>
      <c r="H31" s="23">
        <f t="shared" si="1"/>
        <v>211880.03</v>
      </c>
      <c r="J31" s="25"/>
    </row>
    <row r="32" spans="2:11" ht="28.5" customHeight="1">
      <c r="B32" s="18" t="s">
        <v>164</v>
      </c>
      <c r="C32" s="19" t="s">
        <v>169</v>
      </c>
      <c r="D32" s="30" t="s">
        <v>172</v>
      </c>
      <c r="E32" s="19" t="s">
        <v>49</v>
      </c>
      <c r="F32" s="21">
        <f>'MEMORIAS DE CANTIDADES - CASETA'!M156</f>
        <v>6</v>
      </c>
      <c r="G32" s="22">
        <v>45996.46</v>
      </c>
      <c r="H32" s="23">
        <f t="shared" si="1"/>
        <v>275978.76</v>
      </c>
      <c r="J32" s="25"/>
    </row>
    <row r="33" spans="2:10" ht="28.5" customHeight="1">
      <c r="B33" s="10">
        <v>7</v>
      </c>
      <c r="C33" s="32"/>
      <c r="D33" s="26" t="s">
        <v>121</v>
      </c>
      <c r="E33" s="33"/>
      <c r="F33" s="27"/>
      <c r="G33" s="34"/>
      <c r="H33" s="29">
        <f>SUM(H34:H39)</f>
        <v>6698981.540000001</v>
      </c>
      <c r="J33" s="25"/>
    </row>
    <row r="34" spans="2:10" ht="48.75" customHeight="1">
      <c r="B34" s="18" t="s">
        <v>139</v>
      </c>
      <c r="C34" s="19" t="s">
        <v>109</v>
      </c>
      <c r="D34" s="30" t="s">
        <v>111</v>
      </c>
      <c r="E34" s="19" t="s">
        <v>45</v>
      </c>
      <c r="F34" s="21">
        <f>'MEMORIAS DE CANTIDADES - CASETA'!M164</f>
        <v>73.199999999999989</v>
      </c>
      <c r="G34" s="22">
        <v>22031.72</v>
      </c>
      <c r="H34" s="23">
        <f t="shared" ref="H34:H39" si="2">ROUND((F34*G34),2)</f>
        <v>1612721.9</v>
      </c>
      <c r="J34" s="25"/>
    </row>
    <row r="35" spans="2:10" ht="28.5" customHeight="1">
      <c r="B35" s="18" t="s">
        <v>140</v>
      </c>
      <c r="C35" s="19" t="s">
        <v>116</v>
      </c>
      <c r="D35" s="30" t="s">
        <v>123</v>
      </c>
      <c r="E35" s="19" t="s">
        <v>56</v>
      </c>
      <c r="F35" s="21">
        <f>'MEMORIAS DE CANTIDADES - CASETA'!M173</f>
        <v>4.3479999999999999</v>
      </c>
      <c r="G35" s="22">
        <v>389100.82</v>
      </c>
      <c r="H35" s="23">
        <f t="shared" si="2"/>
        <v>1691810.37</v>
      </c>
      <c r="J35" s="25"/>
    </row>
    <row r="36" spans="2:10" ht="36.75" customHeight="1">
      <c r="B36" s="18" t="s">
        <v>141</v>
      </c>
      <c r="C36" s="19" t="s">
        <v>117</v>
      </c>
      <c r="D36" s="30" t="s">
        <v>118</v>
      </c>
      <c r="E36" s="19" t="s">
        <v>25</v>
      </c>
      <c r="F36" s="21">
        <f>'MEMORIAS DE CANTIDADES - CASETA'!M182</f>
        <v>4</v>
      </c>
      <c r="G36" s="22">
        <v>223292.49</v>
      </c>
      <c r="H36" s="23">
        <f t="shared" si="2"/>
        <v>893169.96</v>
      </c>
      <c r="J36" s="25"/>
    </row>
    <row r="37" spans="2:10" ht="36.75" customHeight="1">
      <c r="B37" s="18" t="s">
        <v>142</v>
      </c>
      <c r="C37" s="19" t="s">
        <v>120</v>
      </c>
      <c r="D37" s="30" t="s">
        <v>119</v>
      </c>
      <c r="E37" s="19" t="s">
        <v>56</v>
      </c>
      <c r="F37" s="21">
        <f>'MEMORIAS DE CANTIDADES - CASETA'!M191</f>
        <v>3.3000000000000003</v>
      </c>
      <c r="G37" s="22">
        <v>264906.59000000003</v>
      </c>
      <c r="H37" s="23">
        <f t="shared" si="2"/>
        <v>874191.75</v>
      </c>
      <c r="J37" s="25"/>
    </row>
    <row r="38" spans="2:10" ht="36.75" customHeight="1">
      <c r="B38" s="18" t="s">
        <v>143</v>
      </c>
      <c r="C38" s="19" t="s">
        <v>122</v>
      </c>
      <c r="D38" s="30" t="s">
        <v>124</v>
      </c>
      <c r="E38" s="19" t="s">
        <v>25</v>
      </c>
      <c r="F38" s="21">
        <f>'MEMORIAS DE CANTIDADES - CASETA'!M200</f>
        <v>2</v>
      </c>
      <c r="G38" s="22">
        <v>233977.98</v>
      </c>
      <c r="H38" s="23">
        <f t="shared" si="2"/>
        <v>467955.96</v>
      </c>
      <c r="J38" s="25"/>
    </row>
    <row r="39" spans="2:10" ht="28.5" customHeight="1">
      <c r="B39" s="18" t="s">
        <v>144</v>
      </c>
      <c r="C39" s="19" t="s">
        <v>125</v>
      </c>
      <c r="D39" s="30" t="s">
        <v>126</v>
      </c>
      <c r="E39" s="19" t="s">
        <v>56</v>
      </c>
      <c r="F39" s="21">
        <f>'MEMORIAS DE CANTIDADES - CASETA'!M209</f>
        <v>10.8</v>
      </c>
      <c r="G39" s="22">
        <v>107327</v>
      </c>
      <c r="H39" s="23">
        <f t="shared" si="2"/>
        <v>1159131.6000000001</v>
      </c>
      <c r="J39" s="25"/>
    </row>
    <row r="40" spans="2:10" ht="28.5" customHeight="1">
      <c r="B40" s="10">
        <v>8</v>
      </c>
      <c r="C40" s="32"/>
      <c r="D40" s="26" t="s">
        <v>146</v>
      </c>
      <c r="E40" s="33"/>
      <c r="F40" s="27"/>
      <c r="G40" s="34"/>
      <c r="H40" s="29">
        <f>SUM(H41:H45)</f>
        <v>1998741.21</v>
      </c>
      <c r="I40" s="17"/>
      <c r="J40" s="25"/>
    </row>
    <row r="41" spans="2:10" ht="38.25">
      <c r="B41" s="18" t="s">
        <v>145</v>
      </c>
      <c r="C41" s="19" t="s">
        <v>148</v>
      </c>
      <c r="D41" s="35" t="s">
        <v>183</v>
      </c>
      <c r="E41" s="19" t="s">
        <v>49</v>
      </c>
      <c r="F41" s="21">
        <f>'MEMORIAS DE CANTIDADES - CASETA'!M218</f>
        <v>30</v>
      </c>
      <c r="G41" s="22">
        <v>21745.200000000001</v>
      </c>
      <c r="H41" s="23">
        <f>ROUND((F41*G41),2)</f>
        <v>652356</v>
      </c>
      <c r="I41" s="17"/>
      <c r="J41" s="25"/>
    </row>
    <row r="42" spans="2:10" ht="36.75" customHeight="1">
      <c r="B42" s="18" t="s">
        <v>149</v>
      </c>
      <c r="C42" s="19" t="s">
        <v>152</v>
      </c>
      <c r="D42" s="35" t="s">
        <v>153</v>
      </c>
      <c r="E42" s="19" t="s">
        <v>25</v>
      </c>
      <c r="F42" s="21">
        <f>'MEMORIAS DE CANTIDADES - CASETA'!M227</f>
        <v>3</v>
      </c>
      <c r="G42" s="22">
        <v>150112.15</v>
      </c>
      <c r="H42" s="23">
        <f>ROUND((F42*G42),2)</f>
        <v>450336.45</v>
      </c>
      <c r="I42" s="17"/>
      <c r="J42" s="25"/>
    </row>
    <row r="43" spans="2:10" ht="49.5" customHeight="1">
      <c r="B43" s="18" t="s">
        <v>150</v>
      </c>
      <c r="C43" s="19" t="s">
        <v>154</v>
      </c>
      <c r="D43" s="108" t="s">
        <v>155</v>
      </c>
      <c r="E43" s="19" t="s">
        <v>25</v>
      </c>
      <c r="F43" s="21">
        <f>'MEMORIAS DE CANTIDADES - CASETA'!M227</f>
        <v>3</v>
      </c>
      <c r="G43" s="22">
        <v>118121.28</v>
      </c>
      <c r="H43" s="23">
        <f>ROUND((F43*G43),2)</f>
        <v>354363.84</v>
      </c>
      <c r="I43" s="17"/>
      <c r="J43" s="25"/>
    </row>
    <row r="44" spans="2:10" ht="38.25">
      <c r="B44" s="18" t="s">
        <v>151</v>
      </c>
      <c r="C44" s="19" t="s">
        <v>157</v>
      </c>
      <c r="D44" s="35" t="s">
        <v>156</v>
      </c>
      <c r="E44" s="19" t="s">
        <v>25</v>
      </c>
      <c r="F44" s="21">
        <f>'MEMORIAS DE CANTIDADES - CASETA'!M236</f>
        <v>3</v>
      </c>
      <c r="G44" s="22">
        <v>149046.85</v>
      </c>
      <c r="H44" s="23">
        <f>ROUND((F44*G44),2)</f>
        <v>447140.55</v>
      </c>
      <c r="I44" s="17"/>
      <c r="J44" s="25"/>
    </row>
    <row r="45" spans="2:10" ht="28.5" customHeight="1">
      <c r="B45" s="18" t="s">
        <v>159</v>
      </c>
      <c r="C45" s="19" t="s">
        <v>158</v>
      </c>
      <c r="D45" s="35" t="s">
        <v>160</v>
      </c>
      <c r="E45" s="19" t="s">
        <v>25</v>
      </c>
      <c r="F45" s="21">
        <f>'MEMORIAS DE CANTIDADES - CASETA'!M254</f>
        <v>3</v>
      </c>
      <c r="G45" s="22">
        <v>31514.79</v>
      </c>
      <c r="H45" s="23">
        <f>ROUND((F45*G45),2)</f>
        <v>94544.37</v>
      </c>
      <c r="I45" s="17"/>
      <c r="J45" s="25"/>
    </row>
    <row r="46" spans="2:10" ht="28.5" customHeight="1">
      <c r="B46" s="10">
        <v>9</v>
      </c>
      <c r="C46" s="32"/>
      <c r="D46" s="26" t="s">
        <v>195</v>
      </c>
      <c r="E46" s="33"/>
      <c r="F46" s="27"/>
      <c r="G46" s="34"/>
      <c r="H46" s="29">
        <f>SUM(H47:H49)</f>
        <v>1145292.7</v>
      </c>
      <c r="I46" s="17"/>
      <c r="J46" s="25"/>
    </row>
    <row r="47" spans="2:10" ht="28.5" customHeight="1">
      <c r="B47" s="18" t="s">
        <v>187</v>
      </c>
      <c r="C47" s="19" t="s">
        <v>190</v>
      </c>
      <c r="D47" s="35" t="s">
        <v>191</v>
      </c>
      <c r="E47" s="19" t="s">
        <v>25</v>
      </c>
      <c r="F47" s="21">
        <f>'MEMORIAS DE CANTIDADES - CASETA'!M263</f>
        <v>3</v>
      </c>
      <c r="G47" s="22">
        <v>119514.91</v>
      </c>
      <c r="H47" s="23">
        <f>ROUND((F47*G47),2)</f>
        <v>358544.73</v>
      </c>
      <c r="I47" s="17"/>
      <c r="J47" s="25"/>
    </row>
    <row r="48" spans="2:10" ht="28.5" customHeight="1">
      <c r="B48" s="18" t="s">
        <v>188</v>
      </c>
      <c r="C48" s="19" t="s">
        <v>193</v>
      </c>
      <c r="D48" s="35" t="s">
        <v>194</v>
      </c>
      <c r="E48" s="19" t="s">
        <v>25</v>
      </c>
      <c r="F48" s="21">
        <f>'MEMORIAS DE CANTIDADES - CASETA'!M272</f>
        <v>1</v>
      </c>
      <c r="G48" s="22">
        <v>711261.47</v>
      </c>
      <c r="H48" s="23">
        <f>ROUND((F48*G48),2)</f>
        <v>711261.47</v>
      </c>
      <c r="I48" s="17"/>
      <c r="J48" s="25"/>
    </row>
    <row r="49" spans="2:11" ht="28.5" customHeight="1" thickBot="1">
      <c r="B49" s="18" t="s">
        <v>189</v>
      </c>
      <c r="C49" s="19" t="s">
        <v>197</v>
      </c>
      <c r="D49" s="35" t="s">
        <v>198</v>
      </c>
      <c r="E49" s="19" t="s">
        <v>49</v>
      </c>
      <c r="F49" s="21">
        <f>'MEMORIAS DE CANTIDADES - CASETA'!M281</f>
        <v>10</v>
      </c>
      <c r="G49" s="22">
        <v>7548.65</v>
      </c>
      <c r="H49" s="23">
        <f>ROUND((F49*G49),2)</f>
        <v>75486.5</v>
      </c>
      <c r="I49" s="17"/>
      <c r="J49" s="25"/>
    </row>
    <row r="50" spans="2:11" ht="13.5" thickBot="1">
      <c r="B50" s="137" t="s">
        <v>13</v>
      </c>
      <c r="C50" s="138"/>
      <c r="D50" s="138"/>
      <c r="E50" s="138"/>
      <c r="F50" s="138"/>
      <c r="G50" s="139"/>
      <c r="H50" s="36">
        <f>SUM(H7+H9+H12+H15+H17+H27+H33+H40+H46)</f>
        <v>50591504.270000003</v>
      </c>
      <c r="I50" s="17"/>
    </row>
    <row r="51" spans="2:11" ht="13.5" thickBot="1"/>
    <row r="52" spans="2:11">
      <c r="B52" s="37"/>
      <c r="C52" s="37"/>
      <c r="D52" s="37"/>
      <c r="E52" s="38" t="s">
        <v>14</v>
      </c>
      <c r="F52" s="39" t="s">
        <v>15</v>
      </c>
      <c r="G52" s="40">
        <v>0.2</v>
      </c>
      <c r="H52" s="41">
        <f>ROUND(H50*G52,2)</f>
        <v>10118300.85</v>
      </c>
    </row>
    <row r="53" spans="2:11">
      <c r="B53" s="37"/>
      <c r="C53" s="37"/>
      <c r="D53" s="37"/>
      <c r="E53" s="42" t="s">
        <v>16</v>
      </c>
      <c r="F53" s="43" t="s">
        <v>17</v>
      </c>
      <c r="G53" s="44">
        <v>0.01</v>
      </c>
      <c r="H53" s="45">
        <f>ROUND(H50*G53,2)</f>
        <v>505915.04</v>
      </c>
    </row>
    <row r="54" spans="2:11" ht="13.5" thickBot="1">
      <c r="B54" s="37"/>
      <c r="C54" s="37"/>
      <c r="D54" s="37"/>
      <c r="E54" s="46" t="s">
        <v>18</v>
      </c>
      <c r="F54" s="47" t="s">
        <v>19</v>
      </c>
      <c r="G54" s="48">
        <v>0.04</v>
      </c>
      <c r="H54" s="49">
        <f>ROUND(H50*G54,2)</f>
        <v>2023660.17</v>
      </c>
    </row>
    <row r="55" spans="2:11" ht="13.5" thickBot="1">
      <c r="B55" s="37"/>
      <c r="C55" s="37"/>
      <c r="D55" s="37"/>
      <c r="E55" s="50" t="s">
        <v>20</v>
      </c>
      <c r="F55" s="51" t="s">
        <v>21</v>
      </c>
      <c r="G55" s="52">
        <f>+SUM(G52:G54)</f>
        <v>0.25</v>
      </c>
      <c r="H55" s="53">
        <f>H52+H53+H54</f>
        <v>12647876.059999999</v>
      </c>
    </row>
    <row r="56" spans="2:11" ht="13.5" thickBot="1">
      <c r="B56" s="31"/>
      <c r="C56" s="31"/>
      <c r="D56" s="54"/>
      <c r="E56" s="31"/>
      <c r="F56" s="55"/>
      <c r="G56" s="31"/>
      <c r="H56" s="56"/>
    </row>
    <row r="57" spans="2:11" ht="15.75" customHeight="1" thickBot="1">
      <c r="B57" s="137" t="s">
        <v>22</v>
      </c>
      <c r="C57" s="138"/>
      <c r="D57" s="138"/>
      <c r="E57" s="138"/>
      <c r="F57" s="138"/>
      <c r="G57" s="139"/>
      <c r="H57" s="36">
        <f>+H50+H55</f>
        <v>63239380.329999998</v>
      </c>
    </row>
    <row r="58" spans="2:11">
      <c r="B58" s="57"/>
      <c r="C58" s="57"/>
      <c r="D58" s="57"/>
      <c r="E58" s="57"/>
      <c r="F58" s="57"/>
      <c r="G58" s="57"/>
      <c r="H58" s="58"/>
    </row>
    <row r="59" spans="2:11" ht="13.5" thickBot="1">
      <c r="B59" s="57"/>
      <c r="C59" s="57"/>
      <c r="D59" s="57"/>
      <c r="E59" s="57"/>
      <c r="F59" s="57"/>
      <c r="G59" s="57"/>
      <c r="H59" s="58"/>
    </row>
    <row r="60" spans="2:11" ht="15.75" customHeight="1" thickBot="1">
      <c r="B60" s="119" t="s">
        <v>23</v>
      </c>
      <c r="C60" s="120"/>
      <c r="D60" s="120"/>
      <c r="E60" s="120"/>
      <c r="F60" s="120"/>
      <c r="G60" s="121"/>
      <c r="H60" s="36">
        <f>+H57</f>
        <v>63239380.329999998</v>
      </c>
    </row>
    <row r="61" spans="2:11" ht="13.5" thickBot="1"/>
    <row r="62" spans="2:11" ht="30" customHeight="1">
      <c r="B62" s="122" t="s">
        <v>58</v>
      </c>
      <c r="C62" s="123"/>
      <c r="D62" s="123"/>
      <c r="E62" s="123"/>
      <c r="F62" s="123"/>
      <c r="G62" s="123"/>
      <c r="H62" s="124"/>
      <c r="K62" s="59"/>
    </row>
    <row r="63" spans="2:11" ht="93.75" customHeight="1" thickBot="1">
      <c r="B63" s="125"/>
      <c r="C63" s="126"/>
      <c r="D63" s="126"/>
      <c r="E63" s="126"/>
      <c r="F63" s="126"/>
      <c r="G63" s="126"/>
      <c r="H63" s="127"/>
    </row>
    <row r="64" spans="2:11" ht="51.75" customHeight="1">
      <c r="B64" s="201"/>
      <c r="C64" s="201"/>
      <c r="D64" s="201"/>
      <c r="E64" s="201"/>
      <c r="F64" s="201"/>
      <c r="G64" s="201"/>
      <c r="H64" s="201"/>
    </row>
    <row r="65" spans="2:8" ht="15.75" customHeight="1">
      <c r="B65" s="202" t="s">
        <v>201</v>
      </c>
      <c r="C65" s="203"/>
      <c r="D65" s="202"/>
      <c r="E65" s="61"/>
      <c r="F65" s="61"/>
      <c r="G65" s="61"/>
      <c r="H65" s="61"/>
    </row>
    <row r="66" spans="2:8" ht="14.25" customHeight="1">
      <c r="B66" s="202"/>
      <c r="C66" s="203"/>
      <c r="D66" s="202"/>
      <c r="E66" s="61"/>
      <c r="F66" s="61"/>
      <c r="G66" s="61"/>
      <c r="H66" s="61"/>
    </row>
    <row r="67" spans="2:8" ht="15.75" customHeight="1">
      <c r="B67" s="202"/>
      <c r="C67" s="203"/>
      <c r="D67" s="202"/>
      <c r="E67" s="61"/>
      <c r="F67" s="61"/>
      <c r="G67" s="61"/>
      <c r="H67" s="61"/>
    </row>
    <row r="68" spans="2:8" ht="10.5" customHeight="1">
      <c r="B68" s="202"/>
      <c r="C68" s="203"/>
      <c r="D68" s="202"/>
    </row>
    <row r="69" spans="2:8" ht="10.5" customHeight="1">
      <c r="B69" s="202"/>
      <c r="C69" s="203"/>
      <c r="D69" s="202"/>
    </row>
    <row r="70" spans="2:8">
      <c r="B70" s="204" t="s">
        <v>202</v>
      </c>
      <c r="C70" s="204"/>
      <c r="D70" s="204"/>
    </row>
    <row r="71" spans="2:8">
      <c r="B71" s="205" t="s">
        <v>203</v>
      </c>
      <c r="C71" s="205"/>
      <c r="D71" s="205"/>
    </row>
    <row r="72" spans="2:8">
      <c r="B72" s="1" t="s">
        <v>204</v>
      </c>
    </row>
  </sheetData>
  <mergeCells count="11">
    <mergeCell ref="B70:D70"/>
    <mergeCell ref="B71:D71"/>
    <mergeCell ref="B60:G60"/>
    <mergeCell ref="B62:H63"/>
    <mergeCell ref="B2:C3"/>
    <mergeCell ref="D2:H2"/>
    <mergeCell ref="D3:H3"/>
    <mergeCell ref="B50:G50"/>
    <mergeCell ref="B57:G57"/>
    <mergeCell ref="B14:H14"/>
    <mergeCell ref="B6:H6"/>
  </mergeCells>
  <phoneticPr fontId="12" type="noConversion"/>
  <pageMargins left="0.7" right="0.7" top="0.75" bottom="0.75" header="0.3" footer="0.3"/>
  <pageSetup paperSize="14" scale="53" fitToHeight="2" orientation="portrait" r:id="rId1"/>
  <rowBreaks count="1" manualBreakCount="1">
    <brk id="45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N60"/>
  <sheetViews>
    <sheetView showGridLines="0" tabSelected="1" view="pageBreakPreview" topLeftCell="A22" zoomScale="80" zoomScaleNormal="80" zoomScaleSheetLayoutView="80" workbookViewId="0">
      <selection activeCell="P38" sqref="P38"/>
    </sheetView>
  </sheetViews>
  <sheetFormatPr baseColWidth="10" defaultRowHeight="14.25"/>
  <cols>
    <col min="1" max="1" width="1.375" style="64" customWidth="1"/>
    <col min="2" max="3" width="11.375" style="64" customWidth="1"/>
    <col min="4" max="6" width="11.375" style="64"/>
    <col min="7" max="7" width="48.25" style="64" customWidth="1"/>
    <col min="8" max="8" width="5.875" style="90" bestFit="1" customWidth="1"/>
    <col min="9" max="9" width="6.5" style="90" bestFit="1" customWidth="1"/>
    <col min="10" max="10" width="6.125" style="90" bestFit="1" customWidth="1"/>
    <col min="11" max="11" width="8.375" style="90" bestFit="1" customWidth="1"/>
    <col min="12" max="12" width="12.75" style="90" bestFit="1" customWidth="1"/>
    <col min="13" max="13" width="7.25" style="94" bestFit="1" customWidth="1"/>
    <col min="14" max="264" width="11.375" style="64"/>
    <col min="265" max="265" width="11.625" style="64" customWidth="1"/>
    <col min="266" max="266" width="12" style="64" customWidth="1"/>
    <col min="267" max="267" width="14" style="64" customWidth="1"/>
    <col min="268" max="268" width="7.625" style="64" customWidth="1"/>
    <col min="269" max="269" width="12.25" style="64" customWidth="1"/>
    <col min="270" max="520" width="11.375" style="64"/>
    <col min="521" max="521" width="11.625" style="64" customWidth="1"/>
    <col min="522" max="522" width="12" style="64" customWidth="1"/>
    <col min="523" max="523" width="14" style="64" customWidth="1"/>
    <col min="524" max="524" width="7.625" style="64" customWidth="1"/>
    <col min="525" max="525" width="12.25" style="64" customWidth="1"/>
    <col min="526" max="776" width="11.375" style="64"/>
    <col min="777" max="777" width="11.625" style="64" customWidth="1"/>
    <col min="778" max="778" width="12" style="64" customWidth="1"/>
    <col min="779" max="779" width="14" style="64" customWidth="1"/>
    <col min="780" max="780" width="7.625" style="64" customWidth="1"/>
    <col min="781" max="781" width="12.25" style="64" customWidth="1"/>
    <col min="782" max="1032" width="11.375" style="64"/>
    <col min="1033" max="1033" width="11.625" style="64" customWidth="1"/>
    <col min="1034" max="1034" width="12" style="64" customWidth="1"/>
    <col min="1035" max="1035" width="14" style="64" customWidth="1"/>
    <col min="1036" max="1036" width="7.625" style="64" customWidth="1"/>
    <col min="1037" max="1037" width="12.25" style="64" customWidth="1"/>
    <col min="1038" max="1288" width="11.375" style="64"/>
    <col min="1289" max="1289" width="11.625" style="64" customWidth="1"/>
    <col min="1290" max="1290" width="12" style="64" customWidth="1"/>
    <col min="1291" max="1291" width="14" style="64" customWidth="1"/>
    <col min="1292" max="1292" width="7.625" style="64" customWidth="1"/>
    <col min="1293" max="1293" width="12.25" style="64" customWidth="1"/>
    <col min="1294" max="1544" width="11.375" style="64"/>
    <col min="1545" max="1545" width="11.625" style="64" customWidth="1"/>
    <col min="1546" max="1546" width="12" style="64" customWidth="1"/>
    <col min="1547" max="1547" width="14" style="64" customWidth="1"/>
    <col min="1548" max="1548" width="7.625" style="64" customWidth="1"/>
    <col min="1549" max="1549" width="12.25" style="64" customWidth="1"/>
    <col min="1550" max="1800" width="11.375" style="64"/>
    <col min="1801" max="1801" width="11.625" style="64" customWidth="1"/>
    <col min="1802" max="1802" width="12" style="64" customWidth="1"/>
    <col min="1803" max="1803" width="14" style="64" customWidth="1"/>
    <col min="1804" max="1804" width="7.625" style="64" customWidth="1"/>
    <col min="1805" max="1805" width="12.25" style="64" customWidth="1"/>
    <col min="1806" max="2056" width="11.375" style="64"/>
    <col min="2057" max="2057" width="11.625" style="64" customWidth="1"/>
    <col min="2058" max="2058" width="12" style="64" customWidth="1"/>
    <col min="2059" max="2059" width="14" style="64" customWidth="1"/>
    <col min="2060" max="2060" width="7.625" style="64" customWidth="1"/>
    <col min="2061" max="2061" width="12.25" style="64" customWidth="1"/>
    <col min="2062" max="2312" width="11.375" style="64"/>
    <col min="2313" max="2313" width="11.625" style="64" customWidth="1"/>
    <col min="2314" max="2314" width="12" style="64" customWidth="1"/>
    <col min="2315" max="2315" width="14" style="64" customWidth="1"/>
    <col min="2316" max="2316" width="7.625" style="64" customWidth="1"/>
    <col min="2317" max="2317" width="12.25" style="64" customWidth="1"/>
    <col min="2318" max="2568" width="11.375" style="64"/>
    <col min="2569" max="2569" width="11.625" style="64" customWidth="1"/>
    <col min="2570" max="2570" width="12" style="64" customWidth="1"/>
    <col min="2571" max="2571" width="14" style="64" customWidth="1"/>
    <col min="2572" max="2572" width="7.625" style="64" customWidth="1"/>
    <col min="2573" max="2573" width="12.25" style="64" customWidth="1"/>
    <col min="2574" max="2824" width="11.375" style="64"/>
    <col min="2825" max="2825" width="11.625" style="64" customWidth="1"/>
    <col min="2826" max="2826" width="12" style="64" customWidth="1"/>
    <col min="2827" max="2827" width="14" style="64" customWidth="1"/>
    <col min="2828" max="2828" width="7.625" style="64" customWidth="1"/>
    <col min="2829" max="2829" width="12.25" style="64" customWidth="1"/>
    <col min="2830" max="3080" width="11.375" style="64"/>
    <col min="3081" max="3081" width="11.625" style="64" customWidth="1"/>
    <col min="3082" max="3082" width="12" style="64" customWidth="1"/>
    <col min="3083" max="3083" width="14" style="64" customWidth="1"/>
    <col min="3084" max="3084" width="7.625" style="64" customWidth="1"/>
    <col min="3085" max="3085" width="12.25" style="64" customWidth="1"/>
    <col min="3086" max="3336" width="11.375" style="64"/>
    <col min="3337" max="3337" width="11.625" style="64" customWidth="1"/>
    <col min="3338" max="3338" width="12" style="64" customWidth="1"/>
    <col min="3339" max="3339" width="14" style="64" customWidth="1"/>
    <col min="3340" max="3340" width="7.625" style="64" customWidth="1"/>
    <col min="3341" max="3341" width="12.25" style="64" customWidth="1"/>
    <col min="3342" max="3592" width="11.375" style="64"/>
    <col min="3593" max="3593" width="11.625" style="64" customWidth="1"/>
    <col min="3594" max="3594" width="12" style="64" customWidth="1"/>
    <col min="3595" max="3595" width="14" style="64" customWidth="1"/>
    <col min="3596" max="3596" width="7.625" style="64" customWidth="1"/>
    <col min="3597" max="3597" width="12.25" style="64" customWidth="1"/>
    <col min="3598" max="3848" width="11.375" style="64"/>
    <col min="3849" max="3849" width="11.625" style="64" customWidth="1"/>
    <col min="3850" max="3850" width="12" style="64" customWidth="1"/>
    <col min="3851" max="3851" width="14" style="64" customWidth="1"/>
    <col min="3852" max="3852" width="7.625" style="64" customWidth="1"/>
    <col min="3853" max="3853" width="12.25" style="64" customWidth="1"/>
    <col min="3854" max="4104" width="11.375" style="64"/>
    <col min="4105" max="4105" width="11.625" style="64" customWidth="1"/>
    <col min="4106" max="4106" width="12" style="64" customWidth="1"/>
    <col min="4107" max="4107" width="14" style="64" customWidth="1"/>
    <col min="4108" max="4108" width="7.625" style="64" customWidth="1"/>
    <col min="4109" max="4109" width="12.25" style="64" customWidth="1"/>
    <col min="4110" max="4360" width="11.375" style="64"/>
    <col min="4361" max="4361" width="11.625" style="64" customWidth="1"/>
    <col min="4362" max="4362" width="12" style="64" customWidth="1"/>
    <col min="4363" max="4363" width="14" style="64" customWidth="1"/>
    <col min="4364" max="4364" width="7.625" style="64" customWidth="1"/>
    <col min="4365" max="4365" width="12.25" style="64" customWidth="1"/>
    <col min="4366" max="4616" width="11.375" style="64"/>
    <col min="4617" max="4617" width="11.625" style="64" customWidth="1"/>
    <col min="4618" max="4618" width="12" style="64" customWidth="1"/>
    <col min="4619" max="4619" width="14" style="64" customWidth="1"/>
    <col min="4620" max="4620" width="7.625" style="64" customWidth="1"/>
    <col min="4621" max="4621" width="12.25" style="64" customWidth="1"/>
    <col min="4622" max="4872" width="11.375" style="64"/>
    <col min="4873" max="4873" width="11.625" style="64" customWidth="1"/>
    <col min="4874" max="4874" width="12" style="64" customWidth="1"/>
    <col min="4875" max="4875" width="14" style="64" customWidth="1"/>
    <col min="4876" max="4876" width="7.625" style="64" customWidth="1"/>
    <col min="4877" max="4877" width="12.25" style="64" customWidth="1"/>
    <col min="4878" max="5128" width="11.375" style="64"/>
    <col min="5129" max="5129" width="11.625" style="64" customWidth="1"/>
    <col min="5130" max="5130" width="12" style="64" customWidth="1"/>
    <col min="5131" max="5131" width="14" style="64" customWidth="1"/>
    <col min="5132" max="5132" width="7.625" style="64" customWidth="1"/>
    <col min="5133" max="5133" width="12.25" style="64" customWidth="1"/>
    <col min="5134" max="5384" width="11.375" style="64"/>
    <col min="5385" max="5385" width="11.625" style="64" customWidth="1"/>
    <col min="5386" max="5386" width="12" style="64" customWidth="1"/>
    <col min="5387" max="5387" width="14" style="64" customWidth="1"/>
    <col min="5388" max="5388" width="7.625" style="64" customWidth="1"/>
    <col min="5389" max="5389" width="12.25" style="64" customWidth="1"/>
    <col min="5390" max="5640" width="11.375" style="64"/>
    <col min="5641" max="5641" width="11.625" style="64" customWidth="1"/>
    <col min="5642" max="5642" width="12" style="64" customWidth="1"/>
    <col min="5643" max="5643" width="14" style="64" customWidth="1"/>
    <col min="5644" max="5644" width="7.625" style="64" customWidth="1"/>
    <col min="5645" max="5645" width="12.25" style="64" customWidth="1"/>
    <col min="5646" max="5896" width="11.375" style="64"/>
    <col min="5897" max="5897" width="11.625" style="64" customWidth="1"/>
    <col min="5898" max="5898" width="12" style="64" customWidth="1"/>
    <col min="5899" max="5899" width="14" style="64" customWidth="1"/>
    <col min="5900" max="5900" width="7.625" style="64" customWidth="1"/>
    <col min="5901" max="5901" width="12.25" style="64" customWidth="1"/>
    <col min="5902" max="6152" width="11.375" style="64"/>
    <col min="6153" max="6153" width="11.625" style="64" customWidth="1"/>
    <col min="6154" max="6154" width="12" style="64" customWidth="1"/>
    <col min="6155" max="6155" width="14" style="64" customWidth="1"/>
    <col min="6156" max="6156" width="7.625" style="64" customWidth="1"/>
    <col min="6157" max="6157" width="12.25" style="64" customWidth="1"/>
    <col min="6158" max="6408" width="11.375" style="64"/>
    <col min="6409" max="6409" width="11.625" style="64" customWidth="1"/>
    <col min="6410" max="6410" width="12" style="64" customWidth="1"/>
    <col min="6411" max="6411" width="14" style="64" customWidth="1"/>
    <col min="6412" max="6412" width="7.625" style="64" customWidth="1"/>
    <col min="6413" max="6413" width="12.25" style="64" customWidth="1"/>
    <col min="6414" max="6664" width="11.375" style="64"/>
    <col min="6665" max="6665" width="11.625" style="64" customWidth="1"/>
    <col min="6666" max="6666" width="12" style="64" customWidth="1"/>
    <col min="6667" max="6667" width="14" style="64" customWidth="1"/>
    <col min="6668" max="6668" width="7.625" style="64" customWidth="1"/>
    <col min="6669" max="6669" width="12.25" style="64" customWidth="1"/>
    <col min="6670" max="6920" width="11.375" style="64"/>
    <col min="6921" max="6921" width="11.625" style="64" customWidth="1"/>
    <col min="6922" max="6922" width="12" style="64" customWidth="1"/>
    <col min="6923" max="6923" width="14" style="64" customWidth="1"/>
    <col min="6924" max="6924" width="7.625" style="64" customWidth="1"/>
    <col min="6925" max="6925" width="12.25" style="64" customWidth="1"/>
    <col min="6926" max="7176" width="11.375" style="64"/>
    <col min="7177" max="7177" width="11.625" style="64" customWidth="1"/>
    <col min="7178" max="7178" width="12" style="64" customWidth="1"/>
    <col min="7179" max="7179" width="14" style="64" customWidth="1"/>
    <col min="7180" max="7180" width="7.625" style="64" customWidth="1"/>
    <col min="7181" max="7181" width="12.25" style="64" customWidth="1"/>
    <col min="7182" max="7432" width="11.375" style="64"/>
    <col min="7433" max="7433" width="11.625" style="64" customWidth="1"/>
    <col min="7434" max="7434" width="12" style="64" customWidth="1"/>
    <col min="7435" max="7435" width="14" style="64" customWidth="1"/>
    <col min="7436" max="7436" width="7.625" style="64" customWidth="1"/>
    <col min="7437" max="7437" width="12.25" style="64" customWidth="1"/>
    <col min="7438" max="7688" width="11.375" style="64"/>
    <col min="7689" max="7689" width="11.625" style="64" customWidth="1"/>
    <col min="7690" max="7690" width="12" style="64" customWidth="1"/>
    <col min="7691" max="7691" width="14" style="64" customWidth="1"/>
    <col min="7692" max="7692" width="7.625" style="64" customWidth="1"/>
    <col min="7693" max="7693" width="12.25" style="64" customWidth="1"/>
    <col min="7694" max="7944" width="11.375" style="64"/>
    <col min="7945" max="7945" width="11.625" style="64" customWidth="1"/>
    <col min="7946" max="7946" width="12" style="64" customWidth="1"/>
    <col min="7947" max="7947" width="14" style="64" customWidth="1"/>
    <col min="7948" max="7948" width="7.625" style="64" customWidth="1"/>
    <col min="7949" max="7949" width="12.25" style="64" customWidth="1"/>
    <col min="7950" max="8200" width="11.375" style="64"/>
    <col min="8201" max="8201" width="11.625" style="64" customWidth="1"/>
    <col min="8202" max="8202" width="12" style="64" customWidth="1"/>
    <col min="8203" max="8203" width="14" style="64" customWidth="1"/>
    <col min="8204" max="8204" width="7.625" style="64" customWidth="1"/>
    <col min="8205" max="8205" width="12.25" style="64" customWidth="1"/>
    <col min="8206" max="8456" width="11.375" style="64"/>
    <col min="8457" max="8457" width="11.625" style="64" customWidth="1"/>
    <col min="8458" max="8458" width="12" style="64" customWidth="1"/>
    <col min="8459" max="8459" width="14" style="64" customWidth="1"/>
    <col min="8460" max="8460" width="7.625" style="64" customWidth="1"/>
    <col min="8461" max="8461" width="12.25" style="64" customWidth="1"/>
    <col min="8462" max="8712" width="11.375" style="64"/>
    <col min="8713" max="8713" width="11.625" style="64" customWidth="1"/>
    <col min="8714" max="8714" width="12" style="64" customWidth="1"/>
    <col min="8715" max="8715" width="14" style="64" customWidth="1"/>
    <col min="8716" max="8716" width="7.625" style="64" customWidth="1"/>
    <col min="8717" max="8717" width="12.25" style="64" customWidth="1"/>
    <col min="8718" max="8968" width="11.375" style="64"/>
    <col min="8969" max="8969" width="11.625" style="64" customWidth="1"/>
    <col min="8970" max="8970" width="12" style="64" customWidth="1"/>
    <col min="8971" max="8971" width="14" style="64" customWidth="1"/>
    <col min="8972" max="8972" width="7.625" style="64" customWidth="1"/>
    <col min="8973" max="8973" width="12.25" style="64" customWidth="1"/>
    <col min="8974" max="9224" width="11.375" style="64"/>
    <col min="9225" max="9225" width="11.625" style="64" customWidth="1"/>
    <col min="9226" max="9226" width="12" style="64" customWidth="1"/>
    <col min="9227" max="9227" width="14" style="64" customWidth="1"/>
    <col min="9228" max="9228" width="7.625" style="64" customWidth="1"/>
    <col min="9229" max="9229" width="12.25" style="64" customWidth="1"/>
    <col min="9230" max="9480" width="11.375" style="64"/>
    <col min="9481" max="9481" width="11.625" style="64" customWidth="1"/>
    <col min="9482" max="9482" width="12" style="64" customWidth="1"/>
    <col min="9483" max="9483" width="14" style="64" customWidth="1"/>
    <col min="9484" max="9484" width="7.625" style="64" customWidth="1"/>
    <col min="9485" max="9485" width="12.25" style="64" customWidth="1"/>
    <col min="9486" max="9736" width="11.375" style="64"/>
    <col min="9737" max="9737" width="11.625" style="64" customWidth="1"/>
    <col min="9738" max="9738" width="12" style="64" customWidth="1"/>
    <col min="9739" max="9739" width="14" style="64" customWidth="1"/>
    <col min="9740" max="9740" width="7.625" style="64" customWidth="1"/>
    <col min="9741" max="9741" width="12.25" style="64" customWidth="1"/>
    <col min="9742" max="9992" width="11.375" style="64"/>
    <col min="9993" max="9993" width="11.625" style="64" customWidth="1"/>
    <col min="9994" max="9994" width="12" style="64" customWidth="1"/>
    <col min="9995" max="9995" width="14" style="64" customWidth="1"/>
    <col min="9996" max="9996" width="7.625" style="64" customWidth="1"/>
    <col min="9997" max="9997" width="12.25" style="64" customWidth="1"/>
    <col min="9998" max="10248" width="11.375" style="64"/>
    <col min="10249" max="10249" width="11.625" style="64" customWidth="1"/>
    <col min="10250" max="10250" width="12" style="64" customWidth="1"/>
    <col min="10251" max="10251" width="14" style="64" customWidth="1"/>
    <col min="10252" max="10252" width="7.625" style="64" customWidth="1"/>
    <col min="10253" max="10253" width="12.25" style="64" customWidth="1"/>
    <col min="10254" max="10504" width="11.375" style="64"/>
    <col min="10505" max="10505" width="11.625" style="64" customWidth="1"/>
    <col min="10506" max="10506" width="12" style="64" customWidth="1"/>
    <col min="10507" max="10507" width="14" style="64" customWidth="1"/>
    <col min="10508" max="10508" width="7.625" style="64" customWidth="1"/>
    <col min="10509" max="10509" width="12.25" style="64" customWidth="1"/>
    <col min="10510" max="10760" width="11.375" style="64"/>
    <col min="10761" max="10761" width="11.625" style="64" customWidth="1"/>
    <col min="10762" max="10762" width="12" style="64" customWidth="1"/>
    <col min="10763" max="10763" width="14" style="64" customWidth="1"/>
    <col min="10764" max="10764" width="7.625" style="64" customWidth="1"/>
    <col min="10765" max="10765" width="12.25" style="64" customWidth="1"/>
    <col min="10766" max="11016" width="11.375" style="64"/>
    <col min="11017" max="11017" width="11.625" style="64" customWidth="1"/>
    <col min="11018" max="11018" width="12" style="64" customWidth="1"/>
    <col min="11019" max="11019" width="14" style="64" customWidth="1"/>
    <col min="11020" max="11020" width="7.625" style="64" customWidth="1"/>
    <col min="11021" max="11021" width="12.25" style="64" customWidth="1"/>
    <col min="11022" max="11272" width="11.375" style="64"/>
    <col min="11273" max="11273" width="11.625" style="64" customWidth="1"/>
    <col min="11274" max="11274" width="12" style="64" customWidth="1"/>
    <col min="11275" max="11275" width="14" style="64" customWidth="1"/>
    <col min="11276" max="11276" width="7.625" style="64" customWidth="1"/>
    <col min="11277" max="11277" width="12.25" style="64" customWidth="1"/>
    <col min="11278" max="11528" width="11.375" style="64"/>
    <col min="11529" max="11529" width="11.625" style="64" customWidth="1"/>
    <col min="11530" max="11530" width="12" style="64" customWidth="1"/>
    <col min="11531" max="11531" width="14" style="64" customWidth="1"/>
    <col min="11532" max="11532" width="7.625" style="64" customWidth="1"/>
    <col min="11533" max="11533" width="12.25" style="64" customWidth="1"/>
    <col min="11534" max="11784" width="11.375" style="64"/>
    <col min="11785" max="11785" width="11.625" style="64" customWidth="1"/>
    <col min="11786" max="11786" width="12" style="64" customWidth="1"/>
    <col min="11787" max="11787" width="14" style="64" customWidth="1"/>
    <col min="11788" max="11788" width="7.625" style="64" customWidth="1"/>
    <col min="11789" max="11789" width="12.25" style="64" customWidth="1"/>
    <col min="11790" max="12040" width="11.375" style="64"/>
    <col min="12041" max="12041" width="11.625" style="64" customWidth="1"/>
    <col min="12042" max="12042" width="12" style="64" customWidth="1"/>
    <col min="12043" max="12043" width="14" style="64" customWidth="1"/>
    <col min="12044" max="12044" width="7.625" style="64" customWidth="1"/>
    <col min="12045" max="12045" width="12.25" style="64" customWidth="1"/>
    <col min="12046" max="12296" width="11.375" style="64"/>
    <col min="12297" max="12297" width="11.625" style="64" customWidth="1"/>
    <col min="12298" max="12298" width="12" style="64" customWidth="1"/>
    <col min="12299" max="12299" width="14" style="64" customWidth="1"/>
    <col min="12300" max="12300" width="7.625" style="64" customWidth="1"/>
    <col min="12301" max="12301" width="12.25" style="64" customWidth="1"/>
    <col min="12302" max="12552" width="11.375" style="64"/>
    <col min="12553" max="12553" width="11.625" style="64" customWidth="1"/>
    <col min="12554" max="12554" width="12" style="64" customWidth="1"/>
    <col min="12555" max="12555" width="14" style="64" customWidth="1"/>
    <col min="12556" max="12556" width="7.625" style="64" customWidth="1"/>
    <col min="12557" max="12557" width="12.25" style="64" customWidth="1"/>
    <col min="12558" max="12808" width="11.375" style="64"/>
    <col min="12809" max="12809" width="11.625" style="64" customWidth="1"/>
    <col min="12810" max="12810" width="12" style="64" customWidth="1"/>
    <col min="12811" max="12811" width="14" style="64" customWidth="1"/>
    <col min="12812" max="12812" width="7.625" style="64" customWidth="1"/>
    <col min="12813" max="12813" width="12.25" style="64" customWidth="1"/>
    <col min="12814" max="13064" width="11.375" style="64"/>
    <col min="13065" max="13065" width="11.625" style="64" customWidth="1"/>
    <col min="13066" max="13066" width="12" style="64" customWidth="1"/>
    <col min="13067" max="13067" width="14" style="64" customWidth="1"/>
    <col min="13068" max="13068" width="7.625" style="64" customWidth="1"/>
    <col min="13069" max="13069" width="12.25" style="64" customWidth="1"/>
    <col min="13070" max="13320" width="11.375" style="64"/>
    <col min="13321" max="13321" width="11.625" style="64" customWidth="1"/>
    <col min="13322" max="13322" width="12" style="64" customWidth="1"/>
    <col min="13323" max="13323" width="14" style="64" customWidth="1"/>
    <col min="13324" max="13324" width="7.625" style="64" customWidth="1"/>
    <col min="13325" max="13325" width="12.25" style="64" customWidth="1"/>
    <col min="13326" max="13576" width="11.375" style="64"/>
    <col min="13577" max="13577" width="11.625" style="64" customWidth="1"/>
    <col min="13578" max="13578" width="12" style="64" customWidth="1"/>
    <col min="13579" max="13579" width="14" style="64" customWidth="1"/>
    <col min="13580" max="13580" width="7.625" style="64" customWidth="1"/>
    <col min="13581" max="13581" width="12.25" style="64" customWidth="1"/>
    <col min="13582" max="13832" width="11.375" style="64"/>
    <col min="13833" max="13833" width="11.625" style="64" customWidth="1"/>
    <col min="13834" max="13834" width="12" style="64" customWidth="1"/>
    <col min="13835" max="13835" width="14" style="64" customWidth="1"/>
    <col min="13836" max="13836" width="7.625" style="64" customWidth="1"/>
    <col min="13837" max="13837" width="12.25" style="64" customWidth="1"/>
    <col min="13838" max="14088" width="11.375" style="64"/>
    <col min="14089" max="14089" width="11.625" style="64" customWidth="1"/>
    <col min="14090" max="14090" width="12" style="64" customWidth="1"/>
    <col min="14091" max="14091" width="14" style="64" customWidth="1"/>
    <col min="14092" max="14092" width="7.625" style="64" customWidth="1"/>
    <col min="14093" max="14093" width="12.25" style="64" customWidth="1"/>
    <col min="14094" max="14344" width="11.375" style="64"/>
    <col min="14345" max="14345" width="11.625" style="64" customWidth="1"/>
    <col min="14346" max="14346" width="12" style="64" customWidth="1"/>
    <col min="14347" max="14347" width="14" style="64" customWidth="1"/>
    <col min="14348" max="14348" width="7.625" style="64" customWidth="1"/>
    <col min="14349" max="14349" width="12.25" style="64" customWidth="1"/>
    <col min="14350" max="14600" width="11.375" style="64"/>
    <col min="14601" max="14601" width="11.625" style="64" customWidth="1"/>
    <col min="14602" max="14602" width="12" style="64" customWidth="1"/>
    <col min="14603" max="14603" width="14" style="64" customWidth="1"/>
    <col min="14604" max="14604" width="7.625" style="64" customWidth="1"/>
    <col min="14605" max="14605" width="12.25" style="64" customWidth="1"/>
    <col min="14606" max="14856" width="11.375" style="64"/>
    <col min="14857" max="14857" width="11.625" style="64" customWidth="1"/>
    <col min="14858" max="14858" width="12" style="64" customWidth="1"/>
    <col min="14859" max="14859" width="14" style="64" customWidth="1"/>
    <col min="14860" max="14860" width="7.625" style="64" customWidth="1"/>
    <col min="14861" max="14861" width="12.25" style="64" customWidth="1"/>
    <col min="14862" max="15112" width="11.375" style="64"/>
    <col min="15113" max="15113" width="11.625" style="64" customWidth="1"/>
    <col min="15114" max="15114" width="12" style="64" customWidth="1"/>
    <col min="15115" max="15115" width="14" style="64" customWidth="1"/>
    <col min="15116" max="15116" width="7.625" style="64" customWidth="1"/>
    <col min="15117" max="15117" width="12.25" style="64" customWidth="1"/>
    <col min="15118" max="15368" width="11.375" style="64"/>
    <col min="15369" max="15369" width="11.625" style="64" customWidth="1"/>
    <col min="15370" max="15370" width="12" style="64" customWidth="1"/>
    <col min="15371" max="15371" width="14" style="64" customWidth="1"/>
    <col min="15372" max="15372" width="7.625" style="64" customWidth="1"/>
    <col min="15373" max="15373" width="12.25" style="64" customWidth="1"/>
    <col min="15374" max="15624" width="11.375" style="64"/>
    <col min="15625" max="15625" width="11.625" style="64" customWidth="1"/>
    <col min="15626" max="15626" width="12" style="64" customWidth="1"/>
    <col min="15627" max="15627" width="14" style="64" customWidth="1"/>
    <col min="15628" max="15628" width="7.625" style="64" customWidth="1"/>
    <col min="15629" max="15629" width="12.25" style="64" customWidth="1"/>
    <col min="15630" max="15880" width="11.375" style="64"/>
    <col min="15881" max="15881" width="11.625" style="64" customWidth="1"/>
    <col min="15882" max="15882" width="12" style="64" customWidth="1"/>
    <col min="15883" max="15883" width="14" style="64" customWidth="1"/>
    <col min="15884" max="15884" width="7.625" style="64" customWidth="1"/>
    <col min="15885" max="15885" width="12.25" style="64" customWidth="1"/>
    <col min="15886" max="16136" width="11.375" style="64"/>
    <col min="16137" max="16137" width="11.625" style="64" customWidth="1"/>
    <col min="16138" max="16138" width="12" style="64" customWidth="1"/>
    <col min="16139" max="16139" width="14" style="64" customWidth="1"/>
    <col min="16140" max="16140" width="7.625" style="64" customWidth="1"/>
    <col min="16141" max="16141" width="12.25" style="64" customWidth="1"/>
    <col min="16142" max="16384" width="11.375" style="64"/>
  </cols>
  <sheetData>
    <row r="1" spans="2:13" ht="39" customHeight="1">
      <c r="B1" s="176"/>
      <c r="C1" s="177"/>
      <c r="D1" s="178"/>
      <c r="E1" s="185" t="s">
        <v>200</v>
      </c>
      <c r="F1" s="186"/>
      <c r="G1" s="186"/>
      <c r="H1" s="186"/>
      <c r="I1" s="186"/>
      <c r="J1" s="186"/>
      <c r="K1" s="186"/>
      <c r="L1" s="186"/>
      <c r="M1" s="187"/>
    </row>
    <row r="2" spans="2:13" ht="32.25" customHeight="1">
      <c r="B2" s="179"/>
      <c r="C2" s="180"/>
      <c r="D2" s="181"/>
      <c r="E2" s="188"/>
      <c r="F2" s="189"/>
      <c r="G2" s="189"/>
      <c r="H2" s="189"/>
      <c r="I2" s="189"/>
      <c r="J2" s="189"/>
      <c r="K2" s="189"/>
      <c r="L2" s="189"/>
      <c r="M2" s="190"/>
    </row>
    <row r="3" spans="2:13" ht="27" customHeight="1" thickBot="1">
      <c r="B3" s="182"/>
      <c r="C3" s="183"/>
      <c r="D3" s="184"/>
      <c r="E3" s="191" t="s">
        <v>24</v>
      </c>
      <c r="F3" s="192"/>
      <c r="G3" s="192"/>
      <c r="H3" s="192"/>
      <c r="I3" s="192"/>
      <c r="J3" s="192"/>
      <c r="K3" s="192"/>
      <c r="L3" s="192"/>
      <c r="M3" s="193"/>
    </row>
    <row r="4" spans="2:13" ht="9.75" customHeight="1" thickBot="1">
      <c r="B4" s="194"/>
      <c r="C4" s="195"/>
      <c r="D4" s="196"/>
      <c r="E4" s="195"/>
      <c r="F4" s="194"/>
      <c r="G4" s="194"/>
      <c r="H4" s="194"/>
      <c r="I4" s="194"/>
      <c r="J4" s="194"/>
      <c r="K4" s="194"/>
      <c r="L4" s="194"/>
      <c r="M4" s="194"/>
    </row>
    <row r="5" spans="2:13" ht="15.75">
      <c r="B5" s="65">
        <v>1</v>
      </c>
      <c r="C5" s="149" t="s">
        <v>8</v>
      </c>
      <c r="D5" s="149"/>
      <c r="E5" s="149"/>
      <c r="F5" s="149"/>
      <c r="G5" s="149"/>
      <c r="H5" s="66"/>
      <c r="I5" s="66"/>
      <c r="J5" s="66"/>
      <c r="K5" s="66"/>
      <c r="L5" s="67"/>
      <c r="M5" s="68" t="s">
        <v>25</v>
      </c>
    </row>
    <row r="6" spans="2:13" ht="16.5" thickBot="1">
      <c r="B6" s="69" t="s">
        <v>9</v>
      </c>
      <c r="C6" s="70" t="str">
        <f>'PRESUPUESTO - CERRAMIENTO'!C8</f>
        <v>2.01.70</v>
      </c>
      <c r="D6" s="71" t="str">
        <f>'PRESUPUESTO - CERRAMIENTO'!D8</f>
        <v>EXCAVACIÓN MANUAL EN MATERIAL COMÚN</v>
      </c>
      <c r="E6" s="72"/>
      <c r="F6" s="72"/>
      <c r="G6" s="72"/>
      <c r="H6" s="73"/>
      <c r="I6" s="73"/>
      <c r="J6" s="73"/>
      <c r="K6" s="73"/>
      <c r="L6" s="74"/>
      <c r="M6" s="75" t="s">
        <v>11</v>
      </c>
    </row>
    <row r="7" spans="2:13">
      <c r="B7" s="150" t="s">
        <v>26</v>
      </c>
      <c r="C7" s="151"/>
      <c r="D7" s="151"/>
      <c r="E7" s="151"/>
      <c r="F7" s="151"/>
      <c r="G7" s="154" t="s">
        <v>27</v>
      </c>
      <c r="H7" s="156" t="s">
        <v>28</v>
      </c>
      <c r="I7" s="157"/>
      <c r="J7" s="157"/>
      <c r="K7" s="157"/>
      <c r="L7" s="157"/>
      <c r="M7" s="158" t="s">
        <v>29</v>
      </c>
    </row>
    <row r="8" spans="2:13" ht="30" customHeight="1" thickBot="1">
      <c r="B8" s="152"/>
      <c r="C8" s="153"/>
      <c r="D8" s="153"/>
      <c r="E8" s="153"/>
      <c r="F8" s="153"/>
      <c r="G8" s="155"/>
      <c r="H8" s="76" t="s">
        <v>30</v>
      </c>
      <c r="I8" s="77" t="s">
        <v>31</v>
      </c>
      <c r="J8" s="77" t="s">
        <v>32</v>
      </c>
      <c r="K8" s="77" t="s">
        <v>33</v>
      </c>
      <c r="L8" s="77" t="s">
        <v>34</v>
      </c>
      <c r="M8" s="159"/>
    </row>
    <row r="9" spans="2:13" ht="15">
      <c r="B9" s="78"/>
      <c r="C9" s="79"/>
      <c r="D9" s="79"/>
      <c r="E9" s="79"/>
      <c r="F9" s="80"/>
      <c r="G9" s="100" t="s">
        <v>61</v>
      </c>
      <c r="H9" s="82">
        <v>64</v>
      </c>
      <c r="I9" s="83">
        <v>0.15</v>
      </c>
      <c r="J9" s="83">
        <f>+H9*I9</f>
        <v>9.6</v>
      </c>
      <c r="K9" s="83">
        <v>0.2</v>
      </c>
      <c r="L9" s="83"/>
      <c r="M9" s="84">
        <f>+ROUND(H9*I9*K9,2)</f>
        <v>1.92</v>
      </c>
    </row>
    <row r="10" spans="2:13">
      <c r="B10" s="85"/>
      <c r="C10" s="86"/>
      <c r="D10" s="86"/>
      <c r="E10" s="86"/>
      <c r="F10" s="87"/>
      <c r="G10" s="92"/>
      <c r="H10" s="88"/>
      <c r="I10" s="91"/>
      <c r="J10" s="83"/>
      <c r="K10" s="83"/>
      <c r="L10" s="83"/>
      <c r="M10" s="84"/>
    </row>
    <row r="11" spans="2:13">
      <c r="B11" s="85"/>
      <c r="C11" s="86"/>
      <c r="D11" s="86"/>
      <c r="E11" s="86"/>
      <c r="F11" s="87"/>
      <c r="G11" s="92"/>
      <c r="H11" s="88"/>
      <c r="I11" s="91"/>
      <c r="J11" s="83"/>
      <c r="K11" s="83"/>
      <c r="L11" s="83"/>
      <c r="M11" s="84"/>
    </row>
    <row r="12" spans="2:13" ht="16.5" thickBot="1">
      <c r="B12" s="143" t="s">
        <v>35</v>
      </c>
      <c r="C12" s="144"/>
      <c r="D12" s="144"/>
      <c r="E12" s="144"/>
      <c r="F12" s="144"/>
      <c r="G12" s="145"/>
      <c r="H12" s="146" t="s">
        <v>36</v>
      </c>
      <c r="I12" s="147"/>
      <c r="J12" s="147"/>
      <c r="K12" s="147"/>
      <c r="L12" s="148"/>
      <c r="M12" s="93">
        <f>(SUM(M9:M11))</f>
        <v>1.92</v>
      </c>
    </row>
    <row r="15" spans="2:13" ht="15" thickBot="1"/>
    <row r="16" spans="2:13" ht="15.75" customHeight="1">
      <c r="B16" s="65">
        <v>2</v>
      </c>
      <c r="C16" s="160" t="s">
        <v>39</v>
      </c>
      <c r="D16" s="161"/>
      <c r="E16" s="161"/>
      <c r="F16" s="161"/>
      <c r="G16" s="162"/>
      <c r="H16" s="66"/>
      <c r="I16" s="66"/>
      <c r="J16" s="66"/>
      <c r="K16" s="66"/>
      <c r="L16" s="67"/>
      <c r="M16" s="68" t="s">
        <v>25</v>
      </c>
    </row>
    <row r="17" spans="2:13" ht="16.5" thickBot="1">
      <c r="B17" s="69" t="s">
        <v>10</v>
      </c>
      <c r="C17" s="70" t="str">
        <f>'PRESUPUESTO - CERRAMIENTO'!C10</f>
        <v>2.02.09</v>
      </c>
      <c r="D17" s="71" t="str">
        <f>'PRESUPUESTO - CERRAMIENTO'!D10</f>
        <v>CONCRETO CICLÓPEO DE 10,5 MPa (1500 PSI) RELACIÓN 60C/40P</v>
      </c>
      <c r="E17" s="72"/>
      <c r="F17" s="72"/>
      <c r="G17" s="72"/>
      <c r="H17" s="73"/>
      <c r="I17" s="73"/>
      <c r="J17" s="73"/>
      <c r="K17" s="73"/>
      <c r="L17" s="74"/>
      <c r="M17" s="75" t="s">
        <v>11</v>
      </c>
    </row>
    <row r="18" spans="2:13" ht="14.25" customHeight="1">
      <c r="B18" s="163" t="s">
        <v>26</v>
      </c>
      <c r="C18" s="164"/>
      <c r="D18" s="164"/>
      <c r="E18" s="164"/>
      <c r="F18" s="165"/>
      <c r="G18" s="169" t="s">
        <v>27</v>
      </c>
      <c r="H18" s="171" t="s">
        <v>28</v>
      </c>
      <c r="I18" s="172"/>
      <c r="J18" s="172"/>
      <c r="K18" s="172"/>
      <c r="L18" s="173"/>
      <c r="M18" s="174" t="s">
        <v>29</v>
      </c>
    </row>
    <row r="19" spans="2:13" ht="23.25" thickBot="1">
      <c r="B19" s="166"/>
      <c r="C19" s="167"/>
      <c r="D19" s="167"/>
      <c r="E19" s="167"/>
      <c r="F19" s="168"/>
      <c r="G19" s="170"/>
      <c r="H19" s="76" t="s">
        <v>30</v>
      </c>
      <c r="I19" s="77" t="s">
        <v>31</v>
      </c>
      <c r="J19" s="77" t="s">
        <v>32</v>
      </c>
      <c r="K19" s="77" t="s">
        <v>33</v>
      </c>
      <c r="L19" s="77" t="s">
        <v>34</v>
      </c>
      <c r="M19" s="175"/>
    </row>
    <row r="20" spans="2:13">
      <c r="B20" s="78"/>
      <c r="C20" s="79"/>
      <c r="D20" s="79"/>
      <c r="E20" s="79"/>
      <c r="F20" s="80"/>
      <c r="G20" s="81" t="s">
        <v>62</v>
      </c>
      <c r="H20" s="82">
        <f>+H9</f>
        <v>64</v>
      </c>
      <c r="I20" s="83">
        <f>+I9</f>
        <v>0.15</v>
      </c>
      <c r="J20" s="89">
        <f>+H20*I20</f>
        <v>9.6</v>
      </c>
      <c r="K20" s="89">
        <v>0.2</v>
      </c>
      <c r="L20" s="89"/>
      <c r="M20" s="84">
        <f>+ROUND(H20*I20*K20,2)</f>
        <v>1.92</v>
      </c>
    </row>
    <row r="21" spans="2:13">
      <c r="B21" s="85"/>
      <c r="C21" s="86"/>
      <c r="D21" s="86"/>
      <c r="E21" s="86"/>
      <c r="F21" s="87"/>
      <c r="G21" s="81"/>
      <c r="H21" s="82"/>
      <c r="I21" s="83"/>
      <c r="J21" s="89"/>
      <c r="K21" s="91"/>
      <c r="L21" s="91"/>
      <c r="M21" s="84"/>
    </row>
    <row r="22" spans="2:13">
      <c r="B22" s="85"/>
      <c r="C22" s="86"/>
      <c r="D22" s="86"/>
      <c r="E22" s="86"/>
      <c r="F22" s="87"/>
      <c r="G22" s="81"/>
      <c r="H22" s="82"/>
      <c r="I22" s="83"/>
      <c r="J22" s="89"/>
      <c r="K22" s="91"/>
      <c r="L22" s="91"/>
      <c r="M22" s="84"/>
    </row>
    <row r="23" spans="2:13" ht="16.5" thickBot="1">
      <c r="B23" s="143" t="s">
        <v>35</v>
      </c>
      <c r="C23" s="144"/>
      <c r="D23" s="144"/>
      <c r="E23" s="144"/>
      <c r="F23" s="144"/>
      <c r="G23" s="145"/>
      <c r="H23" s="146" t="s">
        <v>36</v>
      </c>
      <c r="I23" s="147"/>
      <c r="J23" s="147"/>
      <c r="K23" s="147"/>
      <c r="L23" s="148"/>
      <c r="M23" s="93">
        <f>(SUM(M20:M22))</f>
        <v>1.92</v>
      </c>
    </row>
    <row r="26" spans="2:13" ht="15" thickBot="1"/>
    <row r="27" spans="2:13" ht="15.75">
      <c r="B27" s="65">
        <v>2</v>
      </c>
      <c r="C27" s="149" t="s">
        <v>39</v>
      </c>
      <c r="D27" s="149"/>
      <c r="E27" s="149"/>
      <c r="F27" s="149"/>
      <c r="G27" s="149"/>
      <c r="H27" s="66"/>
      <c r="I27" s="66"/>
      <c r="J27" s="66"/>
      <c r="K27" s="66"/>
      <c r="L27" s="67"/>
      <c r="M27" s="68" t="s">
        <v>25</v>
      </c>
    </row>
    <row r="28" spans="2:13" ht="16.5" thickBot="1">
      <c r="B28" s="69" t="s">
        <v>42</v>
      </c>
      <c r="C28" s="70" t="str">
        <f>'PRESUPUESTO - CERRAMIENTO'!C11</f>
        <v>2.02.35</v>
      </c>
      <c r="D28" s="71" t="str">
        <f>'PRESUPUESTO - CERRAMIENTO'!D11</f>
        <v xml:space="preserve"> SUMINISTRO, FIGURADA Y AMARRE DE ACERO DE 420 MPa (60000 PSI)</v>
      </c>
      <c r="E28" s="72"/>
      <c r="F28" s="72"/>
      <c r="G28" s="72"/>
      <c r="H28" s="73"/>
      <c r="I28" s="73"/>
      <c r="J28" s="73"/>
      <c r="K28" s="73"/>
      <c r="L28" s="74"/>
      <c r="M28" s="75" t="s">
        <v>45</v>
      </c>
    </row>
    <row r="29" spans="2:13">
      <c r="B29" s="150" t="s">
        <v>26</v>
      </c>
      <c r="C29" s="151"/>
      <c r="D29" s="151"/>
      <c r="E29" s="151"/>
      <c r="F29" s="151"/>
      <c r="G29" s="154" t="s">
        <v>27</v>
      </c>
      <c r="H29" s="156" t="s">
        <v>28</v>
      </c>
      <c r="I29" s="157"/>
      <c r="J29" s="157"/>
      <c r="K29" s="157"/>
      <c r="L29" s="157"/>
      <c r="M29" s="158" t="s">
        <v>29</v>
      </c>
    </row>
    <row r="30" spans="2:13" ht="23.25" thickBot="1">
      <c r="B30" s="152"/>
      <c r="C30" s="153"/>
      <c r="D30" s="153"/>
      <c r="E30" s="153"/>
      <c r="F30" s="153"/>
      <c r="G30" s="155"/>
      <c r="H30" s="76" t="s">
        <v>30</v>
      </c>
      <c r="I30" s="77" t="s">
        <v>31</v>
      </c>
      <c r="J30" s="77" t="s">
        <v>52</v>
      </c>
      <c r="K30" s="77" t="s">
        <v>5</v>
      </c>
      <c r="L30" s="77" t="s">
        <v>34</v>
      </c>
      <c r="M30" s="159"/>
    </row>
    <row r="31" spans="2:13">
      <c r="B31" s="78"/>
      <c r="C31" s="79"/>
      <c r="D31" s="79"/>
      <c r="E31" s="79"/>
      <c r="F31" s="80"/>
      <c r="G31" s="81" t="s">
        <v>51</v>
      </c>
      <c r="H31" s="82"/>
      <c r="I31" s="83"/>
      <c r="J31" s="89">
        <v>0.06</v>
      </c>
      <c r="K31" s="89">
        <v>427</v>
      </c>
      <c r="L31" s="89"/>
      <c r="M31" s="84">
        <f>J31*K31</f>
        <v>25.619999999999997</v>
      </c>
    </row>
    <row r="32" spans="2:13">
      <c r="B32" s="85"/>
      <c r="C32" s="86"/>
      <c r="D32" s="86"/>
      <c r="E32" s="86"/>
      <c r="F32" s="87"/>
      <c r="G32" s="81" t="s">
        <v>53</v>
      </c>
      <c r="H32" s="82">
        <v>68</v>
      </c>
      <c r="I32" s="83"/>
      <c r="J32" s="89">
        <v>0.1</v>
      </c>
      <c r="K32" s="89">
        <v>48</v>
      </c>
      <c r="L32" s="89"/>
      <c r="M32" s="84">
        <f>+ROUND(H32*J32*K32,2)</f>
        <v>326.39999999999998</v>
      </c>
    </row>
    <row r="33" spans="2:14">
      <c r="B33" s="85"/>
      <c r="C33" s="86"/>
      <c r="D33" s="86"/>
      <c r="E33" s="86"/>
      <c r="F33" s="87"/>
      <c r="G33" s="81" t="s">
        <v>94</v>
      </c>
      <c r="H33" s="82"/>
      <c r="I33" s="83"/>
      <c r="J33" s="89"/>
      <c r="K33" s="89"/>
      <c r="L33" s="89"/>
      <c r="M33" s="84">
        <f>-3.5*64</f>
        <v>-224</v>
      </c>
    </row>
    <row r="34" spans="2:14">
      <c r="B34" s="85"/>
      <c r="C34" s="86"/>
      <c r="D34" s="86"/>
      <c r="E34" s="86"/>
      <c r="F34" s="87"/>
      <c r="G34" s="81"/>
      <c r="H34" s="88"/>
      <c r="I34" s="91"/>
      <c r="J34" s="91"/>
      <c r="K34" s="91"/>
      <c r="L34" s="91"/>
      <c r="M34" s="84"/>
    </row>
    <row r="35" spans="2:14" ht="16.5" thickBot="1">
      <c r="B35" s="143" t="s">
        <v>35</v>
      </c>
      <c r="C35" s="144"/>
      <c r="D35" s="144"/>
      <c r="E35" s="144"/>
      <c r="F35" s="144"/>
      <c r="G35" s="145"/>
      <c r="H35" s="146" t="s">
        <v>36</v>
      </c>
      <c r="I35" s="147"/>
      <c r="J35" s="147"/>
      <c r="K35" s="147"/>
      <c r="L35" s="148"/>
      <c r="M35" s="93">
        <f>(SUM(M31:M34))</f>
        <v>128.01999999999998</v>
      </c>
      <c r="N35" s="90">
        <f>(M31+M32)-M33</f>
        <v>576.02</v>
      </c>
    </row>
    <row r="36" spans="2:14" ht="15.75">
      <c r="B36" s="96"/>
      <c r="C36" s="97"/>
      <c r="D36" s="97"/>
      <c r="E36" s="97"/>
      <c r="F36" s="97"/>
      <c r="G36" s="97"/>
      <c r="H36" s="98"/>
      <c r="I36" s="98"/>
      <c r="J36" s="98"/>
      <c r="K36" s="98"/>
      <c r="L36" s="98"/>
      <c r="M36" s="99"/>
    </row>
    <row r="37" spans="2:14" ht="15" thickBot="1"/>
    <row r="38" spans="2:14" ht="15.75">
      <c r="B38" s="65">
        <v>3</v>
      </c>
      <c r="C38" s="149" t="s">
        <v>46</v>
      </c>
      <c r="D38" s="149"/>
      <c r="E38" s="149"/>
      <c r="F38" s="149"/>
      <c r="G38" s="149"/>
      <c r="H38" s="66"/>
      <c r="I38" s="66"/>
      <c r="J38" s="66"/>
      <c r="K38" s="66"/>
      <c r="L38" s="67"/>
      <c r="M38" s="68" t="s">
        <v>25</v>
      </c>
    </row>
    <row r="39" spans="2:14" ht="16.5" thickBot="1">
      <c r="B39" s="69" t="s">
        <v>50</v>
      </c>
      <c r="C39" s="70" t="str">
        <f>'PRESUPUESTO - CERRAMIENTO'!C13</f>
        <v xml:space="preserve"> 2.19.10</v>
      </c>
      <c r="D39" s="71" t="str">
        <f>'PRESUPUESTO - CERRAMIENTO'!D13</f>
        <v>CERRAMIENTO EN TUBO GALVANIZADO DE 2 1/2 X 2mm SOBRE VIGA EN CONCRETO DE 3000 PSI</v>
      </c>
      <c r="E39" s="72"/>
      <c r="F39" s="72"/>
      <c r="G39" s="72"/>
      <c r="H39" s="73"/>
      <c r="I39" s="73"/>
      <c r="J39" s="73"/>
      <c r="K39" s="73"/>
      <c r="L39" s="74"/>
      <c r="M39" s="75" t="s">
        <v>49</v>
      </c>
    </row>
    <row r="40" spans="2:14">
      <c r="B40" s="150" t="s">
        <v>26</v>
      </c>
      <c r="C40" s="151"/>
      <c r="D40" s="151"/>
      <c r="E40" s="151"/>
      <c r="F40" s="151"/>
      <c r="G40" s="154" t="s">
        <v>27</v>
      </c>
      <c r="H40" s="156" t="s">
        <v>28</v>
      </c>
      <c r="I40" s="157"/>
      <c r="J40" s="157"/>
      <c r="K40" s="157"/>
      <c r="L40" s="157"/>
      <c r="M40" s="158" t="s">
        <v>29</v>
      </c>
    </row>
    <row r="41" spans="2:14" ht="23.25" thickBot="1">
      <c r="B41" s="152"/>
      <c r="C41" s="153"/>
      <c r="D41" s="153"/>
      <c r="E41" s="153"/>
      <c r="F41" s="153"/>
      <c r="G41" s="155"/>
      <c r="H41" s="76" t="s">
        <v>30</v>
      </c>
      <c r="I41" s="77" t="s">
        <v>31</v>
      </c>
      <c r="J41" s="77" t="s">
        <v>32</v>
      </c>
      <c r="K41" s="77" t="s">
        <v>33</v>
      </c>
      <c r="L41" s="77" t="s">
        <v>34</v>
      </c>
      <c r="M41" s="159"/>
    </row>
    <row r="42" spans="2:14" ht="15">
      <c r="B42" s="78"/>
      <c r="C42" s="79"/>
      <c r="D42" s="79"/>
      <c r="E42" s="79"/>
      <c r="F42" s="80"/>
      <c r="G42" s="100" t="s">
        <v>46</v>
      </c>
      <c r="H42" s="82">
        <v>68</v>
      </c>
      <c r="I42" s="83"/>
      <c r="J42" s="89"/>
      <c r="K42" s="89"/>
      <c r="L42" s="89"/>
      <c r="M42" s="84">
        <f>H42</f>
        <v>68</v>
      </c>
    </row>
    <row r="43" spans="2:14">
      <c r="B43" s="85"/>
      <c r="C43" s="86"/>
      <c r="D43" s="86"/>
      <c r="E43" s="86"/>
      <c r="F43" s="87"/>
      <c r="G43" s="81"/>
      <c r="H43" s="88"/>
      <c r="I43" s="91"/>
      <c r="J43" s="91"/>
      <c r="K43" s="91"/>
      <c r="L43" s="91"/>
      <c r="M43" s="84"/>
    </row>
    <row r="44" spans="2:14">
      <c r="B44" s="85"/>
      <c r="C44" s="86"/>
      <c r="D44" s="86"/>
      <c r="E44" s="86"/>
      <c r="F44" s="87"/>
      <c r="G44" s="81"/>
      <c r="H44" s="88"/>
      <c r="I44" s="91"/>
      <c r="J44" s="91"/>
      <c r="K44" s="91"/>
      <c r="L44" s="91"/>
      <c r="M44" s="84"/>
    </row>
    <row r="45" spans="2:14" ht="16.5" thickBot="1">
      <c r="B45" s="143" t="s">
        <v>35</v>
      </c>
      <c r="C45" s="144"/>
      <c r="D45" s="144"/>
      <c r="E45" s="144"/>
      <c r="F45" s="144"/>
      <c r="G45" s="145"/>
      <c r="H45" s="146" t="s">
        <v>36</v>
      </c>
      <c r="I45" s="147"/>
      <c r="J45" s="147"/>
      <c r="K45" s="147"/>
      <c r="L45" s="148"/>
      <c r="M45" s="93">
        <f>(SUM(M42:M44))</f>
        <v>68</v>
      </c>
    </row>
    <row r="49" spans="2:3" ht="30" customHeight="1"/>
    <row r="53" spans="2:3">
      <c r="C53" s="95"/>
    </row>
    <row r="54" spans="2:3">
      <c r="C54" s="95"/>
    </row>
    <row r="55" spans="2:3" ht="15">
      <c r="B55" s="60"/>
    </row>
    <row r="56" spans="2:3">
      <c r="B56" s="62"/>
    </row>
    <row r="57" spans="2:3">
      <c r="B57" s="62"/>
    </row>
    <row r="58" spans="2:3" ht="12" customHeight="1">
      <c r="B58" s="62"/>
    </row>
    <row r="59" spans="2:3" ht="12" customHeight="1">
      <c r="B59" s="63"/>
    </row>
    <row r="60" spans="2:3">
      <c r="B60" s="63"/>
    </row>
  </sheetData>
  <mergeCells count="32">
    <mergeCell ref="B7:F8"/>
    <mergeCell ref="G7:G8"/>
    <mergeCell ref="H7:L7"/>
    <mergeCell ref="M7:M8"/>
    <mergeCell ref="B12:G12"/>
    <mergeCell ref="H12:L12"/>
    <mergeCell ref="B1:D3"/>
    <mergeCell ref="E1:M2"/>
    <mergeCell ref="E3:M3"/>
    <mergeCell ref="B4:M4"/>
    <mergeCell ref="C5:G5"/>
    <mergeCell ref="M40:M41"/>
    <mergeCell ref="B35:G35"/>
    <mergeCell ref="H35:L35"/>
    <mergeCell ref="C16:G16"/>
    <mergeCell ref="B18:F19"/>
    <mergeCell ref="G18:G19"/>
    <mergeCell ref="H18:L18"/>
    <mergeCell ref="B23:G23"/>
    <mergeCell ref="H23:L23"/>
    <mergeCell ref="C27:G27"/>
    <mergeCell ref="B29:F30"/>
    <mergeCell ref="G29:G30"/>
    <mergeCell ref="H29:L29"/>
    <mergeCell ref="M29:M30"/>
    <mergeCell ref="M18:M19"/>
    <mergeCell ref="B45:G45"/>
    <mergeCell ref="H45:L45"/>
    <mergeCell ref="C38:G38"/>
    <mergeCell ref="B40:F41"/>
    <mergeCell ref="G40:G41"/>
    <mergeCell ref="H40:L40"/>
  </mergeCells>
  <printOptions horizontalCentered="1"/>
  <pageMargins left="0.70866141732283472" right="0.70866141732283472" top="0.74803149606299213" bottom="0.74803149606299213" header="0.31496062992125984" footer="0.31496062992125984"/>
  <pageSetup paperSize="14" scale="54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81"/>
  <sheetViews>
    <sheetView view="pageBreakPreview" topLeftCell="A256" zoomScale="70" zoomScaleNormal="100" zoomScaleSheetLayoutView="70" workbookViewId="0">
      <selection activeCell="R251" sqref="R251"/>
    </sheetView>
  </sheetViews>
  <sheetFormatPr baseColWidth="10" defaultRowHeight="14.25"/>
  <cols>
    <col min="1" max="1" width="4" customWidth="1"/>
    <col min="3" max="3" width="13.75" customWidth="1"/>
    <col min="6" max="6" width="6.875" customWidth="1"/>
    <col min="7" max="7" width="36.125" customWidth="1"/>
    <col min="8" max="8" width="5.875" bestFit="1" customWidth="1"/>
    <col min="9" max="9" width="6.25" bestFit="1" customWidth="1"/>
    <col min="10" max="10" width="5.625" bestFit="1" customWidth="1"/>
    <col min="11" max="11" width="8.875" bestFit="1" customWidth="1"/>
    <col min="12" max="12" width="12.125" bestFit="1" customWidth="1"/>
    <col min="13" max="13" width="6.375" bestFit="1" customWidth="1"/>
    <col min="14" max="14" width="4.125" customWidth="1"/>
  </cols>
  <sheetData>
    <row r="1" spans="2:13" s="64" customFormat="1" ht="39" customHeight="1">
      <c r="B1" s="176"/>
      <c r="C1" s="177"/>
      <c r="D1" s="178"/>
      <c r="E1" s="185" t="s">
        <v>200</v>
      </c>
      <c r="F1" s="186"/>
      <c r="G1" s="186"/>
      <c r="H1" s="186"/>
      <c r="I1" s="186"/>
      <c r="J1" s="186"/>
      <c r="K1" s="186"/>
      <c r="L1" s="186"/>
      <c r="M1" s="187"/>
    </row>
    <row r="2" spans="2:13" s="64" customFormat="1" ht="32.25" customHeight="1">
      <c r="B2" s="179"/>
      <c r="C2" s="180"/>
      <c r="D2" s="181"/>
      <c r="E2" s="188"/>
      <c r="F2" s="189"/>
      <c r="G2" s="189"/>
      <c r="H2" s="189"/>
      <c r="I2" s="189"/>
      <c r="J2" s="189"/>
      <c r="K2" s="189"/>
      <c r="L2" s="189"/>
      <c r="M2" s="190"/>
    </row>
    <row r="3" spans="2:13" s="64" customFormat="1" ht="27" customHeight="1" thickBot="1">
      <c r="B3" s="182"/>
      <c r="C3" s="183"/>
      <c r="D3" s="184"/>
      <c r="E3" s="191" t="s">
        <v>24</v>
      </c>
      <c r="F3" s="192"/>
      <c r="G3" s="192"/>
      <c r="H3" s="192"/>
      <c r="I3" s="192"/>
      <c r="J3" s="192"/>
      <c r="K3" s="192"/>
      <c r="L3" s="192"/>
      <c r="M3" s="193"/>
    </row>
    <row r="4" spans="2:13" s="64" customFormat="1" ht="9.75" customHeight="1" thickBot="1">
      <c r="B4" s="194"/>
      <c r="C4" s="195"/>
      <c r="D4" s="196"/>
      <c r="E4" s="195"/>
      <c r="F4" s="194"/>
      <c r="G4" s="194"/>
      <c r="H4" s="194"/>
      <c r="I4" s="194"/>
      <c r="J4" s="194"/>
      <c r="K4" s="194"/>
      <c r="L4" s="194"/>
      <c r="M4" s="194"/>
    </row>
    <row r="5" spans="2:13" s="64" customFormat="1" ht="15.75">
      <c r="B5" s="65">
        <v>4</v>
      </c>
      <c r="C5" s="149" t="s">
        <v>8</v>
      </c>
      <c r="D5" s="149"/>
      <c r="E5" s="149"/>
      <c r="F5" s="149"/>
      <c r="G5" s="149"/>
      <c r="H5" s="66"/>
      <c r="I5" s="66"/>
      <c r="J5" s="66"/>
      <c r="K5" s="66"/>
      <c r="L5" s="67"/>
      <c r="M5" s="68" t="s">
        <v>25</v>
      </c>
    </row>
    <row r="6" spans="2:13" s="64" customFormat="1" ht="16.5" thickBot="1">
      <c r="B6" s="69" t="s">
        <v>12</v>
      </c>
      <c r="C6" s="70" t="str">
        <f>'PRESUPUESTO - CERRAMIENTO'!C16</f>
        <v>2.01.70</v>
      </c>
      <c r="D6" s="71" t="str">
        <f>'PRESUPUESTO - CERRAMIENTO'!D16</f>
        <v>EXCAVACIÓN MANUAL EN MATERIAL COMÚN</v>
      </c>
      <c r="E6" s="72"/>
      <c r="F6" s="72"/>
      <c r="G6" s="72"/>
      <c r="H6" s="73"/>
      <c r="I6" s="73"/>
      <c r="J6" s="73"/>
      <c r="K6" s="73"/>
      <c r="L6" s="74"/>
      <c r="M6" s="75" t="s">
        <v>11</v>
      </c>
    </row>
    <row r="7" spans="2:13" s="64" customFormat="1">
      <c r="B7" s="150" t="s">
        <v>26</v>
      </c>
      <c r="C7" s="151"/>
      <c r="D7" s="151"/>
      <c r="E7" s="151"/>
      <c r="F7" s="151"/>
      <c r="G7" s="154" t="s">
        <v>27</v>
      </c>
      <c r="H7" s="156" t="s">
        <v>28</v>
      </c>
      <c r="I7" s="157"/>
      <c r="J7" s="157"/>
      <c r="K7" s="157"/>
      <c r="L7" s="157"/>
      <c r="M7" s="158" t="s">
        <v>29</v>
      </c>
    </row>
    <row r="8" spans="2:13" s="64" customFormat="1" ht="30" customHeight="1" thickBot="1">
      <c r="B8" s="152"/>
      <c r="C8" s="153"/>
      <c r="D8" s="153"/>
      <c r="E8" s="153"/>
      <c r="F8" s="153"/>
      <c r="G8" s="155"/>
      <c r="H8" s="76" t="s">
        <v>30</v>
      </c>
      <c r="I8" s="77" t="s">
        <v>31</v>
      </c>
      <c r="J8" s="77" t="s">
        <v>32</v>
      </c>
      <c r="K8" s="77" t="s">
        <v>33</v>
      </c>
      <c r="L8" s="77" t="s">
        <v>34</v>
      </c>
      <c r="M8" s="159"/>
    </row>
    <row r="9" spans="2:13" s="64" customFormat="1" ht="15">
      <c r="B9" s="78"/>
      <c r="C9" s="79"/>
      <c r="D9" s="79"/>
      <c r="E9" s="79"/>
      <c r="F9" s="80"/>
      <c r="G9" s="100" t="s">
        <v>60</v>
      </c>
      <c r="H9" s="82">
        <v>3.7</v>
      </c>
      <c r="I9" s="83">
        <v>2.2999999999999998</v>
      </c>
      <c r="J9" s="83">
        <f>+H9*I9</f>
        <v>8.51</v>
      </c>
      <c r="K9" s="83">
        <v>0.6</v>
      </c>
      <c r="L9" s="83"/>
      <c r="M9" s="84">
        <f>+ROUND(H9*I9*K9,2)</f>
        <v>5.1100000000000003</v>
      </c>
    </row>
    <row r="10" spans="2:13" s="64" customFormat="1">
      <c r="B10" s="85"/>
      <c r="C10" s="86"/>
      <c r="D10" s="86"/>
      <c r="E10" s="86"/>
      <c r="F10" s="87"/>
      <c r="G10" s="92"/>
      <c r="H10" s="88"/>
      <c r="I10" s="91"/>
      <c r="J10" s="83"/>
      <c r="K10" s="83"/>
      <c r="L10" s="83"/>
      <c r="M10" s="84"/>
    </row>
    <row r="11" spans="2:13" s="64" customFormat="1" ht="16.5" thickBot="1">
      <c r="B11" s="143" t="s">
        <v>35</v>
      </c>
      <c r="C11" s="144"/>
      <c r="D11" s="144"/>
      <c r="E11" s="144"/>
      <c r="F11" s="144"/>
      <c r="G11" s="145"/>
      <c r="H11" s="146" t="s">
        <v>36</v>
      </c>
      <c r="I11" s="147"/>
      <c r="J11" s="147"/>
      <c r="K11" s="147"/>
      <c r="L11" s="148"/>
      <c r="M11" s="93">
        <f>(SUM(M9:M10))</f>
        <v>5.1100000000000003</v>
      </c>
    </row>
    <row r="12" spans="2:13" ht="15.75" thickBot="1"/>
    <row r="13" spans="2:13" s="64" customFormat="1" ht="15.75">
      <c r="B13" s="65">
        <v>5</v>
      </c>
      <c r="C13" s="149" t="s">
        <v>39</v>
      </c>
      <c r="D13" s="149"/>
      <c r="E13" s="149"/>
      <c r="F13" s="149"/>
      <c r="G13" s="149"/>
      <c r="H13" s="66"/>
      <c r="I13" s="66"/>
      <c r="J13" s="66"/>
      <c r="K13" s="66"/>
      <c r="L13" s="67"/>
      <c r="M13" s="68" t="s">
        <v>25</v>
      </c>
    </row>
    <row r="14" spans="2:13" s="64" customFormat="1" ht="16.5" thickBot="1">
      <c r="B14" s="69" t="s">
        <v>129</v>
      </c>
      <c r="C14" s="70" t="str">
        <f>'PRESUPUESTO - CERRAMIENTO'!C18</f>
        <v>2.02.25</v>
      </c>
      <c r="D14" s="71" t="str">
        <f>'PRESUPUESTO - CERRAMIENTO'!D18</f>
        <v>SOLADO EN CONCRETO DE ESPESOR E = 0.05 M. 14 MPa (2000 PSI)</v>
      </c>
      <c r="E14" s="72"/>
      <c r="F14" s="72"/>
      <c r="G14" s="72"/>
      <c r="H14" s="73"/>
      <c r="I14" s="73"/>
      <c r="J14" s="73"/>
      <c r="K14" s="73"/>
      <c r="L14" s="74"/>
      <c r="M14" s="75" t="s">
        <v>56</v>
      </c>
    </row>
    <row r="15" spans="2:13" s="64" customFormat="1">
      <c r="B15" s="150"/>
      <c r="C15" s="151"/>
      <c r="D15" s="151"/>
      <c r="E15" s="151"/>
      <c r="F15" s="151"/>
      <c r="G15" s="154"/>
      <c r="H15" s="156"/>
      <c r="I15" s="157"/>
      <c r="J15" s="157"/>
      <c r="K15" s="157"/>
      <c r="L15" s="157"/>
      <c r="M15" s="158" t="s">
        <v>29</v>
      </c>
    </row>
    <row r="16" spans="2:13" s="64" customFormat="1" ht="23.25" thickBot="1">
      <c r="B16" s="152"/>
      <c r="C16" s="153"/>
      <c r="D16" s="153"/>
      <c r="E16" s="153"/>
      <c r="F16" s="153"/>
      <c r="G16" s="155"/>
      <c r="H16" s="76" t="s">
        <v>30</v>
      </c>
      <c r="I16" s="77" t="s">
        <v>31</v>
      </c>
      <c r="J16" s="77" t="s">
        <v>52</v>
      </c>
      <c r="K16" s="77" t="s">
        <v>5</v>
      </c>
      <c r="L16" s="77" t="s">
        <v>34</v>
      </c>
      <c r="M16" s="159"/>
    </row>
    <row r="17" spans="2:36" s="64" customFormat="1">
      <c r="B17" s="78"/>
      <c r="C17" s="79"/>
      <c r="D17" s="79"/>
      <c r="E17" s="79"/>
      <c r="F17" s="80"/>
      <c r="G17" s="81" t="s">
        <v>57</v>
      </c>
      <c r="H17" s="82">
        <v>3.7</v>
      </c>
      <c r="I17" s="83">
        <v>2.2999999999999998</v>
      </c>
      <c r="J17" s="89"/>
      <c r="K17" s="89"/>
      <c r="L17" s="89"/>
      <c r="M17" s="84">
        <f>H17*I17</f>
        <v>8.51</v>
      </c>
    </row>
    <row r="18" spans="2:36" s="64" customFormat="1">
      <c r="B18" s="85"/>
      <c r="C18" s="86"/>
      <c r="D18" s="86"/>
      <c r="E18" s="86"/>
      <c r="F18" s="87"/>
      <c r="G18" s="81"/>
      <c r="H18" s="88"/>
      <c r="I18" s="91"/>
      <c r="J18" s="91"/>
      <c r="K18" s="91"/>
      <c r="L18" s="91"/>
      <c r="M18" s="84"/>
    </row>
    <row r="19" spans="2:36" s="64" customFormat="1" ht="16.5" thickBot="1">
      <c r="B19" s="143" t="s">
        <v>35</v>
      </c>
      <c r="C19" s="144"/>
      <c r="D19" s="144"/>
      <c r="E19" s="144"/>
      <c r="F19" s="144"/>
      <c r="G19" s="145"/>
      <c r="H19" s="146" t="s">
        <v>36</v>
      </c>
      <c r="I19" s="147"/>
      <c r="J19" s="147"/>
      <c r="K19" s="147"/>
      <c r="L19" s="148"/>
      <c r="M19" s="93">
        <f>(SUM(M17:M18))</f>
        <v>8.51</v>
      </c>
    </row>
    <row r="20" spans="2:36" ht="15.75" thickBot="1"/>
    <row r="21" spans="2:36" s="64" customFormat="1" ht="15.75" customHeight="1">
      <c r="B21" s="65">
        <v>5</v>
      </c>
      <c r="C21" s="160" t="s">
        <v>39</v>
      </c>
      <c r="D21" s="161"/>
      <c r="E21" s="161"/>
      <c r="F21" s="161"/>
      <c r="G21" s="162"/>
      <c r="H21" s="66"/>
      <c r="I21" s="66"/>
      <c r="J21" s="66"/>
      <c r="K21" s="66"/>
      <c r="L21" s="67"/>
      <c r="M21" s="68" t="s">
        <v>25</v>
      </c>
    </row>
    <row r="22" spans="2:36" s="64" customFormat="1" ht="16.5" thickBot="1">
      <c r="B22" s="69" t="s">
        <v>130</v>
      </c>
      <c r="C22" s="70" t="str">
        <f>'PRESUPUESTO - CERRAMIENTO'!C19</f>
        <v>2.02.09</v>
      </c>
      <c r="D22" s="71" t="str">
        <f>'PRESUPUESTO - CERRAMIENTO'!D19</f>
        <v>CONCRETO CICLÓPEO DE 10,5 MPa (1500 PSI) RELACIÓN 60C/40P</v>
      </c>
      <c r="E22" s="72"/>
      <c r="F22" s="72"/>
      <c r="G22" s="72"/>
      <c r="H22" s="73"/>
      <c r="I22" s="73"/>
      <c r="J22" s="73"/>
      <c r="K22" s="73"/>
      <c r="L22" s="74"/>
      <c r="M22" s="75" t="s">
        <v>11</v>
      </c>
    </row>
    <row r="23" spans="2:36" s="64" customFormat="1" ht="14.25" customHeight="1">
      <c r="B23" s="163" t="s">
        <v>26</v>
      </c>
      <c r="C23" s="164"/>
      <c r="D23" s="164"/>
      <c r="E23" s="164"/>
      <c r="F23" s="165"/>
      <c r="G23" s="169" t="s">
        <v>27</v>
      </c>
      <c r="H23" s="171" t="s">
        <v>28</v>
      </c>
      <c r="I23" s="172"/>
      <c r="J23" s="172"/>
      <c r="K23" s="172"/>
      <c r="L23" s="173"/>
      <c r="M23" s="174" t="s">
        <v>29</v>
      </c>
    </row>
    <row r="24" spans="2:36" s="64" customFormat="1" ht="23.25" thickBot="1">
      <c r="B24" s="166"/>
      <c r="C24" s="167"/>
      <c r="D24" s="167"/>
      <c r="E24" s="167"/>
      <c r="F24" s="168"/>
      <c r="G24" s="170"/>
      <c r="H24" s="76" t="s">
        <v>30</v>
      </c>
      <c r="I24" s="77" t="s">
        <v>31</v>
      </c>
      <c r="J24" s="77" t="s">
        <v>32</v>
      </c>
      <c r="K24" s="77" t="s">
        <v>33</v>
      </c>
      <c r="L24" s="77" t="s">
        <v>34</v>
      </c>
      <c r="M24" s="175"/>
    </row>
    <row r="25" spans="2:36" s="64" customFormat="1" ht="16.5" customHeight="1">
      <c r="B25" s="78"/>
      <c r="C25" s="79"/>
      <c r="D25" s="79"/>
      <c r="E25" s="79"/>
      <c r="F25" s="80"/>
      <c r="G25" s="81" t="s">
        <v>63</v>
      </c>
      <c r="H25" s="82">
        <f>H17</f>
        <v>3.7</v>
      </c>
      <c r="I25" s="83">
        <f>I17</f>
        <v>2.2999999999999998</v>
      </c>
      <c r="J25" s="89">
        <f>H25*I25</f>
        <v>8.51</v>
      </c>
      <c r="K25" s="89">
        <v>0.3</v>
      </c>
      <c r="L25" s="89"/>
      <c r="M25" s="84">
        <f>+ROUND(H25*I25*K25,2)</f>
        <v>2.5499999999999998</v>
      </c>
    </row>
    <row r="26" spans="2:36" s="64" customFormat="1">
      <c r="B26" s="85"/>
      <c r="C26" s="86"/>
      <c r="D26" s="86"/>
      <c r="E26" s="86"/>
      <c r="F26" s="87"/>
      <c r="G26" s="81"/>
      <c r="H26" s="82"/>
      <c r="I26" s="83"/>
      <c r="J26" s="89"/>
      <c r="K26" s="91"/>
      <c r="L26" s="91"/>
      <c r="M26" s="84"/>
    </row>
    <row r="27" spans="2:36" s="64" customFormat="1" ht="16.5" thickBot="1">
      <c r="B27" s="143" t="s">
        <v>35</v>
      </c>
      <c r="C27" s="144"/>
      <c r="D27" s="144"/>
      <c r="E27" s="144"/>
      <c r="F27" s="144"/>
      <c r="G27" s="145"/>
      <c r="H27" s="146" t="s">
        <v>36</v>
      </c>
      <c r="I27" s="147"/>
      <c r="J27" s="147"/>
      <c r="K27" s="147"/>
      <c r="L27" s="148"/>
      <c r="M27" s="93">
        <f>(SUM(M25:M26))</f>
        <v>2.5499999999999998</v>
      </c>
    </row>
    <row r="28" spans="2:36" ht="15.75" thickBot="1"/>
    <row r="29" spans="2:36" s="64" customFormat="1" ht="15.75">
      <c r="B29" s="65">
        <v>5</v>
      </c>
      <c r="C29" s="149" t="s">
        <v>39</v>
      </c>
      <c r="D29" s="149"/>
      <c r="E29" s="149"/>
      <c r="F29" s="149"/>
      <c r="G29" s="149"/>
      <c r="H29" s="66"/>
      <c r="I29" s="66"/>
      <c r="J29" s="66"/>
      <c r="K29" s="66"/>
      <c r="L29" s="67"/>
      <c r="M29" s="68" t="s">
        <v>25</v>
      </c>
    </row>
    <row r="30" spans="2:36" s="64" customFormat="1" ht="16.5" thickBot="1">
      <c r="B30" s="69" t="s">
        <v>131</v>
      </c>
      <c r="C30" s="70" t="str">
        <f>'PRESUPUESTO - CERRAMIENTO'!C20</f>
        <v>2.05.06</v>
      </c>
      <c r="D30" s="71" t="str">
        <f>'PRESUPUESTO - CERRAMIENTO'!D20</f>
        <v>BASE EN MATERIAL DE AFIRMADO COMPACTADO</v>
      </c>
      <c r="E30" s="72"/>
      <c r="F30" s="72"/>
      <c r="G30" s="72"/>
      <c r="H30" s="73"/>
      <c r="I30" s="73"/>
      <c r="J30" s="73"/>
      <c r="K30" s="73"/>
      <c r="L30" s="74"/>
      <c r="M30" s="75" t="s">
        <v>11</v>
      </c>
    </row>
    <row r="31" spans="2:36" s="64" customFormat="1">
      <c r="B31" s="150" t="s">
        <v>112</v>
      </c>
      <c r="C31" s="151"/>
      <c r="D31" s="151"/>
      <c r="E31" s="151"/>
      <c r="F31" s="151"/>
      <c r="G31" s="169" t="s">
        <v>27</v>
      </c>
      <c r="H31" s="156"/>
      <c r="I31" s="157"/>
      <c r="J31" s="157"/>
      <c r="K31" s="157"/>
      <c r="L31" s="157"/>
      <c r="M31" s="158" t="s">
        <v>29</v>
      </c>
    </row>
    <row r="32" spans="2:36" s="64" customFormat="1" ht="23.25" thickBot="1">
      <c r="B32" s="152"/>
      <c r="C32" s="153"/>
      <c r="D32" s="153"/>
      <c r="E32" s="153"/>
      <c r="F32" s="153"/>
      <c r="G32" s="170"/>
      <c r="H32" s="76" t="s">
        <v>30</v>
      </c>
      <c r="I32" s="77" t="s">
        <v>31</v>
      </c>
      <c r="J32" s="77" t="s">
        <v>66</v>
      </c>
      <c r="K32" s="77" t="s">
        <v>33</v>
      </c>
      <c r="L32" s="77" t="s">
        <v>5</v>
      </c>
      <c r="M32" s="159"/>
      <c r="AE32" s="103" t="s">
        <v>90</v>
      </c>
      <c r="AF32" s="104">
        <v>2</v>
      </c>
      <c r="AG32" s="104">
        <v>2</v>
      </c>
      <c r="AH32" s="104">
        <f>AF32*AG32</f>
        <v>4</v>
      </c>
      <c r="AI32" s="104">
        <v>2.99</v>
      </c>
      <c r="AJ32" s="104">
        <f>AH32*AI32</f>
        <v>11.96</v>
      </c>
    </row>
    <row r="33" spans="2:13" s="64" customFormat="1">
      <c r="B33" s="78"/>
      <c r="C33" s="79"/>
      <c r="D33" s="79"/>
      <c r="E33" s="79"/>
      <c r="F33" s="80"/>
      <c r="G33" s="81" t="s">
        <v>89</v>
      </c>
      <c r="H33" s="82">
        <v>3.1</v>
      </c>
      <c r="I33" s="83">
        <v>1.9</v>
      </c>
      <c r="J33" s="89">
        <f>H33*I33</f>
        <v>5.89</v>
      </c>
      <c r="K33" s="89">
        <v>0.1</v>
      </c>
      <c r="L33" s="89">
        <v>1</v>
      </c>
      <c r="M33" s="84">
        <f>H33*I33*K33*L33</f>
        <v>0.58899999999999997</v>
      </c>
    </row>
    <row r="34" spans="2:13" s="64" customFormat="1">
      <c r="B34" s="85"/>
      <c r="C34" s="86"/>
      <c r="D34" s="86"/>
      <c r="E34" s="86"/>
      <c r="F34" s="87"/>
      <c r="G34" s="81"/>
      <c r="H34" s="82"/>
      <c r="I34" s="83"/>
      <c r="J34" s="89"/>
      <c r="K34" s="89"/>
      <c r="L34" s="89"/>
      <c r="M34" s="84"/>
    </row>
    <row r="35" spans="2:13" s="64" customFormat="1" ht="16.5" thickBot="1">
      <c r="B35" s="143" t="s">
        <v>35</v>
      </c>
      <c r="C35" s="144"/>
      <c r="D35" s="144"/>
      <c r="E35" s="144"/>
      <c r="F35" s="144"/>
      <c r="G35" s="145"/>
      <c r="H35" s="146" t="s">
        <v>36</v>
      </c>
      <c r="I35" s="147"/>
      <c r="J35" s="147"/>
      <c r="K35" s="147"/>
      <c r="L35" s="148"/>
      <c r="M35" s="93">
        <f>(SUM(M33:M34))</f>
        <v>0.58899999999999997</v>
      </c>
    </row>
    <row r="36" spans="2:13" ht="15.75" thickBot="1"/>
    <row r="37" spans="2:13" s="64" customFormat="1" ht="15.75">
      <c r="B37" s="65">
        <v>5</v>
      </c>
      <c r="C37" s="149" t="s">
        <v>39</v>
      </c>
      <c r="D37" s="149"/>
      <c r="E37" s="149"/>
      <c r="F37" s="149"/>
      <c r="G37" s="149"/>
      <c r="H37" s="66"/>
      <c r="I37" s="66"/>
      <c r="J37" s="66"/>
      <c r="K37" s="66"/>
      <c r="L37" s="67"/>
      <c r="M37" s="68" t="s">
        <v>25</v>
      </c>
    </row>
    <row r="38" spans="2:13" s="64" customFormat="1" ht="16.5" thickBot="1">
      <c r="B38" s="69" t="s">
        <v>132</v>
      </c>
      <c r="C38" s="70" t="str">
        <f>'PRESUPUESTO - CERRAMIENTO'!C21</f>
        <v xml:space="preserve"> 3.13.24</v>
      </c>
      <c r="D38" s="71" t="str">
        <f>'PRESUPUESTO - CERRAMIENTO'!D21</f>
        <v>SUMINISTRO E INSTALACIÓN DE MALLA ELECTROSOLDADA</v>
      </c>
      <c r="E38" s="72"/>
      <c r="F38" s="72"/>
      <c r="G38" s="72"/>
      <c r="H38" s="73"/>
      <c r="I38" s="73"/>
      <c r="J38" s="73"/>
      <c r="K38" s="73"/>
      <c r="L38" s="74"/>
      <c r="M38" s="75" t="s">
        <v>11</v>
      </c>
    </row>
    <row r="39" spans="2:13" s="64" customFormat="1">
      <c r="B39" s="150" t="s">
        <v>112</v>
      </c>
      <c r="C39" s="151"/>
      <c r="D39" s="151"/>
      <c r="E39" s="151"/>
      <c r="F39" s="151"/>
      <c r="G39" s="169" t="s">
        <v>27</v>
      </c>
      <c r="H39" s="156"/>
      <c r="I39" s="157"/>
      <c r="J39" s="157"/>
      <c r="K39" s="157"/>
      <c r="L39" s="157"/>
      <c r="M39" s="158" t="s">
        <v>29</v>
      </c>
    </row>
    <row r="40" spans="2:13" s="64" customFormat="1" ht="23.25" thickBot="1">
      <c r="B40" s="152"/>
      <c r="C40" s="153"/>
      <c r="D40" s="153"/>
      <c r="E40" s="153"/>
      <c r="F40" s="153"/>
      <c r="G40" s="170"/>
      <c r="H40" s="76" t="s">
        <v>30</v>
      </c>
      <c r="I40" s="77" t="s">
        <v>31</v>
      </c>
      <c r="J40" s="77" t="s">
        <v>66</v>
      </c>
      <c r="K40" s="77" t="s">
        <v>91</v>
      </c>
      <c r="L40" s="77" t="s">
        <v>5</v>
      </c>
      <c r="M40" s="159"/>
    </row>
    <row r="41" spans="2:13" s="64" customFormat="1" ht="25.5">
      <c r="B41" s="78"/>
      <c r="C41" s="79"/>
      <c r="D41" s="79"/>
      <c r="E41" s="79"/>
      <c r="F41" s="80"/>
      <c r="G41" s="81" t="s">
        <v>90</v>
      </c>
      <c r="H41" s="82">
        <v>3</v>
      </c>
      <c r="I41" s="83">
        <v>2</v>
      </c>
      <c r="J41" s="89">
        <f>H41*I41</f>
        <v>6</v>
      </c>
      <c r="K41" s="89">
        <v>2.99</v>
      </c>
      <c r="L41" s="89">
        <v>1</v>
      </c>
      <c r="M41" s="84">
        <f>J41*K41</f>
        <v>17.940000000000001</v>
      </c>
    </row>
    <row r="42" spans="2:13" s="64" customFormat="1">
      <c r="B42" s="85"/>
      <c r="C42" s="86"/>
      <c r="D42" s="86"/>
      <c r="E42" s="86"/>
      <c r="F42" s="87"/>
      <c r="G42" s="81"/>
      <c r="H42" s="82"/>
      <c r="I42" s="83"/>
      <c r="J42" s="89"/>
      <c r="K42" s="89"/>
      <c r="L42" s="89"/>
      <c r="M42" s="84"/>
    </row>
    <row r="43" spans="2:13" s="64" customFormat="1" ht="16.5" thickBot="1">
      <c r="B43" s="143" t="s">
        <v>35</v>
      </c>
      <c r="C43" s="144"/>
      <c r="D43" s="144"/>
      <c r="E43" s="144"/>
      <c r="F43" s="144"/>
      <c r="G43" s="145"/>
      <c r="H43" s="146" t="s">
        <v>36</v>
      </c>
      <c r="I43" s="147"/>
      <c r="J43" s="147"/>
      <c r="K43" s="147"/>
      <c r="L43" s="148"/>
      <c r="M43" s="93">
        <f>(SUM(M41:M42))</f>
        <v>17.940000000000001</v>
      </c>
    </row>
    <row r="44" spans="2:13" ht="15" thickBot="1"/>
    <row r="45" spans="2:13" s="64" customFormat="1" ht="15.75">
      <c r="B45" s="65">
        <v>5</v>
      </c>
      <c r="C45" s="149" t="s">
        <v>39</v>
      </c>
      <c r="D45" s="149"/>
      <c r="E45" s="149"/>
      <c r="F45" s="149"/>
      <c r="G45" s="149"/>
      <c r="H45" s="66"/>
      <c r="I45" s="66"/>
      <c r="J45" s="66"/>
      <c r="K45" s="66"/>
      <c r="L45" s="67"/>
      <c r="M45" s="68" t="s">
        <v>25</v>
      </c>
    </row>
    <row r="46" spans="2:13" s="64" customFormat="1" ht="16.5" thickBot="1">
      <c r="B46" s="69" t="s">
        <v>133</v>
      </c>
      <c r="C46" s="70" t="str">
        <f>'PRESUPUESTO - CERRAMIENTO'!C22</f>
        <v xml:space="preserve"> 2.02.13</v>
      </c>
      <c r="D46" s="71" t="str">
        <f>'PRESUPUESTO - CERRAMIENTO'!D22</f>
        <v>CONCRETO PARA VIGA DE AMARRE 21 MPa (3000 PSI) SECCION RECTANGULAR</v>
      </c>
      <c r="E46" s="72"/>
      <c r="F46" s="72"/>
      <c r="G46" s="72"/>
      <c r="H46" s="73"/>
      <c r="I46" s="73"/>
      <c r="J46" s="73"/>
      <c r="K46" s="73"/>
      <c r="L46" s="74"/>
      <c r="M46" s="75" t="s">
        <v>11</v>
      </c>
    </row>
    <row r="47" spans="2:13" s="64" customFormat="1">
      <c r="B47" s="150" t="s">
        <v>112</v>
      </c>
      <c r="C47" s="151"/>
      <c r="D47" s="151"/>
      <c r="E47" s="151"/>
      <c r="F47" s="151"/>
      <c r="G47" s="169" t="s">
        <v>27</v>
      </c>
      <c r="H47" s="156"/>
      <c r="I47" s="157"/>
      <c r="J47" s="157"/>
      <c r="K47" s="157"/>
      <c r="L47" s="157"/>
      <c r="M47" s="158" t="s">
        <v>29</v>
      </c>
    </row>
    <row r="48" spans="2:13" s="64" customFormat="1" ht="23.25" thickBot="1">
      <c r="B48" s="152"/>
      <c r="C48" s="153"/>
      <c r="D48" s="153"/>
      <c r="E48" s="153"/>
      <c r="F48" s="153"/>
      <c r="G48" s="170"/>
      <c r="H48" s="76" t="s">
        <v>30</v>
      </c>
      <c r="I48" s="77" t="s">
        <v>31</v>
      </c>
      <c r="J48" s="77" t="s">
        <v>66</v>
      </c>
      <c r="K48" s="77" t="s">
        <v>33</v>
      </c>
      <c r="L48" s="77" t="s">
        <v>5</v>
      </c>
      <c r="M48" s="159"/>
    </row>
    <row r="49" spans="2:13" s="64" customFormat="1" ht="25.5">
      <c r="B49" s="78"/>
      <c r="C49" s="79"/>
      <c r="D49" s="79"/>
      <c r="E49" s="79"/>
      <c r="F49" s="80"/>
      <c r="G49" s="81" t="s">
        <v>67</v>
      </c>
      <c r="H49" s="82">
        <v>3.7</v>
      </c>
      <c r="I49" s="83">
        <v>0.2</v>
      </c>
      <c r="J49" s="89">
        <f>H49*I49</f>
        <v>0.7400000000000001</v>
      </c>
      <c r="K49" s="89">
        <v>0.2</v>
      </c>
      <c r="L49" s="89">
        <v>2</v>
      </c>
      <c r="M49" s="84">
        <f>H49*I49*K49*L49</f>
        <v>0.29600000000000004</v>
      </c>
    </row>
    <row r="50" spans="2:13" s="64" customFormat="1" ht="25.5">
      <c r="B50" s="85"/>
      <c r="C50" s="86"/>
      <c r="D50" s="86"/>
      <c r="E50" s="86"/>
      <c r="F50" s="87"/>
      <c r="G50" s="81" t="s">
        <v>68</v>
      </c>
      <c r="H50" s="82">
        <v>2.2999999999999998</v>
      </c>
      <c r="I50" s="83">
        <v>0.2</v>
      </c>
      <c r="J50" s="89">
        <f>H50*I50</f>
        <v>0.45999999999999996</v>
      </c>
      <c r="K50" s="89">
        <v>0.2</v>
      </c>
      <c r="L50" s="89">
        <v>3</v>
      </c>
      <c r="M50" s="84">
        <f>H50*I50*K50*L50</f>
        <v>0.27600000000000002</v>
      </c>
    </row>
    <row r="51" spans="2:13" s="64" customFormat="1">
      <c r="B51" s="85"/>
      <c r="C51" s="86"/>
      <c r="D51" s="86"/>
      <c r="E51" s="86"/>
      <c r="F51" s="87"/>
      <c r="G51" s="81"/>
      <c r="H51" s="82"/>
      <c r="I51" s="83"/>
      <c r="J51" s="89"/>
      <c r="K51" s="89"/>
      <c r="L51" s="89"/>
      <c r="M51" s="84"/>
    </row>
    <row r="52" spans="2:13" s="64" customFormat="1" ht="16.5" thickBot="1">
      <c r="B52" s="143" t="s">
        <v>35</v>
      </c>
      <c r="C52" s="144"/>
      <c r="D52" s="144"/>
      <c r="E52" s="144"/>
      <c r="F52" s="144"/>
      <c r="G52" s="145"/>
      <c r="H52" s="146" t="s">
        <v>36</v>
      </c>
      <c r="I52" s="147"/>
      <c r="J52" s="147"/>
      <c r="K52" s="147"/>
      <c r="L52" s="148"/>
      <c r="M52" s="93">
        <f>(SUM(M49:M51))</f>
        <v>0.57200000000000006</v>
      </c>
    </row>
    <row r="53" spans="2:13" ht="15" thickBot="1"/>
    <row r="54" spans="2:13" s="64" customFormat="1" ht="15.75">
      <c r="B54" s="65">
        <v>5</v>
      </c>
      <c r="C54" s="149" t="s">
        <v>39</v>
      </c>
      <c r="D54" s="149"/>
      <c r="E54" s="149"/>
      <c r="F54" s="149"/>
      <c r="G54" s="149"/>
      <c r="H54" s="66"/>
      <c r="I54" s="66"/>
      <c r="J54" s="66"/>
      <c r="K54" s="66"/>
      <c r="L54" s="67"/>
      <c r="M54" s="68" t="s">
        <v>25</v>
      </c>
    </row>
    <row r="55" spans="2:13" s="64" customFormat="1" ht="16.5" thickBot="1">
      <c r="B55" s="69" t="s">
        <v>134</v>
      </c>
      <c r="C55" s="70" t="str">
        <f>'PRESUPUESTO - CERRAMIENTO'!C23</f>
        <v>2.03.33</v>
      </c>
      <c r="D55" s="71" t="str">
        <f>'PRESUPUESTO - CERRAMIENTO'!D23</f>
        <v>COLUMNAS Y PEDESTALES EN CONCRETO DE 21 MPa - (3000 PSI), H &lt; = A 3.0 M. (FORMALETA METALICA).</v>
      </c>
      <c r="E55" s="72"/>
      <c r="F55" s="72"/>
      <c r="G55" s="72"/>
      <c r="H55" s="73"/>
      <c r="I55" s="73"/>
      <c r="J55" s="73"/>
      <c r="K55" s="73"/>
      <c r="L55" s="74"/>
      <c r="M55" s="75" t="s">
        <v>11</v>
      </c>
    </row>
    <row r="56" spans="2:13" s="64" customFormat="1">
      <c r="B56" s="150" t="s">
        <v>112</v>
      </c>
      <c r="C56" s="151"/>
      <c r="D56" s="151"/>
      <c r="E56" s="151"/>
      <c r="F56" s="151"/>
      <c r="G56" s="169" t="s">
        <v>27</v>
      </c>
      <c r="H56" s="156"/>
      <c r="I56" s="157"/>
      <c r="J56" s="157"/>
      <c r="K56" s="157"/>
      <c r="L56" s="157"/>
      <c r="M56" s="158" t="s">
        <v>29</v>
      </c>
    </row>
    <row r="57" spans="2:13" s="64" customFormat="1" ht="26.25" customHeight="1" thickBot="1">
      <c r="B57" s="152"/>
      <c r="C57" s="153"/>
      <c r="D57" s="153"/>
      <c r="E57" s="153"/>
      <c r="F57" s="153"/>
      <c r="G57" s="170"/>
      <c r="H57" s="76" t="s">
        <v>30</v>
      </c>
      <c r="I57" s="77" t="s">
        <v>31</v>
      </c>
      <c r="J57" s="77" t="s">
        <v>66</v>
      </c>
      <c r="K57" s="77" t="s">
        <v>33</v>
      </c>
      <c r="L57" s="77" t="s">
        <v>5</v>
      </c>
      <c r="M57" s="159"/>
    </row>
    <row r="58" spans="2:13" s="64" customFormat="1">
      <c r="B58" s="78"/>
      <c r="C58" s="79"/>
      <c r="D58" s="79"/>
      <c r="E58" s="79"/>
      <c r="F58" s="80"/>
      <c r="G58" s="81" t="s">
        <v>95</v>
      </c>
      <c r="H58" s="82">
        <v>2.2000000000000002</v>
      </c>
      <c r="I58" s="83">
        <v>0.2</v>
      </c>
      <c r="J58" s="89">
        <f>H58*I58</f>
        <v>0.44000000000000006</v>
      </c>
      <c r="K58" s="89">
        <v>0.2</v>
      </c>
      <c r="L58" s="89">
        <v>6</v>
      </c>
      <c r="M58" s="84">
        <f>H58*I58*K58*L58</f>
        <v>0.52800000000000014</v>
      </c>
    </row>
    <row r="59" spans="2:13" s="64" customFormat="1">
      <c r="B59" s="85"/>
      <c r="C59" s="86"/>
      <c r="D59" s="86"/>
      <c r="E59" s="86"/>
      <c r="F59" s="87"/>
      <c r="G59" s="81"/>
      <c r="H59" s="82"/>
      <c r="I59" s="83"/>
      <c r="J59" s="89"/>
      <c r="K59" s="89"/>
      <c r="L59" s="89"/>
      <c r="M59" s="84"/>
    </row>
    <row r="60" spans="2:13" s="64" customFormat="1" ht="16.5" thickBot="1">
      <c r="B60" s="143" t="s">
        <v>35</v>
      </c>
      <c r="C60" s="144"/>
      <c r="D60" s="144"/>
      <c r="E60" s="144"/>
      <c r="F60" s="144"/>
      <c r="G60" s="145"/>
      <c r="H60" s="146" t="s">
        <v>36</v>
      </c>
      <c r="I60" s="147"/>
      <c r="J60" s="147"/>
      <c r="K60" s="147"/>
      <c r="L60" s="148"/>
      <c r="M60" s="93">
        <f>(SUM(M58:M59))</f>
        <v>0.52800000000000014</v>
      </c>
    </row>
    <row r="61" spans="2:13" ht="15" thickBot="1"/>
    <row r="62" spans="2:13" s="64" customFormat="1" ht="15.75">
      <c r="B62" s="65">
        <v>5</v>
      </c>
      <c r="C62" s="149" t="s">
        <v>39</v>
      </c>
      <c r="D62" s="149"/>
      <c r="E62" s="149"/>
      <c r="F62" s="149"/>
      <c r="G62" s="149"/>
      <c r="H62" s="66"/>
      <c r="I62" s="66"/>
      <c r="J62" s="66"/>
      <c r="K62" s="66"/>
      <c r="L62" s="67"/>
      <c r="M62" s="68" t="s">
        <v>25</v>
      </c>
    </row>
    <row r="63" spans="2:13" s="64" customFormat="1" ht="16.5" thickBot="1">
      <c r="B63" s="69" t="s">
        <v>135</v>
      </c>
      <c r="C63" s="70" t="str">
        <f>'PRESUPUESTO - CERRAMIENTO'!C24</f>
        <v xml:space="preserve"> 2.02.18</v>
      </c>
      <c r="D63" s="71" t="str">
        <f>'PRESUPUESTO - CERRAMIENTO'!D24</f>
        <v>LOSA MACIZA PARA CIMIENTO EN CONCRETO DE 21 MPa (3000 PSI) H = 10 CM.</v>
      </c>
      <c r="E63" s="72"/>
      <c r="F63" s="72"/>
      <c r="G63" s="72"/>
      <c r="H63" s="73"/>
      <c r="I63" s="73"/>
      <c r="J63" s="73"/>
      <c r="K63" s="73"/>
      <c r="L63" s="74"/>
      <c r="M63" s="75" t="s">
        <v>56</v>
      </c>
    </row>
    <row r="64" spans="2:13" s="64" customFormat="1">
      <c r="B64" s="150" t="s">
        <v>112</v>
      </c>
      <c r="C64" s="151"/>
      <c r="D64" s="151"/>
      <c r="E64" s="151"/>
      <c r="F64" s="151"/>
      <c r="G64" s="169" t="s">
        <v>27</v>
      </c>
      <c r="H64" s="156"/>
      <c r="I64" s="157"/>
      <c r="J64" s="157"/>
      <c r="K64" s="157"/>
      <c r="L64" s="157"/>
      <c r="M64" s="158" t="s">
        <v>29</v>
      </c>
    </row>
    <row r="65" spans="2:13" s="64" customFormat="1" ht="23.25" thickBot="1">
      <c r="B65" s="152"/>
      <c r="C65" s="153"/>
      <c r="D65" s="153"/>
      <c r="E65" s="153"/>
      <c r="F65" s="153"/>
      <c r="G65" s="170"/>
      <c r="H65" s="76" t="s">
        <v>30</v>
      </c>
      <c r="I65" s="77" t="s">
        <v>31</v>
      </c>
      <c r="J65" s="77" t="s">
        <v>66</v>
      </c>
      <c r="K65" s="77" t="s">
        <v>33</v>
      </c>
      <c r="L65" s="77" t="s">
        <v>5</v>
      </c>
      <c r="M65" s="159"/>
    </row>
    <row r="66" spans="2:13" s="64" customFormat="1">
      <c r="B66" s="78"/>
      <c r="C66" s="79"/>
      <c r="D66" s="79"/>
      <c r="E66" s="79"/>
      <c r="F66" s="80"/>
      <c r="G66" s="81" t="s">
        <v>79</v>
      </c>
      <c r="H66" s="82">
        <v>3.1</v>
      </c>
      <c r="I66" s="83">
        <v>1.9</v>
      </c>
      <c r="J66" s="89">
        <f>H66*I66</f>
        <v>5.89</v>
      </c>
      <c r="K66" s="89">
        <v>0.1</v>
      </c>
      <c r="L66" s="89">
        <v>1</v>
      </c>
      <c r="M66" s="84">
        <f>H66*I66</f>
        <v>5.89</v>
      </c>
    </row>
    <row r="67" spans="2:13" s="64" customFormat="1">
      <c r="B67" s="85"/>
      <c r="C67" s="86"/>
      <c r="D67" s="86"/>
      <c r="E67" s="86"/>
      <c r="F67" s="87"/>
      <c r="G67" s="81"/>
      <c r="H67" s="82"/>
      <c r="I67" s="83"/>
      <c r="J67" s="89"/>
      <c r="K67" s="89"/>
      <c r="L67" s="89"/>
      <c r="M67" s="84"/>
    </row>
    <row r="68" spans="2:13" s="64" customFormat="1" ht="16.5" thickBot="1">
      <c r="B68" s="143" t="s">
        <v>35</v>
      </c>
      <c r="C68" s="144"/>
      <c r="D68" s="144"/>
      <c r="E68" s="144"/>
      <c r="F68" s="144"/>
      <c r="G68" s="145"/>
      <c r="H68" s="146" t="s">
        <v>36</v>
      </c>
      <c r="I68" s="147"/>
      <c r="J68" s="147"/>
      <c r="K68" s="147"/>
      <c r="L68" s="148"/>
      <c r="M68" s="93">
        <f>(SUM(M66:M67))</f>
        <v>5.89</v>
      </c>
    </row>
    <row r="69" spans="2:13" ht="15" thickBot="1"/>
    <row r="70" spans="2:13" s="64" customFormat="1" ht="15.75">
      <c r="B70" s="65">
        <v>5</v>
      </c>
      <c r="C70" s="149" t="s">
        <v>39</v>
      </c>
      <c r="D70" s="149"/>
      <c r="E70" s="149"/>
      <c r="F70" s="149"/>
      <c r="G70" s="149"/>
      <c r="H70" s="66"/>
      <c r="I70" s="66"/>
      <c r="J70" s="66"/>
      <c r="K70" s="66"/>
      <c r="L70" s="67"/>
      <c r="M70" s="68" t="s">
        <v>25</v>
      </c>
    </row>
    <row r="71" spans="2:13" s="64" customFormat="1" ht="16.5" thickBot="1">
      <c r="B71" s="69" t="s">
        <v>136</v>
      </c>
      <c r="C71" s="70" t="str">
        <f>'PRESUPUESTO - CERRAMIENTO'!C25</f>
        <v xml:space="preserve"> 2.03.29</v>
      </c>
      <c r="D71" s="71" t="str">
        <f>'PRESUPUESTO - CERRAMIENTO'!D25</f>
        <v>VIGA AÉREA EN CONCRETO DE 21 MPa - (3000 PSI).</v>
      </c>
      <c r="E71" s="72"/>
      <c r="F71" s="72"/>
      <c r="G71" s="72"/>
      <c r="H71" s="73"/>
      <c r="I71" s="73"/>
      <c r="J71" s="73"/>
      <c r="K71" s="73"/>
      <c r="L71" s="74"/>
      <c r="M71" s="75" t="s">
        <v>11</v>
      </c>
    </row>
    <row r="72" spans="2:13" s="64" customFormat="1">
      <c r="B72" s="150" t="s">
        <v>112</v>
      </c>
      <c r="C72" s="151"/>
      <c r="D72" s="151"/>
      <c r="E72" s="151"/>
      <c r="F72" s="151"/>
      <c r="G72" s="169" t="s">
        <v>27</v>
      </c>
      <c r="H72" s="156"/>
      <c r="I72" s="157"/>
      <c r="J72" s="157"/>
      <c r="K72" s="157"/>
      <c r="L72" s="157"/>
      <c r="M72" s="158" t="s">
        <v>29</v>
      </c>
    </row>
    <row r="73" spans="2:13" s="64" customFormat="1" ht="23.25" thickBot="1">
      <c r="B73" s="152"/>
      <c r="C73" s="153"/>
      <c r="D73" s="153"/>
      <c r="E73" s="153"/>
      <c r="F73" s="153"/>
      <c r="G73" s="170"/>
      <c r="H73" s="76" t="s">
        <v>30</v>
      </c>
      <c r="I73" s="77" t="s">
        <v>31</v>
      </c>
      <c r="J73" s="77" t="s">
        <v>66</v>
      </c>
      <c r="K73" s="77" t="s">
        <v>33</v>
      </c>
      <c r="L73" s="77" t="s">
        <v>5</v>
      </c>
      <c r="M73" s="159"/>
    </row>
    <row r="74" spans="2:13" s="64" customFormat="1">
      <c r="B74" s="78"/>
      <c r="C74" s="79"/>
      <c r="D74" s="79"/>
      <c r="E74" s="79"/>
      <c r="F74" s="80"/>
      <c r="G74" s="81" t="s">
        <v>82</v>
      </c>
      <c r="H74" s="82">
        <v>3.7</v>
      </c>
      <c r="I74" s="83">
        <v>0.2</v>
      </c>
      <c r="J74" s="89">
        <f>H74*I74</f>
        <v>0.7400000000000001</v>
      </c>
      <c r="K74" s="89">
        <v>0.2</v>
      </c>
      <c r="L74" s="89">
        <v>2</v>
      </c>
      <c r="M74" s="84">
        <f>H74*I74*K74*L74</f>
        <v>0.29600000000000004</v>
      </c>
    </row>
    <row r="75" spans="2:13" s="64" customFormat="1" ht="25.5">
      <c r="B75" s="85"/>
      <c r="C75" s="86"/>
      <c r="D75" s="86"/>
      <c r="E75" s="86"/>
      <c r="F75" s="87"/>
      <c r="G75" s="81" t="s">
        <v>68</v>
      </c>
      <c r="H75" s="82">
        <v>2.2999999999999998</v>
      </c>
      <c r="I75" s="83">
        <v>0.2</v>
      </c>
      <c r="J75" s="89">
        <f>H75*I75</f>
        <v>0.45999999999999996</v>
      </c>
      <c r="K75" s="89">
        <v>0.2</v>
      </c>
      <c r="L75" s="89">
        <v>3</v>
      </c>
      <c r="M75" s="84">
        <f>H75*I75*K75*L75</f>
        <v>0.27600000000000002</v>
      </c>
    </row>
    <row r="76" spans="2:13" s="64" customFormat="1">
      <c r="B76" s="85"/>
      <c r="C76" s="86"/>
      <c r="D76" s="86"/>
      <c r="E76" s="86"/>
      <c r="F76" s="87"/>
      <c r="G76" s="81"/>
      <c r="H76" s="82"/>
      <c r="I76" s="83"/>
      <c r="J76" s="89"/>
      <c r="K76" s="89"/>
      <c r="L76" s="89"/>
      <c r="M76" s="84"/>
    </row>
    <row r="77" spans="2:13" s="64" customFormat="1" ht="16.5" thickBot="1">
      <c r="B77" s="143" t="s">
        <v>35</v>
      </c>
      <c r="C77" s="144"/>
      <c r="D77" s="144"/>
      <c r="E77" s="144"/>
      <c r="F77" s="144"/>
      <c r="G77" s="145"/>
      <c r="H77" s="146" t="s">
        <v>36</v>
      </c>
      <c r="I77" s="147"/>
      <c r="J77" s="147"/>
      <c r="K77" s="147"/>
      <c r="L77" s="148"/>
      <c r="M77" s="93">
        <f>(SUM(M74:M76))</f>
        <v>0.57200000000000006</v>
      </c>
    </row>
    <row r="78" spans="2:13" ht="15" thickBot="1"/>
    <row r="79" spans="2:13" s="64" customFormat="1" ht="15.75">
      <c r="B79" s="65">
        <v>5</v>
      </c>
      <c r="C79" s="149" t="s">
        <v>39</v>
      </c>
      <c r="D79" s="149"/>
      <c r="E79" s="149"/>
      <c r="F79" s="149"/>
      <c r="G79" s="149"/>
      <c r="H79" s="66"/>
      <c r="I79" s="66"/>
      <c r="J79" s="66"/>
      <c r="K79" s="66"/>
      <c r="L79" s="67"/>
      <c r="M79" s="68" t="s">
        <v>25</v>
      </c>
    </row>
    <row r="80" spans="2:13" s="64" customFormat="1" ht="16.5" thickBot="1">
      <c r="B80" s="69" t="s">
        <v>137</v>
      </c>
      <c r="C80" s="70" t="str">
        <f>'PRESUPUESTO - CERRAMIENTO'!C26</f>
        <v>2.02.35</v>
      </c>
      <c r="D80" s="71" t="str">
        <f>'PRESUPUESTO - CERRAMIENTO'!D26</f>
        <v xml:space="preserve"> SUMINISTRO, FIGURADA Y AMARRE DE ACERO DE 420 MPa (60000 PSI)</v>
      </c>
      <c r="E80" s="72"/>
      <c r="F80" s="72"/>
      <c r="G80" s="72"/>
      <c r="H80" s="73"/>
      <c r="I80" s="73"/>
      <c r="J80" s="73"/>
      <c r="K80" s="73"/>
      <c r="L80" s="74"/>
      <c r="M80" s="75" t="s">
        <v>45</v>
      </c>
    </row>
    <row r="81" spans="2:13" s="64" customFormat="1">
      <c r="B81" s="150" t="s">
        <v>26</v>
      </c>
      <c r="C81" s="151"/>
      <c r="D81" s="151"/>
      <c r="E81" s="151"/>
      <c r="F81" s="151"/>
      <c r="G81" s="154" t="s">
        <v>27</v>
      </c>
      <c r="H81" s="156" t="s">
        <v>28</v>
      </c>
      <c r="I81" s="157"/>
      <c r="J81" s="157"/>
      <c r="K81" s="157"/>
      <c r="L81" s="157"/>
      <c r="M81" s="158" t="s">
        <v>29</v>
      </c>
    </row>
    <row r="82" spans="2:13" s="64" customFormat="1" ht="23.25" thickBot="1">
      <c r="B82" s="152"/>
      <c r="C82" s="153"/>
      <c r="D82" s="153"/>
      <c r="E82" s="153"/>
      <c r="F82" s="153"/>
      <c r="G82" s="155"/>
      <c r="H82" s="76" t="s">
        <v>30</v>
      </c>
      <c r="I82" s="77" t="s">
        <v>31</v>
      </c>
      <c r="J82" s="77" t="s">
        <v>52</v>
      </c>
      <c r="K82" s="77" t="s">
        <v>5</v>
      </c>
      <c r="L82" s="77" t="s">
        <v>5</v>
      </c>
      <c r="M82" s="159"/>
    </row>
    <row r="83" spans="2:13" s="64" customFormat="1">
      <c r="B83" s="78"/>
      <c r="C83" s="79"/>
      <c r="D83" s="79"/>
      <c r="E83" s="79"/>
      <c r="F83" s="80"/>
      <c r="G83" s="102" t="s">
        <v>69</v>
      </c>
      <c r="H83" s="82"/>
      <c r="I83" s="83"/>
      <c r="J83" s="89"/>
      <c r="K83" s="89"/>
      <c r="L83" s="89"/>
      <c r="M83" s="84"/>
    </row>
    <row r="84" spans="2:13" s="64" customFormat="1" ht="20.25" customHeight="1">
      <c r="B84" s="85"/>
      <c r="C84" s="86"/>
      <c r="D84" s="86"/>
      <c r="E84" s="86"/>
      <c r="F84" s="87"/>
      <c r="G84" s="81" t="s">
        <v>70</v>
      </c>
      <c r="H84" s="82">
        <v>4</v>
      </c>
      <c r="I84" s="83"/>
      <c r="J84" s="89">
        <v>0.1</v>
      </c>
      <c r="K84" s="89">
        <v>8</v>
      </c>
      <c r="L84" s="89"/>
      <c r="M84" s="84">
        <f>+ROUND(H84*J84*K84,2)</f>
        <v>3.2</v>
      </c>
    </row>
    <row r="85" spans="2:13" s="64" customFormat="1" ht="18" customHeight="1">
      <c r="B85" s="85"/>
      <c r="C85" s="86"/>
      <c r="D85" s="86"/>
      <c r="E85" s="86"/>
      <c r="F85" s="87"/>
      <c r="G85" s="81" t="s">
        <v>71</v>
      </c>
      <c r="H85" s="82">
        <v>2.6</v>
      </c>
      <c r="I85" s="83"/>
      <c r="J85" s="89">
        <v>0.1</v>
      </c>
      <c r="K85" s="89">
        <v>12</v>
      </c>
      <c r="L85" s="89"/>
      <c r="M85" s="84">
        <f>+ROUND(H85*J85*K85,2)</f>
        <v>3.12</v>
      </c>
    </row>
    <row r="86" spans="2:13" s="64" customFormat="1">
      <c r="B86" s="85"/>
      <c r="C86" s="86"/>
      <c r="D86" s="86"/>
      <c r="E86" s="86"/>
      <c r="F86" s="87"/>
      <c r="G86" s="81" t="s">
        <v>73</v>
      </c>
      <c r="H86" s="82"/>
      <c r="I86" s="83"/>
      <c r="J86" s="89">
        <v>0.06</v>
      </c>
      <c r="K86" s="89">
        <v>50</v>
      </c>
      <c r="L86" s="89"/>
      <c r="M86" s="84">
        <f>+ROUND(J86*K86,2)</f>
        <v>3</v>
      </c>
    </row>
    <row r="87" spans="2:13" s="64" customFormat="1">
      <c r="B87" s="85"/>
      <c r="C87" s="86"/>
      <c r="D87" s="86"/>
      <c r="E87" s="86"/>
      <c r="F87" s="87"/>
      <c r="G87" s="81" t="s">
        <v>74</v>
      </c>
      <c r="H87" s="82"/>
      <c r="I87" s="83"/>
      <c r="J87" s="89">
        <v>0.06</v>
      </c>
      <c r="K87" s="89">
        <v>45</v>
      </c>
      <c r="L87" s="89"/>
      <c r="M87" s="84">
        <f>+ROUND(J87*K87,2)</f>
        <v>2.7</v>
      </c>
    </row>
    <row r="88" spans="2:13" s="64" customFormat="1">
      <c r="B88" s="85"/>
      <c r="C88" s="86"/>
      <c r="D88" s="86"/>
      <c r="E88" s="86"/>
      <c r="F88" s="87"/>
      <c r="G88" s="102" t="s">
        <v>72</v>
      </c>
      <c r="H88" s="82"/>
      <c r="I88" s="83"/>
      <c r="J88" s="89"/>
      <c r="K88" s="89"/>
      <c r="L88" s="89"/>
      <c r="M88" s="84"/>
    </row>
    <row r="89" spans="2:13" s="64" customFormat="1">
      <c r="B89" s="85"/>
      <c r="C89" s="86"/>
      <c r="D89" s="86"/>
      <c r="E89" s="86"/>
      <c r="F89" s="87"/>
      <c r="G89" s="81" t="s">
        <v>75</v>
      </c>
      <c r="H89" s="82">
        <v>2.6</v>
      </c>
      <c r="I89" s="83"/>
      <c r="J89" s="89">
        <v>0.1</v>
      </c>
      <c r="K89" s="89">
        <v>16</v>
      </c>
      <c r="L89" s="89"/>
      <c r="M89" s="84">
        <f>+ROUND(H89*J89*K89,2)</f>
        <v>4.16</v>
      </c>
    </row>
    <row r="90" spans="2:13" s="64" customFormat="1">
      <c r="B90" s="85"/>
      <c r="C90" s="86"/>
      <c r="D90" s="86"/>
      <c r="E90" s="86"/>
      <c r="F90" s="87"/>
      <c r="G90" s="81" t="s">
        <v>73</v>
      </c>
      <c r="H90" s="82"/>
      <c r="I90" s="83"/>
      <c r="J90" s="89">
        <v>0.06</v>
      </c>
      <c r="K90" s="89">
        <v>68</v>
      </c>
      <c r="L90" s="89"/>
      <c r="M90" s="84">
        <f>+ROUND(J90*K90,2)</f>
        <v>4.08</v>
      </c>
    </row>
    <row r="91" spans="2:13" s="64" customFormat="1">
      <c r="B91" s="85"/>
      <c r="C91" s="86"/>
      <c r="D91" s="86"/>
      <c r="E91" s="86"/>
      <c r="F91" s="87"/>
      <c r="G91" s="102" t="s">
        <v>76</v>
      </c>
      <c r="H91" s="82"/>
      <c r="I91" s="83"/>
      <c r="J91" s="89"/>
      <c r="K91" s="89"/>
      <c r="L91" s="89"/>
      <c r="M91" s="84"/>
    </row>
    <row r="92" spans="2:13" s="64" customFormat="1">
      <c r="B92" s="85"/>
      <c r="C92" s="86"/>
      <c r="D92" s="86"/>
      <c r="E92" s="86"/>
      <c r="F92" s="87"/>
      <c r="G92" s="81" t="s">
        <v>70</v>
      </c>
      <c r="H92" s="82">
        <v>4</v>
      </c>
      <c r="I92" s="83"/>
      <c r="J92" s="89">
        <v>0.1</v>
      </c>
      <c r="K92" s="89">
        <v>8</v>
      </c>
      <c r="L92" s="89"/>
      <c r="M92" s="84">
        <f>+ROUND(H92*J92*K92,2)</f>
        <v>3.2</v>
      </c>
    </row>
    <row r="93" spans="2:13" s="64" customFormat="1">
      <c r="B93" s="85"/>
      <c r="C93" s="86"/>
      <c r="D93" s="86"/>
      <c r="E93" s="86"/>
      <c r="F93" s="87"/>
      <c r="G93" s="81" t="s">
        <v>71</v>
      </c>
      <c r="H93" s="82">
        <v>2.6</v>
      </c>
      <c r="I93" s="83"/>
      <c r="J93" s="89">
        <v>0.1</v>
      </c>
      <c r="K93" s="89">
        <v>12</v>
      </c>
      <c r="L93" s="89"/>
      <c r="M93" s="84">
        <f>+ROUND(H93*J93*K93,2)</f>
        <v>3.12</v>
      </c>
    </row>
    <row r="94" spans="2:13" s="64" customFormat="1">
      <c r="B94" s="85"/>
      <c r="C94" s="86"/>
      <c r="D94" s="86"/>
      <c r="E94" s="86"/>
      <c r="F94" s="87"/>
      <c r="G94" s="81" t="s">
        <v>73</v>
      </c>
      <c r="H94" s="82"/>
      <c r="I94" s="83"/>
      <c r="J94" s="89">
        <v>0.06</v>
      </c>
      <c r="K94" s="89">
        <v>50</v>
      </c>
      <c r="L94" s="89"/>
      <c r="M94" s="84">
        <f>+ROUND(J94*K94,2)</f>
        <v>3</v>
      </c>
    </row>
    <row r="95" spans="2:13" s="64" customFormat="1">
      <c r="B95" s="85"/>
      <c r="C95" s="86"/>
      <c r="D95" s="86"/>
      <c r="E95" s="86"/>
      <c r="F95" s="87"/>
      <c r="G95" s="81" t="s">
        <v>74</v>
      </c>
      <c r="H95" s="82"/>
      <c r="I95" s="83"/>
      <c r="J95" s="89">
        <v>0.06</v>
      </c>
      <c r="K95" s="89">
        <v>45</v>
      </c>
      <c r="L95" s="89"/>
      <c r="M95" s="84">
        <f>+ROUND(J95*K95,2)</f>
        <v>2.7</v>
      </c>
    </row>
    <row r="96" spans="2:13" s="64" customFormat="1">
      <c r="B96" s="85"/>
      <c r="C96" s="86"/>
      <c r="D96" s="86"/>
      <c r="E96" s="86"/>
      <c r="F96" s="87"/>
      <c r="G96" s="81"/>
      <c r="H96" s="88"/>
      <c r="I96" s="91"/>
      <c r="J96" s="91"/>
      <c r="K96" s="91"/>
      <c r="L96" s="91"/>
      <c r="M96" s="84"/>
    </row>
    <row r="97" spans="2:14" s="64" customFormat="1" ht="16.5" thickBot="1">
      <c r="B97" s="143" t="s">
        <v>35</v>
      </c>
      <c r="C97" s="144"/>
      <c r="D97" s="144"/>
      <c r="E97" s="144"/>
      <c r="F97" s="144"/>
      <c r="G97" s="145"/>
      <c r="H97" s="146" t="s">
        <v>36</v>
      </c>
      <c r="I97" s="147"/>
      <c r="J97" s="147"/>
      <c r="K97" s="147"/>
      <c r="L97" s="148"/>
      <c r="M97" s="93">
        <f>(SUM(M83:M96))</f>
        <v>32.28</v>
      </c>
      <c r="N97" s="90"/>
    </row>
    <row r="98" spans="2:14" ht="15" thickBot="1"/>
    <row r="99" spans="2:14" s="64" customFormat="1" ht="15.75">
      <c r="B99" s="65">
        <v>6</v>
      </c>
      <c r="C99" s="149" t="s">
        <v>147</v>
      </c>
      <c r="D99" s="149"/>
      <c r="E99" s="149"/>
      <c r="F99" s="149"/>
      <c r="G99" s="149"/>
      <c r="H99" s="66"/>
      <c r="I99" s="66"/>
      <c r="J99" s="66"/>
      <c r="K99" s="66"/>
      <c r="L99" s="67"/>
      <c r="M99" s="68" t="s">
        <v>25</v>
      </c>
    </row>
    <row r="100" spans="2:14" s="64" customFormat="1" ht="16.5" thickBot="1">
      <c r="B100" s="69" t="s">
        <v>138</v>
      </c>
      <c r="C100" s="70" t="str">
        <f>'PRESUPUESTO - CERRAMIENTO'!C28</f>
        <v>2.04.25</v>
      </c>
      <c r="D100" s="71" t="str">
        <f>'PRESUPUESTO - CERRAMIENTO'!D28</f>
        <v>MURO EN LADRILLO PRENSADO MACIZO E = 0.12 M. (TIPO SANTA FE O SIMILAR)</v>
      </c>
      <c r="E100" s="72"/>
      <c r="F100" s="72"/>
      <c r="G100" s="72"/>
      <c r="H100" s="73"/>
      <c r="I100" s="73"/>
      <c r="J100" s="73"/>
      <c r="K100" s="73"/>
      <c r="L100" s="74"/>
      <c r="M100" s="75" t="s">
        <v>56</v>
      </c>
    </row>
    <row r="101" spans="2:14" s="64" customFormat="1">
      <c r="B101" s="150" t="s">
        <v>26</v>
      </c>
      <c r="C101" s="151"/>
      <c r="D101" s="151"/>
      <c r="E101" s="151"/>
      <c r="F101" s="151"/>
      <c r="G101" s="154" t="s">
        <v>27</v>
      </c>
      <c r="H101" s="156" t="s">
        <v>28</v>
      </c>
      <c r="I101" s="157"/>
      <c r="J101" s="157"/>
      <c r="K101" s="157"/>
      <c r="L101" s="157"/>
      <c r="M101" s="158" t="s">
        <v>29</v>
      </c>
    </row>
    <row r="102" spans="2:14" s="64" customFormat="1" ht="23.25" thickBot="1">
      <c r="B102" s="152"/>
      <c r="C102" s="153"/>
      <c r="D102" s="153"/>
      <c r="E102" s="153"/>
      <c r="F102" s="153"/>
      <c r="G102" s="155"/>
      <c r="H102" s="76" t="s">
        <v>30</v>
      </c>
      <c r="I102" s="77" t="s">
        <v>31</v>
      </c>
      <c r="J102" s="77" t="s">
        <v>66</v>
      </c>
      <c r="K102" s="77" t="s">
        <v>33</v>
      </c>
      <c r="L102" s="77" t="s">
        <v>5</v>
      </c>
      <c r="M102" s="159"/>
    </row>
    <row r="103" spans="2:14" s="64" customFormat="1">
      <c r="B103" s="78"/>
      <c r="C103" s="79"/>
      <c r="D103" s="79"/>
      <c r="E103" s="79"/>
      <c r="F103" s="80"/>
      <c r="G103" s="102" t="s">
        <v>96</v>
      </c>
      <c r="H103" s="82"/>
      <c r="I103" s="83"/>
      <c r="J103" s="89"/>
      <c r="K103" s="89"/>
      <c r="L103" s="89"/>
      <c r="M103" s="84"/>
    </row>
    <row r="104" spans="2:14" s="64" customFormat="1" ht="20.25" customHeight="1">
      <c r="B104" s="85"/>
      <c r="C104" s="86"/>
      <c r="D104" s="86"/>
      <c r="E104" s="86"/>
      <c r="F104" s="87"/>
      <c r="G104" s="81" t="s">
        <v>97</v>
      </c>
      <c r="H104" s="82">
        <v>2.2000000000000002</v>
      </c>
      <c r="I104" s="83">
        <v>1.9</v>
      </c>
      <c r="J104" s="89">
        <f>H104*I104</f>
        <v>4.18</v>
      </c>
      <c r="K104" s="89"/>
      <c r="L104" s="89"/>
      <c r="M104" s="84">
        <f>+ROUND(H104*I104,2)</f>
        <v>4.18</v>
      </c>
    </row>
    <row r="105" spans="2:14" s="64" customFormat="1" ht="18" customHeight="1">
      <c r="B105" s="85"/>
      <c r="C105" s="86"/>
      <c r="D105" s="86"/>
      <c r="E105" s="86"/>
      <c r="F105" s="87"/>
      <c r="G105" s="81" t="s">
        <v>101</v>
      </c>
      <c r="H105" s="82">
        <v>2.2000000000000002</v>
      </c>
      <c r="I105" s="83">
        <v>0.75</v>
      </c>
      <c r="J105" s="89">
        <f t="shared" ref="J105:J119" si="0">H105*I105</f>
        <v>1.6500000000000001</v>
      </c>
      <c r="K105" s="89"/>
      <c r="L105" s="89"/>
      <c r="M105" s="84">
        <f t="shared" ref="M105:M111" si="1">+ROUND(H105*I105,2)</f>
        <v>1.65</v>
      </c>
    </row>
    <row r="106" spans="2:14" s="64" customFormat="1">
      <c r="B106" s="85"/>
      <c r="C106" s="86"/>
      <c r="D106" s="86"/>
      <c r="E106" s="86"/>
      <c r="F106" s="87"/>
      <c r="G106" s="81" t="s">
        <v>102</v>
      </c>
      <c r="H106" s="82">
        <v>1.1000000000000001</v>
      </c>
      <c r="I106" s="83">
        <v>0.6</v>
      </c>
      <c r="J106" s="89">
        <f t="shared" si="0"/>
        <v>0.66</v>
      </c>
      <c r="K106" s="89"/>
      <c r="L106" s="89"/>
      <c r="M106" s="84">
        <f t="shared" si="1"/>
        <v>0.66</v>
      </c>
    </row>
    <row r="107" spans="2:14" s="64" customFormat="1">
      <c r="B107" s="85"/>
      <c r="C107" s="86"/>
      <c r="D107" s="86"/>
      <c r="E107" s="86"/>
      <c r="F107" s="87"/>
      <c r="G107" s="81"/>
      <c r="H107" s="82"/>
      <c r="I107" s="83"/>
      <c r="J107" s="89"/>
      <c r="K107" s="89"/>
      <c r="L107" s="89"/>
      <c r="M107" s="105">
        <f>M104-M106-M105</f>
        <v>1.8699999999999997</v>
      </c>
    </row>
    <row r="108" spans="2:14" s="64" customFormat="1">
      <c r="B108" s="85"/>
      <c r="C108" s="86"/>
      <c r="D108" s="86"/>
      <c r="E108" s="86"/>
      <c r="F108" s="87"/>
      <c r="G108" s="106" t="s">
        <v>98</v>
      </c>
      <c r="H108" s="82"/>
      <c r="I108" s="83"/>
      <c r="J108" s="89">
        <f t="shared" si="0"/>
        <v>0</v>
      </c>
      <c r="K108" s="89"/>
      <c r="L108" s="89"/>
      <c r="M108" s="84"/>
    </row>
    <row r="109" spans="2:14" s="64" customFormat="1">
      <c r="B109" s="85"/>
      <c r="C109" s="86"/>
      <c r="D109" s="86"/>
      <c r="E109" s="86"/>
      <c r="F109" s="87"/>
      <c r="G109" s="81" t="s">
        <v>99</v>
      </c>
      <c r="H109" s="82">
        <v>2.2000000000000002</v>
      </c>
      <c r="I109" s="83">
        <v>1</v>
      </c>
      <c r="J109" s="89">
        <f t="shared" si="0"/>
        <v>2.2000000000000002</v>
      </c>
      <c r="K109" s="89"/>
      <c r="L109" s="89">
        <v>2</v>
      </c>
      <c r="M109" s="84">
        <f>+ROUND(H109*I109,2)*L109</f>
        <v>4.4000000000000004</v>
      </c>
    </row>
    <row r="110" spans="2:14" s="64" customFormat="1">
      <c r="B110" s="85"/>
      <c r="C110" s="86"/>
      <c r="D110" s="86"/>
      <c r="E110" s="86"/>
      <c r="F110" s="87"/>
      <c r="G110" s="81" t="s">
        <v>100</v>
      </c>
      <c r="H110" s="82">
        <v>2.2000000000000002</v>
      </c>
      <c r="I110" s="83">
        <v>1.9</v>
      </c>
      <c r="J110" s="89">
        <f t="shared" si="0"/>
        <v>4.18</v>
      </c>
      <c r="K110" s="89"/>
      <c r="L110" s="89"/>
      <c r="M110" s="84">
        <f t="shared" si="1"/>
        <v>4.18</v>
      </c>
    </row>
    <row r="111" spans="2:14" s="64" customFormat="1">
      <c r="B111" s="85"/>
      <c r="C111" s="86"/>
      <c r="D111" s="86"/>
      <c r="E111" s="86"/>
      <c r="F111" s="87"/>
      <c r="G111" s="81" t="s">
        <v>102</v>
      </c>
      <c r="H111" s="82">
        <v>1</v>
      </c>
      <c r="I111" s="83">
        <v>0.3</v>
      </c>
      <c r="J111" s="89">
        <f t="shared" si="0"/>
        <v>0.3</v>
      </c>
      <c r="K111" s="89"/>
      <c r="L111" s="89"/>
      <c r="M111" s="84">
        <f t="shared" si="1"/>
        <v>0.3</v>
      </c>
    </row>
    <row r="112" spans="2:14" s="64" customFormat="1">
      <c r="B112" s="85"/>
      <c r="C112" s="86"/>
      <c r="D112" s="86"/>
      <c r="E112" s="86"/>
      <c r="F112" s="87"/>
      <c r="G112" s="81"/>
      <c r="H112" s="82"/>
      <c r="I112" s="83"/>
      <c r="J112" s="89">
        <f t="shared" si="0"/>
        <v>0</v>
      </c>
      <c r="K112" s="89"/>
      <c r="L112" s="89"/>
      <c r="M112" s="107">
        <f>M110-M111</f>
        <v>3.88</v>
      </c>
    </row>
    <row r="113" spans="2:14" s="64" customFormat="1">
      <c r="B113" s="85"/>
      <c r="C113" s="86"/>
      <c r="D113" s="86"/>
      <c r="E113" s="86"/>
      <c r="F113" s="87"/>
      <c r="G113" s="106" t="s">
        <v>103</v>
      </c>
      <c r="H113" s="82"/>
      <c r="I113" s="83"/>
      <c r="J113" s="89"/>
      <c r="K113" s="89"/>
      <c r="L113" s="89"/>
      <c r="M113" s="84"/>
    </row>
    <row r="114" spans="2:14" s="64" customFormat="1">
      <c r="B114" s="85"/>
      <c r="C114" s="86"/>
      <c r="D114" s="86"/>
      <c r="E114" s="86"/>
      <c r="F114" s="87"/>
      <c r="G114" s="81" t="s">
        <v>105</v>
      </c>
      <c r="H114" s="82">
        <v>2.2000000000000002</v>
      </c>
      <c r="I114" s="83">
        <v>1.9</v>
      </c>
      <c r="J114" s="89">
        <f t="shared" si="0"/>
        <v>4.18</v>
      </c>
      <c r="K114" s="89"/>
      <c r="L114" s="89">
        <v>2</v>
      </c>
      <c r="M114" s="84">
        <f>+ROUND(H114*I114,2)*L114</f>
        <v>8.36</v>
      </c>
    </row>
    <row r="115" spans="2:14" s="64" customFormat="1">
      <c r="B115" s="85"/>
      <c r="C115" s="86"/>
      <c r="D115" s="86"/>
      <c r="E115" s="86"/>
      <c r="F115" s="87"/>
      <c r="G115" s="81" t="s">
        <v>104</v>
      </c>
      <c r="H115" s="82">
        <v>1.4</v>
      </c>
      <c r="I115" s="83">
        <v>1.1000000000000001</v>
      </c>
      <c r="J115" s="89">
        <f t="shared" si="0"/>
        <v>1.54</v>
      </c>
      <c r="K115" s="89"/>
      <c r="L115" s="89">
        <v>2</v>
      </c>
      <c r="M115" s="84">
        <f>+ROUND(H115*I115,2)*L115</f>
        <v>3.08</v>
      </c>
    </row>
    <row r="116" spans="2:14" s="64" customFormat="1">
      <c r="B116" s="85"/>
      <c r="C116" s="86"/>
      <c r="D116" s="86"/>
      <c r="E116" s="86"/>
      <c r="F116" s="87"/>
      <c r="G116" s="81"/>
      <c r="H116" s="82"/>
      <c r="I116" s="83"/>
      <c r="J116" s="89"/>
      <c r="K116" s="89"/>
      <c r="L116" s="89"/>
      <c r="M116" s="107">
        <f>M114-M115</f>
        <v>5.2799999999999994</v>
      </c>
    </row>
    <row r="117" spans="2:14" s="64" customFormat="1">
      <c r="B117" s="85"/>
      <c r="C117" s="86"/>
      <c r="D117" s="86"/>
      <c r="E117" s="86"/>
      <c r="F117" s="87"/>
      <c r="G117" s="106" t="s">
        <v>106</v>
      </c>
      <c r="H117" s="82"/>
      <c r="I117" s="83"/>
      <c r="J117" s="89"/>
      <c r="K117" s="89"/>
      <c r="L117" s="89"/>
      <c r="M117" s="84"/>
    </row>
    <row r="118" spans="2:14" s="64" customFormat="1">
      <c r="B118" s="85"/>
      <c r="C118" s="86"/>
      <c r="D118" s="86"/>
      <c r="E118" s="86"/>
      <c r="F118" s="87"/>
      <c r="G118" s="81" t="s">
        <v>107</v>
      </c>
      <c r="H118" s="82">
        <v>3.5</v>
      </c>
      <c r="I118" s="83">
        <v>0.45</v>
      </c>
      <c r="J118" s="89">
        <f t="shared" si="0"/>
        <v>1.575</v>
      </c>
      <c r="K118" s="89"/>
      <c r="L118" s="89">
        <v>2</v>
      </c>
      <c r="M118" s="84">
        <f>(H118*I118/2)*L118</f>
        <v>1.575</v>
      </c>
    </row>
    <row r="119" spans="2:14" s="64" customFormat="1">
      <c r="B119" s="85"/>
      <c r="C119" s="86"/>
      <c r="D119" s="86"/>
      <c r="E119" s="86"/>
      <c r="F119" s="87"/>
      <c r="G119" s="81" t="s">
        <v>108</v>
      </c>
      <c r="H119" s="82">
        <v>2.2999999999999998</v>
      </c>
      <c r="I119" s="83">
        <v>0.45</v>
      </c>
      <c r="J119" s="89">
        <f t="shared" si="0"/>
        <v>1.0349999999999999</v>
      </c>
      <c r="K119" s="89"/>
      <c r="L119" s="89"/>
      <c r="M119" s="84">
        <f>+ROUND(H119*I119,2)</f>
        <v>1.04</v>
      </c>
    </row>
    <row r="120" spans="2:14" s="64" customFormat="1">
      <c r="B120" s="85"/>
      <c r="C120" s="86"/>
      <c r="D120" s="86"/>
      <c r="E120" s="86"/>
      <c r="F120" s="87"/>
      <c r="G120" s="81"/>
      <c r="H120" s="82"/>
      <c r="I120" s="83"/>
      <c r="J120" s="89"/>
      <c r="K120" s="89"/>
      <c r="L120" s="89"/>
      <c r="M120" s="84"/>
    </row>
    <row r="121" spans="2:14" s="64" customFormat="1">
      <c r="B121" s="85"/>
      <c r="C121" s="86"/>
      <c r="D121" s="86"/>
      <c r="E121" s="86"/>
      <c r="F121" s="87"/>
      <c r="G121" s="81"/>
      <c r="H121" s="82"/>
      <c r="I121" s="83"/>
      <c r="J121" s="89"/>
      <c r="K121" s="89"/>
      <c r="L121" s="89"/>
      <c r="M121" s="84"/>
    </row>
    <row r="122" spans="2:14" s="64" customFormat="1">
      <c r="B122" s="85"/>
      <c r="C122" s="86"/>
      <c r="D122" s="86"/>
      <c r="E122" s="86"/>
      <c r="F122" s="87"/>
      <c r="G122" s="81"/>
      <c r="H122" s="82"/>
      <c r="I122" s="83"/>
      <c r="J122" s="89"/>
      <c r="K122" s="89"/>
      <c r="L122" s="89"/>
      <c r="M122" s="84"/>
    </row>
    <row r="123" spans="2:14" s="64" customFormat="1">
      <c r="B123" s="85"/>
      <c r="C123" s="86"/>
      <c r="D123" s="86"/>
      <c r="E123" s="86"/>
      <c r="F123" s="87"/>
      <c r="G123" s="81"/>
      <c r="H123" s="88"/>
      <c r="I123" s="91"/>
      <c r="J123" s="91"/>
      <c r="K123" s="91"/>
      <c r="L123" s="91"/>
      <c r="M123" s="84"/>
    </row>
    <row r="124" spans="2:14" s="64" customFormat="1" ht="16.5" thickBot="1">
      <c r="B124" s="143" t="s">
        <v>35</v>
      </c>
      <c r="C124" s="144"/>
      <c r="D124" s="144"/>
      <c r="E124" s="144"/>
      <c r="F124" s="144"/>
      <c r="G124" s="145"/>
      <c r="H124" s="146" t="s">
        <v>36</v>
      </c>
      <c r="I124" s="147"/>
      <c r="J124" s="147"/>
      <c r="K124" s="147"/>
      <c r="L124" s="148"/>
      <c r="M124" s="93">
        <f>M107+M109+M112+M116+M118+M119</f>
        <v>18.044999999999998</v>
      </c>
      <c r="N124" s="90"/>
    </row>
    <row r="125" spans="2:14" s="64" customFormat="1" ht="16.5" thickBot="1">
      <c r="B125" s="109"/>
      <c r="C125" s="110"/>
      <c r="D125" s="110"/>
      <c r="E125" s="110"/>
      <c r="F125" s="110"/>
      <c r="G125" s="110"/>
      <c r="H125" s="111"/>
      <c r="I125" s="111"/>
      <c r="J125" s="111"/>
      <c r="K125" s="111"/>
      <c r="L125" s="111"/>
      <c r="M125" s="112"/>
      <c r="N125" s="90"/>
    </row>
    <row r="126" spans="2:14" s="64" customFormat="1" ht="15.75">
      <c r="B126" s="65">
        <v>6</v>
      </c>
      <c r="C126" s="149" t="s">
        <v>147</v>
      </c>
      <c r="D126" s="149"/>
      <c r="E126" s="149"/>
      <c r="F126" s="149"/>
      <c r="G126" s="149"/>
      <c r="H126" s="66"/>
      <c r="I126" s="66"/>
      <c r="J126" s="66"/>
      <c r="K126" s="66"/>
      <c r="L126" s="67"/>
      <c r="M126" s="68" t="s">
        <v>25</v>
      </c>
    </row>
    <row r="127" spans="2:14" s="64" customFormat="1" ht="16.5" thickBot="1">
      <c r="B127" s="69" t="s">
        <v>161</v>
      </c>
      <c r="C127" s="70" t="str">
        <f>'PRESUPUESTO - CERRAMIENTO'!C29</f>
        <v>2.05.04</v>
      </c>
      <c r="D127" s="71" t="str">
        <f>'PRESUPUESTO - CERRAMIENTO'!D29</f>
        <v>ALISTADO PISO 1:5 E= 4.0 CM.</v>
      </c>
      <c r="E127" s="72"/>
      <c r="F127" s="72"/>
      <c r="G127" s="72"/>
      <c r="H127" s="73"/>
      <c r="I127" s="73"/>
      <c r="J127" s="73"/>
      <c r="K127" s="73"/>
      <c r="L127" s="74"/>
      <c r="M127" s="75" t="s">
        <v>56</v>
      </c>
    </row>
    <row r="128" spans="2:14" s="64" customFormat="1">
      <c r="B128" s="150" t="s">
        <v>112</v>
      </c>
      <c r="C128" s="151"/>
      <c r="D128" s="151"/>
      <c r="E128" s="151"/>
      <c r="F128" s="151"/>
      <c r="G128" s="154" t="s">
        <v>113</v>
      </c>
      <c r="H128" s="156"/>
      <c r="I128" s="157"/>
      <c r="J128" s="157"/>
      <c r="K128" s="157"/>
      <c r="L128" s="157"/>
      <c r="M128" s="158" t="s">
        <v>29</v>
      </c>
    </row>
    <row r="129" spans="2:14" s="64" customFormat="1" ht="26.25" customHeight="1" thickBot="1">
      <c r="B129" s="152"/>
      <c r="C129" s="153"/>
      <c r="D129" s="153"/>
      <c r="E129" s="153"/>
      <c r="F129" s="153"/>
      <c r="G129" s="155"/>
      <c r="H129" s="76" t="s">
        <v>30</v>
      </c>
      <c r="I129" s="77" t="s">
        <v>31</v>
      </c>
      <c r="J129" s="77" t="s">
        <v>66</v>
      </c>
      <c r="K129" s="77" t="s">
        <v>33</v>
      </c>
      <c r="L129" s="77" t="s">
        <v>5</v>
      </c>
      <c r="M129" s="159"/>
    </row>
    <row r="130" spans="2:14" s="64" customFormat="1" ht="20.25" customHeight="1">
      <c r="B130" s="78"/>
      <c r="C130" s="79"/>
      <c r="D130" s="79"/>
      <c r="E130" s="79"/>
      <c r="F130" s="80"/>
      <c r="G130" s="197" t="s">
        <v>173</v>
      </c>
      <c r="H130" s="82">
        <v>3.2</v>
      </c>
      <c r="I130" s="83">
        <v>1.9</v>
      </c>
      <c r="J130" s="89">
        <f>H130*I130</f>
        <v>6.08</v>
      </c>
      <c r="K130" s="89">
        <v>0.04</v>
      </c>
      <c r="L130" s="89">
        <v>1</v>
      </c>
      <c r="M130" s="84">
        <f>H130*I130</f>
        <v>6.08</v>
      </c>
    </row>
    <row r="131" spans="2:14" s="64" customFormat="1">
      <c r="B131" s="85"/>
      <c r="C131" s="86"/>
      <c r="D131" s="86"/>
      <c r="E131" s="86"/>
      <c r="F131" s="87"/>
      <c r="G131" s="198"/>
      <c r="H131" s="82"/>
      <c r="I131" s="83"/>
      <c r="J131" s="89"/>
      <c r="K131" s="89"/>
      <c r="L131" s="89"/>
      <c r="M131" s="84"/>
    </row>
    <row r="132" spans="2:14" s="64" customFormat="1" ht="16.5" thickBot="1">
      <c r="B132" s="143" t="s">
        <v>35</v>
      </c>
      <c r="C132" s="144"/>
      <c r="D132" s="144"/>
      <c r="E132" s="144"/>
      <c r="F132" s="144"/>
      <c r="G132" s="145"/>
      <c r="H132" s="146" t="s">
        <v>36</v>
      </c>
      <c r="I132" s="147"/>
      <c r="J132" s="147"/>
      <c r="K132" s="147"/>
      <c r="L132" s="148"/>
      <c r="M132" s="93">
        <f>(SUM(M130:M131))</f>
        <v>6.08</v>
      </c>
    </row>
    <row r="133" spans="2:14" s="64" customFormat="1" ht="16.5" thickBot="1">
      <c r="B133" s="109"/>
      <c r="C133" s="110"/>
      <c r="D133" s="110"/>
      <c r="E133" s="110"/>
      <c r="F133" s="110"/>
      <c r="G133" s="110"/>
      <c r="H133" s="111"/>
      <c r="I133" s="111"/>
      <c r="J133" s="111"/>
      <c r="K133" s="111"/>
      <c r="L133" s="111"/>
      <c r="M133" s="112"/>
      <c r="N133" s="90"/>
    </row>
    <row r="134" spans="2:14" s="64" customFormat="1" ht="15.75">
      <c r="B134" s="65">
        <v>6</v>
      </c>
      <c r="C134" s="149" t="s">
        <v>147</v>
      </c>
      <c r="D134" s="149"/>
      <c r="E134" s="149"/>
      <c r="F134" s="149"/>
      <c r="G134" s="149"/>
      <c r="H134" s="66"/>
      <c r="I134" s="66"/>
      <c r="J134" s="66"/>
      <c r="K134" s="66"/>
      <c r="L134" s="67"/>
      <c r="M134" s="68" t="s">
        <v>25</v>
      </c>
    </row>
    <row r="135" spans="2:14" s="64" customFormat="1" ht="16.5" thickBot="1">
      <c r="B135" s="69" t="s">
        <v>162</v>
      </c>
      <c r="C135" s="70" t="str">
        <f>'PRESUPUESTO - CERRAMIENTO'!C30</f>
        <v>2.05.38</v>
      </c>
      <c r="D135" s="71" t="str">
        <f>'PRESUPUESTO - CERRAMIENTO'!D30</f>
        <v>SUMINISTRO E INSTALACIÓN TABLÓN DE GRES DE 30 X 30 CM.</v>
      </c>
      <c r="E135" s="72"/>
      <c r="F135" s="72"/>
      <c r="G135" s="72"/>
      <c r="H135" s="73"/>
      <c r="I135" s="73"/>
      <c r="J135" s="73"/>
      <c r="K135" s="73"/>
      <c r="L135" s="74"/>
      <c r="M135" s="75" t="s">
        <v>56</v>
      </c>
    </row>
    <row r="136" spans="2:14" s="64" customFormat="1">
      <c r="B136" s="150" t="s">
        <v>112</v>
      </c>
      <c r="C136" s="151"/>
      <c r="D136" s="151"/>
      <c r="E136" s="151"/>
      <c r="F136" s="151"/>
      <c r="G136" s="154" t="s">
        <v>113</v>
      </c>
      <c r="H136" s="156"/>
      <c r="I136" s="157"/>
      <c r="J136" s="157"/>
      <c r="K136" s="157"/>
      <c r="L136" s="157"/>
      <c r="M136" s="158" t="s">
        <v>29</v>
      </c>
    </row>
    <row r="137" spans="2:14" s="64" customFormat="1" ht="26.25" customHeight="1" thickBot="1">
      <c r="B137" s="152"/>
      <c r="C137" s="153"/>
      <c r="D137" s="153"/>
      <c r="E137" s="153"/>
      <c r="F137" s="153"/>
      <c r="G137" s="155"/>
      <c r="H137" s="76" t="s">
        <v>30</v>
      </c>
      <c r="I137" s="77" t="s">
        <v>31</v>
      </c>
      <c r="J137" s="77" t="s">
        <v>66</v>
      </c>
      <c r="K137" s="77" t="s">
        <v>33</v>
      </c>
      <c r="L137" s="77" t="s">
        <v>5</v>
      </c>
      <c r="M137" s="159"/>
    </row>
    <row r="138" spans="2:14" s="64" customFormat="1" ht="20.25" customHeight="1">
      <c r="B138" s="78"/>
      <c r="C138" s="79"/>
      <c r="D138" s="79"/>
      <c r="E138" s="79"/>
      <c r="F138" s="80"/>
      <c r="G138" s="197" t="s">
        <v>174</v>
      </c>
      <c r="H138" s="82">
        <v>3.2</v>
      </c>
      <c r="I138" s="83">
        <v>1.9</v>
      </c>
      <c r="J138" s="89">
        <f>H138*I138</f>
        <v>6.08</v>
      </c>
      <c r="K138" s="89">
        <v>0.04</v>
      </c>
      <c r="L138" s="89">
        <v>1</v>
      </c>
      <c r="M138" s="84">
        <f>H138*I138</f>
        <v>6.08</v>
      </c>
    </row>
    <row r="139" spans="2:14" s="64" customFormat="1">
      <c r="B139" s="85"/>
      <c r="C139" s="86"/>
      <c r="D139" s="86"/>
      <c r="E139" s="86"/>
      <c r="F139" s="87"/>
      <c r="G139" s="198"/>
      <c r="H139" s="82"/>
      <c r="I139" s="83"/>
      <c r="J139" s="89"/>
      <c r="K139" s="89"/>
      <c r="L139" s="89"/>
      <c r="M139" s="84"/>
    </row>
    <row r="140" spans="2:14" s="64" customFormat="1" ht="16.5" thickBot="1">
      <c r="B140" s="143" t="s">
        <v>35</v>
      </c>
      <c r="C140" s="144"/>
      <c r="D140" s="144"/>
      <c r="E140" s="144"/>
      <c r="F140" s="144"/>
      <c r="G140" s="145"/>
      <c r="H140" s="146" t="s">
        <v>36</v>
      </c>
      <c r="I140" s="147"/>
      <c r="J140" s="147"/>
      <c r="K140" s="147"/>
      <c r="L140" s="148"/>
      <c r="M140" s="93">
        <f>(SUM(M138:M139))</f>
        <v>6.08</v>
      </c>
    </row>
    <row r="141" spans="2:14" s="64" customFormat="1" ht="16.5" thickBot="1">
      <c r="B141" s="109"/>
      <c r="C141" s="110"/>
      <c r="D141" s="110"/>
      <c r="E141" s="110"/>
      <c r="F141" s="110"/>
      <c r="G141" s="110"/>
      <c r="H141" s="111"/>
      <c r="I141" s="111"/>
      <c r="J141" s="111"/>
      <c r="K141" s="111"/>
      <c r="L141" s="111"/>
      <c r="M141" s="112"/>
      <c r="N141" s="90"/>
    </row>
    <row r="142" spans="2:14" s="64" customFormat="1" ht="15.75">
      <c r="B142" s="65">
        <v>6</v>
      </c>
      <c r="C142" s="149" t="s">
        <v>147</v>
      </c>
      <c r="D142" s="149"/>
      <c r="E142" s="149"/>
      <c r="F142" s="149"/>
      <c r="G142" s="149"/>
      <c r="H142" s="66"/>
      <c r="I142" s="66"/>
      <c r="J142" s="66"/>
      <c r="K142" s="66"/>
      <c r="L142" s="67"/>
      <c r="M142" s="68" t="s">
        <v>25</v>
      </c>
    </row>
    <row r="143" spans="2:14" s="64" customFormat="1" ht="16.5" thickBot="1">
      <c r="B143" s="69" t="s">
        <v>163</v>
      </c>
      <c r="C143" s="70" t="str">
        <f>'PRESUPUESTO - CERRAMIENTO'!C31</f>
        <v>2.05.36</v>
      </c>
      <c r="D143" s="71" t="str">
        <f>'PRESUPUESTO - CERRAMIENTO'!D31</f>
        <v>SUMINISTRO E INSTALACIÓN DE GUARDAESCOBA DE GRES</v>
      </c>
      <c r="E143" s="72"/>
      <c r="F143" s="72"/>
      <c r="G143" s="72"/>
      <c r="H143" s="73"/>
      <c r="I143" s="73"/>
      <c r="J143" s="73"/>
      <c r="K143" s="73"/>
      <c r="L143" s="74"/>
      <c r="M143" s="75" t="s">
        <v>49</v>
      </c>
    </row>
    <row r="144" spans="2:14" s="64" customFormat="1">
      <c r="B144" s="150" t="s">
        <v>112</v>
      </c>
      <c r="C144" s="151"/>
      <c r="D144" s="151"/>
      <c r="E144" s="151"/>
      <c r="F144" s="151"/>
      <c r="G144" s="154" t="s">
        <v>113</v>
      </c>
      <c r="H144" s="156"/>
      <c r="I144" s="157"/>
      <c r="J144" s="157"/>
      <c r="K144" s="157"/>
      <c r="L144" s="157"/>
      <c r="M144" s="158" t="s">
        <v>29</v>
      </c>
    </row>
    <row r="145" spans="2:14" s="64" customFormat="1" ht="26.25" customHeight="1" thickBot="1">
      <c r="B145" s="152"/>
      <c r="C145" s="153"/>
      <c r="D145" s="153"/>
      <c r="E145" s="153"/>
      <c r="F145" s="153"/>
      <c r="G145" s="155"/>
      <c r="H145" s="76" t="s">
        <v>30</v>
      </c>
      <c r="I145" s="77" t="s">
        <v>31</v>
      </c>
      <c r="J145" s="77" t="s">
        <v>66</v>
      </c>
      <c r="K145" s="77" t="s">
        <v>33</v>
      </c>
      <c r="L145" s="77" t="s">
        <v>5</v>
      </c>
      <c r="M145" s="159"/>
    </row>
    <row r="146" spans="2:14" s="64" customFormat="1" ht="20.25" customHeight="1">
      <c r="B146" s="78"/>
      <c r="C146" s="79"/>
      <c r="D146" s="79"/>
      <c r="E146" s="79"/>
      <c r="F146" s="80"/>
      <c r="G146" s="197" t="s">
        <v>175</v>
      </c>
      <c r="H146" s="82">
        <v>6.2</v>
      </c>
      <c r="I146" s="83">
        <v>4.2</v>
      </c>
      <c r="J146" s="89"/>
      <c r="K146" s="89"/>
      <c r="L146" s="89"/>
      <c r="M146" s="84">
        <f>H146+I146</f>
        <v>10.4</v>
      </c>
    </row>
    <row r="147" spans="2:14" s="64" customFormat="1">
      <c r="B147" s="85"/>
      <c r="C147" s="86"/>
      <c r="D147" s="86"/>
      <c r="E147" s="86"/>
      <c r="F147" s="87"/>
      <c r="G147" s="198"/>
      <c r="H147" s="82"/>
      <c r="I147" s="83"/>
      <c r="J147" s="89"/>
      <c r="K147" s="89"/>
      <c r="L147" s="89"/>
      <c r="M147" s="84"/>
    </row>
    <row r="148" spans="2:14" s="64" customFormat="1" ht="16.5" thickBot="1">
      <c r="B148" s="143" t="s">
        <v>35</v>
      </c>
      <c r="C148" s="144"/>
      <c r="D148" s="144"/>
      <c r="E148" s="144"/>
      <c r="F148" s="144"/>
      <c r="G148" s="145"/>
      <c r="H148" s="146" t="s">
        <v>36</v>
      </c>
      <c r="I148" s="147"/>
      <c r="J148" s="147"/>
      <c r="K148" s="147"/>
      <c r="L148" s="148"/>
      <c r="M148" s="93">
        <f>(SUM(M146:M147))</f>
        <v>10.4</v>
      </c>
    </row>
    <row r="149" spans="2:14" s="64" customFormat="1" ht="16.5" thickBot="1">
      <c r="B149" s="109"/>
      <c r="C149" s="110"/>
      <c r="D149" s="110"/>
      <c r="E149" s="110"/>
      <c r="F149" s="110"/>
      <c r="G149" s="110"/>
      <c r="H149" s="111"/>
      <c r="I149" s="111"/>
      <c r="J149" s="111"/>
      <c r="K149" s="111"/>
      <c r="L149" s="111"/>
      <c r="M149" s="112"/>
      <c r="N149" s="90"/>
    </row>
    <row r="150" spans="2:14" s="64" customFormat="1" ht="15.75">
      <c r="B150" s="65">
        <v>6</v>
      </c>
      <c r="C150" s="149" t="s">
        <v>147</v>
      </c>
      <c r="D150" s="149"/>
      <c r="E150" s="149"/>
      <c r="F150" s="149"/>
      <c r="G150" s="149"/>
      <c r="H150" s="66"/>
      <c r="I150" s="66"/>
      <c r="J150" s="66"/>
      <c r="K150" s="66"/>
      <c r="L150" s="67"/>
      <c r="M150" s="68" t="s">
        <v>25</v>
      </c>
    </row>
    <row r="151" spans="2:14" s="64" customFormat="1" ht="16.5" thickBot="1">
      <c r="B151" s="69" t="s">
        <v>164</v>
      </c>
      <c r="C151" s="70" t="str">
        <f>'PRESUPUESTO - CERRAMIENTO'!C32</f>
        <v>2.04.01</v>
      </c>
      <c r="D151" s="71" t="str">
        <f>'PRESUPUESTO - CERRAMIENTO'!D32</f>
        <v>ALFAJÍA EN CONCRETO ANCHO = 0.15 M. 17.5 MPa - (2500 PSI) (INCLUYE REFUERZO).</v>
      </c>
      <c r="E151" s="72"/>
      <c r="F151" s="72"/>
      <c r="G151" s="72"/>
      <c r="H151" s="73"/>
      <c r="I151" s="73"/>
      <c r="J151" s="73"/>
      <c r="K151" s="73"/>
      <c r="L151" s="74"/>
      <c r="M151" s="75" t="s">
        <v>49</v>
      </c>
    </row>
    <row r="152" spans="2:14" s="64" customFormat="1">
      <c r="B152" s="150" t="s">
        <v>112</v>
      </c>
      <c r="C152" s="151"/>
      <c r="D152" s="151"/>
      <c r="E152" s="151"/>
      <c r="F152" s="151"/>
      <c r="G152" s="154" t="s">
        <v>113</v>
      </c>
      <c r="H152" s="156"/>
      <c r="I152" s="157"/>
      <c r="J152" s="157"/>
      <c r="K152" s="157"/>
      <c r="L152" s="157"/>
      <c r="M152" s="158" t="s">
        <v>29</v>
      </c>
    </row>
    <row r="153" spans="2:14" s="64" customFormat="1" ht="26.25" customHeight="1" thickBot="1">
      <c r="B153" s="152"/>
      <c r="C153" s="153"/>
      <c r="D153" s="153"/>
      <c r="E153" s="153"/>
      <c r="F153" s="153"/>
      <c r="G153" s="155"/>
      <c r="H153" s="76" t="s">
        <v>30</v>
      </c>
      <c r="I153" s="77" t="s">
        <v>31</v>
      </c>
      <c r="J153" s="77" t="s">
        <v>66</v>
      </c>
      <c r="K153" s="77" t="s">
        <v>33</v>
      </c>
      <c r="L153" s="77" t="s">
        <v>5</v>
      </c>
      <c r="M153" s="159"/>
    </row>
    <row r="154" spans="2:14" s="64" customFormat="1" ht="20.25" customHeight="1">
      <c r="B154" s="78"/>
      <c r="C154" s="79"/>
      <c r="D154" s="79"/>
      <c r="E154" s="79"/>
      <c r="F154" s="80"/>
      <c r="G154" s="197" t="s">
        <v>175</v>
      </c>
      <c r="H154" s="82">
        <v>6</v>
      </c>
      <c r="I154" s="83"/>
      <c r="J154" s="89"/>
      <c r="K154" s="89"/>
      <c r="L154" s="89"/>
      <c r="M154" s="84">
        <f>H154+I154</f>
        <v>6</v>
      </c>
    </row>
    <row r="155" spans="2:14" s="64" customFormat="1">
      <c r="B155" s="85"/>
      <c r="C155" s="86"/>
      <c r="D155" s="86"/>
      <c r="E155" s="86"/>
      <c r="F155" s="87"/>
      <c r="G155" s="198"/>
      <c r="H155" s="82"/>
      <c r="I155" s="83"/>
      <c r="J155" s="89"/>
      <c r="K155" s="89"/>
      <c r="L155" s="89"/>
      <c r="M155" s="84"/>
    </row>
    <row r="156" spans="2:14" s="64" customFormat="1" ht="16.5" thickBot="1">
      <c r="B156" s="143" t="s">
        <v>35</v>
      </c>
      <c r="C156" s="144"/>
      <c r="D156" s="144"/>
      <c r="E156" s="144"/>
      <c r="F156" s="144"/>
      <c r="G156" s="145"/>
      <c r="H156" s="146" t="s">
        <v>36</v>
      </c>
      <c r="I156" s="147"/>
      <c r="J156" s="147"/>
      <c r="K156" s="147"/>
      <c r="L156" s="148"/>
      <c r="M156" s="93">
        <f>(SUM(M154:M155))</f>
        <v>6</v>
      </c>
    </row>
    <row r="157" spans="2:14" ht="15" thickBot="1"/>
    <row r="158" spans="2:14" s="64" customFormat="1" ht="15.75">
      <c r="B158" s="65">
        <v>7</v>
      </c>
      <c r="C158" s="149" t="s">
        <v>110</v>
      </c>
      <c r="D158" s="149"/>
      <c r="E158" s="149"/>
      <c r="F158" s="149"/>
      <c r="G158" s="149"/>
      <c r="H158" s="66"/>
      <c r="I158" s="66"/>
      <c r="J158" s="66"/>
      <c r="K158" s="66"/>
      <c r="L158" s="67"/>
      <c r="M158" s="68" t="s">
        <v>25</v>
      </c>
    </row>
    <row r="159" spans="2:14" s="64" customFormat="1" ht="16.5" thickBot="1">
      <c r="B159" s="69" t="s">
        <v>139</v>
      </c>
      <c r="C159" s="70" t="str">
        <f>'PRESUPUESTO - CERRAMIENTO'!C34</f>
        <v>2.08.33</v>
      </c>
      <c r="D159" s="71" t="str">
        <f>'PRESUPUESTO - CERRAMIENTO'!D34</f>
        <v>SUMINISTRO E INSTALACIÓN PERFILERIA METALICA PARA ESTRUCTURA DE CUBIERTA DE EDIFICACIONES - DIMENSIONES Y CALIBRES
SEGÚN DISEÑO</v>
      </c>
      <c r="E159" s="72"/>
      <c r="F159" s="72"/>
      <c r="G159" s="72"/>
      <c r="H159" s="73"/>
      <c r="I159" s="73"/>
      <c r="J159" s="73"/>
      <c r="K159" s="73"/>
      <c r="L159" s="74"/>
      <c r="M159" s="75" t="s">
        <v>45</v>
      </c>
    </row>
    <row r="160" spans="2:14" s="64" customFormat="1">
      <c r="B160" s="150" t="s">
        <v>112</v>
      </c>
      <c r="C160" s="151"/>
      <c r="D160" s="151"/>
      <c r="E160" s="151"/>
      <c r="F160" s="151"/>
      <c r="G160" s="154" t="s">
        <v>113</v>
      </c>
      <c r="H160" s="156"/>
      <c r="I160" s="157"/>
      <c r="J160" s="157"/>
      <c r="K160" s="157"/>
      <c r="L160" s="157"/>
      <c r="M160" s="158" t="s">
        <v>29</v>
      </c>
    </row>
    <row r="161" spans="2:13" s="64" customFormat="1" ht="26.25" customHeight="1" thickBot="1">
      <c r="B161" s="152"/>
      <c r="C161" s="153"/>
      <c r="D161" s="153"/>
      <c r="E161" s="153"/>
      <c r="F161" s="153"/>
      <c r="G161" s="155"/>
      <c r="H161" s="76" t="s">
        <v>30</v>
      </c>
      <c r="I161" s="77" t="s">
        <v>31</v>
      </c>
      <c r="J161" s="77" t="s">
        <v>115</v>
      </c>
      <c r="K161" s="77" t="s">
        <v>33</v>
      </c>
      <c r="L161" s="77" t="s">
        <v>5</v>
      </c>
      <c r="M161" s="159"/>
    </row>
    <row r="162" spans="2:13" s="64" customFormat="1" ht="20.25" customHeight="1">
      <c r="B162" s="78"/>
      <c r="C162" s="79"/>
      <c r="D162" s="79"/>
      <c r="E162" s="79"/>
      <c r="F162" s="80"/>
      <c r="G162" s="199" t="s">
        <v>114</v>
      </c>
      <c r="H162" s="82">
        <v>4</v>
      </c>
      <c r="I162" s="83">
        <v>0</v>
      </c>
      <c r="J162" s="89">
        <v>6.1</v>
      </c>
      <c r="K162" s="89">
        <v>0.2</v>
      </c>
      <c r="L162" s="89">
        <v>3</v>
      </c>
      <c r="M162" s="84">
        <f>H162*J162*L162</f>
        <v>73.199999999999989</v>
      </c>
    </row>
    <row r="163" spans="2:13" s="64" customFormat="1">
      <c r="B163" s="85"/>
      <c r="C163" s="86"/>
      <c r="D163" s="86"/>
      <c r="E163" s="86"/>
      <c r="F163" s="87"/>
      <c r="G163" s="200"/>
      <c r="H163" s="82"/>
      <c r="I163" s="83"/>
      <c r="J163" s="89"/>
      <c r="K163" s="89"/>
      <c r="L163" s="89"/>
      <c r="M163" s="84"/>
    </row>
    <row r="164" spans="2:13" s="64" customFormat="1" ht="16.5" thickBot="1">
      <c r="B164" s="143" t="s">
        <v>35</v>
      </c>
      <c r="C164" s="144"/>
      <c r="D164" s="144"/>
      <c r="E164" s="144"/>
      <c r="F164" s="144"/>
      <c r="G164" s="145"/>
      <c r="H164" s="146" t="s">
        <v>36</v>
      </c>
      <c r="I164" s="147"/>
      <c r="J164" s="147"/>
      <c r="K164" s="147"/>
      <c r="L164" s="148"/>
      <c r="M164" s="93">
        <f>(SUM(M162:M163))</f>
        <v>73.199999999999989</v>
      </c>
    </row>
    <row r="165" spans="2:13" ht="15" thickBot="1"/>
    <row r="166" spans="2:13" s="64" customFormat="1" ht="15.75">
      <c r="B166" s="65">
        <v>7</v>
      </c>
      <c r="C166" s="149" t="s">
        <v>110</v>
      </c>
      <c r="D166" s="149"/>
      <c r="E166" s="149"/>
      <c r="F166" s="149"/>
      <c r="G166" s="149"/>
      <c r="H166" s="66"/>
      <c r="I166" s="66"/>
      <c r="J166" s="66"/>
      <c r="K166" s="66"/>
      <c r="L166" s="67"/>
      <c r="M166" s="68" t="s">
        <v>25</v>
      </c>
    </row>
    <row r="167" spans="2:13" s="64" customFormat="1" ht="16.5" thickBot="1">
      <c r="B167" s="69" t="s">
        <v>140</v>
      </c>
      <c r="C167" s="70" t="str">
        <f>'PRESUPUESTO - CERRAMIENTO'!C35</f>
        <v>2.15.13</v>
      </c>
      <c r="D167" s="71" t="str">
        <f>'PRESUPUESTO - CERRAMIENTO'!D35</f>
        <v>SUMINISTRO E INSTALACIÓN DE VENTANA CORREDIZA EN ALUMINIO. (INCLUYE VIDRIO DE 5 MM. Y HERRAJES).</v>
      </c>
      <c r="E167" s="72"/>
      <c r="F167" s="72"/>
      <c r="G167" s="72"/>
      <c r="H167" s="73"/>
      <c r="I167" s="73"/>
      <c r="J167" s="73"/>
      <c r="K167" s="73"/>
      <c r="L167" s="74"/>
      <c r="M167" s="75" t="s">
        <v>56</v>
      </c>
    </row>
    <row r="168" spans="2:13" s="64" customFormat="1">
      <c r="B168" s="150" t="s">
        <v>112</v>
      </c>
      <c r="C168" s="151"/>
      <c r="D168" s="151"/>
      <c r="E168" s="151"/>
      <c r="F168" s="151"/>
      <c r="G168" s="154" t="s">
        <v>113</v>
      </c>
      <c r="H168" s="156"/>
      <c r="I168" s="157"/>
      <c r="J168" s="157"/>
      <c r="K168" s="157"/>
      <c r="L168" s="157"/>
      <c r="M168" s="158" t="s">
        <v>29</v>
      </c>
    </row>
    <row r="169" spans="2:13" s="64" customFormat="1" ht="26.25" customHeight="1" thickBot="1">
      <c r="B169" s="152"/>
      <c r="C169" s="153"/>
      <c r="D169" s="153"/>
      <c r="E169" s="153"/>
      <c r="F169" s="153"/>
      <c r="G169" s="155"/>
      <c r="H169" s="76" t="s">
        <v>30</v>
      </c>
      <c r="I169" s="77" t="s">
        <v>31</v>
      </c>
      <c r="J169" s="77" t="s">
        <v>66</v>
      </c>
      <c r="K169" s="77" t="s">
        <v>33</v>
      </c>
      <c r="L169" s="77" t="s">
        <v>5</v>
      </c>
      <c r="M169" s="159"/>
    </row>
    <row r="170" spans="2:13" s="64" customFormat="1" ht="20.25" customHeight="1">
      <c r="B170" s="78"/>
      <c r="C170" s="79"/>
      <c r="D170" s="79"/>
      <c r="E170" s="79"/>
      <c r="F170" s="80"/>
      <c r="G170" s="114" t="s">
        <v>176</v>
      </c>
      <c r="H170" s="115">
        <v>1.54</v>
      </c>
      <c r="I170" s="83">
        <v>1.1000000000000001</v>
      </c>
      <c r="J170" s="89">
        <f>H170*I170</f>
        <v>1.6940000000000002</v>
      </c>
      <c r="K170" s="89">
        <v>0.2</v>
      </c>
      <c r="L170" s="89">
        <v>2</v>
      </c>
      <c r="M170" s="84">
        <f>H170*I170*L170</f>
        <v>3.3880000000000003</v>
      </c>
    </row>
    <row r="171" spans="2:13" s="64" customFormat="1" ht="20.25" customHeight="1">
      <c r="B171" s="85"/>
      <c r="C171" s="116"/>
      <c r="D171" s="116"/>
      <c r="E171" s="116"/>
      <c r="F171" s="87"/>
      <c r="G171" s="113" t="s">
        <v>178</v>
      </c>
      <c r="H171" s="82">
        <v>1.1000000000000001</v>
      </c>
      <c r="I171" s="83">
        <v>0.6</v>
      </c>
      <c r="J171" s="89">
        <f t="shared" ref="J171:J172" si="2">H171*I171</f>
        <v>0.66</v>
      </c>
      <c r="K171" s="89"/>
      <c r="L171" s="89">
        <v>1</v>
      </c>
      <c r="M171" s="84">
        <f t="shared" ref="M171:M172" si="3">H171*I171*L171</f>
        <v>0.66</v>
      </c>
    </row>
    <row r="172" spans="2:13" s="64" customFormat="1" ht="21" customHeight="1">
      <c r="B172" s="85"/>
      <c r="C172" s="86"/>
      <c r="D172" s="86"/>
      <c r="E172" s="86"/>
      <c r="F172" s="87"/>
      <c r="G172" s="113" t="s">
        <v>177</v>
      </c>
      <c r="H172" s="82">
        <v>1</v>
      </c>
      <c r="I172" s="83">
        <v>0.3</v>
      </c>
      <c r="J172" s="89">
        <f t="shared" si="2"/>
        <v>0.3</v>
      </c>
      <c r="K172" s="89"/>
      <c r="L172" s="89">
        <v>1</v>
      </c>
      <c r="M172" s="84">
        <f t="shared" si="3"/>
        <v>0.3</v>
      </c>
    </row>
    <row r="173" spans="2:13" s="64" customFormat="1" ht="16.5" thickBot="1">
      <c r="B173" s="143" t="s">
        <v>35</v>
      </c>
      <c r="C173" s="144"/>
      <c r="D173" s="144"/>
      <c r="E173" s="144"/>
      <c r="F173" s="144"/>
      <c r="G173" s="145"/>
      <c r="H173" s="146" t="s">
        <v>36</v>
      </c>
      <c r="I173" s="147"/>
      <c r="J173" s="147"/>
      <c r="K173" s="147"/>
      <c r="L173" s="148"/>
      <c r="M173" s="93">
        <f>(SUM(M170:M172))</f>
        <v>4.3479999999999999</v>
      </c>
    </row>
    <row r="174" spans="2:13" ht="15" thickBot="1"/>
    <row r="175" spans="2:13" s="64" customFormat="1" ht="15.75">
      <c r="B175" s="65">
        <v>7</v>
      </c>
      <c r="C175" s="149" t="s">
        <v>110</v>
      </c>
      <c r="D175" s="149"/>
      <c r="E175" s="149"/>
      <c r="F175" s="149"/>
      <c r="G175" s="149"/>
      <c r="H175" s="66"/>
      <c r="I175" s="66"/>
      <c r="J175" s="66"/>
      <c r="K175" s="66"/>
      <c r="L175" s="67"/>
      <c r="M175" s="68" t="s">
        <v>25</v>
      </c>
    </row>
    <row r="176" spans="2:13" s="64" customFormat="1" ht="16.5" thickBot="1">
      <c r="B176" s="69" t="s">
        <v>141</v>
      </c>
      <c r="C176" s="70" t="str">
        <f>'PRESUPUESTO - CERRAMIENTO'!C36</f>
        <v>2.15.05</v>
      </c>
      <c r="D176" s="71" t="str">
        <f>'PRESUPUESTO - CERRAMIENTO'!D36</f>
        <v>SUMINISTRO E INSTALACIÓN DE MARCO EN LÁMINA 0.80 &lt; A &lt; 1.00 M. CAL. 18 INC. (INCLUYE ANTICORROSIVO).</v>
      </c>
      <c r="E176" s="72"/>
      <c r="F176" s="72"/>
      <c r="G176" s="72"/>
      <c r="H176" s="73"/>
      <c r="I176" s="73"/>
      <c r="J176" s="73"/>
      <c r="K176" s="73"/>
      <c r="L176" s="74"/>
      <c r="M176" s="75" t="s">
        <v>25</v>
      </c>
    </row>
    <row r="177" spans="2:13" s="64" customFormat="1">
      <c r="B177" s="150" t="s">
        <v>112</v>
      </c>
      <c r="C177" s="151"/>
      <c r="D177" s="151"/>
      <c r="E177" s="151"/>
      <c r="F177" s="151"/>
      <c r="G177" s="154" t="s">
        <v>113</v>
      </c>
      <c r="H177" s="156"/>
      <c r="I177" s="157"/>
      <c r="J177" s="157"/>
      <c r="K177" s="157"/>
      <c r="L177" s="157"/>
      <c r="M177" s="158" t="s">
        <v>29</v>
      </c>
    </row>
    <row r="178" spans="2:13" s="64" customFormat="1" ht="26.25" customHeight="1" thickBot="1">
      <c r="B178" s="152"/>
      <c r="C178" s="153"/>
      <c r="D178" s="153"/>
      <c r="E178" s="153"/>
      <c r="F178" s="153"/>
      <c r="G178" s="155"/>
      <c r="H178" s="76" t="s">
        <v>30</v>
      </c>
      <c r="I178" s="77" t="s">
        <v>31</v>
      </c>
      <c r="J178" s="77" t="s">
        <v>66</v>
      </c>
      <c r="K178" s="77" t="s">
        <v>33</v>
      </c>
      <c r="L178" s="77" t="s">
        <v>5</v>
      </c>
      <c r="M178" s="159"/>
    </row>
    <row r="179" spans="2:13" s="64" customFormat="1" ht="20.25" customHeight="1">
      <c r="B179" s="78"/>
      <c r="C179" s="79"/>
      <c r="D179" s="79"/>
      <c r="E179" s="79"/>
      <c r="F179" s="80"/>
      <c r="G179" s="114" t="s">
        <v>179</v>
      </c>
      <c r="H179" s="115"/>
      <c r="I179" s="83"/>
      <c r="J179" s="89"/>
      <c r="K179" s="89"/>
      <c r="L179" s="89">
        <v>4</v>
      </c>
      <c r="M179" s="84">
        <f>L179</f>
        <v>4</v>
      </c>
    </row>
    <row r="180" spans="2:13" s="64" customFormat="1" ht="20.25" customHeight="1">
      <c r="B180" s="85"/>
      <c r="C180" s="116"/>
      <c r="D180" s="116"/>
      <c r="E180" s="116"/>
      <c r="F180" s="87"/>
      <c r="G180" s="113"/>
      <c r="H180" s="82"/>
      <c r="I180" s="83"/>
      <c r="J180" s="89"/>
      <c r="K180" s="89"/>
      <c r="L180" s="89"/>
      <c r="M180" s="84"/>
    </row>
    <row r="181" spans="2:13" s="64" customFormat="1" ht="21" customHeight="1">
      <c r="B181" s="85"/>
      <c r="C181" s="86"/>
      <c r="D181" s="86"/>
      <c r="E181" s="86"/>
      <c r="F181" s="87"/>
      <c r="G181" s="113"/>
      <c r="H181" s="82"/>
      <c r="I181" s="83"/>
      <c r="J181" s="89"/>
      <c r="K181" s="89"/>
      <c r="L181" s="89"/>
      <c r="M181" s="84"/>
    </row>
    <row r="182" spans="2:13" s="64" customFormat="1" ht="16.5" thickBot="1">
      <c r="B182" s="143" t="s">
        <v>35</v>
      </c>
      <c r="C182" s="144"/>
      <c r="D182" s="144"/>
      <c r="E182" s="144"/>
      <c r="F182" s="144"/>
      <c r="G182" s="145"/>
      <c r="H182" s="146" t="s">
        <v>36</v>
      </c>
      <c r="I182" s="147"/>
      <c r="J182" s="147"/>
      <c r="K182" s="147"/>
      <c r="L182" s="148"/>
      <c r="M182" s="93">
        <f>(SUM(M179:M181))</f>
        <v>4</v>
      </c>
    </row>
    <row r="183" spans="2:13" ht="15" thickBot="1"/>
    <row r="184" spans="2:13" s="64" customFormat="1" ht="15.75">
      <c r="B184" s="65">
        <v>7</v>
      </c>
      <c r="C184" s="149" t="s">
        <v>110</v>
      </c>
      <c r="D184" s="149"/>
      <c r="E184" s="149"/>
      <c r="F184" s="149"/>
      <c r="G184" s="149"/>
      <c r="H184" s="66"/>
      <c r="I184" s="66"/>
      <c r="J184" s="66"/>
      <c r="K184" s="66"/>
      <c r="L184" s="67"/>
      <c r="M184" s="68" t="s">
        <v>25</v>
      </c>
    </row>
    <row r="185" spans="2:13" s="64" customFormat="1" ht="16.5" thickBot="1">
      <c r="B185" s="69" t="s">
        <v>142</v>
      </c>
      <c r="C185" s="70" t="str">
        <f>'PRESUPUESTO - CERRAMIENTO'!C37</f>
        <v xml:space="preserve"> 2.15.06</v>
      </c>
      <c r="D185" s="71" t="str">
        <f>'PRESUPUESTO - CERRAMIENTO'!D37</f>
        <v>SUMINISTRO E INSTALACIÓN DE PUERTA EN LÁMINA CAL. 18. (INCLUYE ANTICORROSIVO). (NO INCLUYE CERRADURA).</v>
      </c>
      <c r="E185" s="72"/>
      <c r="F185" s="72"/>
      <c r="G185" s="72"/>
      <c r="H185" s="73"/>
      <c r="I185" s="73"/>
      <c r="J185" s="73"/>
      <c r="K185" s="73"/>
      <c r="L185" s="74"/>
      <c r="M185" s="75" t="s">
        <v>56</v>
      </c>
    </row>
    <row r="186" spans="2:13" s="64" customFormat="1">
      <c r="B186" s="150" t="s">
        <v>112</v>
      </c>
      <c r="C186" s="151"/>
      <c r="D186" s="151"/>
      <c r="E186" s="151"/>
      <c r="F186" s="151"/>
      <c r="G186" s="154" t="s">
        <v>113</v>
      </c>
      <c r="H186" s="156"/>
      <c r="I186" s="157"/>
      <c r="J186" s="157"/>
      <c r="K186" s="157"/>
      <c r="L186" s="157"/>
      <c r="M186" s="158" t="s">
        <v>29</v>
      </c>
    </row>
    <row r="187" spans="2:13" s="64" customFormat="1" ht="26.25" customHeight="1" thickBot="1">
      <c r="B187" s="152"/>
      <c r="C187" s="153"/>
      <c r="D187" s="153"/>
      <c r="E187" s="153"/>
      <c r="F187" s="153"/>
      <c r="G187" s="155"/>
      <c r="H187" s="76" t="s">
        <v>30</v>
      </c>
      <c r="I187" s="77" t="s">
        <v>31</v>
      </c>
      <c r="J187" s="77" t="s">
        <v>66</v>
      </c>
      <c r="K187" s="77" t="s">
        <v>33</v>
      </c>
      <c r="L187" s="77" t="s">
        <v>5</v>
      </c>
      <c r="M187" s="159"/>
    </row>
    <row r="188" spans="2:13" s="64" customFormat="1" ht="20.25" customHeight="1">
      <c r="B188" s="78"/>
      <c r="C188" s="79"/>
      <c r="D188" s="79"/>
      <c r="E188" s="79"/>
      <c r="F188" s="80"/>
      <c r="G188" s="114" t="s">
        <v>180</v>
      </c>
      <c r="H188" s="115">
        <v>2.2000000000000002</v>
      </c>
      <c r="I188" s="83">
        <v>0.75</v>
      </c>
      <c r="J188" s="89">
        <f>H188*I188</f>
        <v>1.6500000000000001</v>
      </c>
      <c r="K188" s="89"/>
      <c r="L188" s="89">
        <v>2</v>
      </c>
      <c r="M188" s="84">
        <f>H188*I188*L188</f>
        <v>3.3000000000000003</v>
      </c>
    </row>
    <row r="189" spans="2:13" s="64" customFormat="1" ht="20.25" customHeight="1">
      <c r="B189" s="85"/>
      <c r="C189" s="116"/>
      <c r="D189" s="116"/>
      <c r="E189" s="116"/>
      <c r="F189" s="87"/>
      <c r="G189" s="113"/>
      <c r="H189" s="82"/>
      <c r="I189" s="83"/>
      <c r="J189" s="89"/>
      <c r="K189" s="89"/>
      <c r="L189" s="89"/>
      <c r="M189" s="84"/>
    </row>
    <row r="190" spans="2:13" s="64" customFormat="1" ht="21" customHeight="1">
      <c r="B190" s="85"/>
      <c r="C190" s="86"/>
      <c r="D190" s="86"/>
      <c r="E190" s="86"/>
      <c r="F190" s="87"/>
      <c r="G190" s="113"/>
      <c r="H190" s="82"/>
      <c r="I190" s="83"/>
      <c r="J190" s="89"/>
      <c r="K190" s="89"/>
      <c r="L190" s="89"/>
      <c r="M190" s="84"/>
    </row>
    <row r="191" spans="2:13" s="64" customFormat="1" ht="16.5" thickBot="1">
      <c r="B191" s="143" t="s">
        <v>35</v>
      </c>
      <c r="C191" s="144"/>
      <c r="D191" s="144"/>
      <c r="E191" s="144"/>
      <c r="F191" s="144"/>
      <c r="G191" s="145"/>
      <c r="H191" s="146" t="s">
        <v>36</v>
      </c>
      <c r="I191" s="147"/>
      <c r="J191" s="147"/>
      <c r="K191" s="147"/>
      <c r="L191" s="148"/>
      <c r="M191" s="93">
        <f>(SUM(M188:M190))</f>
        <v>3.3000000000000003</v>
      </c>
    </row>
    <row r="192" spans="2:13" ht="15" thickBot="1"/>
    <row r="193" spans="2:13" s="64" customFormat="1" ht="15.75">
      <c r="B193" s="65">
        <v>7</v>
      </c>
      <c r="C193" s="149" t="s">
        <v>110</v>
      </c>
      <c r="D193" s="149"/>
      <c r="E193" s="149"/>
      <c r="F193" s="149"/>
      <c r="G193" s="149"/>
      <c r="H193" s="66"/>
      <c r="I193" s="66"/>
      <c r="J193" s="66"/>
      <c r="K193" s="66"/>
      <c r="L193" s="67"/>
      <c r="M193" s="68" t="s">
        <v>25</v>
      </c>
    </row>
    <row r="194" spans="2:13" s="64" customFormat="1" ht="16.5" thickBot="1">
      <c r="B194" s="69" t="s">
        <v>143</v>
      </c>
      <c r="C194" s="70" t="str">
        <f>'PRESUPUESTO - CERRAMIENTO'!C38</f>
        <v xml:space="preserve"> 2.17.06</v>
      </c>
      <c r="D194" s="71" t="str">
        <f>'PRESUPUESTO - CERRAMIENTO'!D38</f>
        <v>SUMINISTRO E INSTALACIÓN DE CERRADURA DOBLE CILINDRO TIPO YALE 987 O SIMILAR</v>
      </c>
      <c r="E194" s="72"/>
      <c r="F194" s="72"/>
      <c r="G194" s="72"/>
      <c r="H194" s="73"/>
      <c r="I194" s="73"/>
      <c r="J194" s="73"/>
      <c r="K194" s="73"/>
      <c r="L194" s="74"/>
      <c r="M194" s="75" t="s">
        <v>25</v>
      </c>
    </row>
    <row r="195" spans="2:13" s="64" customFormat="1">
      <c r="B195" s="150" t="s">
        <v>112</v>
      </c>
      <c r="C195" s="151"/>
      <c r="D195" s="151"/>
      <c r="E195" s="151"/>
      <c r="F195" s="151"/>
      <c r="G195" s="154" t="s">
        <v>113</v>
      </c>
      <c r="H195" s="156"/>
      <c r="I195" s="157"/>
      <c r="J195" s="157"/>
      <c r="K195" s="157"/>
      <c r="L195" s="157"/>
      <c r="M195" s="158" t="s">
        <v>29</v>
      </c>
    </row>
    <row r="196" spans="2:13" s="64" customFormat="1" ht="26.25" customHeight="1" thickBot="1">
      <c r="B196" s="152"/>
      <c r="C196" s="153"/>
      <c r="D196" s="153"/>
      <c r="E196" s="153"/>
      <c r="F196" s="153"/>
      <c r="G196" s="155"/>
      <c r="H196" s="76" t="s">
        <v>30</v>
      </c>
      <c r="I196" s="77" t="s">
        <v>31</v>
      </c>
      <c r="J196" s="77" t="s">
        <v>66</v>
      </c>
      <c r="K196" s="77" t="s">
        <v>33</v>
      </c>
      <c r="L196" s="77" t="s">
        <v>5</v>
      </c>
      <c r="M196" s="159"/>
    </row>
    <row r="197" spans="2:13" s="64" customFormat="1" ht="20.25" customHeight="1">
      <c r="B197" s="78"/>
      <c r="C197" s="79"/>
      <c r="D197" s="79"/>
      <c r="E197" s="79"/>
      <c r="F197" s="80"/>
      <c r="G197" s="114" t="s">
        <v>181</v>
      </c>
      <c r="H197" s="115"/>
      <c r="I197" s="83"/>
      <c r="J197" s="89"/>
      <c r="K197" s="89"/>
      <c r="L197" s="89">
        <v>2</v>
      </c>
      <c r="M197" s="84">
        <f>L197</f>
        <v>2</v>
      </c>
    </row>
    <row r="198" spans="2:13" s="64" customFormat="1" ht="20.25" customHeight="1">
      <c r="B198" s="85"/>
      <c r="C198" s="116"/>
      <c r="D198" s="116"/>
      <c r="E198" s="116"/>
      <c r="F198" s="87"/>
      <c r="G198" s="113"/>
      <c r="H198" s="82"/>
      <c r="I198" s="83"/>
      <c r="J198" s="89"/>
      <c r="K198" s="89"/>
      <c r="L198" s="89"/>
      <c r="M198" s="84"/>
    </row>
    <row r="199" spans="2:13" s="64" customFormat="1" ht="21" customHeight="1">
      <c r="B199" s="85"/>
      <c r="C199" s="86"/>
      <c r="D199" s="86"/>
      <c r="E199" s="86"/>
      <c r="F199" s="87"/>
      <c r="G199" s="113"/>
      <c r="H199" s="82"/>
      <c r="I199" s="83"/>
      <c r="J199" s="89"/>
      <c r="K199" s="89"/>
      <c r="L199" s="89"/>
      <c r="M199" s="84"/>
    </row>
    <row r="200" spans="2:13" s="64" customFormat="1" ht="16.5" thickBot="1">
      <c r="B200" s="143" t="s">
        <v>35</v>
      </c>
      <c r="C200" s="144"/>
      <c r="D200" s="144"/>
      <c r="E200" s="144"/>
      <c r="F200" s="144"/>
      <c r="G200" s="145"/>
      <c r="H200" s="146" t="s">
        <v>36</v>
      </c>
      <c r="I200" s="147"/>
      <c r="J200" s="147"/>
      <c r="K200" s="147"/>
      <c r="L200" s="148"/>
      <c r="M200" s="93">
        <f>(SUM(M197:M199))</f>
        <v>2</v>
      </c>
    </row>
    <row r="201" spans="2:13" ht="15" thickBot="1"/>
    <row r="202" spans="2:13" s="64" customFormat="1" ht="15.75">
      <c r="B202" s="65">
        <v>7</v>
      </c>
      <c r="C202" s="149" t="s">
        <v>110</v>
      </c>
      <c r="D202" s="149"/>
      <c r="E202" s="149"/>
      <c r="F202" s="149"/>
      <c r="G202" s="149"/>
      <c r="H202" s="66"/>
      <c r="I202" s="66"/>
      <c r="J202" s="66"/>
      <c r="K202" s="66"/>
      <c r="L202" s="67"/>
      <c r="M202" s="68" t="s">
        <v>25</v>
      </c>
    </row>
    <row r="203" spans="2:13" s="64" customFormat="1" ht="16.5" thickBot="1">
      <c r="B203" s="69" t="s">
        <v>144</v>
      </c>
      <c r="C203" s="70" t="str">
        <f>'PRESUPUESTO - CERRAMIENTO'!C39</f>
        <v>2.08.34</v>
      </c>
      <c r="D203" s="71" t="str">
        <f>'PRESUPUESTO - CERRAMIENTO'!D39</f>
        <v>SUMINISTRO E INSTALACIÓN TEJA ESPAÑOLA DE FIBROCEMENTO.</v>
      </c>
      <c r="E203" s="72"/>
      <c r="F203" s="72"/>
      <c r="G203" s="72"/>
      <c r="H203" s="73"/>
      <c r="I203" s="73"/>
      <c r="J203" s="73"/>
      <c r="K203" s="73"/>
      <c r="L203" s="74"/>
      <c r="M203" s="75" t="s">
        <v>56</v>
      </c>
    </row>
    <row r="204" spans="2:13" s="64" customFormat="1">
      <c r="B204" s="150" t="s">
        <v>112</v>
      </c>
      <c r="C204" s="151"/>
      <c r="D204" s="151"/>
      <c r="E204" s="151"/>
      <c r="F204" s="151"/>
      <c r="G204" s="154" t="s">
        <v>113</v>
      </c>
      <c r="H204" s="156"/>
      <c r="I204" s="157"/>
      <c r="J204" s="157"/>
      <c r="K204" s="157"/>
      <c r="L204" s="157"/>
      <c r="M204" s="158" t="s">
        <v>29</v>
      </c>
    </row>
    <row r="205" spans="2:13" s="64" customFormat="1" ht="26.25" customHeight="1" thickBot="1">
      <c r="B205" s="152"/>
      <c r="C205" s="153"/>
      <c r="D205" s="153"/>
      <c r="E205" s="153"/>
      <c r="F205" s="153"/>
      <c r="G205" s="155"/>
      <c r="H205" s="76" t="s">
        <v>30</v>
      </c>
      <c r="I205" s="77" t="s">
        <v>31</v>
      </c>
      <c r="J205" s="77" t="s">
        <v>66</v>
      </c>
      <c r="K205" s="77" t="s">
        <v>33</v>
      </c>
      <c r="L205" s="77" t="s">
        <v>5</v>
      </c>
      <c r="M205" s="159"/>
    </row>
    <row r="206" spans="2:13" s="64" customFormat="1" ht="20.25" customHeight="1">
      <c r="B206" s="78"/>
      <c r="C206" s="79"/>
      <c r="D206" s="79"/>
      <c r="E206" s="79"/>
      <c r="F206" s="80"/>
      <c r="G206" s="114" t="s">
        <v>182</v>
      </c>
      <c r="H206" s="115">
        <v>4</v>
      </c>
      <c r="I206" s="83">
        <v>2.7</v>
      </c>
      <c r="J206" s="89">
        <f>H206*I206</f>
        <v>10.8</v>
      </c>
      <c r="K206" s="89"/>
      <c r="L206" s="89"/>
      <c r="M206" s="84">
        <f>H206*I206</f>
        <v>10.8</v>
      </c>
    </row>
    <row r="207" spans="2:13" s="64" customFormat="1" ht="20.25" customHeight="1">
      <c r="B207" s="85"/>
      <c r="C207" s="116"/>
      <c r="D207" s="116"/>
      <c r="E207" s="116"/>
      <c r="F207" s="87"/>
      <c r="G207" s="113"/>
      <c r="H207" s="82"/>
      <c r="I207" s="83"/>
      <c r="J207" s="89"/>
      <c r="K207" s="89"/>
      <c r="L207" s="89"/>
      <c r="M207" s="84"/>
    </row>
    <row r="208" spans="2:13" s="64" customFormat="1" ht="21" customHeight="1">
      <c r="B208" s="85"/>
      <c r="C208" s="86"/>
      <c r="D208" s="86"/>
      <c r="E208" s="86"/>
      <c r="F208" s="87"/>
      <c r="G208" s="113"/>
      <c r="H208" s="82"/>
      <c r="I208" s="83"/>
      <c r="J208" s="89"/>
      <c r="K208" s="89"/>
      <c r="L208" s="89"/>
      <c r="M208" s="84"/>
    </row>
    <row r="209" spans="2:13" s="64" customFormat="1" ht="16.5" thickBot="1">
      <c r="B209" s="143" t="s">
        <v>35</v>
      </c>
      <c r="C209" s="144"/>
      <c r="D209" s="144"/>
      <c r="E209" s="144"/>
      <c r="F209" s="144"/>
      <c r="G209" s="145"/>
      <c r="H209" s="146" t="s">
        <v>36</v>
      </c>
      <c r="I209" s="147"/>
      <c r="J209" s="147"/>
      <c r="K209" s="147"/>
      <c r="L209" s="148"/>
      <c r="M209" s="93">
        <f>(SUM(M206:M208))</f>
        <v>10.8</v>
      </c>
    </row>
    <row r="210" spans="2:13" ht="15" thickBot="1"/>
    <row r="211" spans="2:13" ht="15.75">
      <c r="B211" s="65">
        <v>8</v>
      </c>
      <c r="C211" s="149" t="s">
        <v>146</v>
      </c>
      <c r="D211" s="149"/>
      <c r="E211" s="149"/>
      <c r="F211" s="149"/>
      <c r="G211" s="149"/>
      <c r="H211" s="66"/>
      <c r="I211" s="66"/>
      <c r="J211" s="66"/>
      <c r="K211" s="66"/>
      <c r="L211" s="67"/>
      <c r="M211" s="68" t="s">
        <v>25</v>
      </c>
    </row>
    <row r="212" spans="2:13" ht="16.5" thickBot="1">
      <c r="B212" s="69" t="s">
        <v>145</v>
      </c>
      <c r="C212" s="70" t="str">
        <f>'PRESUPUESTO - CERRAMIENTO'!C41</f>
        <v>2.10.13</v>
      </c>
      <c r="D212" s="71" t="str">
        <f>'PRESUPUESTO - CERRAMIENTO'!D41</f>
        <v>SUMINISTRO, INSTALACIÓN Y CONEXIÓN DE CABLE CON CENTRICO (ANTIFRAUDE) No. 1 x 8 +8 AWG EN COBRE (ACOMETIDA
MONOFÁSICA)</v>
      </c>
      <c r="E212" s="72"/>
      <c r="F212" s="72"/>
      <c r="G212" s="72"/>
      <c r="H212" s="73"/>
      <c r="I212" s="73"/>
      <c r="J212" s="73"/>
      <c r="K212" s="73"/>
      <c r="L212" s="74"/>
      <c r="M212" s="75" t="s">
        <v>49</v>
      </c>
    </row>
    <row r="213" spans="2:13">
      <c r="B213" s="150" t="s">
        <v>112</v>
      </c>
      <c r="C213" s="151"/>
      <c r="D213" s="151"/>
      <c r="E213" s="151"/>
      <c r="F213" s="151"/>
      <c r="G213" s="154" t="s">
        <v>113</v>
      </c>
      <c r="H213" s="156"/>
      <c r="I213" s="157"/>
      <c r="J213" s="157"/>
      <c r="K213" s="157"/>
      <c r="L213" s="157"/>
      <c r="M213" s="158" t="s">
        <v>29</v>
      </c>
    </row>
    <row r="214" spans="2:13" ht="23.25" thickBot="1">
      <c r="B214" s="152"/>
      <c r="C214" s="153"/>
      <c r="D214" s="153"/>
      <c r="E214" s="153"/>
      <c r="F214" s="153"/>
      <c r="G214" s="155"/>
      <c r="H214" s="76" t="s">
        <v>30</v>
      </c>
      <c r="I214" s="77" t="s">
        <v>31</v>
      </c>
      <c r="J214" s="77" t="s">
        <v>66</v>
      </c>
      <c r="K214" s="77" t="s">
        <v>33</v>
      </c>
      <c r="L214" s="77" t="s">
        <v>5</v>
      </c>
      <c r="M214" s="159"/>
    </row>
    <row r="215" spans="2:13">
      <c r="B215" s="78"/>
      <c r="C215" s="79"/>
      <c r="D215" s="79"/>
      <c r="E215" s="79"/>
      <c r="F215" s="80"/>
      <c r="G215" s="114" t="s">
        <v>184</v>
      </c>
      <c r="H215" s="115">
        <v>30</v>
      </c>
      <c r="I215" s="83"/>
      <c r="J215" s="89"/>
      <c r="K215" s="89"/>
      <c r="L215" s="89"/>
      <c r="M215" s="84">
        <f>H215</f>
        <v>30</v>
      </c>
    </row>
    <row r="216" spans="2:13">
      <c r="B216" s="85"/>
      <c r="C216" s="116"/>
      <c r="D216" s="116"/>
      <c r="E216" s="116"/>
      <c r="F216" s="87"/>
      <c r="G216" s="113"/>
      <c r="H216" s="82"/>
      <c r="I216" s="83"/>
      <c r="J216" s="89"/>
      <c r="K216" s="89"/>
      <c r="L216" s="89"/>
      <c r="M216" s="84"/>
    </row>
    <row r="217" spans="2:13">
      <c r="B217" s="85"/>
      <c r="C217" s="86"/>
      <c r="D217" s="86"/>
      <c r="E217" s="86"/>
      <c r="F217" s="87"/>
      <c r="G217" s="113"/>
      <c r="H217" s="82"/>
      <c r="I217" s="83"/>
      <c r="J217" s="89"/>
      <c r="K217" s="89"/>
      <c r="L217" s="89"/>
      <c r="M217" s="84"/>
    </row>
    <row r="218" spans="2:13" ht="16.5" thickBot="1">
      <c r="B218" s="143" t="s">
        <v>35</v>
      </c>
      <c r="C218" s="144"/>
      <c r="D218" s="144"/>
      <c r="E218" s="144"/>
      <c r="F218" s="144"/>
      <c r="G218" s="145"/>
      <c r="H218" s="146" t="s">
        <v>36</v>
      </c>
      <c r="I218" s="147"/>
      <c r="J218" s="147"/>
      <c r="K218" s="147"/>
      <c r="L218" s="148"/>
      <c r="M218" s="93">
        <f>(SUM(M215:M217))</f>
        <v>30</v>
      </c>
    </row>
    <row r="219" spans="2:13" ht="15" thickBot="1"/>
    <row r="220" spans="2:13" ht="15.75">
      <c r="B220" s="65">
        <v>8</v>
      </c>
      <c r="C220" s="149" t="s">
        <v>146</v>
      </c>
      <c r="D220" s="149"/>
      <c r="E220" s="149"/>
      <c r="F220" s="149"/>
      <c r="G220" s="149"/>
      <c r="H220" s="66"/>
      <c r="I220" s="66"/>
      <c r="J220" s="66"/>
      <c r="K220" s="66"/>
      <c r="L220" s="67"/>
      <c r="M220" s="68" t="s">
        <v>25</v>
      </c>
    </row>
    <row r="221" spans="2:13" ht="16.5" thickBot="1">
      <c r="B221" s="69" t="s">
        <v>149</v>
      </c>
      <c r="C221" s="70" t="str">
        <f>'PRESUPUESTO - CERRAMIENTO'!C42</f>
        <v>2.10.165</v>
      </c>
      <c r="D221" s="71" t="str">
        <f>'PRESUPUESTO - CERRAMIENTO'!D42</f>
        <v>SUMINISTRO E INSTALACIÓN DE SALIDA DE ILUMINACIÓN EXPUESTA EN CALIBRE 12 AWG (F, N, T) EN DUCTO EMT 3/4"</v>
      </c>
      <c r="E221" s="72"/>
      <c r="F221" s="72"/>
      <c r="G221" s="72"/>
      <c r="H221" s="73"/>
      <c r="I221" s="73"/>
      <c r="J221" s="73"/>
      <c r="K221" s="73"/>
      <c r="L221" s="74"/>
      <c r="M221" s="75" t="s">
        <v>25</v>
      </c>
    </row>
    <row r="222" spans="2:13">
      <c r="B222" s="150" t="s">
        <v>112</v>
      </c>
      <c r="C222" s="151"/>
      <c r="D222" s="151"/>
      <c r="E222" s="151"/>
      <c r="F222" s="151"/>
      <c r="G222" s="154" t="s">
        <v>113</v>
      </c>
      <c r="H222" s="156"/>
      <c r="I222" s="157"/>
      <c r="J222" s="157"/>
      <c r="K222" s="157"/>
      <c r="L222" s="157"/>
      <c r="M222" s="158" t="s">
        <v>29</v>
      </c>
    </row>
    <row r="223" spans="2:13" ht="23.25" thickBot="1">
      <c r="B223" s="152"/>
      <c r="C223" s="153"/>
      <c r="D223" s="153"/>
      <c r="E223" s="153"/>
      <c r="F223" s="153"/>
      <c r="G223" s="155"/>
      <c r="H223" s="76" t="s">
        <v>30</v>
      </c>
      <c r="I223" s="77" t="s">
        <v>31</v>
      </c>
      <c r="J223" s="77" t="s">
        <v>66</v>
      </c>
      <c r="K223" s="77" t="s">
        <v>33</v>
      </c>
      <c r="L223" s="77" t="s">
        <v>5</v>
      </c>
      <c r="M223" s="159"/>
    </row>
    <row r="224" spans="2:13">
      <c r="B224" s="78"/>
      <c r="C224" s="79"/>
      <c r="D224" s="79"/>
      <c r="E224" s="79"/>
      <c r="F224" s="80"/>
      <c r="G224" s="114" t="s">
        <v>184</v>
      </c>
      <c r="H224" s="115"/>
      <c r="I224" s="83"/>
      <c r="J224" s="89"/>
      <c r="K224" s="89"/>
      <c r="L224" s="89">
        <v>3</v>
      </c>
      <c r="M224" s="84">
        <f>L224</f>
        <v>3</v>
      </c>
    </row>
    <row r="225" spans="2:13">
      <c r="B225" s="85"/>
      <c r="C225" s="116"/>
      <c r="D225" s="116"/>
      <c r="E225" s="116"/>
      <c r="F225" s="87"/>
      <c r="G225" s="113"/>
      <c r="H225" s="82"/>
      <c r="I225" s="83"/>
      <c r="J225" s="89"/>
      <c r="K225" s="89"/>
      <c r="L225" s="89"/>
      <c r="M225" s="84"/>
    </row>
    <row r="226" spans="2:13">
      <c r="B226" s="85"/>
      <c r="C226" s="86"/>
      <c r="D226" s="86"/>
      <c r="E226" s="86"/>
      <c r="F226" s="87"/>
      <c r="G226" s="113"/>
      <c r="H226" s="82"/>
      <c r="I226" s="83"/>
      <c r="J226" s="89"/>
      <c r="K226" s="89"/>
      <c r="L226" s="89"/>
      <c r="M226" s="84"/>
    </row>
    <row r="227" spans="2:13" ht="16.5" thickBot="1">
      <c r="B227" s="143" t="s">
        <v>35</v>
      </c>
      <c r="C227" s="144"/>
      <c r="D227" s="144"/>
      <c r="E227" s="144"/>
      <c r="F227" s="144"/>
      <c r="G227" s="145"/>
      <c r="H227" s="146" t="s">
        <v>36</v>
      </c>
      <c r="I227" s="147"/>
      <c r="J227" s="147"/>
      <c r="K227" s="147"/>
      <c r="L227" s="148"/>
      <c r="M227" s="93">
        <f>(SUM(M224:M226))</f>
        <v>3</v>
      </c>
    </row>
    <row r="228" spans="2:13" ht="15" thickBot="1"/>
    <row r="229" spans="2:13" ht="15.75">
      <c r="B229" s="65">
        <v>8</v>
      </c>
      <c r="C229" s="149" t="s">
        <v>146</v>
      </c>
      <c r="D229" s="149"/>
      <c r="E229" s="149"/>
      <c r="F229" s="149"/>
      <c r="G229" s="149"/>
      <c r="H229" s="66"/>
      <c r="I229" s="66"/>
      <c r="J229" s="66"/>
      <c r="K229" s="66"/>
      <c r="L229" s="67"/>
      <c r="M229" s="68" t="s">
        <v>25</v>
      </c>
    </row>
    <row r="230" spans="2:13" ht="16.5" thickBot="1">
      <c r="B230" s="69" t="s">
        <v>150</v>
      </c>
      <c r="C230" s="70" t="str">
        <f>'PRESUPUESTO - CERRAMIENTO'!C43</f>
        <v>2.10.105</v>
      </c>
      <c r="D230" s="71" t="str">
        <f>'PRESUPUESTO - CERRAMIENTO'!D43</f>
        <v>SUMINISTRO E INSTALACIÓN DE SALIDA COMPLETA PARA TOMA CORRIENTE MONOFÁSICO, EN CALIBRE 12 AWG Y DUCTO PVC DE1/2".
(INCLUYE APARATO).</v>
      </c>
      <c r="E230" s="72"/>
      <c r="F230" s="72"/>
      <c r="G230" s="72"/>
      <c r="H230" s="73"/>
      <c r="I230" s="73"/>
      <c r="J230" s="73"/>
      <c r="K230" s="73"/>
      <c r="L230" s="74"/>
      <c r="M230" s="75" t="s">
        <v>25</v>
      </c>
    </row>
    <row r="231" spans="2:13">
      <c r="B231" s="150" t="s">
        <v>112</v>
      </c>
      <c r="C231" s="151"/>
      <c r="D231" s="151"/>
      <c r="E231" s="151"/>
      <c r="F231" s="151"/>
      <c r="G231" s="154" t="s">
        <v>113</v>
      </c>
      <c r="H231" s="156"/>
      <c r="I231" s="157"/>
      <c r="J231" s="157"/>
      <c r="K231" s="157"/>
      <c r="L231" s="157"/>
      <c r="M231" s="158" t="s">
        <v>29</v>
      </c>
    </row>
    <row r="232" spans="2:13" ht="23.25" thickBot="1">
      <c r="B232" s="152"/>
      <c r="C232" s="153"/>
      <c r="D232" s="153"/>
      <c r="E232" s="153"/>
      <c r="F232" s="153"/>
      <c r="G232" s="155"/>
      <c r="H232" s="76" t="s">
        <v>30</v>
      </c>
      <c r="I232" s="77" t="s">
        <v>31</v>
      </c>
      <c r="J232" s="77" t="s">
        <v>66</v>
      </c>
      <c r="K232" s="77" t="s">
        <v>33</v>
      </c>
      <c r="L232" s="77" t="s">
        <v>5</v>
      </c>
      <c r="M232" s="159"/>
    </row>
    <row r="233" spans="2:13">
      <c r="B233" s="78"/>
      <c r="C233" s="79"/>
      <c r="D233" s="79"/>
      <c r="E233" s="79"/>
      <c r="F233" s="80"/>
      <c r="G233" s="114" t="s">
        <v>184</v>
      </c>
      <c r="H233" s="115"/>
      <c r="I233" s="83"/>
      <c r="J233" s="89"/>
      <c r="K233" s="89"/>
      <c r="L233" s="89">
        <v>3</v>
      </c>
      <c r="M233" s="84">
        <f>L233</f>
        <v>3</v>
      </c>
    </row>
    <row r="234" spans="2:13">
      <c r="B234" s="85"/>
      <c r="C234" s="116"/>
      <c r="D234" s="116"/>
      <c r="E234" s="116"/>
      <c r="F234" s="87"/>
      <c r="G234" s="113"/>
      <c r="H234" s="82"/>
      <c r="I234" s="83"/>
      <c r="J234" s="89"/>
      <c r="K234" s="89"/>
      <c r="L234" s="89"/>
      <c r="M234" s="84"/>
    </row>
    <row r="235" spans="2:13">
      <c r="B235" s="85"/>
      <c r="C235" s="86"/>
      <c r="D235" s="86"/>
      <c r="E235" s="86"/>
      <c r="F235" s="87"/>
      <c r="G235" s="113"/>
      <c r="H235" s="82"/>
      <c r="I235" s="83"/>
      <c r="J235" s="89"/>
      <c r="K235" s="89"/>
      <c r="L235" s="89"/>
      <c r="M235" s="84"/>
    </row>
    <row r="236" spans="2:13" ht="16.5" thickBot="1">
      <c r="B236" s="143" t="s">
        <v>35</v>
      </c>
      <c r="C236" s="144"/>
      <c r="D236" s="144"/>
      <c r="E236" s="144"/>
      <c r="F236" s="144"/>
      <c r="G236" s="145"/>
      <c r="H236" s="146" t="s">
        <v>36</v>
      </c>
      <c r="I236" s="147"/>
      <c r="J236" s="147"/>
      <c r="K236" s="147"/>
      <c r="L236" s="148"/>
      <c r="M236" s="93">
        <f>(SUM(M233:M235))</f>
        <v>3</v>
      </c>
    </row>
    <row r="237" spans="2:13" ht="15" thickBot="1"/>
    <row r="238" spans="2:13" ht="15.75">
      <c r="B238" s="65">
        <v>8</v>
      </c>
      <c r="C238" s="149" t="s">
        <v>146</v>
      </c>
      <c r="D238" s="149"/>
      <c r="E238" s="149"/>
      <c r="F238" s="149"/>
      <c r="G238" s="149"/>
      <c r="H238" s="66"/>
      <c r="I238" s="66"/>
      <c r="J238" s="66"/>
      <c r="K238" s="66"/>
      <c r="L238" s="67"/>
      <c r="M238" s="68" t="s">
        <v>25</v>
      </c>
    </row>
    <row r="239" spans="2:13" ht="18" customHeight="1" thickBot="1">
      <c r="B239" s="69" t="s">
        <v>151</v>
      </c>
      <c r="C239" s="117" t="s">
        <v>185</v>
      </c>
      <c r="D239" s="71" t="str">
        <f>'PRESUPUESTO - CERRAMIENTO'!D44</f>
        <v>SUMINISTRO E INSTALACIÓN DE SALIDA COMPLETA PARA INTERRUPTOR SENCILLO, EN CALIBRE 12 AWG Y DUCTO EMT DE 3/4".(INCLUYE
PARATO).</v>
      </c>
      <c r="E239" s="72"/>
      <c r="F239" s="72"/>
      <c r="G239" s="72"/>
      <c r="H239" s="73"/>
      <c r="I239" s="73"/>
      <c r="J239" s="73"/>
      <c r="K239" s="73"/>
      <c r="L239" s="74"/>
      <c r="M239" s="75" t="s">
        <v>25</v>
      </c>
    </row>
    <row r="240" spans="2:13">
      <c r="B240" s="150" t="s">
        <v>112</v>
      </c>
      <c r="C240" s="151"/>
      <c r="D240" s="151"/>
      <c r="E240" s="151"/>
      <c r="F240" s="151"/>
      <c r="G240" s="154" t="s">
        <v>113</v>
      </c>
      <c r="H240" s="156"/>
      <c r="I240" s="157"/>
      <c r="J240" s="157"/>
      <c r="K240" s="157"/>
      <c r="L240" s="157"/>
      <c r="M240" s="158" t="s">
        <v>29</v>
      </c>
    </row>
    <row r="241" spans="2:13" ht="23.25" thickBot="1">
      <c r="B241" s="152"/>
      <c r="C241" s="153"/>
      <c r="D241" s="153"/>
      <c r="E241" s="153"/>
      <c r="F241" s="153"/>
      <c r="G241" s="155"/>
      <c r="H241" s="76" t="s">
        <v>30</v>
      </c>
      <c r="I241" s="77" t="s">
        <v>31</v>
      </c>
      <c r="J241" s="77" t="s">
        <v>66</v>
      </c>
      <c r="K241" s="77" t="s">
        <v>33</v>
      </c>
      <c r="L241" s="77" t="s">
        <v>5</v>
      </c>
      <c r="M241" s="159"/>
    </row>
    <row r="242" spans="2:13">
      <c r="B242" s="78"/>
      <c r="C242" s="79"/>
      <c r="D242" s="79"/>
      <c r="E242" s="79"/>
      <c r="F242" s="80"/>
      <c r="G242" s="114" t="s">
        <v>184</v>
      </c>
      <c r="H242" s="115"/>
      <c r="I242" s="83"/>
      <c r="J242" s="89"/>
      <c r="K242" s="89"/>
      <c r="L242" s="89">
        <v>3</v>
      </c>
      <c r="M242" s="84">
        <f>L242</f>
        <v>3</v>
      </c>
    </row>
    <row r="243" spans="2:13">
      <c r="B243" s="85"/>
      <c r="C243" s="116"/>
      <c r="D243" s="116"/>
      <c r="E243" s="116"/>
      <c r="F243" s="87"/>
      <c r="G243" s="113"/>
      <c r="H243" s="82"/>
      <c r="I243" s="83"/>
      <c r="J243" s="89"/>
      <c r="K243" s="89"/>
      <c r="L243" s="89"/>
      <c r="M243" s="84"/>
    </row>
    <row r="244" spans="2:13">
      <c r="B244" s="85"/>
      <c r="C244" s="86"/>
      <c r="D244" s="86"/>
      <c r="E244" s="86"/>
      <c r="F244" s="87"/>
      <c r="G244" s="113"/>
      <c r="H244" s="82"/>
      <c r="I244" s="83"/>
      <c r="J244" s="89"/>
      <c r="K244" s="89"/>
      <c r="L244" s="89"/>
      <c r="M244" s="84"/>
    </row>
    <row r="245" spans="2:13" ht="16.5" thickBot="1">
      <c r="B245" s="143" t="s">
        <v>35</v>
      </c>
      <c r="C245" s="144"/>
      <c r="D245" s="144"/>
      <c r="E245" s="144"/>
      <c r="F245" s="144"/>
      <c r="G245" s="145"/>
      <c r="H245" s="146" t="s">
        <v>36</v>
      </c>
      <c r="I245" s="147"/>
      <c r="J245" s="147"/>
      <c r="K245" s="147"/>
      <c r="L245" s="148"/>
      <c r="M245" s="93">
        <f>(SUM(M242:M244))</f>
        <v>3</v>
      </c>
    </row>
    <row r="246" spans="2:13" ht="15" thickBot="1"/>
    <row r="247" spans="2:13" ht="15.75">
      <c r="B247" s="65">
        <v>8</v>
      </c>
      <c r="C247" s="149" t="s">
        <v>146</v>
      </c>
      <c r="D247" s="149"/>
      <c r="E247" s="149"/>
      <c r="F247" s="149"/>
      <c r="G247" s="149"/>
      <c r="H247" s="66"/>
      <c r="I247" s="66"/>
      <c r="J247" s="66"/>
      <c r="K247" s="66"/>
      <c r="L247" s="67"/>
      <c r="M247" s="68" t="s">
        <v>25</v>
      </c>
    </row>
    <row r="248" spans="2:13" ht="16.5" thickBot="1">
      <c r="B248" s="69" t="s">
        <v>159</v>
      </c>
      <c r="C248" s="70" t="str">
        <f>'PRESUPUESTO - CERRAMIENTO'!C45</f>
        <v>2.10.169</v>
      </c>
      <c r="D248" s="71" t="str">
        <f>'PRESUPUESTO - CERRAMIENTO'!D45</f>
        <v>SUMINISTRO E INSTALACIÓN DE PANEL LED CUADRADO DE INCRUSTAR 12 W</v>
      </c>
      <c r="E248" s="72"/>
      <c r="F248" s="72"/>
      <c r="G248" s="72"/>
      <c r="H248" s="73"/>
      <c r="I248" s="73"/>
      <c r="J248" s="73"/>
      <c r="K248" s="73"/>
      <c r="L248" s="74"/>
      <c r="M248" s="75" t="s">
        <v>25</v>
      </c>
    </row>
    <row r="249" spans="2:13">
      <c r="B249" s="150" t="s">
        <v>112</v>
      </c>
      <c r="C249" s="151"/>
      <c r="D249" s="151"/>
      <c r="E249" s="151"/>
      <c r="F249" s="151"/>
      <c r="G249" s="154" t="s">
        <v>113</v>
      </c>
      <c r="H249" s="156"/>
      <c r="I249" s="157"/>
      <c r="J249" s="157"/>
      <c r="K249" s="157"/>
      <c r="L249" s="157"/>
      <c r="M249" s="158" t="s">
        <v>29</v>
      </c>
    </row>
    <row r="250" spans="2:13" ht="23.25" thickBot="1">
      <c r="B250" s="152"/>
      <c r="C250" s="153"/>
      <c r="D250" s="153"/>
      <c r="E250" s="153"/>
      <c r="F250" s="153"/>
      <c r="G250" s="155"/>
      <c r="H250" s="76" t="s">
        <v>30</v>
      </c>
      <c r="I250" s="77" t="s">
        <v>31</v>
      </c>
      <c r="J250" s="77" t="s">
        <v>66</v>
      </c>
      <c r="K250" s="77" t="s">
        <v>33</v>
      </c>
      <c r="L250" s="77" t="s">
        <v>5</v>
      </c>
      <c r="M250" s="159"/>
    </row>
    <row r="251" spans="2:13">
      <c r="B251" s="78"/>
      <c r="C251" s="79"/>
      <c r="D251" s="79"/>
      <c r="E251" s="79"/>
      <c r="F251" s="80"/>
      <c r="G251" s="114" t="s">
        <v>184</v>
      </c>
      <c r="H251" s="115">
        <v>30</v>
      </c>
      <c r="I251" s="83"/>
      <c r="J251" s="89"/>
      <c r="K251" s="89"/>
      <c r="L251" s="89">
        <v>3</v>
      </c>
      <c r="M251" s="84">
        <f>L251</f>
        <v>3</v>
      </c>
    </row>
    <row r="252" spans="2:13">
      <c r="B252" s="85"/>
      <c r="C252" s="116"/>
      <c r="D252" s="116"/>
      <c r="E252" s="116"/>
      <c r="F252" s="87"/>
      <c r="G252" s="113"/>
      <c r="H252" s="82"/>
      <c r="I252" s="83"/>
      <c r="J252" s="89"/>
      <c r="K252" s="89"/>
      <c r="L252" s="89"/>
      <c r="M252" s="84"/>
    </row>
    <row r="253" spans="2:13">
      <c r="B253" s="85"/>
      <c r="C253" s="86"/>
      <c r="D253" s="86"/>
      <c r="E253" s="86"/>
      <c r="F253" s="87"/>
      <c r="G253" s="113"/>
      <c r="H253" s="82"/>
      <c r="I253" s="83"/>
      <c r="J253" s="89"/>
      <c r="K253" s="89"/>
      <c r="L253" s="89"/>
      <c r="M253" s="84"/>
    </row>
    <row r="254" spans="2:13" ht="16.5" thickBot="1">
      <c r="B254" s="143" t="s">
        <v>35</v>
      </c>
      <c r="C254" s="144"/>
      <c r="D254" s="144"/>
      <c r="E254" s="144"/>
      <c r="F254" s="144"/>
      <c r="G254" s="145"/>
      <c r="H254" s="146" t="s">
        <v>36</v>
      </c>
      <c r="I254" s="147"/>
      <c r="J254" s="147"/>
      <c r="K254" s="147"/>
      <c r="L254" s="148"/>
      <c r="M254" s="93">
        <f>(SUM(M251:M253))</f>
        <v>3</v>
      </c>
    </row>
    <row r="255" spans="2:13" ht="15" thickBot="1"/>
    <row r="256" spans="2:13" ht="15.75">
      <c r="B256" s="65">
        <v>9</v>
      </c>
      <c r="C256" s="149" t="s">
        <v>186</v>
      </c>
      <c r="D256" s="149"/>
      <c r="E256" s="149"/>
      <c r="F256" s="149"/>
      <c r="G256" s="149"/>
      <c r="H256" s="66"/>
      <c r="I256" s="66"/>
      <c r="J256" s="66"/>
      <c r="K256" s="66"/>
      <c r="L256" s="67"/>
      <c r="M256" s="68" t="s">
        <v>25</v>
      </c>
    </row>
    <row r="257" spans="2:13" ht="16.5" thickBot="1">
      <c r="B257" s="69" t="s">
        <v>187</v>
      </c>
      <c r="C257" s="70" t="str">
        <f>'PRESUPUESTO - CERRAMIENTO'!C47</f>
        <v xml:space="preserve"> 5.01.12</v>
      </c>
      <c r="D257" s="71" t="str">
        <f>'PRESUPUESTO - CERRAMIENTO'!D47</f>
        <v xml:space="preserve"> PUNTO SANITARIO O DE DESAGUES DE 3"</v>
      </c>
      <c r="E257" s="72"/>
      <c r="F257" s="72"/>
      <c r="G257" s="72"/>
      <c r="H257" s="73"/>
      <c r="I257" s="73"/>
      <c r="J257" s="73"/>
      <c r="K257" s="73"/>
      <c r="L257" s="74"/>
      <c r="M257" s="75" t="s">
        <v>25</v>
      </c>
    </row>
    <row r="258" spans="2:13">
      <c r="B258" s="150" t="s">
        <v>112</v>
      </c>
      <c r="C258" s="151"/>
      <c r="D258" s="151"/>
      <c r="E258" s="151"/>
      <c r="F258" s="151"/>
      <c r="G258" s="154" t="s">
        <v>113</v>
      </c>
      <c r="H258" s="156"/>
      <c r="I258" s="157"/>
      <c r="J258" s="157"/>
      <c r="K258" s="157"/>
      <c r="L258" s="157"/>
      <c r="M258" s="158" t="s">
        <v>29</v>
      </c>
    </row>
    <row r="259" spans="2:13" ht="23.25" thickBot="1">
      <c r="B259" s="152"/>
      <c r="C259" s="153"/>
      <c r="D259" s="153"/>
      <c r="E259" s="153"/>
      <c r="F259" s="153"/>
      <c r="G259" s="155"/>
      <c r="H259" s="76" t="s">
        <v>30</v>
      </c>
      <c r="I259" s="77" t="s">
        <v>31</v>
      </c>
      <c r="J259" s="77" t="s">
        <v>66</v>
      </c>
      <c r="K259" s="77" t="s">
        <v>33</v>
      </c>
      <c r="L259" s="77" t="s">
        <v>5</v>
      </c>
      <c r="M259" s="159"/>
    </row>
    <row r="260" spans="2:13">
      <c r="B260" s="78"/>
      <c r="C260" s="79"/>
      <c r="D260" s="79"/>
      <c r="E260" s="79"/>
      <c r="F260" s="80"/>
      <c r="G260" s="114" t="s">
        <v>192</v>
      </c>
      <c r="H260" s="115"/>
      <c r="I260" s="83"/>
      <c r="J260" s="89"/>
      <c r="K260" s="89"/>
      <c r="L260" s="89">
        <v>3</v>
      </c>
      <c r="M260" s="84">
        <f>L260</f>
        <v>3</v>
      </c>
    </row>
    <row r="261" spans="2:13">
      <c r="B261" s="85"/>
      <c r="C261" s="116"/>
      <c r="D261" s="116"/>
      <c r="E261" s="116"/>
      <c r="F261" s="87"/>
      <c r="G261" s="113"/>
      <c r="H261" s="82"/>
      <c r="I261" s="83"/>
      <c r="J261" s="89"/>
      <c r="K261" s="89"/>
      <c r="L261" s="89"/>
      <c r="M261" s="84"/>
    </row>
    <row r="262" spans="2:13">
      <c r="B262" s="85"/>
      <c r="C262" s="86"/>
      <c r="D262" s="86"/>
      <c r="E262" s="86"/>
      <c r="F262" s="87"/>
      <c r="G262" s="113"/>
      <c r="H262" s="82"/>
      <c r="I262" s="83"/>
      <c r="J262" s="89"/>
      <c r="K262" s="89"/>
      <c r="L262" s="89"/>
      <c r="M262" s="84"/>
    </row>
    <row r="263" spans="2:13" ht="16.5" thickBot="1">
      <c r="B263" s="143" t="s">
        <v>35</v>
      </c>
      <c r="C263" s="144"/>
      <c r="D263" s="144"/>
      <c r="E263" s="144"/>
      <c r="F263" s="144"/>
      <c r="G263" s="145"/>
      <c r="H263" s="146" t="s">
        <v>36</v>
      </c>
      <c r="I263" s="147"/>
      <c r="J263" s="147"/>
      <c r="K263" s="147"/>
      <c r="L263" s="148"/>
      <c r="M263" s="93">
        <f>(SUM(M260:M262))</f>
        <v>3</v>
      </c>
    </row>
    <row r="264" spans="2:13" ht="15" thickBot="1"/>
    <row r="265" spans="2:13" ht="15.75">
      <c r="B265" s="65">
        <v>9</v>
      </c>
      <c r="C265" s="149" t="s">
        <v>186</v>
      </c>
      <c r="D265" s="149"/>
      <c r="E265" s="149"/>
      <c r="F265" s="149"/>
      <c r="G265" s="149"/>
      <c r="H265" s="66"/>
      <c r="I265" s="66"/>
      <c r="J265" s="66"/>
      <c r="K265" s="66"/>
      <c r="L265" s="67"/>
      <c r="M265" s="68" t="s">
        <v>25</v>
      </c>
    </row>
    <row r="266" spans="2:13" ht="16.5" thickBot="1">
      <c r="B266" s="69" t="s">
        <v>188</v>
      </c>
      <c r="C266" s="70" t="str">
        <f>'PRESUPUESTO - CERRAMIENTO'!C48</f>
        <v xml:space="preserve"> 2.12.175</v>
      </c>
      <c r="D266" s="71" t="str">
        <f>'PRESUPUESTO - CERRAMIENTO'!D48</f>
        <v>SUMINISTRO E INSTALACIÓN DE COMBO SANITARIO. INCLUYE GRIFERÍAS Y ACCESORIOS</v>
      </c>
      <c r="E266" s="72"/>
      <c r="F266" s="72"/>
      <c r="G266" s="72"/>
      <c r="H266" s="73"/>
      <c r="I266" s="73"/>
      <c r="J266" s="73"/>
      <c r="K266" s="73"/>
      <c r="L266" s="74"/>
      <c r="M266" s="75" t="s">
        <v>25</v>
      </c>
    </row>
    <row r="267" spans="2:13">
      <c r="B267" s="150" t="s">
        <v>112</v>
      </c>
      <c r="C267" s="151"/>
      <c r="D267" s="151"/>
      <c r="E267" s="151"/>
      <c r="F267" s="151"/>
      <c r="G267" s="154" t="s">
        <v>113</v>
      </c>
      <c r="H267" s="156"/>
      <c r="I267" s="157"/>
      <c r="J267" s="157"/>
      <c r="K267" s="157"/>
      <c r="L267" s="157"/>
      <c r="M267" s="158" t="s">
        <v>29</v>
      </c>
    </row>
    <row r="268" spans="2:13" ht="23.25" thickBot="1">
      <c r="B268" s="152"/>
      <c r="C268" s="153"/>
      <c r="D268" s="153"/>
      <c r="E268" s="153"/>
      <c r="F268" s="153"/>
      <c r="G268" s="155"/>
      <c r="H268" s="76" t="s">
        <v>30</v>
      </c>
      <c r="I268" s="77" t="s">
        <v>31</v>
      </c>
      <c r="J268" s="77" t="s">
        <v>66</v>
      </c>
      <c r="K268" s="77" t="s">
        <v>33</v>
      </c>
      <c r="L268" s="77" t="s">
        <v>5</v>
      </c>
      <c r="M268" s="159"/>
    </row>
    <row r="269" spans="2:13">
      <c r="B269" s="78"/>
      <c r="C269" s="79"/>
      <c r="D269" s="79"/>
      <c r="E269" s="79"/>
      <c r="F269" s="80"/>
      <c r="G269" s="114" t="s">
        <v>196</v>
      </c>
      <c r="H269" s="115"/>
      <c r="I269" s="83"/>
      <c r="J269" s="89"/>
      <c r="K269" s="89"/>
      <c r="L269" s="89">
        <v>1</v>
      </c>
      <c r="M269" s="84">
        <f>L269</f>
        <v>1</v>
      </c>
    </row>
    <row r="270" spans="2:13">
      <c r="B270" s="85"/>
      <c r="C270" s="116"/>
      <c r="D270" s="116"/>
      <c r="E270" s="116"/>
      <c r="F270" s="87"/>
      <c r="G270" s="113"/>
      <c r="H270" s="82"/>
      <c r="I270" s="83"/>
      <c r="J270" s="89"/>
      <c r="K270" s="89"/>
      <c r="L270" s="89"/>
      <c r="M270" s="84"/>
    </row>
    <row r="271" spans="2:13">
      <c r="B271" s="85"/>
      <c r="C271" s="86"/>
      <c r="D271" s="86"/>
      <c r="E271" s="86"/>
      <c r="F271" s="87"/>
      <c r="G271" s="113"/>
      <c r="H271" s="82"/>
      <c r="I271" s="83"/>
      <c r="J271" s="89"/>
      <c r="K271" s="89"/>
      <c r="L271" s="89"/>
      <c r="M271" s="84"/>
    </row>
    <row r="272" spans="2:13" ht="16.5" thickBot="1">
      <c r="B272" s="143" t="s">
        <v>35</v>
      </c>
      <c r="C272" s="144"/>
      <c r="D272" s="144"/>
      <c r="E272" s="144"/>
      <c r="F272" s="144"/>
      <c r="G272" s="145"/>
      <c r="H272" s="146" t="s">
        <v>36</v>
      </c>
      <c r="I272" s="147"/>
      <c r="J272" s="147"/>
      <c r="K272" s="147"/>
      <c r="L272" s="148"/>
      <c r="M272" s="93">
        <f>(SUM(M269:M271))</f>
        <v>1</v>
      </c>
    </row>
    <row r="273" spans="2:13" ht="15" thickBot="1"/>
    <row r="274" spans="2:13" ht="15.75">
      <c r="B274" s="65">
        <v>9</v>
      </c>
      <c r="C274" s="149" t="s">
        <v>186</v>
      </c>
      <c r="D274" s="149"/>
      <c r="E274" s="149"/>
      <c r="F274" s="149"/>
      <c r="G274" s="149"/>
      <c r="H274" s="66"/>
      <c r="I274" s="66"/>
      <c r="J274" s="66"/>
      <c r="K274" s="66"/>
      <c r="L274" s="67"/>
      <c r="M274" s="68" t="s">
        <v>25</v>
      </c>
    </row>
    <row r="275" spans="2:13" ht="16.5" thickBot="1">
      <c r="B275" s="69" t="s">
        <v>189</v>
      </c>
      <c r="C275" s="70" t="str">
        <f>'PRESUPUESTO - CERRAMIENTO'!C49</f>
        <v xml:space="preserve"> 2.12.01</v>
      </c>
      <c r="D275" s="71" t="str">
        <f>'PRESUPUESTO - CERRAMIENTO'!D49</f>
        <v>SUMINISTRO E INSTALACIÓN DE TUBERÍA PVC DE 1/2" T.P, PARA RED DE SUMINISTRO.</v>
      </c>
      <c r="E275" s="72"/>
      <c r="F275" s="72"/>
      <c r="G275" s="72"/>
      <c r="H275" s="73"/>
      <c r="I275" s="73"/>
      <c r="J275" s="73"/>
      <c r="K275" s="73"/>
      <c r="L275" s="74"/>
      <c r="M275" s="75" t="s">
        <v>49</v>
      </c>
    </row>
    <row r="276" spans="2:13">
      <c r="B276" s="150" t="s">
        <v>112</v>
      </c>
      <c r="C276" s="151"/>
      <c r="D276" s="151"/>
      <c r="E276" s="151"/>
      <c r="F276" s="151"/>
      <c r="G276" s="154" t="s">
        <v>113</v>
      </c>
      <c r="H276" s="156"/>
      <c r="I276" s="157"/>
      <c r="J276" s="157"/>
      <c r="K276" s="157"/>
      <c r="L276" s="157"/>
      <c r="M276" s="158" t="s">
        <v>29</v>
      </c>
    </row>
    <row r="277" spans="2:13" ht="23.25" thickBot="1">
      <c r="B277" s="152"/>
      <c r="C277" s="153"/>
      <c r="D277" s="153"/>
      <c r="E277" s="153"/>
      <c r="F277" s="153"/>
      <c r="G277" s="155"/>
      <c r="H277" s="76" t="s">
        <v>30</v>
      </c>
      <c r="I277" s="77" t="s">
        <v>31</v>
      </c>
      <c r="J277" s="77" t="s">
        <v>66</v>
      </c>
      <c r="K277" s="77" t="s">
        <v>33</v>
      </c>
      <c r="L277" s="77" t="s">
        <v>5</v>
      </c>
      <c r="M277" s="159"/>
    </row>
    <row r="278" spans="2:13">
      <c r="B278" s="78"/>
      <c r="C278" s="79"/>
      <c r="D278" s="79"/>
      <c r="E278" s="79"/>
      <c r="F278" s="80"/>
      <c r="G278" s="114" t="s">
        <v>199</v>
      </c>
      <c r="H278" s="115">
        <v>10</v>
      </c>
      <c r="I278" s="83"/>
      <c r="J278" s="89"/>
      <c r="K278" s="89"/>
      <c r="L278" s="89"/>
      <c r="M278" s="84">
        <f>H278</f>
        <v>10</v>
      </c>
    </row>
    <row r="279" spans="2:13">
      <c r="B279" s="85"/>
      <c r="C279" s="116"/>
      <c r="D279" s="116"/>
      <c r="E279" s="116"/>
      <c r="F279" s="87"/>
      <c r="G279" s="113"/>
      <c r="H279" s="82"/>
      <c r="I279" s="83"/>
      <c r="J279" s="89"/>
      <c r="K279" s="89"/>
      <c r="L279" s="89"/>
      <c r="M279" s="84"/>
    </row>
    <row r="280" spans="2:13">
      <c r="B280" s="85"/>
      <c r="C280" s="86"/>
      <c r="D280" s="86"/>
      <c r="E280" s="86"/>
      <c r="F280" s="87"/>
      <c r="G280" s="113"/>
      <c r="H280" s="82"/>
      <c r="I280" s="83"/>
      <c r="J280" s="89"/>
      <c r="K280" s="89"/>
      <c r="L280" s="89"/>
      <c r="M280" s="84"/>
    </row>
    <row r="281" spans="2:13" ht="16.5" thickBot="1">
      <c r="B281" s="143" t="s">
        <v>35</v>
      </c>
      <c r="C281" s="144"/>
      <c r="D281" s="144"/>
      <c r="E281" s="144"/>
      <c r="F281" s="144"/>
      <c r="G281" s="145"/>
      <c r="H281" s="146" t="s">
        <v>36</v>
      </c>
      <c r="I281" s="147"/>
      <c r="J281" s="147"/>
      <c r="K281" s="147"/>
      <c r="L281" s="148"/>
      <c r="M281" s="93">
        <f>(SUM(M278:M280))</f>
        <v>10</v>
      </c>
    </row>
  </sheetData>
  <mergeCells count="212">
    <mergeCell ref="B97:G97"/>
    <mergeCell ref="H97:L97"/>
    <mergeCell ref="C99:G99"/>
    <mergeCell ref="B101:F102"/>
    <mergeCell ref="G101:G102"/>
    <mergeCell ref="H101:L101"/>
    <mergeCell ref="M101:M102"/>
    <mergeCell ref="M160:M161"/>
    <mergeCell ref="B164:G164"/>
    <mergeCell ref="H164:L164"/>
    <mergeCell ref="G162:G163"/>
    <mergeCell ref="B124:G124"/>
    <mergeCell ref="H124:L124"/>
    <mergeCell ref="C158:G158"/>
    <mergeCell ref="B160:F161"/>
    <mergeCell ref="G160:G161"/>
    <mergeCell ref="H160:L160"/>
    <mergeCell ref="B128:F129"/>
    <mergeCell ref="G128:G129"/>
    <mergeCell ref="H128:L128"/>
    <mergeCell ref="M128:M129"/>
    <mergeCell ref="G130:G131"/>
    <mergeCell ref="B132:G132"/>
    <mergeCell ref="C70:G70"/>
    <mergeCell ref="B72:F73"/>
    <mergeCell ref="G72:G73"/>
    <mergeCell ref="H72:L72"/>
    <mergeCell ref="M72:M73"/>
    <mergeCell ref="B77:G77"/>
    <mergeCell ref="H77:L77"/>
    <mergeCell ref="C79:G79"/>
    <mergeCell ref="B81:F82"/>
    <mergeCell ref="G81:G82"/>
    <mergeCell ref="H81:L81"/>
    <mergeCell ref="M81:M82"/>
    <mergeCell ref="B60:G60"/>
    <mergeCell ref="H60:L60"/>
    <mergeCell ref="C62:G62"/>
    <mergeCell ref="B64:F65"/>
    <mergeCell ref="G64:G65"/>
    <mergeCell ref="H64:L64"/>
    <mergeCell ref="M64:M65"/>
    <mergeCell ref="B68:G68"/>
    <mergeCell ref="H68:L68"/>
    <mergeCell ref="C45:G45"/>
    <mergeCell ref="B47:F48"/>
    <mergeCell ref="G47:G48"/>
    <mergeCell ref="H47:L47"/>
    <mergeCell ref="M47:M48"/>
    <mergeCell ref="B52:G52"/>
    <mergeCell ref="H52:L52"/>
    <mergeCell ref="C54:G54"/>
    <mergeCell ref="B56:F57"/>
    <mergeCell ref="G56:G57"/>
    <mergeCell ref="H56:L56"/>
    <mergeCell ref="M56:M57"/>
    <mergeCell ref="B35:G35"/>
    <mergeCell ref="H35:L35"/>
    <mergeCell ref="C37:G37"/>
    <mergeCell ref="B39:F40"/>
    <mergeCell ref="G39:G40"/>
    <mergeCell ref="H39:L39"/>
    <mergeCell ref="M39:M40"/>
    <mergeCell ref="B43:G43"/>
    <mergeCell ref="H43:L43"/>
    <mergeCell ref="B1:D3"/>
    <mergeCell ref="E1:M2"/>
    <mergeCell ref="E3:M3"/>
    <mergeCell ref="B4:M4"/>
    <mergeCell ref="C5:G5"/>
    <mergeCell ref="B11:G11"/>
    <mergeCell ref="H11:L11"/>
    <mergeCell ref="C13:G13"/>
    <mergeCell ref="B15:F16"/>
    <mergeCell ref="G15:G16"/>
    <mergeCell ref="H15:L15"/>
    <mergeCell ref="M15:M16"/>
    <mergeCell ref="H132:L132"/>
    <mergeCell ref="C134:G134"/>
    <mergeCell ref="B136:F137"/>
    <mergeCell ref="G136:G137"/>
    <mergeCell ref="H136:L136"/>
    <mergeCell ref="B7:F8"/>
    <mergeCell ref="G7:G8"/>
    <mergeCell ref="H7:L7"/>
    <mergeCell ref="M7:M8"/>
    <mergeCell ref="C126:G126"/>
    <mergeCell ref="B19:G19"/>
    <mergeCell ref="H19:L19"/>
    <mergeCell ref="C21:G21"/>
    <mergeCell ref="B23:F24"/>
    <mergeCell ref="G23:G24"/>
    <mergeCell ref="H23:L23"/>
    <mergeCell ref="M23:M24"/>
    <mergeCell ref="B27:G27"/>
    <mergeCell ref="H27:L27"/>
    <mergeCell ref="C29:G29"/>
    <mergeCell ref="B31:F32"/>
    <mergeCell ref="G31:G32"/>
    <mergeCell ref="H31:L31"/>
    <mergeCell ref="M31:M32"/>
    <mergeCell ref="B144:F145"/>
    <mergeCell ref="G144:G145"/>
    <mergeCell ref="H144:L144"/>
    <mergeCell ref="M144:M145"/>
    <mergeCell ref="G146:G147"/>
    <mergeCell ref="M136:M137"/>
    <mergeCell ref="G138:G139"/>
    <mergeCell ref="B140:G140"/>
    <mergeCell ref="H140:L140"/>
    <mergeCell ref="C142:G142"/>
    <mergeCell ref="M168:M169"/>
    <mergeCell ref="M152:M153"/>
    <mergeCell ref="G154:G155"/>
    <mergeCell ref="B156:G156"/>
    <mergeCell ref="H156:L156"/>
    <mergeCell ref="C166:G166"/>
    <mergeCell ref="B148:G148"/>
    <mergeCell ref="H148:L148"/>
    <mergeCell ref="C150:G150"/>
    <mergeCell ref="B152:F153"/>
    <mergeCell ref="G152:G153"/>
    <mergeCell ref="H152:L152"/>
    <mergeCell ref="B173:G173"/>
    <mergeCell ref="H173:L173"/>
    <mergeCell ref="C175:G175"/>
    <mergeCell ref="B177:F178"/>
    <mergeCell ref="G177:G178"/>
    <mergeCell ref="H177:L177"/>
    <mergeCell ref="B168:F169"/>
    <mergeCell ref="G168:G169"/>
    <mergeCell ref="H168:L168"/>
    <mergeCell ref="B191:G191"/>
    <mergeCell ref="H191:L191"/>
    <mergeCell ref="C193:G193"/>
    <mergeCell ref="B195:F196"/>
    <mergeCell ref="G195:G196"/>
    <mergeCell ref="H195:L195"/>
    <mergeCell ref="M177:M178"/>
    <mergeCell ref="B182:G182"/>
    <mergeCell ref="H182:L182"/>
    <mergeCell ref="C184:G184"/>
    <mergeCell ref="B186:F187"/>
    <mergeCell ref="G186:G187"/>
    <mergeCell ref="H186:L186"/>
    <mergeCell ref="M186:M187"/>
    <mergeCell ref="C211:G211"/>
    <mergeCell ref="B213:F214"/>
    <mergeCell ref="G213:G214"/>
    <mergeCell ref="H213:L213"/>
    <mergeCell ref="B209:G209"/>
    <mergeCell ref="H209:L209"/>
    <mergeCell ref="M195:M196"/>
    <mergeCell ref="B200:G200"/>
    <mergeCell ref="H200:L200"/>
    <mergeCell ref="C202:G202"/>
    <mergeCell ref="B204:F205"/>
    <mergeCell ref="G204:G205"/>
    <mergeCell ref="H204:L204"/>
    <mergeCell ref="M204:M205"/>
    <mergeCell ref="B227:G227"/>
    <mergeCell ref="H227:L227"/>
    <mergeCell ref="C229:G229"/>
    <mergeCell ref="B231:F232"/>
    <mergeCell ref="G231:G232"/>
    <mergeCell ref="H231:L231"/>
    <mergeCell ref="M213:M214"/>
    <mergeCell ref="B218:G218"/>
    <mergeCell ref="H218:L218"/>
    <mergeCell ref="C220:G220"/>
    <mergeCell ref="B222:F223"/>
    <mergeCell ref="G222:G223"/>
    <mergeCell ref="H222:L222"/>
    <mergeCell ref="M222:M223"/>
    <mergeCell ref="B245:G245"/>
    <mergeCell ref="H245:L245"/>
    <mergeCell ref="C247:G247"/>
    <mergeCell ref="B249:F250"/>
    <mergeCell ref="G249:G250"/>
    <mergeCell ref="H249:L249"/>
    <mergeCell ref="M231:M232"/>
    <mergeCell ref="B236:G236"/>
    <mergeCell ref="H236:L236"/>
    <mergeCell ref="C238:G238"/>
    <mergeCell ref="B240:F241"/>
    <mergeCell ref="G240:G241"/>
    <mergeCell ref="H240:L240"/>
    <mergeCell ref="M240:M241"/>
    <mergeCell ref="B263:G263"/>
    <mergeCell ref="H263:L263"/>
    <mergeCell ref="C265:G265"/>
    <mergeCell ref="B267:F268"/>
    <mergeCell ref="G267:G268"/>
    <mergeCell ref="H267:L267"/>
    <mergeCell ref="M249:M250"/>
    <mergeCell ref="B254:G254"/>
    <mergeCell ref="H254:L254"/>
    <mergeCell ref="C256:G256"/>
    <mergeCell ref="B258:F259"/>
    <mergeCell ref="G258:G259"/>
    <mergeCell ref="H258:L258"/>
    <mergeCell ref="M258:M259"/>
    <mergeCell ref="B281:G281"/>
    <mergeCell ref="H281:L281"/>
    <mergeCell ref="M267:M268"/>
    <mergeCell ref="B272:G272"/>
    <mergeCell ref="H272:L272"/>
    <mergeCell ref="C274:G274"/>
    <mergeCell ref="B276:F277"/>
    <mergeCell ref="G276:G277"/>
    <mergeCell ref="H276:L276"/>
    <mergeCell ref="M276:M277"/>
  </mergeCells>
  <pageMargins left="0.70866141732283472" right="0.70866141732283472" top="0.74803149606299213" bottom="0.74803149606299213" header="0.31496062992125984" footer="0.31496062992125984"/>
  <pageSetup paperSize="14" scale="58" fitToHeight="5" orientation="portrait" r:id="rId1"/>
  <rowBreaks count="2" manualBreakCount="2">
    <brk id="78" max="13" man="1"/>
    <brk id="157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PRESUPUESTO - CERRAMIENTO</vt:lpstr>
      <vt:lpstr>MEMORIA DE CANTIDADES - CERRAMI</vt:lpstr>
      <vt:lpstr>MEMORIAS DE CANTIDADES - CASETA</vt:lpstr>
      <vt:lpstr>'MEMORIA DE CANTIDADES - CERRAMI'!_Hlk197416860</vt:lpstr>
      <vt:lpstr>'MEMORIA DE CANTIDADES - CERRAMI'!Área_de_impresión</vt:lpstr>
      <vt:lpstr>'MEMORIAS DE CANTIDADES - CASETA'!Área_de_impresión</vt:lpstr>
      <vt:lpstr>'PRESUPUESTO - CERRAMIENTO'!Área_de_impresión</vt:lpstr>
      <vt:lpstr>'MEMORIA DE CANTIDADES - CERRAMI'!Títulos_a_imprimir</vt:lpstr>
      <vt:lpstr>'MEMORIAS DE CANTIDADES - CASETA'!Títulos_a_imprimir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jose carvajal gomez</dc:creator>
  <cp:lastModifiedBy>ALBA JOHANA REYES BARAJAS</cp:lastModifiedBy>
  <cp:lastPrinted>2025-09-03T20:56:25Z</cp:lastPrinted>
  <dcterms:created xsi:type="dcterms:W3CDTF">2025-03-28T20:29:11Z</dcterms:created>
  <dcterms:modified xsi:type="dcterms:W3CDTF">2025-09-03T20:58:04Z</dcterms:modified>
</cp:coreProperties>
</file>