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HP\Documents\EDUM\REPARCHEO 2[1]\"/>
    </mc:Choice>
  </mc:AlternateContent>
  <bookViews>
    <workbookView xWindow="0" yWindow="0" windowWidth="17250" windowHeight="5685" activeTab="1"/>
  </bookViews>
  <sheets>
    <sheet name="PRESUPUESTO" sheetId="3" r:id="rId1"/>
    <sheet name="APU" sheetId="1" r:id="rId2"/>
    <sheet name="CANT." sheetId="5" r:id="rId3"/>
    <sheet name="Hoja1" sheetId="4" r:id="rId4"/>
  </sheets>
  <definedNames>
    <definedName name="_xlnm.Print_Area" localSheetId="1">APU!$A$1:$G$395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28" i="1" l="1"/>
  <c r="G22" i="3"/>
  <c r="G21" i="3"/>
  <c r="G24" i="3" s="1"/>
  <c r="G19" i="3"/>
  <c r="G17" i="3"/>
  <c r="G15" i="3"/>
  <c r="G13" i="3"/>
  <c r="G12" i="3"/>
  <c r="G11" i="3"/>
  <c r="G10" i="3"/>
  <c r="B356" i="1"/>
  <c r="G26" i="3" l="1"/>
  <c r="G27" i="3"/>
  <c r="G28" i="3" s="1"/>
  <c r="G25" i="3"/>
  <c r="G29" i="3" s="1"/>
  <c r="G22" i="4"/>
  <c r="G21" i="4"/>
  <c r="G20" i="4" s="1"/>
  <c r="G19" i="4"/>
  <c r="G18" i="4" s="1"/>
  <c r="G17" i="4"/>
  <c r="G16" i="4"/>
  <c r="G15" i="4"/>
  <c r="G14" i="4"/>
  <c r="G13" i="4"/>
  <c r="G12" i="4"/>
  <c r="G11" i="4"/>
  <c r="G10" i="4"/>
  <c r="G30" i="3" l="1"/>
  <c r="G31" i="3" s="1"/>
  <c r="G9" i="4"/>
  <c r="G26" i="4"/>
  <c r="G186" i="1"/>
  <c r="G178" i="1"/>
  <c r="G177" i="1"/>
  <c r="B177" i="1"/>
  <c r="G97" i="1"/>
  <c r="G89" i="1"/>
  <c r="G88" i="1"/>
  <c r="B88" i="1"/>
  <c r="G373" i="1"/>
  <c r="G357" i="1"/>
  <c r="G356" i="1"/>
  <c r="G312" i="1"/>
  <c r="B311" i="1"/>
  <c r="G269" i="1"/>
  <c r="B268" i="1"/>
  <c r="G133" i="1"/>
  <c r="G132" i="1"/>
  <c r="G54" i="1"/>
  <c r="G46" i="1"/>
  <c r="G45" i="1"/>
  <c r="B45" i="1"/>
  <c r="G29" i="4" l="1"/>
  <c r="G28" i="4"/>
  <c r="G27" i="4"/>
  <c r="G4" i="1"/>
  <c r="G3" i="1"/>
  <c r="B3" i="1"/>
  <c r="G30" i="4" l="1"/>
  <c r="G223" i="1"/>
  <c r="G222" i="1"/>
  <c r="B222" i="1"/>
  <c r="D118" i="1" l="1"/>
  <c r="E118" i="1" s="1"/>
  <c r="G118" i="1" s="1"/>
  <c r="E117" i="1"/>
  <c r="G117" i="1" s="1"/>
  <c r="G121" i="1" s="1"/>
  <c r="G112" i="1"/>
  <c r="G113" i="1" s="1"/>
  <c r="G106" i="1"/>
  <c r="G105" i="1"/>
  <c r="G104" i="1"/>
  <c r="G103" i="1"/>
  <c r="G98" i="1"/>
  <c r="G96" i="1"/>
  <c r="G95" i="1"/>
  <c r="G94" i="1"/>
  <c r="G108" i="1" l="1"/>
  <c r="G99" i="1"/>
  <c r="G124" i="1" s="1"/>
  <c r="G243" i="1"/>
  <c r="G242" i="1"/>
  <c r="D386" i="1" l="1"/>
  <c r="E386" i="1" s="1"/>
  <c r="G386" i="1" s="1"/>
  <c r="E385" i="1"/>
  <c r="G385" i="1" s="1"/>
  <c r="G380" i="1"/>
  <c r="G381" i="1" s="1"/>
  <c r="G374" i="1"/>
  <c r="G372" i="1"/>
  <c r="G371" i="1"/>
  <c r="G365" i="1"/>
  <c r="G364" i="1"/>
  <c r="G363" i="1"/>
  <c r="G362" i="1"/>
  <c r="D340" i="1"/>
  <c r="E340" i="1" s="1"/>
  <c r="G340" i="1" s="1"/>
  <c r="E339" i="1"/>
  <c r="G339" i="1" s="1"/>
  <c r="G334" i="1"/>
  <c r="G335" i="1" s="1"/>
  <c r="G328" i="1"/>
  <c r="G327" i="1"/>
  <c r="G326" i="1"/>
  <c r="G325" i="1"/>
  <c r="G319" i="1"/>
  <c r="G318" i="1"/>
  <c r="G317" i="1"/>
  <c r="D298" i="1"/>
  <c r="E298" i="1" s="1"/>
  <c r="G298" i="1" s="1"/>
  <c r="E297" i="1"/>
  <c r="G297" i="1" s="1"/>
  <c r="G292" i="1"/>
  <c r="G293" i="1" s="1"/>
  <c r="G284" i="1"/>
  <c r="G283" i="1"/>
  <c r="G275" i="1"/>
  <c r="G274" i="1"/>
  <c r="D254" i="1"/>
  <c r="E254" i="1" s="1"/>
  <c r="G254" i="1" s="1"/>
  <c r="E253" i="1"/>
  <c r="G253" i="1" s="1"/>
  <c r="G248" i="1"/>
  <c r="G249" i="1" s="1"/>
  <c r="G241" i="1"/>
  <c r="G240" i="1"/>
  <c r="G239" i="1"/>
  <c r="G238" i="1"/>
  <c r="G237" i="1"/>
  <c r="G232" i="1"/>
  <c r="G231" i="1"/>
  <c r="G230" i="1"/>
  <c r="G229" i="1"/>
  <c r="D207" i="1"/>
  <c r="E207" i="1" s="1"/>
  <c r="G207" i="1" s="1"/>
  <c r="E206" i="1"/>
  <c r="G206" i="1" s="1"/>
  <c r="G201" i="1"/>
  <c r="G202" i="1" s="1"/>
  <c r="G195" i="1"/>
  <c r="G194" i="1"/>
  <c r="G193" i="1"/>
  <c r="G187" i="1"/>
  <c r="G185" i="1"/>
  <c r="G184" i="1"/>
  <c r="G183" i="1"/>
  <c r="D162" i="1"/>
  <c r="E162" i="1" s="1"/>
  <c r="G162" i="1" s="1"/>
  <c r="E161" i="1"/>
  <c r="G161" i="1" s="1"/>
  <c r="G156" i="1"/>
  <c r="G157" i="1" s="1"/>
  <c r="G150" i="1"/>
  <c r="G149" i="1"/>
  <c r="G148" i="1"/>
  <c r="G147" i="1"/>
  <c r="G142" i="1"/>
  <c r="G141" i="1"/>
  <c r="G140" i="1"/>
  <c r="G139" i="1"/>
  <c r="G138" i="1"/>
  <c r="D75" i="1"/>
  <c r="E75" i="1" s="1"/>
  <c r="G75" i="1" s="1"/>
  <c r="E74" i="1"/>
  <c r="G74" i="1" s="1"/>
  <c r="G69" i="1"/>
  <c r="G70" i="1" s="1"/>
  <c r="G63" i="1"/>
  <c r="G62" i="1"/>
  <c r="G61" i="1"/>
  <c r="G60" i="1"/>
  <c r="G55" i="1"/>
  <c r="G53" i="1"/>
  <c r="G52" i="1"/>
  <c r="G51" i="1"/>
  <c r="D30" i="1"/>
  <c r="E30" i="1" s="1"/>
  <c r="G30" i="1" s="1"/>
  <c r="E29" i="1"/>
  <c r="G29" i="1" s="1"/>
  <c r="G24" i="1"/>
  <c r="G25" i="1" s="1"/>
  <c r="G19" i="1"/>
  <c r="G18" i="1"/>
  <c r="G17" i="1"/>
  <c r="G16" i="1"/>
  <c r="G11" i="1"/>
  <c r="G10" i="1"/>
  <c r="G9" i="1"/>
  <c r="G56" i="1" l="1"/>
  <c r="G330" i="1"/>
  <c r="G65" i="1"/>
  <c r="G279" i="1"/>
  <c r="G244" i="1"/>
  <c r="G197" i="1"/>
  <c r="G152" i="1"/>
  <c r="G20" i="1"/>
  <c r="G33" i="1"/>
  <c r="G376" i="1"/>
  <c r="G257" i="1"/>
  <c r="G143" i="1"/>
  <c r="G78" i="1"/>
  <c r="G188" i="1"/>
  <c r="G233" i="1"/>
  <c r="G288" i="1"/>
  <c r="G321" i="1"/>
  <c r="G367" i="1"/>
  <c r="G165" i="1"/>
  <c r="G389" i="1"/>
  <c r="G12" i="1"/>
  <c r="G210" i="1"/>
  <c r="G301" i="1"/>
  <c r="G343" i="1"/>
  <c r="G81" i="1" l="1"/>
  <c r="G260" i="1"/>
  <c r="G304" i="1"/>
  <c r="G392" i="1"/>
  <c r="G346" i="1"/>
  <c r="G213" i="1"/>
  <c r="G168" i="1"/>
  <c r="G36" i="1"/>
</calcChain>
</file>

<file path=xl/sharedStrings.xml><?xml version="1.0" encoding="utf-8"?>
<sst xmlns="http://schemas.openxmlformats.org/spreadsheetml/2006/main" count="568" uniqueCount="117">
  <si>
    <t xml:space="preserve">ANALISIS DE PRECIOS UNITARIOS </t>
  </si>
  <si>
    <t>DESCRIPCION</t>
  </si>
  <si>
    <t>UNIDAD</t>
  </si>
  <si>
    <t>ITEM</t>
  </si>
  <si>
    <t>EQUIPO</t>
  </si>
  <si>
    <t>TIPO</t>
  </si>
  <si>
    <t>TARIFA/HORA</t>
  </si>
  <si>
    <t>RENDIMIENTO</t>
  </si>
  <si>
    <t>VALOR UNITARIO</t>
  </si>
  <si>
    <t>Herramienta menor</t>
  </si>
  <si>
    <t>Manual</t>
  </si>
  <si>
    <t>Elementos de seguridad</t>
  </si>
  <si>
    <t>varios</t>
  </si>
  <si>
    <t>equipo topografico</t>
  </si>
  <si>
    <t>manual</t>
  </si>
  <si>
    <t>SUBTOTAL</t>
  </si>
  <si>
    <t>MATERIALES</t>
  </si>
  <si>
    <t>UN</t>
  </si>
  <si>
    <t xml:space="preserve">PRECIO </t>
  </si>
  <si>
    <t>puntillas</t>
  </si>
  <si>
    <t>lb</t>
  </si>
  <si>
    <t>listones</t>
  </si>
  <si>
    <t>ml</t>
  </si>
  <si>
    <t>pintura</t>
  </si>
  <si>
    <t>glb</t>
  </si>
  <si>
    <t>TRANSPORTES</t>
  </si>
  <si>
    <t>MATERIAL</t>
  </si>
  <si>
    <t>VOL/PESO</t>
  </si>
  <si>
    <t>DISTANCIA</t>
  </si>
  <si>
    <t>M3 O TON / KM</t>
  </si>
  <si>
    <t>TARIFA</t>
  </si>
  <si>
    <t>Transporte</t>
  </si>
  <si>
    <t>MANO DE OBRA</t>
  </si>
  <si>
    <t>TRABAJADOR</t>
  </si>
  <si>
    <t>No</t>
  </si>
  <si>
    <t>JORNAL</t>
  </si>
  <si>
    <t>PRESTACION</t>
  </si>
  <si>
    <t>JORNAL TOTAL</t>
  </si>
  <si>
    <t>Ayudantes</t>
  </si>
  <si>
    <t>Técnico</t>
  </si>
  <si>
    <t>TOTAL COSTO DIRECTO</t>
  </si>
  <si>
    <t>m2</t>
  </si>
  <si>
    <t>mecanico</t>
  </si>
  <si>
    <t>retroexcavadora</t>
  </si>
  <si>
    <t>motoniveladora</t>
  </si>
  <si>
    <t>vobrocompactador</t>
  </si>
  <si>
    <t xml:space="preserve">carro siterna </t>
  </si>
  <si>
    <t>relleno material seleccionado tipo invias</t>
  </si>
  <si>
    <t>m3</t>
  </si>
  <si>
    <t>M3</t>
  </si>
  <si>
    <t xml:space="preserve">RIELES </t>
  </si>
  <si>
    <t>vibrador de concreto</t>
  </si>
  <si>
    <t>regla vibratoria</t>
  </si>
  <si>
    <t xml:space="preserve">concreto mr 42 </t>
  </si>
  <si>
    <t>antisol</t>
  </si>
  <si>
    <t>dovelas de 11/4 incluye la canasta</t>
  </si>
  <si>
    <t>kg</t>
  </si>
  <si>
    <t xml:space="preserve">pasadaores de 1/2 </t>
  </si>
  <si>
    <t xml:space="preserve">kg </t>
  </si>
  <si>
    <t xml:space="preserve">GRASA </t>
  </si>
  <si>
    <t>ML</t>
  </si>
  <si>
    <t>KG</t>
  </si>
  <si>
    <t>acero de refuerzo 60000 psi</t>
  </si>
  <si>
    <t>alambre recocido # 18</t>
  </si>
  <si>
    <t>PILIDORRA</t>
  </si>
  <si>
    <t xml:space="preserve">CONCRETO DE 3000 PSI </t>
  </si>
  <si>
    <t>MORTERO PEGA</t>
  </si>
  <si>
    <t xml:space="preserve">DISCOS DE CORTE </t>
  </si>
  <si>
    <t>formaleta</t>
  </si>
  <si>
    <t xml:space="preserve">concreto 3000 PSI </t>
  </si>
  <si>
    <t>Proyecto:</t>
  </si>
  <si>
    <t>ITEMS</t>
  </si>
  <si>
    <t>DESCRIPICION</t>
  </si>
  <si>
    <t>CANT.</t>
  </si>
  <si>
    <t>VR. UNIT</t>
  </si>
  <si>
    <t>VR. TOTAL</t>
  </si>
  <si>
    <t>PRELIMINARES:</t>
  </si>
  <si>
    <t>Localización, trazado y replanteo</t>
  </si>
  <si>
    <t>M2</t>
  </si>
  <si>
    <t xml:space="preserve">BASES: </t>
  </si>
  <si>
    <t>CAPA DE RODADURA CALZADA VEHICULAR:</t>
  </si>
  <si>
    <t>Pavimento en concreto rigido MR-42 Kg/cm2 E: 0,20 m, incluye sello de juntas - dovelas - canastilla - plástico negro - aplicación de antisol y todo lo necesario para su perfecta ejecución</t>
  </si>
  <si>
    <t>ACEROS:</t>
  </si>
  <si>
    <t>OBRAS DE URBANISMO Y DRENAJE:</t>
  </si>
  <si>
    <t xml:space="preserve">SUBTOTAL OBRAS </t>
  </si>
  <si>
    <t>Plastico</t>
  </si>
  <si>
    <t>Sellante Juntas</t>
  </si>
  <si>
    <t xml:space="preserve">Acero de refuerzo de 60.000 PSI, incluye corte, figuración e intalación Para Bordillos, Losas Irregulares y Longitudinal </t>
  </si>
  <si>
    <t>Demolicin de estructuras (pavimento existentes y elementos de concreto), incluye retiro de material</t>
  </si>
  <si>
    <t>demolicion de pisos y andenes, incluye retiro de material</t>
  </si>
  <si>
    <t>excavacion de material comun de la explanacion, incluye retiro</t>
  </si>
  <si>
    <t xml:space="preserve">relleno de material seleccionado </t>
  </si>
  <si>
    <t>Bordillo de concreto fundido en obra de 3000 PSI (0,15m x 0,20m)</t>
  </si>
  <si>
    <t>Concreto 3000 PSI para anden, incluye suministro, instalación, curado con antisol</t>
  </si>
  <si>
    <t>ADMINISTRACION 22%</t>
  </si>
  <si>
    <t>IMPREVISTO 5%</t>
  </si>
  <si>
    <t>UTILIDAD 3%</t>
  </si>
  <si>
    <t>TOTAL</t>
  </si>
  <si>
    <t>REHABILITACION DE LA MALLA VIAL-FASE 2 DEL MUNICIPIO DE MALAMBO, DEPARTAMENTO DEL ATLÁNTICO</t>
  </si>
  <si>
    <t>volqueta</t>
  </si>
  <si>
    <t>relleno con material seleccionado. Especificaciones INVIAS 220-13</t>
  </si>
  <si>
    <t>plastico</t>
  </si>
  <si>
    <t>retroexcavadora con martillo</t>
  </si>
  <si>
    <t>minicargador</t>
  </si>
  <si>
    <t xml:space="preserve">taladro demoledor </t>
  </si>
  <si>
    <t xml:space="preserve">volqueta </t>
  </si>
  <si>
    <t>COSTO TOTAL</t>
  </si>
  <si>
    <t>INTERVENTORIA 5%</t>
  </si>
  <si>
    <t>COSTO TOTAL MAS INTERVENTORIA</t>
  </si>
  <si>
    <t>REHABILITACION DE LA MALLA VIAL DEL MUNICIPIO DE MALAMBO FASE 2</t>
  </si>
  <si>
    <t>IVA SOBRE UTILIDAD</t>
  </si>
  <si>
    <t>Demolición de estructuras (Pavimento existente y elementos de concreto), incluye retiro de material</t>
  </si>
  <si>
    <t>Demolición de pisos y andenes, incluye retiro de material</t>
  </si>
  <si>
    <t>Excavacion de material comun de la explanacion, incluye retiro</t>
  </si>
  <si>
    <t xml:space="preserve">Relleno de material seleccionado </t>
  </si>
  <si>
    <t>REHABILITACIÓN DE LA MALLA VIAL FASE 2 DEL MUNICIPIO DE MALAMBO, DEPARTAMENTO DEL ATLÁNTICO</t>
  </si>
  <si>
    <t>DESCRIPCIÓN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</si>
</sst>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9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 &quot;\ * #,##0_-;\-&quot; &quot;\ * #,##0_-;_-&quot; &quot;\ * &quot;-&quot;_-;_-@_-"/>
    <numFmt numFmtId="165" formatCode="_ * #,##0_ ;_ * \-#,##0_ ;_ * &quot;-&quot;??_ ;_ @_ "/>
    <numFmt numFmtId="166" formatCode="#,##0.00_ ;\-#,##0.00\ "/>
    <numFmt numFmtId="167" formatCode="_(* #,##0.00_);_(* \(#,##0.00\);_(* &quot;-&quot;??_);_(@_)"/>
    <numFmt numFmtId="168" formatCode="_ * #,##0.000_ ;_ * \-#,##0.000_ ;_ * &quot;-&quot;??_ ;_ @_ "/>
    <numFmt numFmtId="169" formatCode="0.0%"/>
    <numFmt numFmtId="170" formatCode="_(* #,##0.0_);_(* \(#,##0.0\);_(* &quot;-&quot;??_);_(@_)"/>
    <numFmt numFmtId="171" formatCode="_(* #,##0_);_(* \(#,##0\);_(* &quot;-&quot;??_);_(@_)"/>
    <numFmt numFmtId="172" formatCode="_ * #,##0.0000_ ;_ * \-#,##0.0000_ ;_ * &quot;-&quot;??_ ;_ @_ "/>
    <numFmt numFmtId="173" formatCode="_-* #,##0.000_-;\-* #,##0.000_-;_-* &quot;-&quot;??_-;_-@_-"/>
    <numFmt numFmtId="174" formatCode="_(&quot;$&quot;&quot; &quot;* #,##0_);_(&quot;$&quot;&quot; &quot;* \(#,##0\);_(&quot;$&quot;&quot; &quot;* &quot;-&quot;_);_(@_)"/>
    <numFmt numFmtId="175" formatCode="_-&quot;$&quot;\ * #,##0.00_-;\-&quot;$&quot;\ * #,##0.00_-;_-&quot;$&quot;\ * &quot;-&quot;_-;_-@_-"/>
    <numFmt numFmtId="176" formatCode="_(&quot;$&quot;\ * #,##0.00_);_(&quot;$&quot;\ * \(#,##0.00\);_(&quot;$&quot;\ * &quot;-&quot;_);_(@_)"/>
    <numFmt numFmtId="177" formatCode="_-&quot;$&quot;* #,##0_-;\-&quot;$&quot;* #,##0_-;_-&quot;$&quot;* &quot;-&quot;_-;_-@_-"/>
    <numFmt numFmtId="178" formatCode="_ * #,##0.0_ ;_ * \-#,##0.0_ ;_ * &quot;-&quot;??_ ;_ @_ "/>
    <numFmt numFmtId="179" formatCode="_ * #,##0.00_ ;_ * \-#,##0.00_ ;_ * &quot;-&quot;??_ ;_ @_ "/>
    <numFmt numFmtId="180" formatCode="_-&quot;$&quot;\ * #,##0.00000000000_-;\-&quot;$&quot;\ * #,##0.00000000000_-;_-&quot;$&quot;\ * &quot;-&quot;??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name val="Arial"/>
      <family val="2"/>
    </font>
    <font>
      <b/>
      <sz val="48"/>
      <color theme="3" tint="0.39997558519241921"/>
      <name val="Bernard MT Condensed"/>
      <family val="1"/>
    </font>
    <font>
      <b/>
      <sz val="8"/>
      <name val="Arial"/>
      <family val="2"/>
    </font>
    <font>
      <sz val="11"/>
      <color theme="1"/>
      <name val="Century Gothic"/>
      <family val="2"/>
    </font>
    <font>
      <b/>
      <i/>
      <sz val="10"/>
      <name val="Arial"/>
      <family val="2"/>
    </font>
    <font>
      <b/>
      <sz val="6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16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39997558519241921"/>
        <bgColor indexed="64"/>
      </patternFill>
    </fill>
  </fills>
  <borders count="5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indexed="64"/>
      </top>
      <bottom style="medium">
        <color auto="1"/>
      </bottom>
      <diagonal/>
    </border>
    <border>
      <left/>
      <right/>
      <top style="medium">
        <color indexed="64"/>
      </top>
      <bottom style="medium">
        <color auto="1"/>
      </bottom>
      <diagonal/>
    </border>
    <border>
      <left/>
      <right style="medium">
        <color auto="1"/>
      </right>
      <top style="medium">
        <color indexed="64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0">
    <xf numFmtId="0" fontId="0" fillId="0" borderId="0"/>
    <xf numFmtId="16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0" fontId="9" fillId="0" borderId="0"/>
    <xf numFmtId="0" fontId="9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</cellStyleXfs>
  <cellXfs count="252">
    <xf numFmtId="0" fontId="0" fillId="0" borderId="0" xfId="0"/>
    <xf numFmtId="0" fontId="4" fillId="0" borderId="15" xfId="2" applyFont="1" applyBorder="1" applyAlignment="1">
      <alignment horizontal="center"/>
    </xf>
    <xf numFmtId="165" fontId="0" fillId="0" borderId="16" xfId="2" applyNumberFormat="1" applyFont="1" applyBorder="1" applyAlignment="1">
      <alignment horizontal="center"/>
    </xf>
    <xf numFmtId="0" fontId="4" fillId="0" borderId="20" xfId="2" applyFont="1" applyBorder="1" applyAlignment="1">
      <alignment horizontal="center" vertical="center"/>
    </xf>
    <xf numFmtId="166" fontId="0" fillId="0" borderId="14" xfId="2" quotePrefix="1" applyNumberFormat="1" applyFont="1" applyBorder="1" applyAlignment="1">
      <alignment horizontal="center" vertical="center"/>
    </xf>
    <xf numFmtId="0" fontId="1" fillId="0" borderId="22" xfId="2" applyBorder="1"/>
    <xf numFmtId="165" fontId="1" fillId="0" borderId="23" xfId="2" applyNumberFormat="1" applyBorder="1" applyAlignment="1">
      <alignment horizontal="center"/>
    </xf>
    <xf numFmtId="0" fontId="1" fillId="0" borderId="18" xfId="2" applyBorder="1"/>
    <xf numFmtId="165" fontId="1" fillId="0" borderId="19" xfId="2" applyNumberFormat="1" applyBorder="1"/>
    <xf numFmtId="0" fontId="6" fillId="0" borderId="18" xfId="2" applyFont="1" applyBorder="1"/>
    <xf numFmtId="0" fontId="7" fillId="0" borderId="15" xfId="2" applyFont="1" applyBorder="1" applyAlignment="1">
      <alignment horizontal="center"/>
    </xf>
    <xf numFmtId="165" fontId="7" fillId="0" borderId="16" xfId="2" applyNumberFormat="1" applyFont="1" applyBorder="1" applyAlignment="1">
      <alignment horizontal="center"/>
    </xf>
    <xf numFmtId="0" fontId="1" fillId="0" borderId="15" xfId="2" applyBorder="1" applyAlignment="1">
      <alignment horizontal="center"/>
    </xf>
    <xf numFmtId="167" fontId="0" fillId="0" borderId="15" xfId="3" applyNumberFormat="1" applyFont="1" applyFill="1" applyBorder="1"/>
    <xf numFmtId="165" fontId="0" fillId="0" borderId="16" xfId="3" applyNumberFormat="1" applyFont="1" applyFill="1" applyBorder="1"/>
    <xf numFmtId="0" fontId="0" fillId="0" borderId="15" xfId="2" applyFont="1" applyBorder="1" applyAlignment="1">
      <alignment horizontal="center"/>
    </xf>
    <xf numFmtId="43" fontId="0" fillId="0" borderId="15" xfId="3" applyFont="1" applyFill="1" applyBorder="1"/>
    <xf numFmtId="43" fontId="0" fillId="0" borderId="0" xfId="3" applyFont="1" applyFill="1" applyBorder="1"/>
    <xf numFmtId="43" fontId="7" fillId="0" borderId="15" xfId="3" applyFont="1" applyFill="1" applyBorder="1" applyAlignment="1">
      <alignment horizontal="center"/>
    </xf>
    <xf numFmtId="165" fontId="8" fillId="0" borderId="16" xfId="3" applyNumberFormat="1" applyFont="1" applyFill="1" applyBorder="1"/>
    <xf numFmtId="0" fontId="9" fillId="0" borderId="15" xfId="2" applyFont="1" applyBorder="1" applyAlignment="1">
      <alignment horizontal="center"/>
    </xf>
    <xf numFmtId="168" fontId="9" fillId="0" borderId="15" xfId="3" applyNumberFormat="1" applyFont="1" applyFill="1" applyBorder="1"/>
    <xf numFmtId="43" fontId="9" fillId="0" borderId="15" xfId="3" applyFont="1" applyFill="1" applyBorder="1"/>
    <xf numFmtId="165" fontId="9" fillId="0" borderId="16" xfId="3" applyNumberFormat="1" applyFont="1" applyFill="1" applyBorder="1"/>
    <xf numFmtId="168" fontId="0" fillId="0" borderId="15" xfId="3" applyNumberFormat="1" applyFont="1" applyFill="1" applyBorder="1"/>
    <xf numFmtId="43" fontId="9" fillId="3" borderId="15" xfId="3" applyFont="1" applyFill="1" applyBorder="1"/>
    <xf numFmtId="0" fontId="1" fillId="0" borderId="15" xfId="2" applyBorder="1"/>
    <xf numFmtId="167" fontId="1" fillId="0" borderId="15" xfId="3" applyNumberFormat="1" applyFont="1" applyFill="1" applyBorder="1"/>
    <xf numFmtId="165" fontId="1" fillId="0" borderId="16" xfId="3" applyNumberFormat="1" applyFont="1" applyFill="1" applyBorder="1"/>
    <xf numFmtId="0" fontId="7" fillId="0" borderId="27" xfId="2" applyFont="1" applyBorder="1" applyAlignment="1">
      <alignment horizontal="center"/>
    </xf>
    <xf numFmtId="0" fontId="1" fillId="0" borderId="27" xfId="2" applyBorder="1"/>
    <xf numFmtId="169" fontId="1" fillId="0" borderId="15" xfId="2" applyNumberFormat="1" applyBorder="1"/>
    <xf numFmtId="170" fontId="1" fillId="0" borderId="15" xfId="3" applyNumberFormat="1" applyFont="1" applyFill="1" applyBorder="1"/>
    <xf numFmtId="171" fontId="1" fillId="0" borderId="15" xfId="3" applyNumberFormat="1" applyFont="1" applyFill="1" applyBorder="1"/>
    <xf numFmtId="0" fontId="9" fillId="0" borderId="27" xfId="2" applyFont="1" applyBorder="1"/>
    <xf numFmtId="1" fontId="1" fillId="0" borderId="15" xfId="2" applyNumberFormat="1" applyBorder="1"/>
    <xf numFmtId="9" fontId="1" fillId="0" borderId="15" xfId="2" applyNumberFormat="1" applyBorder="1"/>
    <xf numFmtId="171" fontId="0" fillId="0" borderId="15" xfId="3" applyNumberFormat="1" applyFont="1" applyFill="1" applyBorder="1"/>
    <xf numFmtId="165" fontId="0" fillId="0" borderId="19" xfId="3" applyNumberFormat="1" applyFont="1" applyFill="1" applyBorder="1"/>
    <xf numFmtId="0" fontId="1" fillId="0" borderId="29" xfId="2" applyBorder="1"/>
    <xf numFmtId="0" fontId="1" fillId="0" borderId="30" xfId="2" applyBorder="1"/>
    <xf numFmtId="0" fontId="1" fillId="0" borderId="31" xfId="2" applyBorder="1"/>
    <xf numFmtId="172" fontId="9" fillId="0" borderId="15" xfId="3" applyNumberFormat="1" applyFont="1" applyFill="1" applyBorder="1"/>
    <xf numFmtId="173" fontId="0" fillId="0" borderId="15" xfId="3" applyNumberFormat="1" applyFont="1" applyFill="1" applyBorder="1"/>
    <xf numFmtId="0" fontId="11" fillId="3" borderId="0" xfId="0" applyFont="1" applyFill="1" applyAlignment="1">
      <alignment wrapText="1"/>
    </xf>
    <xf numFmtId="0" fontId="11" fillId="3" borderId="0" xfId="0" applyFont="1" applyFill="1" applyAlignment="1">
      <alignment horizontal="right" wrapText="1"/>
    </xf>
    <xf numFmtId="0" fontId="12" fillId="5" borderId="41" xfId="0" applyFont="1" applyFill="1" applyBorder="1" applyAlignment="1">
      <alignment horizontal="center" vertical="center" wrapText="1"/>
    </xf>
    <xf numFmtId="0" fontId="12" fillId="5" borderId="42" xfId="0" applyFont="1" applyFill="1" applyBorder="1" applyAlignment="1">
      <alignment horizontal="center" vertical="center" wrapText="1"/>
    </xf>
    <xf numFmtId="0" fontId="12" fillId="5" borderId="4" xfId="0" applyFont="1" applyFill="1" applyBorder="1" applyAlignment="1">
      <alignment horizontal="center" vertical="center" wrapText="1"/>
    </xf>
    <xf numFmtId="174" fontId="12" fillId="5" borderId="4" xfId="4" applyFont="1" applyFill="1" applyBorder="1" applyAlignment="1">
      <alignment horizontal="center" vertical="center" wrapText="1"/>
    </xf>
    <xf numFmtId="2" fontId="12" fillId="6" borderId="41" xfId="0" applyNumberFormat="1" applyFont="1" applyFill="1" applyBorder="1" applyAlignment="1">
      <alignment horizontal="center" vertical="center" wrapText="1"/>
    </xf>
    <xf numFmtId="0" fontId="12" fillId="6" borderId="2" xfId="0" applyFont="1" applyFill="1" applyBorder="1" applyAlignment="1">
      <alignment horizontal="right" vertical="center" wrapText="1"/>
    </xf>
    <xf numFmtId="174" fontId="11" fillId="6" borderId="4" xfId="4" applyFont="1" applyFill="1" applyBorder="1" applyAlignment="1">
      <alignment horizontal="center" vertical="center" wrapText="1"/>
    </xf>
    <xf numFmtId="2" fontId="11" fillId="3" borderId="32" xfId="0" applyNumberFormat="1" applyFont="1" applyFill="1" applyBorder="1" applyAlignment="1">
      <alignment horizontal="center" vertical="center" wrapText="1"/>
    </xf>
    <xf numFmtId="0" fontId="11" fillId="3" borderId="33" xfId="0" applyFont="1" applyFill="1" applyBorder="1" applyAlignment="1">
      <alignment horizontal="left" vertical="center" wrapText="1"/>
    </xf>
    <xf numFmtId="0" fontId="11" fillId="3" borderId="33" xfId="0" applyFont="1" applyFill="1" applyBorder="1" applyAlignment="1">
      <alignment horizontal="center" vertical="center" wrapText="1"/>
    </xf>
    <xf numFmtId="2" fontId="11" fillId="3" borderId="33" xfId="0" applyNumberFormat="1" applyFont="1" applyFill="1" applyBorder="1" applyAlignment="1">
      <alignment horizontal="right" vertical="center" wrapText="1"/>
    </xf>
    <xf numFmtId="175" fontId="11" fillId="3" borderId="33" xfId="1" applyNumberFormat="1" applyFont="1" applyFill="1" applyBorder="1" applyAlignment="1">
      <alignment horizontal="center" vertical="center" wrapText="1"/>
    </xf>
    <xf numFmtId="2" fontId="11" fillId="3" borderId="27" xfId="0" applyNumberFormat="1" applyFont="1" applyFill="1" applyBorder="1" applyAlignment="1">
      <alignment horizontal="center" vertical="center" wrapText="1"/>
    </xf>
    <xf numFmtId="0" fontId="11" fillId="3" borderId="15" xfId="0" applyFont="1" applyFill="1" applyBorder="1" applyAlignment="1">
      <alignment horizontal="left" vertical="center" wrapText="1"/>
    </xf>
    <xf numFmtId="0" fontId="11" fillId="3" borderId="15" xfId="0" applyFont="1" applyFill="1" applyBorder="1" applyAlignment="1">
      <alignment horizontal="center" vertical="center" wrapText="1"/>
    </xf>
    <xf numFmtId="2" fontId="11" fillId="3" borderId="15" xfId="0" applyNumberFormat="1" applyFont="1" applyFill="1" applyBorder="1" applyAlignment="1">
      <alignment horizontal="right" vertical="center" wrapText="1"/>
    </xf>
    <xf numFmtId="175" fontId="11" fillId="3" borderId="15" xfId="1" applyNumberFormat="1" applyFont="1" applyFill="1" applyBorder="1" applyAlignment="1">
      <alignment horizontal="center" vertical="center" wrapText="1"/>
    </xf>
    <xf numFmtId="2" fontId="12" fillId="6" borderId="27" xfId="0" applyNumberFormat="1" applyFont="1" applyFill="1" applyBorder="1" applyAlignment="1">
      <alignment horizontal="center" vertical="center" wrapText="1"/>
    </xf>
    <xf numFmtId="0" fontId="12" fillId="6" borderId="15" xfId="0" applyFont="1" applyFill="1" applyBorder="1" applyAlignment="1">
      <alignment horizontal="right" vertical="center" wrapText="1"/>
    </xf>
    <xf numFmtId="174" fontId="11" fillId="6" borderId="15" xfId="4" applyFont="1" applyFill="1" applyBorder="1" applyAlignment="1">
      <alignment horizontal="center" vertical="center" wrapText="1"/>
    </xf>
    <xf numFmtId="174" fontId="11" fillId="6" borderId="15" xfId="4" applyFont="1" applyFill="1" applyBorder="1" applyAlignment="1">
      <alignment vertical="center" wrapText="1"/>
    </xf>
    <xf numFmtId="0" fontId="11" fillId="3" borderId="15" xfId="0" applyFont="1" applyFill="1" applyBorder="1" applyAlignment="1">
      <alignment horizontal="right" vertical="center" wrapText="1"/>
    </xf>
    <xf numFmtId="0" fontId="11" fillId="3" borderId="15" xfId="0" applyFont="1" applyFill="1" applyBorder="1" applyAlignment="1">
      <alignment vertical="center" wrapText="1"/>
    </xf>
    <xf numFmtId="0" fontId="11" fillId="3" borderId="27" xfId="0" applyFont="1" applyFill="1" applyBorder="1" applyAlignment="1">
      <alignment horizontal="center" vertical="center" wrapText="1"/>
    </xf>
    <xf numFmtId="176" fontId="11" fillId="3" borderId="15" xfId="4" applyNumberFormat="1" applyFont="1" applyFill="1" applyBorder="1" applyAlignment="1">
      <alignment horizontal="center" vertical="center" wrapText="1"/>
    </xf>
    <xf numFmtId="0" fontId="11" fillId="3" borderId="0" xfId="0" applyFont="1" applyFill="1" applyAlignment="1">
      <alignment horizontal="right" vertical="center" wrapText="1"/>
    </xf>
    <xf numFmtId="174" fontId="11" fillId="3" borderId="0" xfId="4" applyFont="1" applyFill="1" applyBorder="1" applyAlignment="1">
      <alignment horizontal="center" vertical="center" wrapText="1"/>
    </xf>
    <xf numFmtId="179" fontId="1" fillId="0" borderId="16" xfId="3" applyNumberFormat="1" applyFont="1" applyFill="1" applyBorder="1"/>
    <xf numFmtId="0" fontId="7" fillId="0" borderId="15" xfId="2" applyFont="1" applyBorder="1"/>
    <xf numFmtId="0" fontId="7" fillId="0" borderId="28" xfId="2" applyFont="1" applyBorder="1"/>
    <xf numFmtId="0" fontId="7" fillId="0" borderId="25" xfId="2" applyFont="1" applyBorder="1"/>
    <xf numFmtId="0" fontId="7" fillId="0" borderId="26" xfId="2" applyFont="1" applyBorder="1"/>
    <xf numFmtId="9" fontId="7" fillId="0" borderId="26" xfId="2" applyNumberFormat="1" applyFont="1" applyBorder="1"/>
    <xf numFmtId="0" fontId="11" fillId="3" borderId="0" xfId="0" applyFont="1" applyFill="1" applyAlignment="1">
      <alignment horizontal="center" vertical="center" wrapText="1"/>
    </xf>
    <xf numFmtId="44" fontId="11" fillId="3" borderId="0" xfId="9" applyFont="1" applyFill="1" applyAlignment="1">
      <alignment wrapText="1"/>
    </xf>
    <xf numFmtId="2" fontId="11" fillId="3" borderId="45" xfId="0" applyNumberFormat="1" applyFont="1" applyFill="1" applyBorder="1" applyAlignment="1">
      <alignment horizontal="center" vertical="center" wrapText="1"/>
    </xf>
    <xf numFmtId="177" fontId="12" fillId="3" borderId="33" xfId="4" applyNumberFormat="1" applyFont="1" applyFill="1" applyBorder="1" applyAlignment="1">
      <alignment horizontal="center" vertical="center" wrapText="1"/>
    </xf>
    <xf numFmtId="0" fontId="12" fillId="3" borderId="15" xfId="0" applyFont="1" applyFill="1" applyBorder="1" applyAlignment="1">
      <alignment vertical="center" wrapText="1"/>
    </xf>
    <xf numFmtId="0" fontId="12" fillId="3" borderId="15" xfId="0" applyFont="1" applyFill="1" applyBorder="1" applyAlignment="1">
      <alignment wrapText="1"/>
    </xf>
    <xf numFmtId="0" fontId="12" fillId="3" borderId="36" xfId="0" applyFont="1" applyFill="1" applyBorder="1" applyAlignment="1">
      <alignment wrapText="1"/>
    </xf>
    <xf numFmtId="44" fontId="12" fillId="5" borderId="43" xfId="9" applyFont="1" applyFill="1" applyBorder="1" applyAlignment="1">
      <alignment horizontal="center" vertical="center" wrapText="1"/>
    </xf>
    <xf numFmtId="44" fontId="12" fillId="6" borderId="43" xfId="9" applyFont="1" applyFill="1" applyBorder="1" applyAlignment="1">
      <alignment horizontal="center" vertical="center" wrapText="1"/>
    </xf>
    <xf numFmtId="44" fontId="11" fillId="3" borderId="44" xfId="9" applyFont="1" applyFill="1" applyBorder="1" applyAlignment="1">
      <alignment horizontal="center" vertical="center" wrapText="1"/>
    </xf>
    <xf numFmtId="44" fontId="11" fillId="3" borderId="16" xfId="9" applyFont="1" applyFill="1" applyBorder="1" applyAlignment="1">
      <alignment horizontal="center" vertical="center" wrapText="1"/>
    </xf>
    <xf numFmtId="44" fontId="12" fillId="6" borderId="16" xfId="9" applyFont="1" applyFill="1" applyBorder="1" applyAlignment="1">
      <alignment horizontal="center" vertical="center" wrapText="1"/>
    </xf>
    <xf numFmtId="44" fontId="12" fillId="6" borderId="16" xfId="9" applyFont="1" applyFill="1" applyBorder="1" applyAlignment="1">
      <alignment vertical="center" wrapText="1"/>
    </xf>
    <xf numFmtId="44" fontId="11" fillId="3" borderId="0" xfId="9" applyFont="1" applyFill="1" applyBorder="1" applyAlignment="1">
      <alignment horizontal="center" vertical="center" wrapText="1"/>
    </xf>
    <xf numFmtId="44" fontId="12" fillId="3" borderId="44" xfId="9" applyFont="1" applyFill="1" applyBorder="1" applyAlignment="1">
      <alignment horizontal="left" vertical="center" wrapText="1"/>
    </xf>
    <xf numFmtId="44" fontId="12" fillId="3" borderId="16" xfId="9" applyFont="1" applyFill="1" applyBorder="1" applyAlignment="1">
      <alignment vertical="center" wrapText="1"/>
    </xf>
    <xf numFmtId="44" fontId="12" fillId="3" borderId="16" xfId="9" applyFont="1" applyFill="1" applyBorder="1" applyAlignment="1">
      <alignment wrapText="1"/>
    </xf>
    <xf numFmtId="44" fontId="12" fillId="3" borderId="46" xfId="9" applyFont="1" applyFill="1" applyBorder="1" applyAlignment="1">
      <alignment wrapText="1"/>
    </xf>
    <xf numFmtId="180" fontId="11" fillId="3" borderId="0" xfId="0" applyNumberFormat="1" applyFont="1" applyFill="1" applyAlignment="1">
      <alignment wrapText="1"/>
    </xf>
    <xf numFmtId="44" fontId="13" fillId="3" borderId="0" xfId="9" applyFont="1" applyFill="1" applyAlignment="1">
      <alignment wrapText="1"/>
    </xf>
    <xf numFmtId="179" fontId="8" fillId="0" borderId="16" xfId="3" applyNumberFormat="1" applyFont="1" applyFill="1" applyBorder="1"/>
    <xf numFmtId="2" fontId="11" fillId="3" borderId="0" xfId="0" applyNumberFormat="1" applyFont="1" applyFill="1" applyAlignment="1">
      <alignment wrapText="1"/>
    </xf>
    <xf numFmtId="44" fontId="11" fillId="3" borderId="0" xfId="0" applyNumberFormat="1" applyFont="1" applyFill="1" applyAlignment="1">
      <alignment wrapText="1"/>
    </xf>
    <xf numFmtId="44" fontId="11" fillId="3" borderId="0" xfId="9" applyFont="1" applyFill="1" applyBorder="1" applyAlignment="1">
      <alignment wrapText="1"/>
    </xf>
    <xf numFmtId="0" fontId="12" fillId="3" borderId="20" xfId="0" applyFont="1" applyFill="1" applyBorder="1" applyAlignment="1">
      <alignment wrapText="1"/>
    </xf>
    <xf numFmtId="44" fontId="12" fillId="3" borderId="47" xfId="9" applyFont="1" applyFill="1" applyBorder="1" applyAlignment="1">
      <alignment wrapText="1"/>
    </xf>
    <xf numFmtId="165" fontId="0" fillId="0" borderId="16" xfId="2" applyNumberFormat="1" applyFont="1" applyFill="1" applyBorder="1" applyAlignment="1">
      <alignment horizontal="center"/>
    </xf>
    <xf numFmtId="166" fontId="0" fillId="0" borderId="14" xfId="2" quotePrefix="1" applyNumberFormat="1" applyFont="1" applyFill="1" applyBorder="1" applyAlignment="1">
      <alignment horizontal="center" vertical="center"/>
    </xf>
    <xf numFmtId="165" fontId="8" fillId="0" borderId="19" xfId="3" applyNumberFormat="1" applyFont="1" applyFill="1" applyBorder="1"/>
    <xf numFmtId="0" fontId="1" fillId="0" borderId="31" xfId="2" applyFill="1" applyBorder="1"/>
    <xf numFmtId="0" fontId="1" fillId="0" borderId="0" xfId="2" applyBorder="1"/>
    <xf numFmtId="43" fontId="8" fillId="0" borderId="16" xfId="3" applyFont="1" applyFill="1" applyBorder="1"/>
    <xf numFmtId="178" fontId="8" fillId="0" borderId="16" xfId="3" applyNumberFormat="1" applyFont="1" applyFill="1" applyBorder="1"/>
    <xf numFmtId="0" fontId="7" fillId="0" borderId="0" xfId="2" applyFont="1" applyBorder="1" applyAlignment="1">
      <alignment horizontal="center"/>
    </xf>
    <xf numFmtId="0" fontId="0" fillId="0" borderId="18" xfId="0" applyBorder="1"/>
    <xf numFmtId="0" fontId="0" fillId="0" borderId="0" xfId="0" applyBorder="1"/>
    <xf numFmtId="0" fontId="0" fillId="0" borderId="19" xfId="0" applyBorder="1"/>
    <xf numFmtId="0" fontId="4" fillId="0" borderId="33" xfId="2" applyFont="1" applyBorder="1" applyAlignment="1">
      <alignment horizontal="center"/>
    </xf>
    <xf numFmtId="165" fontId="0" fillId="0" borderId="44" xfId="2" applyNumberFormat="1" applyFont="1" applyBorder="1" applyAlignment="1">
      <alignment horizontal="center"/>
    </xf>
    <xf numFmtId="0" fontId="12" fillId="0" borderId="41" xfId="0" applyFont="1" applyFill="1" applyBorder="1" applyAlignment="1">
      <alignment horizontal="center" vertical="center" wrapText="1"/>
    </xf>
    <xf numFmtId="0" fontId="12" fillId="0" borderId="42" xfId="0" applyFont="1" applyFill="1" applyBorder="1" applyAlignment="1">
      <alignment horizontal="center" vertical="center" wrapText="1"/>
    </xf>
    <xf numFmtId="2" fontId="12" fillId="0" borderId="41" xfId="0" applyNumberFormat="1" applyFont="1" applyFill="1" applyBorder="1" applyAlignment="1">
      <alignment horizontal="center" vertical="center" wrapText="1"/>
    </xf>
    <xf numFmtId="2" fontId="11" fillId="0" borderId="32" xfId="0" applyNumberFormat="1" applyFont="1" applyFill="1" applyBorder="1" applyAlignment="1">
      <alignment horizontal="center" vertical="center" wrapText="1"/>
    </xf>
    <xf numFmtId="0" fontId="11" fillId="0" borderId="33" xfId="0" applyFont="1" applyFill="1" applyBorder="1" applyAlignment="1">
      <alignment horizontal="left" vertical="center" wrapText="1"/>
    </xf>
    <xf numFmtId="0" fontId="11" fillId="0" borderId="33" xfId="0" applyFont="1" applyFill="1" applyBorder="1" applyAlignment="1">
      <alignment horizontal="center" vertical="center" wrapText="1"/>
    </xf>
    <xf numFmtId="2" fontId="11" fillId="0" borderId="27" xfId="0" applyNumberFormat="1" applyFont="1" applyFill="1" applyBorder="1" applyAlignment="1">
      <alignment horizontal="center" vertical="center" wrapText="1"/>
    </xf>
    <xf numFmtId="0" fontId="11" fillId="0" borderId="15" xfId="0" applyFont="1" applyFill="1" applyBorder="1" applyAlignment="1">
      <alignment horizontal="left" vertical="center" wrapText="1"/>
    </xf>
    <xf numFmtId="0" fontId="11" fillId="0" borderId="15" xfId="0" applyFont="1" applyFill="1" applyBorder="1" applyAlignment="1">
      <alignment horizontal="center" vertical="center" wrapText="1"/>
    </xf>
    <xf numFmtId="2" fontId="11" fillId="0" borderId="45" xfId="0" applyNumberFormat="1" applyFont="1" applyFill="1" applyBorder="1" applyAlignment="1">
      <alignment horizontal="center" vertical="center" wrapText="1"/>
    </xf>
    <xf numFmtId="2" fontId="12" fillId="0" borderId="27" xfId="0" applyNumberFormat="1" applyFont="1" applyFill="1" applyBorder="1" applyAlignment="1">
      <alignment horizontal="center" vertical="center" wrapText="1"/>
    </xf>
    <xf numFmtId="0" fontId="12" fillId="0" borderId="43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right" vertical="center" wrapText="1"/>
    </xf>
    <xf numFmtId="2" fontId="11" fillId="0" borderId="44" xfId="0" applyNumberFormat="1" applyFont="1" applyFill="1" applyBorder="1" applyAlignment="1">
      <alignment horizontal="right" vertical="center" wrapText="1"/>
    </xf>
    <xf numFmtId="2" fontId="11" fillId="0" borderId="16" xfId="0" applyNumberFormat="1" applyFont="1" applyFill="1" applyBorder="1" applyAlignment="1">
      <alignment horizontal="right" vertical="center" wrapText="1"/>
    </xf>
    <xf numFmtId="0" fontId="12" fillId="0" borderId="16" xfId="0" applyFont="1" applyFill="1" applyBorder="1" applyAlignment="1">
      <alignment horizontal="right" vertical="center" wrapText="1"/>
    </xf>
    <xf numFmtId="0" fontId="11" fillId="0" borderId="16" xfId="0" applyFont="1" applyFill="1" applyBorder="1" applyAlignment="1">
      <alignment horizontal="right" vertical="center" wrapText="1"/>
    </xf>
    <xf numFmtId="0" fontId="11" fillId="0" borderId="36" xfId="0" applyFont="1" applyFill="1" applyBorder="1" applyAlignment="1">
      <alignment horizontal="center" vertical="center" wrapText="1"/>
    </xf>
    <xf numFmtId="2" fontId="11" fillId="0" borderId="46" xfId="0" applyNumberFormat="1" applyFont="1" applyFill="1" applyBorder="1" applyAlignment="1">
      <alignment horizontal="right" vertical="center" wrapText="1"/>
    </xf>
    <xf numFmtId="2" fontId="11" fillId="0" borderId="35" xfId="0" applyNumberFormat="1" applyFont="1" applyFill="1" applyBorder="1" applyAlignment="1">
      <alignment horizontal="center" vertical="center" wrapText="1"/>
    </xf>
    <xf numFmtId="0" fontId="11" fillId="0" borderId="36" xfId="0" applyFont="1" applyFill="1" applyBorder="1" applyAlignment="1">
      <alignment horizontal="left" vertical="center" wrapText="1"/>
    </xf>
    <xf numFmtId="0" fontId="12" fillId="7" borderId="27" xfId="0" applyFont="1" applyFill="1" applyBorder="1" applyAlignment="1">
      <alignment horizontal="center" wrapText="1"/>
    </xf>
    <xf numFmtId="0" fontId="12" fillId="7" borderId="15" xfId="0" applyFont="1" applyFill="1" applyBorder="1" applyAlignment="1">
      <alignment horizontal="center" wrapText="1"/>
    </xf>
    <xf numFmtId="0" fontId="12" fillId="7" borderId="35" xfId="0" applyFont="1" applyFill="1" applyBorder="1" applyAlignment="1">
      <alignment horizontal="center" wrapText="1"/>
    </xf>
    <xf numFmtId="0" fontId="12" fillId="7" borderId="36" xfId="0" applyFont="1" applyFill="1" applyBorder="1" applyAlignment="1">
      <alignment horizontal="center" wrapText="1"/>
    </xf>
    <xf numFmtId="0" fontId="12" fillId="6" borderId="15" xfId="0" applyFont="1" applyFill="1" applyBorder="1" applyAlignment="1">
      <alignment horizontal="justify" vertical="center" wrapText="1"/>
    </xf>
    <xf numFmtId="0" fontId="12" fillId="3" borderId="32" xfId="0" applyFont="1" applyFill="1" applyBorder="1" applyAlignment="1">
      <alignment horizontal="center" vertical="center" wrapText="1"/>
    </xf>
    <xf numFmtId="0" fontId="12" fillId="3" borderId="27" xfId="0" applyFont="1" applyFill="1" applyBorder="1" applyAlignment="1">
      <alignment horizontal="center" vertical="center" wrapText="1"/>
    </xf>
    <xf numFmtId="0" fontId="12" fillId="3" borderId="35" xfId="0" applyFont="1" applyFill="1" applyBorder="1" applyAlignment="1">
      <alignment horizontal="center" vertical="center" wrapText="1"/>
    </xf>
    <xf numFmtId="49" fontId="12" fillId="3" borderId="33" xfId="0" applyNumberFormat="1" applyFont="1" applyFill="1" applyBorder="1" applyAlignment="1">
      <alignment horizontal="center" vertical="center" wrapText="1"/>
    </xf>
    <xf numFmtId="49" fontId="12" fillId="3" borderId="34" xfId="0" applyNumberFormat="1" applyFont="1" applyFill="1" applyBorder="1" applyAlignment="1">
      <alignment horizontal="center" vertical="center" wrapText="1"/>
    </xf>
    <xf numFmtId="49" fontId="12" fillId="3" borderId="15" xfId="0" applyNumberFormat="1" applyFont="1" applyFill="1" applyBorder="1" applyAlignment="1">
      <alignment horizontal="center" vertical="center" wrapText="1"/>
    </xf>
    <xf numFmtId="49" fontId="12" fillId="3" borderId="28" xfId="0" applyNumberFormat="1" applyFont="1" applyFill="1" applyBorder="1" applyAlignment="1">
      <alignment horizontal="center" vertical="center" wrapText="1"/>
    </xf>
    <xf numFmtId="49" fontId="12" fillId="3" borderId="36" xfId="0" applyNumberFormat="1" applyFont="1" applyFill="1" applyBorder="1" applyAlignment="1">
      <alignment horizontal="center" vertical="center" wrapText="1"/>
    </xf>
    <xf numFmtId="49" fontId="12" fillId="3" borderId="37" xfId="0" applyNumberFormat="1" applyFont="1" applyFill="1" applyBorder="1" applyAlignment="1">
      <alignment horizontal="center" vertical="center" wrapText="1"/>
    </xf>
    <xf numFmtId="0" fontId="12" fillId="7" borderId="24" xfId="0" applyFont="1" applyFill="1" applyBorder="1" applyAlignment="1">
      <alignment horizontal="center" wrapText="1"/>
    </xf>
    <xf numFmtId="0" fontId="12" fillId="7" borderId="25" xfId="0" applyFont="1" applyFill="1" applyBorder="1" applyAlignment="1">
      <alignment horizontal="center" wrapText="1"/>
    </xf>
    <xf numFmtId="0" fontId="12" fillId="7" borderId="26" xfId="0" applyFont="1" applyFill="1" applyBorder="1" applyAlignment="1">
      <alignment horizontal="center" wrapText="1"/>
    </xf>
    <xf numFmtId="0" fontId="12" fillId="4" borderId="38" xfId="0" applyFont="1" applyFill="1" applyBorder="1" applyAlignment="1">
      <alignment horizontal="center" vertical="center" wrapText="1"/>
    </xf>
    <xf numFmtId="0" fontId="12" fillId="4" borderId="39" xfId="0" applyFont="1" applyFill="1" applyBorder="1" applyAlignment="1">
      <alignment horizontal="center" vertical="center" wrapText="1"/>
    </xf>
    <xf numFmtId="0" fontId="12" fillId="4" borderId="40" xfId="0" applyFont="1" applyFill="1" applyBorder="1" applyAlignment="1">
      <alignment horizontal="center" vertical="center" wrapText="1"/>
    </xf>
    <xf numFmtId="0" fontId="12" fillId="6" borderId="4" xfId="0" applyFont="1" applyFill="1" applyBorder="1" applyAlignment="1">
      <alignment horizontal="justify" vertical="center" wrapText="1"/>
    </xf>
    <xf numFmtId="0" fontId="12" fillId="6" borderId="3" xfId="0" applyFont="1" applyFill="1" applyBorder="1" applyAlignment="1">
      <alignment horizontal="justify" vertical="center" wrapText="1"/>
    </xf>
    <xf numFmtId="0" fontId="12" fillId="7" borderId="27" xfId="0" applyFont="1" applyFill="1" applyBorder="1" applyAlignment="1">
      <alignment horizontal="center" vertical="center" wrapText="1"/>
    </xf>
    <xf numFmtId="0" fontId="12" fillId="7" borderId="15" xfId="0" applyFont="1" applyFill="1" applyBorder="1" applyAlignment="1">
      <alignment horizontal="center" vertical="center" wrapText="1"/>
    </xf>
    <xf numFmtId="0" fontId="12" fillId="6" borderId="15" xfId="0" applyFont="1" applyFill="1" applyBorder="1" applyAlignment="1">
      <alignment horizontal="left" vertical="center" wrapText="1"/>
    </xf>
    <xf numFmtId="0" fontId="12" fillId="7" borderId="32" xfId="0" applyFont="1" applyFill="1" applyBorder="1" applyAlignment="1">
      <alignment horizontal="center" vertical="center" wrapText="1"/>
    </xf>
    <xf numFmtId="0" fontId="12" fillId="7" borderId="33" xfId="0" applyFont="1" applyFill="1" applyBorder="1" applyAlignment="1">
      <alignment horizontal="center" vertical="center" wrapText="1"/>
    </xf>
    <xf numFmtId="0" fontId="2" fillId="0" borderId="1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/>
    </xf>
    <xf numFmtId="0" fontId="2" fillId="0" borderId="3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0" fontId="2" fillId="0" borderId="7" xfId="2" applyFont="1" applyBorder="1" applyAlignment="1">
      <alignment horizontal="center" vertical="center"/>
    </xf>
    <xf numFmtId="0" fontId="2" fillId="0" borderId="8" xfId="2" applyFont="1" applyBorder="1" applyAlignment="1">
      <alignment horizontal="center" vertical="center"/>
    </xf>
    <xf numFmtId="0" fontId="3" fillId="0" borderId="4" xfId="2" applyFont="1" applyBorder="1" applyAlignment="1">
      <alignment horizontal="center" vertical="center" wrapText="1"/>
    </xf>
    <xf numFmtId="0" fontId="3" fillId="0" borderId="5" xfId="2" applyFont="1" applyBorder="1" applyAlignment="1">
      <alignment horizontal="center" vertical="center" wrapText="1"/>
    </xf>
    <xf numFmtId="0" fontId="3" fillId="0" borderId="9" xfId="2" applyFont="1" applyBorder="1" applyAlignment="1">
      <alignment horizontal="center" vertical="center" wrapText="1"/>
    </xf>
    <xf numFmtId="0" fontId="3" fillId="0" borderId="10" xfId="2" applyFont="1" applyBorder="1" applyAlignment="1">
      <alignment horizontal="center" vertical="center" wrapText="1"/>
    </xf>
    <xf numFmtId="0" fontId="4" fillId="0" borderId="11" xfId="2" applyFont="1" applyBorder="1" applyAlignment="1">
      <alignment horizontal="center" vertical="center"/>
    </xf>
    <xf numFmtId="0" fontId="4" fillId="0" borderId="17" xfId="2" applyFont="1" applyBorder="1" applyAlignment="1">
      <alignment horizontal="center" vertical="center"/>
    </xf>
    <xf numFmtId="0" fontId="4" fillId="0" borderId="21" xfId="2" applyFont="1" applyBorder="1" applyAlignment="1">
      <alignment horizontal="center" vertical="center"/>
    </xf>
    <xf numFmtId="4" fontId="5" fillId="2" borderId="12" xfId="2" applyNumberFormat="1" applyFont="1" applyFill="1" applyBorder="1" applyAlignment="1">
      <alignment vertical="center" wrapText="1"/>
    </xf>
    <xf numFmtId="0" fontId="5" fillId="2" borderId="13" xfId="2" applyFont="1" applyFill="1" applyBorder="1" applyAlignment="1">
      <alignment vertical="center" wrapText="1"/>
    </xf>
    <xf numFmtId="0" fontId="5" fillId="2" borderId="14" xfId="2" applyFont="1" applyFill="1" applyBorder="1" applyAlignment="1">
      <alignment vertical="center" wrapText="1"/>
    </xf>
    <xf numFmtId="0" fontId="5" fillId="2" borderId="18" xfId="2" applyFont="1" applyFill="1" applyBorder="1" applyAlignment="1">
      <alignment vertical="center" wrapText="1"/>
    </xf>
    <xf numFmtId="0" fontId="5" fillId="2" borderId="0" xfId="2" applyFont="1" applyFill="1" applyBorder="1" applyAlignment="1">
      <alignment vertical="center" wrapText="1"/>
    </xf>
    <xf numFmtId="0" fontId="5" fillId="2" borderId="19" xfId="2" applyFont="1" applyFill="1" applyBorder="1" applyAlignment="1">
      <alignment vertical="center" wrapText="1"/>
    </xf>
    <xf numFmtId="0" fontId="5" fillId="2" borderId="6" xfId="2" applyFont="1" applyFill="1" applyBorder="1" applyAlignment="1">
      <alignment vertical="center" wrapText="1"/>
    </xf>
    <xf numFmtId="0" fontId="5" fillId="2" borderId="7" xfId="2" applyFont="1" applyFill="1" applyBorder="1" applyAlignment="1">
      <alignment vertical="center" wrapText="1"/>
    </xf>
    <xf numFmtId="0" fontId="5" fillId="2" borderId="10" xfId="2" applyFont="1" applyFill="1" applyBorder="1" applyAlignment="1">
      <alignment vertical="center" wrapText="1"/>
    </xf>
    <xf numFmtId="0" fontId="7" fillId="0" borderId="24" xfId="2" applyFont="1" applyBorder="1" applyAlignment="1">
      <alignment horizontal="center"/>
    </xf>
    <xf numFmtId="0" fontId="7" fillId="0" borderId="25" xfId="2" applyFont="1" applyBorder="1" applyAlignment="1">
      <alignment horizontal="center"/>
    </xf>
    <xf numFmtId="0" fontId="7" fillId="0" borderId="26" xfId="2" applyFont="1" applyBorder="1" applyAlignment="1">
      <alignment horizontal="center"/>
    </xf>
    <xf numFmtId="0" fontId="1" fillId="0" borderId="24" xfId="2" applyBorder="1" applyAlignment="1">
      <alignment horizontal="left"/>
    </xf>
    <xf numFmtId="0" fontId="1" fillId="0" borderId="25" xfId="2" applyBorder="1" applyAlignment="1">
      <alignment horizontal="left"/>
    </xf>
    <xf numFmtId="0" fontId="1" fillId="0" borderId="26" xfId="2" applyBorder="1" applyAlignment="1">
      <alignment horizontal="left"/>
    </xf>
    <xf numFmtId="0" fontId="0" fillId="0" borderId="24" xfId="2" applyFont="1" applyBorder="1" applyAlignment="1">
      <alignment horizontal="left"/>
    </xf>
    <xf numFmtId="0" fontId="9" fillId="0" borderId="24" xfId="2" applyFont="1" applyBorder="1" applyAlignment="1">
      <alignment horizontal="left"/>
    </xf>
    <xf numFmtId="0" fontId="9" fillId="0" borderId="25" xfId="2" applyFont="1" applyBorder="1" applyAlignment="1">
      <alignment horizontal="left"/>
    </xf>
    <xf numFmtId="0" fontId="9" fillId="0" borderId="26" xfId="2" applyFont="1" applyBorder="1" applyAlignment="1">
      <alignment horizontal="left"/>
    </xf>
    <xf numFmtId="0" fontId="5" fillId="2" borderId="12" xfId="2" applyFont="1" applyFill="1" applyBorder="1" applyAlignment="1">
      <alignment horizontal="left" vertical="center" wrapText="1"/>
    </xf>
    <xf numFmtId="0" fontId="5" fillId="2" borderId="13" xfId="2" applyFont="1" applyFill="1" applyBorder="1" applyAlignment="1">
      <alignment horizontal="left" vertical="center" wrapText="1"/>
    </xf>
    <xf numFmtId="0" fontId="5" fillId="2" borderId="14" xfId="2" applyFont="1" applyFill="1" applyBorder="1" applyAlignment="1">
      <alignment horizontal="left" vertical="center" wrapText="1"/>
    </xf>
    <xf numFmtId="0" fontId="5" fillId="2" borderId="18" xfId="2" applyFont="1" applyFill="1" applyBorder="1" applyAlignment="1">
      <alignment horizontal="left" vertical="center" wrapText="1"/>
    </xf>
    <xf numFmtId="0" fontId="5" fillId="2" borderId="0" xfId="2" applyFont="1" applyFill="1" applyBorder="1" applyAlignment="1">
      <alignment horizontal="left" vertical="center" wrapText="1"/>
    </xf>
    <xf numFmtId="0" fontId="5" fillId="2" borderId="19" xfId="2" applyFont="1" applyFill="1" applyBorder="1" applyAlignment="1">
      <alignment horizontal="left" vertical="center" wrapText="1"/>
    </xf>
    <xf numFmtId="0" fontId="5" fillId="2" borderId="6" xfId="2" applyFont="1" applyFill="1" applyBorder="1" applyAlignment="1">
      <alignment horizontal="left" vertical="center" wrapText="1"/>
    </xf>
    <xf numFmtId="0" fontId="5" fillId="2" borderId="7" xfId="2" applyFont="1" applyFill="1" applyBorder="1" applyAlignment="1">
      <alignment horizontal="left" vertical="center" wrapText="1"/>
    </xf>
    <xf numFmtId="0" fontId="5" fillId="2" borderId="10" xfId="2" applyFont="1" applyFill="1" applyBorder="1" applyAlignment="1">
      <alignment horizontal="left" vertical="center" wrapText="1"/>
    </xf>
    <xf numFmtId="0" fontId="10" fillId="0" borderId="24" xfId="2" applyFont="1" applyBorder="1" applyAlignment="1">
      <alignment horizontal="left"/>
    </xf>
    <xf numFmtId="0" fontId="10" fillId="0" borderId="25" xfId="2" applyFont="1" applyBorder="1" applyAlignment="1">
      <alignment horizontal="left"/>
    </xf>
    <xf numFmtId="0" fontId="10" fillId="0" borderId="26" xfId="2" applyFont="1" applyBorder="1" applyAlignment="1">
      <alignment horizontal="left"/>
    </xf>
    <xf numFmtId="0" fontId="5" fillId="2" borderId="12" xfId="2" applyFont="1" applyFill="1" applyBorder="1" applyAlignment="1">
      <alignment wrapText="1"/>
    </xf>
    <xf numFmtId="0" fontId="5" fillId="2" borderId="13" xfId="2" applyFont="1" applyFill="1" applyBorder="1" applyAlignment="1">
      <alignment wrapText="1"/>
    </xf>
    <xf numFmtId="0" fontId="5" fillId="2" borderId="14" xfId="2" applyFont="1" applyFill="1" applyBorder="1" applyAlignment="1">
      <alignment wrapText="1"/>
    </xf>
    <xf numFmtId="0" fontId="5" fillId="2" borderId="18" xfId="2" applyFont="1" applyFill="1" applyBorder="1" applyAlignment="1">
      <alignment wrapText="1"/>
    </xf>
    <xf numFmtId="0" fontId="5" fillId="2" borderId="0" xfId="2" applyFont="1" applyFill="1" applyBorder="1" applyAlignment="1">
      <alignment wrapText="1"/>
    </xf>
    <xf numFmtId="0" fontId="5" fillId="2" borderId="19" xfId="2" applyFont="1" applyFill="1" applyBorder="1" applyAlignment="1">
      <alignment wrapText="1"/>
    </xf>
    <xf numFmtId="0" fontId="5" fillId="2" borderId="6" xfId="2" applyFont="1" applyFill="1" applyBorder="1" applyAlignment="1">
      <alignment wrapText="1"/>
    </xf>
    <xf numFmtId="0" fontId="5" fillId="2" borderId="7" xfId="2" applyFont="1" applyFill="1" applyBorder="1" applyAlignment="1">
      <alignment wrapText="1"/>
    </xf>
    <xf numFmtId="0" fontId="5" fillId="2" borderId="10" xfId="2" applyFont="1" applyFill="1" applyBorder="1" applyAlignment="1">
      <alignment wrapText="1"/>
    </xf>
    <xf numFmtId="0" fontId="5" fillId="2" borderId="12" xfId="2" applyFont="1" applyFill="1" applyBorder="1" applyAlignment="1">
      <alignment vertical="center" wrapText="1"/>
    </xf>
    <xf numFmtId="0" fontId="5" fillId="2" borderId="1" xfId="2" applyFont="1" applyFill="1" applyBorder="1" applyAlignment="1">
      <alignment wrapText="1"/>
    </xf>
    <xf numFmtId="0" fontId="5" fillId="2" borderId="2" xfId="2" applyFont="1" applyFill="1" applyBorder="1" applyAlignment="1">
      <alignment wrapText="1"/>
    </xf>
    <xf numFmtId="0" fontId="5" fillId="2" borderId="5" xfId="2" applyFont="1" applyFill="1" applyBorder="1" applyAlignment="1">
      <alignment wrapText="1"/>
    </xf>
    <xf numFmtId="0" fontId="12" fillId="0" borderId="15" xfId="0" applyFont="1" applyFill="1" applyBorder="1" applyAlignment="1">
      <alignment horizontal="left" vertical="center" wrapText="1"/>
    </xf>
    <xf numFmtId="0" fontId="12" fillId="0" borderId="38" xfId="0" applyFont="1" applyFill="1" applyBorder="1" applyAlignment="1">
      <alignment horizontal="center" vertical="center" wrapText="1"/>
    </xf>
    <xf numFmtId="0" fontId="12" fillId="0" borderId="39" xfId="0" applyFont="1" applyFill="1" applyBorder="1" applyAlignment="1">
      <alignment horizontal="center" vertical="center" wrapText="1"/>
    </xf>
    <xf numFmtId="0" fontId="12" fillId="0" borderId="40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justify" vertical="center" wrapText="1"/>
    </xf>
    <xf numFmtId="0" fontId="12" fillId="0" borderId="3" xfId="0" applyFont="1" applyFill="1" applyBorder="1" applyAlignment="1">
      <alignment horizontal="justify" vertical="center" wrapText="1"/>
    </xf>
    <xf numFmtId="0" fontId="12" fillId="0" borderId="15" xfId="0" applyFont="1" applyFill="1" applyBorder="1" applyAlignment="1">
      <alignment horizontal="justify" vertical="center" wrapText="1"/>
    </xf>
    <xf numFmtId="44" fontId="11" fillId="3" borderId="1" xfId="9" applyFont="1" applyFill="1" applyBorder="1" applyAlignment="1">
      <alignment horizontal="center" wrapText="1"/>
    </xf>
    <xf numFmtId="44" fontId="11" fillId="3" borderId="18" xfId="9" applyFont="1" applyFill="1" applyBorder="1" applyAlignment="1">
      <alignment horizontal="center" wrapText="1"/>
    </xf>
    <xf numFmtId="44" fontId="11" fillId="3" borderId="29" xfId="9" applyFont="1" applyFill="1" applyBorder="1" applyAlignment="1">
      <alignment horizontal="center" wrapText="1"/>
    </xf>
    <xf numFmtId="44" fontId="11" fillId="3" borderId="0" xfId="9" applyFont="1" applyFill="1" applyAlignment="1">
      <alignment horizontal="center" vertical="center" wrapText="1"/>
    </xf>
    <xf numFmtId="0" fontId="11" fillId="3" borderId="18" xfId="0" applyFont="1" applyFill="1" applyBorder="1" applyAlignment="1">
      <alignment horizontal="center" wrapText="1"/>
    </xf>
    <xf numFmtId="44" fontId="11" fillId="3" borderId="0" xfId="9" applyFont="1" applyFill="1" applyAlignment="1">
      <alignment horizontal="center" wrapText="1"/>
    </xf>
    <xf numFmtId="0" fontId="11" fillId="3" borderId="0" xfId="0" applyFont="1" applyFill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12" fillId="3" borderId="3" xfId="0" applyFont="1" applyFill="1" applyBorder="1" applyAlignment="1">
      <alignment horizontal="center" vertical="center" wrapText="1"/>
    </xf>
    <xf numFmtId="0" fontId="12" fillId="3" borderId="18" xfId="0" applyFont="1" applyFill="1" applyBorder="1" applyAlignment="1">
      <alignment horizontal="center" vertical="center" wrapText="1"/>
    </xf>
    <xf numFmtId="0" fontId="12" fillId="3" borderId="48" xfId="0" applyFont="1" applyFill="1" applyBorder="1" applyAlignment="1">
      <alignment horizontal="center" vertical="center" wrapText="1"/>
    </xf>
    <xf numFmtId="0" fontId="12" fillId="3" borderId="29" xfId="0" applyFont="1" applyFill="1" applyBorder="1" applyAlignment="1">
      <alignment horizontal="center" vertical="center" wrapText="1"/>
    </xf>
    <xf numFmtId="0" fontId="12" fillId="3" borderId="49" xfId="0" applyFont="1" applyFill="1" applyBorder="1" applyAlignment="1">
      <alignment horizontal="center" vertical="center" wrapText="1"/>
    </xf>
    <xf numFmtId="44" fontId="11" fillId="3" borderId="4" xfId="9" applyFont="1" applyFill="1" applyBorder="1" applyAlignment="1">
      <alignment horizontal="center" vertical="center" wrapText="1"/>
    </xf>
    <xf numFmtId="44" fontId="11" fillId="3" borderId="2" xfId="9" applyFont="1" applyFill="1" applyBorder="1" applyAlignment="1">
      <alignment horizontal="center" vertical="center" wrapText="1"/>
    </xf>
    <xf numFmtId="44" fontId="11" fillId="3" borderId="5" xfId="9" applyFont="1" applyFill="1" applyBorder="1" applyAlignment="1">
      <alignment horizontal="center" vertical="center" wrapText="1"/>
    </xf>
    <xf numFmtId="44" fontId="11" fillId="3" borderId="50" xfId="9" applyFont="1" applyFill="1" applyBorder="1" applyAlignment="1">
      <alignment horizontal="center" vertical="center" wrapText="1"/>
    </xf>
    <xf numFmtId="44" fontId="11" fillId="3" borderId="0" xfId="9" applyFont="1" applyFill="1" applyBorder="1" applyAlignment="1">
      <alignment horizontal="center" vertical="center" wrapText="1"/>
    </xf>
    <xf numFmtId="44" fontId="11" fillId="3" borderId="19" xfId="9" applyFont="1" applyFill="1" applyBorder="1" applyAlignment="1">
      <alignment horizontal="center" vertical="center" wrapText="1"/>
    </xf>
    <xf numFmtId="44" fontId="11" fillId="3" borderId="51" xfId="9" applyFont="1" applyFill="1" applyBorder="1" applyAlignment="1">
      <alignment horizontal="center" vertical="center" wrapText="1"/>
    </xf>
    <xf numFmtId="44" fontId="11" fillId="3" borderId="30" xfId="9" applyFont="1" applyFill="1" applyBorder="1" applyAlignment="1">
      <alignment horizontal="center" vertical="center" wrapText="1"/>
    </xf>
    <xf numFmtId="44" fontId="11" fillId="3" borderId="31" xfId="9" applyFont="1" applyFill="1" applyBorder="1" applyAlignment="1">
      <alignment horizontal="center" vertical="center" wrapText="1"/>
    </xf>
  </cellXfs>
  <cellStyles count="10">
    <cellStyle name="Millares 2" xfId="3"/>
    <cellStyle name="Moneda" xfId="9" builtinId="4"/>
    <cellStyle name="Moneda [0]" xfId="1" builtinId="7"/>
    <cellStyle name="Moneda [0] 5" xfId="4"/>
    <cellStyle name="Normal" xfId="0" builtinId="0"/>
    <cellStyle name="Normal 2" xfId="2"/>
    <cellStyle name="Normal 2 10 3" xfId="8"/>
    <cellStyle name="Normal 2 2" xfId="5"/>
    <cellStyle name="Normal 3 11" xfId="7"/>
    <cellStyle name="Normal 3 2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116417</xdr:colOff>
      <xdr:row>2</xdr:row>
      <xdr:rowOff>84667</xdr:rowOff>
    </xdr:from>
    <xdr:ext cx="3282693" cy="664743"/>
    <xdr:pic>
      <xdr:nvPicPr>
        <xdr:cNvPr id="3" name="Imagen 2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245" t="32231" b="33842"/>
        <a:stretch/>
      </xdr:blipFill>
      <xdr:spPr>
        <a:xfrm>
          <a:off x="359834" y="497417"/>
          <a:ext cx="3282693" cy="664743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144449</xdr:colOff>
      <xdr:row>2</xdr:row>
      <xdr:rowOff>6734</xdr:rowOff>
    </xdr:from>
    <xdr:to>
      <xdr:col>6</xdr:col>
      <xdr:colOff>1654629</xdr:colOff>
      <xdr:row>5</xdr:row>
      <xdr:rowOff>223838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518829" y="410594"/>
          <a:ext cx="1510180" cy="81908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33"/>
  <sheetViews>
    <sheetView zoomScale="90" zoomScaleNormal="90" workbookViewId="0">
      <selection activeCell="I14" sqref="I14"/>
    </sheetView>
  </sheetViews>
  <sheetFormatPr baseColWidth="10" defaultColWidth="11.5703125" defaultRowHeight="15.75" outlineLevelRow="1" x14ac:dyDescent="0.25"/>
  <cols>
    <col min="1" max="1" width="3.7109375" style="44" customWidth="1"/>
    <col min="2" max="2" width="12.85546875" style="44" bestFit="1" customWidth="1"/>
    <col min="3" max="3" width="59.7109375" style="44" customWidth="1"/>
    <col min="4" max="4" width="10.28515625" style="44" customWidth="1"/>
    <col min="5" max="5" width="14.42578125" style="45" customWidth="1"/>
    <col min="6" max="6" width="21.140625" style="44" customWidth="1"/>
    <col min="7" max="7" width="25.7109375" style="80" customWidth="1"/>
    <col min="8" max="8" width="17.85546875" style="44" bestFit="1" customWidth="1"/>
    <col min="9" max="16384" width="11.5703125" style="44"/>
  </cols>
  <sheetData>
    <row r="2" spans="2:7" ht="16.5" thickBot="1" x14ac:dyDescent="0.3"/>
    <row r="3" spans="2:7" ht="16.149999999999999" customHeight="1" x14ac:dyDescent="0.25">
      <c r="B3" s="237"/>
      <c r="C3" s="238"/>
      <c r="D3" s="243" t="s">
        <v>115</v>
      </c>
      <c r="E3" s="244"/>
      <c r="F3" s="244"/>
      <c r="G3" s="245"/>
    </row>
    <row r="4" spans="2:7" x14ac:dyDescent="0.25">
      <c r="B4" s="239"/>
      <c r="C4" s="240"/>
      <c r="D4" s="246"/>
      <c r="E4" s="247"/>
      <c r="F4" s="247"/>
      <c r="G4" s="248"/>
    </row>
    <row r="5" spans="2:7" ht="15.6" customHeight="1" x14ac:dyDescent="0.25">
      <c r="B5" s="239"/>
      <c r="C5" s="240"/>
      <c r="D5" s="246"/>
      <c r="E5" s="247"/>
      <c r="F5" s="247"/>
      <c r="G5" s="248"/>
    </row>
    <row r="6" spans="2:7" ht="19.149999999999999" customHeight="1" thickBot="1" x14ac:dyDescent="0.3">
      <c r="B6" s="241"/>
      <c r="C6" s="242"/>
      <c r="D6" s="249"/>
      <c r="E6" s="250"/>
      <c r="F6" s="250"/>
      <c r="G6" s="251"/>
    </row>
    <row r="7" spans="2:7" ht="30.6" customHeight="1" thickBot="1" x14ac:dyDescent="0.3">
      <c r="B7" s="156" t="s">
        <v>109</v>
      </c>
      <c r="C7" s="157"/>
      <c r="D7" s="157"/>
      <c r="E7" s="157"/>
      <c r="F7" s="157"/>
      <c r="G7" s="158"/>
    </row>
    <row r="8" spans="2:7" ht="16.5" thickBot="1" x14ac:dyDescent="0.3">
      <c r="B8" s="46" t="s">
        <v>71</v>
      </c>
      <c r="C8" s="47" t="s">
        <v>72</v>
      </c>
      <c r="D8" s="47" t="s">
        <v>2</v>
      </c>
      <c r="E8" s="48" t="s">
        <v>73</v>
      </c>
      <c r="F8" s="49" t="s">
        <v>74</v>
      </c>
      <c r="G8" s="86" t="s">
        <v>75</v>
      </c>
    </row>
    <row r="9" spans="2:7" ht="16.5" thickBot="1" x14ac:dyDescent="0.3">
      <c r="B9" s="50">
        <v>1</v>
      </c>
      <c r="C9" s="159" t="s">
        <v>76</v>
      </c>
      <c r="D9" s="160"/>
      <c r="E9" s="51"/>
      <c r="F9" s="52"/>
      <c r="G9" s="87"/>
    </row>
    <row r="10" spans="2:7" outlineLevel="1" x14ac:dyDescent="0.25">
      <c r="B10" s="53">
        <v>1.01</v>
      </c>
      <c r="C10" s="54" t="s">
        <v>77</v>
      </c>
      <c r="D10" s="55" t="s">
        <v>78</v>
      </c>
      <c r="E10" s="56">
        <v>2406</v>
      </c>
      <c r="F10" s="57">
        <v>3541.5289640000001</v>
      </c>
      <c r="G10" s="88">
        <f>E10*F10</f>
        <v>8520918.687384</v>
      </c>
    </row>
    <row r="11" spans="2:7" ht="31.5" outlineLevel="1" x14ac:dyDescent="0.25">
      <c r="B11" s="58">
        <v>1.02</v>
      </c>
      <c r="C11" s="59" t="s">
        <v>111</v>
      </c>
      <c r="D11" s="60" t="s">
        <v>78</v>
      </c>
      <c r="E11" s="61">
        <v>2406</v>
      </c>
      <c r="F11" s="62">
        <v>60877</v>
      </c>
      <c r="G11" s="89">
        <f>E11*F11</f>
        <v>146470062</v>
      </c>
    </row>
    <row r="12" spans="2:7" outlineLevel="1" x14ac:dyDescent="0.25">
      <c r="B12" s="81">
        <v>1.03</v>
      </c>
      <c r="C12" s="59" t="s">
        <v>112</v>
      </c>
      <c r="D12" s="60" t="s">
        <v>41</v>
      </c>
      <c r="E12" s="61">
        <v>217</v>
      </c>
      <c r="F12" s="62">
        <v>22539</v>
      </c>
      <c r="G12" s="89">
        <f>E12*F12</f>
        <v>4890963</v>
      </c>
    </row>
    <row r="13" spans="2:7" ht="31.5" outlineLevel="1" x14ac:dyDescent="0.25">
      <c r="B13" s="81">
        <v>1.04</v>
      </c>
      <c r="C13" s="59" t="s">
        <v>113</v>
      </c>
      <c r="D13" s="60" t="s">
        <v>49</v>
      </c>
      <c r="E13" s="61">
        <v>632</v>
      </c>
      <c r="F13" s="62">
        <v>57477</v>
      </c>
      <c r="G13" s="89">
        <f>E13*F13</f>
        <v>36325464</v>
      </c>
    </row>
    <row r="14" spans="2:7" x14ac:dyDescent="0.25">
      <c r="B14" s="63">
        <v>2</v>
      </c>
      <c r="C14" s="143" t="s">
        <v>79</v>
      </c>
      <c r="D14" s="143"/>
      <c r="E14" s="64"/>
      <c r="F14" s="65"/>
      <c r="G14" s="90"/>
    </row>
    <row r="15" spans="2:7" outlineLevel="1" x14ac:dyDescent="0.25">
      <c r="B15" s="58">
        <v>2.0099999999999998</v>
      </c>
      <c r="C15" s="59" t="s">
        <v>114</v>
      </c>
      <c r="D15" s="60" t="s">
        <v>49</v>
      </c>
      <c r="E15" s="61">
        <v>632</v>
      </c>
      <c r="F15" s="62">
        <v>130468.8</v>
      </c>
      <c r="G15" s="89">
        <f>E15*F15</f>
        <v>82456281.600000009</v>
      </c>
    </row>
    <row r="16" spans="2:7" x14ac:dyDescent="0.25">
      <c r="B16" s="63">
        <v>3</v>
      </c>
      <c r="C16" s="163" t="s">
        <v>80</v>
      </c>
      <c r="D16" s="163"/>
      <c r="E16" s="64"/>
      <c r="F16" s="66"/>
      <c r="G16" s="91"/>
    </row>
    <row r="17" spans="2:7" ht="63" outlineLevel="1" x14ac:dyDescent="0.25">
      <c r="B17" s="58">
        <v>3.01</v>
      </c>
      <c r="C17" s="59" t="s">
        <v>81</v>
      </c>
      <c r="D17" s="60" t="s">
        <v>49</v>
      </c>
      <c r="E17" s="67">
        <v>481.2</v>
      </c>
      <c r="F17" s="62">
        <v>1282000</v>
      </c>
      <c r="G17" s="89">
        <f>E17*F17</f>
        <v>616898400</v>
      </c>
    </row>
    <row r="18" spans="2:7" x14ac:dyDescent="0.25">
      <c r="B18" s="63">
        <v>4</v>
      </c>
      <c r="C18" s="163" t="s">
        <v>82</v>
      </c>
      <c r="D18" s="163"/>
      <c r="E18" s="64"/>
      <c r="F18" s="65"/>
      <c r="G18" s="90"/>
    </row>
    <row r="19" spans="2:7" ht="31.5" outlineLevel="1" x14ac:dyDescent="0.25">
      <c r="B19" s="58">
        <v>4.01</v>
      </c>
      <c r="C19" s="59" t="s">
        <v>87</v>
      </c>
      <c r="D19" s="60" t="s">
        <v>61</v>
      </c>
      <c r="E19" s="61">
        <v>774</v>
      </c>
      <c r="F19" s="62">
        <v>8703.6</v>
      </c>
      <c r="G19" s="89">
        <f>E19*F19</f>
        <v>6736586.4000000004</v>
      </c>
    </row>
    <row r="20" spans="2:7" x14ac:dyDescent="0.25">
      <c r="B20" s="63">
        <v>5</v>
      </c>
      <c r="C20" s="163" t="s">
        <v>83</v>
      </c>
      <c r="D20" s="163"/>
      <c r="E20" s="64"/>
      <c r="F20" s="66"/>
      <c r="G20" s="91"/>
    </row>
    <row r="21" spans="2:7" ht="31.5" outlineLevel="1" x14ac:dyDescent="0.25">
      <c r="B21" s="58">
        <v>5.01</v>
      </c>
      <c r="C21" s="59" t="s">
        <v>92</v>
      </c>
      <c r="D21" s="60" t="s">
        <v>60</v>
      </c>
      <c r="E21" s="61">
        <v>281.14526558510499</v>
      </c>
      <c r="F21" s="62">
        <v>49285</v>
      </c>
      <c r="G21" s="89">
        <f>E21*F21</f>
        <v>13856244.4143619</v>
      </c>
    </row>
    <row r="22" spans="2:7" ht="31.5" outlineLevel="1" x14ac:dyDescent="0.25">
      <c r="B22" s="58">
        <v>5.0199999999999996</v>
      </c>
      <c r="C22" s="59" t="s">
        <v>93</v>
      </c>
      <c r="D22" s="60" t="s">
        <v>49</v>
      </c>
      <c r="E22" s="61">
        <v>21.5</v>
      </c>
      <c r="F22" s="62">
        <v>597613</v>
      </c>
      <c r="G22" s="89">
        <f>E22*F22</f>
        <v>12848679.5</v>
      </c>
    </row>
    <row r="23" spans="2:7" ht="16.5" outlineLevel="1" thickBot="1" x14ac:dyDescent="0.3">
      <c r="B23" s="69"/>
      <c r="C23" s="68"/>
      <c r="D23" s="60"/>
      <c r="E23" s="61"/>
      <c r="F23" s="70"/>
      <c r="G23" s="89"/>
    </row>
    <row r="24" spans="2:7" ht="26.45" customHeight="1" x14ac:dyDescent="0.25">
      <c r="B24" s="164" t="s">
        <v>84</v>
      </c>
      <c r="C24" s="165"/>
      <c r="D24" s="165"/>
      <c r="E24" s="165"/>
      <c r="F24" s="82"/>
      <c r="G24" s="93">
        <f>SUM(G10:G22)</f>
        <v>929003599.60174596</v>
      </c>
    </row>
    <row r="25" spans="2:7" ht="15.6" customHeight="1" x14ac:dyDescent="0.25">
      <c r="B25" s="161" t="s">
        <v>94</v>
      </c>
      <c r="C25" s="162"/>
      <c r="D25" s="162"/>
      <c r="E25" s="162"/>
      <c r="F25" s="83"/>
      <c r="G25" s="94">
        <f>+G24*0.22</f>
        <v>204380791.91238412</v>
      </c>
    </row>
    <row r="26" spans="2:7" x14ac:dyDescent="0.25">
      <c r="B26" s="139" t="s">
        <v>95</v>
      </c>
      <c r="C26" s="140"/>
      <c r="D26" s="140"/>
      <c r="E26" s="140"/>
      <c r="F26" s="84"/>
      <c r="G26" s="95">
        <f>+G24*0.05</f>
        <v>46450179.980087303</v>
      </c>
    </row>
    <row r="27" spans="2:7" x14ac:dyDescent="0.25">
      <c r="B27" s="139" t="s">
        <v>96</v>
      </c>
      <c r="C27" s="140"/>
      <c r="D27" s="140"/>
      <c r="E27" s="140"/>
      <c r="F27" s="84"/>
      <c r="G27" s="95">
        <f>+G24*0.03</f>
        <v>27870107.988052379</v>
      </c>
    </row>
    <row r="28" spans="2:7" x14ac:dyDescent="0.25">
      <c r="B28" s="153" t="s">
        <v>110</v>
      </c>
      <c r="C28" s="154"/>
      <c r="D28" s="154"/>
      <c r="E28" s="155"/>
      <c r="F28" s="103"/>
      <c r="G28" s="104">
        <f>G27*0.19</f>
        <v>5295320.517729952</v>
      </c>
    </row>
    <row r="29" spans="2:7" ht="16.5" thickBot="1" x14ac:dyDescent="0.3">
      <c r="B29" s="141" t="s">
        <v>106</v>
      </c>
      <c r="C29" s="142"/>
      <c r="D29" s="142"/>
      <c r="E29" s="142"/>
      <c r="F29" s="85"/>
      <c r="G29" s="96">
        <f>+SUM(G24:G28)</f>
        <v>1212999999.9999998</v>
      </c>
    </row>
    <row r="30" spans="2:7" x14ac:dyDescent="0.25">
      <c r="B30" s="139" t="s">
        <v>107</v>
      </c>
      <c r="C30" s="140"/>
      <c r="D30" s="140"/>
      <c r="E30" s="140"/>
      <c r="F30" s="84"/>
      <c r="G30" s="95">
        <f>+G29*0.05</f>
        <v>60649999.999999993</v>
      </c>
    </row>
    <row r="31" spans="2:7" ht="16.5" thickBot="1" x14ac:dyDescent="0.3">
      <c r="B31" s="141" t="s">
        <v>108</v>
      </c>
      <c r="C31" s="142"/>
      <c r="D31" s="142"/>
      <c r="E31" s="142"/>
      <c r="F31" s="85"/>
      <c r="G31" s="96">
        <f>+SUM(G29:G30)</f>
        <v>1273649999.9999998</v>
      </c>
    </row>
    <row r="33" spans="8:8" x14ac:dyDescent="0.25">
      <c r="H33" s="97"/>
    </row>
  </sheetData>
  <mergeCells count="16">
    <mergeCell ref="B7:G7"/>
    <mergeCell ref="C9:D9"/>
    <mergeCell ref="B25:E25"/>
    <mergeCell ref="B27:E27"/>
    <mergeCell ref="B26:E26"/>
    <mergeCell ref="C16:D16"/>
    <mergeCell ref="C18:D18"/>
    <mergeCell ref="C20:D20"/>
    <mergeCell ref="B24:E24"/>
    <mergeCell ref="B3:C6"/>
    <mergeCell ref="D3:G6"/>
    <mergeCell ref="B30:E30"/>
    <mergeCell ref="B31:E31"/>
    <mergeCell ref="C14:D14"/>
    <mergeCell ref="B29:E29"/>
    <mergeCell ref="B28:E28"/>
  </mergeCells>
  <pageMargins left="0.7" right="0.7" top="0.75" bottom="0.75" header="0.3" footer="0.3"/>
  <pageSetup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98"/>
  <sheetViews>
    <sheetView tabSelected="1" view="pageBreakPreview" topLeftCell="A277" zoomScale="94" zoomScaleNormal="68" zoomScaleSheetLayoutView="40" workbookViewId="0">
      <selection activeCell="F238" sqref="F238"/>
    </sheetView>
  </sheetViews>
  <sheetFormatPr baseColWidth="10" defaultRowHeight="15" x14ac:dyDescent="0.25"/>
  <cols>
    <col min="3" max="3" width="13.28515625" customWidth="1"/>
    <col min="5" max="5" width="15.42578125" customWidth="1"/>
    <col min="6" max="6" width="12.5703125" customWidth="1"/>
    <col min="7" max="7" width="17.42578125" bestFit="1" customWidth="1"/>
  </cols>
  <sheetData>
    <row r="1" spans="1:7" x14ac:dyDescent="0.25">
      <c r="A1" s="166" t="s">
        <v>0</v>
      </c>
      <c r="B1" s="167"/>
      <c r="C1" s="167"/>
      <c r="D1" s="167"/>
      <c r="E1" s="168"/>
      <c r="F1" s="172"/>
      <c r="G1" s="173"/>
    </row>
    <row r="2" spans="1:7" x14ac:dyDescent="0.25">
      <c r="A2" s="169"/>
      <c r="B2" s="170"/>
      <c r="C2" s="170"/>
      <c r="D2" s="170"/>
      <c r="E2" s="171"/>
      <c r="F2" s="174"/>
      <c r="G2" s="175"/>
    </row>
    <row r="3" spans="1:7" x14ac:dyDescent="0.25">
      <c r="A3" s="176" t="s">
        <v>116</v>
      </c>
      <c r="B3" s="179" t="str">
        <f>+PRESUPUESTO!C10</f>
        <v>Localización, trazado y replanteo</v>
      </c>
      <c r="C3" s="180"/>
      <c r="D3" s="180"/>
      <c r="E3" s="181"/>
      <c r="F3" s="1" t="s">
        <v>2</v>
      </c>
      <c r="G3" s="2" t="str">
        <f>+PRESUPUESTO!D10</f>
        <v>M2</v>
      </c>
    </row>
    <row r="4" spans="1:7" x14ac:dyDescent="0.25">
      <c r="A4" s="177"/>
      <c r="B4" s="182"/>
      <c r="C4" s="183"/>
      <c r="D4" s="183"/>
      <c r="E4" s="184"/>
      <c r="F4" s="3" t="s">
        <v>3</v>
      </c>
      <c r="G4" s="4">
        <f>+PRESUPUESTO!B10</f>
        <v>1.01</v>
      </c>
    </row>
    <row r="5" spans="1:7" x14ac:dyDescent="0.25">
      <c r="A5" s="178"/>
      <c r="B5" s="185"/>
      <c r="C5" s="186"/>
      <c r="D5" s="186"/>
      <c r="E5" s="187"/>
      <c r="F5" s="5"/>
      <c r="G5" s="6"/>
    </row>
    <row r="6" spans="1:7" x14ac:dyDescent="0.25">
      <c r="A6" s="7"/>
      <c r="B6" s="109"/>
      <c r="C6" s="109"/>
      <c r="D6" s="109"/>
      <c r="E6" s="109"/>
      <c r="F6" s="109"/>
      <c r="G6" s="8"/>
    </row>
    <row r="7" spans="1:7" x14ac:dyDescent="0.25">
      <c r="A7" s="9" t="s">
        <v>4</v>
      </c>
      <c r="B7" s="109"/>
      <c r="C7" s="109"/>
      <c r="D7" s="109"/>
      <c r="E7" s="109"/>
      <c r="F7" s="109"/>
      <c r="G7" s="8"/>
    </row>
    <row r="8" spans="1:7" x14ac:dyDescent="0.25">
      <c r="A8" s="188" t="s">
        <v>1</v>
      </c>
      <c r="B8" s="189"/>
      <c r="C8" s="190"/>
      <c r="D8" s="10" t="s">
        <v>5</v>
      </c>
      <c r="E8" s="10" t="s">
        <v>6</v>
      </c>
      <c r="F8" s="10" t="s">
        <v>7</v>
      </c>
      <c r="G8" s="11" t="s">
        <v>8</v>
      </c>
    </row>
    <row r="9" spans="1:7" x14ac:dyDescent="0.25">
      <c r="A9" s="191" t="s">
        <v>9</v>
      </c>
      <c r="B9" s="192"/>
      <c r="C9" s="193"/>
      <c r="D9" s="12" t="s">
        <v>10</v>
      </c>
      <c r="E9" s="13">
        <v>4040</v>
      </c>
      <c r="F9" s="13">
        <v>100</v>
      </c>
      <c r="G9" s="14">
        <f>+E9/F9</f>
        <v>40.4</v>
      </c>
    </row>
    <row r="10" spans="1:7" x14ac:dyDescent="0.25">
      <c r="A10" s="191" t="s">
        <v>11</v>
      </c>
      <c r="B10" s="192"/>
      <c r="C10" s="193"/>
      <c r="D10" s="12" t="s">
        <v>12</v>
      </c>
      <c r="E10" s="13">
        <v>12167</v>
      </c>
      <c r="F10" s="13">
        <v>100</v>
      </c>
      <c r="G10" s="14">
        <f>+E10/F10</f>
        <v>121.67</v>
      </c>
    </row>
    <row r="11" spans="1:7" x14ac:dyDescent="0.25">
      <c r="A11" s="194" t="s">
        <v>13</v>
      </c>
      <c r="B11" s="192"/>
      <c r="C11" s="193"/>
      <c r="D11" s="15" t="s">
        <v>14</v>
      </c>
      <c r="E11" s="16">
        <v>52390</v>
      </c>
      <c r="F11" s="16">
        <v>100</v>
      </c>
      <c r="G11" s="14">
        <f>+E11/F11</f>
        <v>523.9</v>
      </c>
    </row>
    <row r="12" spans="1:7" x14ac:dyDescent="0.25">
      <c r="A12" s="7"/>
      <c r="B12" s="109"/>
      <c r="C12" s="109"/>
      <c r="D12" s="109"/>
      <c r="E12" s="17"/>
      <c r="F12" s="18" t="s">
        <v>15</v>
      </c>
      <c r="G12" s="19">
        <f>SUM(G9:G11)</f>
        <v>685.97</v>
      </c>
    </row>
    <row r="13" spans="1:7" x14ac:dyDescent="0.25">
      <c r="A13" s="7"/>
      <c r="B13" s="109"/>
      <c r="C13" s="109"/>
      <c r="D13" s="109"/>
      <c r="E13" s="109"/>
      <c r="F13" s="109"/>
      <c r="G13" s="8"/>
    </row>
    <row r="14" spans="1:7" x14ac:dyDescent="0.25">
      <c r="A14" s="9" t="s">
        <v>16</v>
      </c>
      <c r="B14" s="109"/>
      <c r="C14" s="109"/>
      <c r="D14" s="109"/>
      <c r="E14" s="109"/>
      <c r="F14" s="109"/>
      <c r="G14" s="8"/>
    </row>
    <row r="15" spans="1:7" x14ac:dyDescent="0.25">
      <c r="A15" s="188" t="s">
        <v>1</v>
      </c>
      <c r="B15" s="189"/>
      <c r="C15" s="190"/>
      <c r="D15" s="10" t="s">
        <v>17</v>
      </c>
      <c r="E15" s="10" t="s">
        <v>7</v>
      </c>
      <c r="F15" s="10" t="s">
        <v>18</v>
      </c>
      <c r="G15" s="11" t="s">
        <v>8</v>
      </c>
    </row>
    <row r="16" spans="1:7" x14ac:dyDescent="0.25">
      <c r="A16" s="195" t="s">
        <v>19</v>
      </c>
      <c r="B16" s="196"/>
      <c r="C16" s="197"/>
      <c r="D16" s="20" t="s">
        <v>20</v>
      </c>
      <c r="E16" s="21">
        <v>0.05</v>
      </c>
      <c r="F16" s="22">
        <v>4250</v>
      </c>
      <c r="G16" s="23">
        <f>+E16*F16</f>
        <v>212.5</v>
      </c>
    </row>
    <row r="17" spans="1:7" x14ac:dyDescent="0.25">
      <c r="A17" s="194" t="s">
        <v>21</v>
      </c>
      <c r="B17" s="192"/>
      <c r="C17" s="193"/>
      <c r="D17" s="15" t="s">
        <v>22</v>
      </c>
      <c r="E17" s="24">
        <v>0.02</v>
      </c>
      <c r="F17" s="25">
        <v>13500</v>
      </c>
      <c r="G17" s="23">
        <f>+E17*F17</f>
        <v>270</v>
      </c>
    </row>
    <row r="18" spans="1:7" x14ac:dyDescent="0.25">
      <c r="A18" s="194" t="s">
        <v>23</v>
      </c>
      <c r="B18" s="192"/>
      <c r="C18" s="193"/>
      <c r="D18" s="15" t="s">
        <v>24</v>
      </c>
      <c r="E18" s="24">
        <v>1</v>
      </c>
      <c r="F18" s="25">
        <v>250</v>
      </c>
      <c r="G18" s="23">
        <f t="shared" ref="G18:G19" si="0">+E18*F18</f>
        <v>250</v>
      </c>
    </row>
    <row r="19" spans="1:7" x14ac:dyDescent="0.25">
      <c r="A19" s="194"/>
      <c r="B19" s="192"/>
      <c r="C19" s="193"/>
      <c r="D19" s="12"/>
      <c r="E19" s="24"/>
      <c r="F19" s="25"/>
      <c r="G19" s="23">
        <f t="shared" si="0"/>
        <v>0</v>
      </c>
    </row>
    <row r="20" spans="1:7" x14ac:dyDescent="0.25">
      <c r="A20" s="7"/>
      <c r="B20" s="109"/>
      <c r="C20" s="109"/>
      <c r="D20" s="109"/>
      <c r="E20" s="17"/>
      <c r="F20" s="18" t="s">
        <v>15</v>
      </c>
      <c r="G20" s="19">
        <f>SUM(G16:G19)</f>
        <v>732.5</v>
      </c>
    </row>
    <row r="21" spans="1:7" x14ac:dyDescent="0.25">
      <c r="A21" s="7"/>
      <c r="B21" s="109"/>
      <c r="C21" s="109"/>
      <c r="D21" s="109"/>
      <c r="E21" s="109"/>
      <c r="F21" s="109"/>
      <c r="G21" s="8"/>
    </row>
    <row r="22" spans="1:7" x14ac:dyDescent="0.25">
      <c r="A22" s="9" t="s">
        <v>25</v>
      </c>
      <c r="B22" s="109"/>
      <c r="C22" s="109"/>
      <c r="D22" s="109"/>
      <c r="E22" s="109"/>
      <c r="F22" s="109"/>
      <c r="G22" s="8"/>
    </row>
    <row r="23" spans="1:7" x14ac:dyDescent="0.25">
      <c r="A23" s="188" t="s">
        <v>26</v>
      </c>
      <c r="B23" s="190"/>
      <c r="C23" s="10" t="s">
        <v>27</v>
      </c>
      <c r="D23" s="10" t="s">
        <v>28</v>
      </c>
      <c r="E23" s="10" t="s">
        <v>29</v>
      </c>
      <c r="F23" s="10" t="s">
        <v>30</v>
      </c>
      <c r="G23" s="11" t="s">
        <v>8</v>
      </c>
    </row>
    <row r="24" spans="1:7" x14ac:dyDescent="0.25">
      <c r="A24" s="191" t="s">
        <v>31</v>
      </c>
      <c r="B24" s="193"/>
      <c r="C24" s="26">
        <v>1</v>
      </c>
      <c r="D24" s="26">
        <v>1</v>
      </c>
      <c r="E24" s="26">
        <v>1</v>
      </c>
      <c r="F24" s="27">
        <v>9.9499999999999993</v>
      </c>
      <c r="G24" s="73">
        <f>+D24*E24*F24</f>
        <v>9.9499999999999993</v>
      </c>
    </row>
    <row r="25" spans="1:7" x14ac:dyDescent="0.25">
      <c r="A25" s="7"/>
      <c r="B25" s="109"/>
      <c r="C25" s="109"/>
      <c r="D25" s="109"/>
      <c r="E25" s="109"/>
      <c r="F25" s="10" t="s">
        <v>15</v>
      </c>
      <c r="G25" s="19">
        <f>SUM(G24:G24)</f>
        <v>9.9499999999999993</v>
      </c>
    </row>
    <row r="26" spans="1:7" x14ac:dyDescent="0.25">
      <c r="A26" s="7"/>
      <c r="B26" s="109"/>
      <c r="C26" s="109"/>
      <c r="D26" s="109"/>
      <c r="E26" s="109"/>
      <c r="F26" s="109"/>
      <c r="G26" s="8"/>
    </row>
    <row r="27" spans="1:7" x14ac:dyDescent="0.25">
      <c r="A27" s="9" t="s">
        <v>32</v>
      </c>
      <c r="B27" s="109"/>
      <c r="C27" s="109"/>
      <c r="D27" s="109"/>
      <c r="E27" s="109"/>
      <c r="F27" s="109"/>
      <c r="G27" s="8"/>
    </row>
    <row r="28" spans="1:7" x14ac:dyDescent="0.25">
      <c r="A28" s="29" t="s">
        <v>33</v>
      </c>
      <c r="B28" s="10" t="s">
        <v>34</v>
      </c>
      <c r="C28" s="10" t="s">
        <v>35</v>
      </c>
      <c r="D28" s="10" t="s">
        <v>36</v>
      </c>
      <c r="E28" s="10" t="s">
        <v>37</v>
      </c>
      <c r="F28" s="10" t="s">
        <v>7</v>
      </c>
      <c r="G28" s="11" t="s">
        <v>8</v>
      </c>
    </row>
    <row r="29" spans="1:7" x14ac:dyDescent="0.25">
      <c r="A29" s="30" t="s">
        <v>38</v>
      </c>
      <c r="B29" s="26">
        <v>2</v>
      </c>
      <c r="C29" s="27">
        <v>47450</v>
      </c>
      <c r="D29" s="31">
        <v>0.67</v>
      </c>
      <c r="E29" s="27">
        <f>+C29*(1+D29)*B29</f>
        <v>158483</v>
      </c>
      <c r="F29" s="32">
        <v>150</v>
      </c>
      <c r="G29" s="14">
        <f>+E29/F29</f>
        <v>1056.5533333333333</v>
      </c>
    </row>
    <row r="30" spans="1:7" x14ac:dyDescent="0.25">
      <c r="A30" s="30" t="s">
        <v>39</v>
      </c>
      <c r="B30" s="26">
        <v>1</v>
      </c>
      <c r="C30" s="27">
        <v>94900</v>
      </c>
      <c r="D30" s="31">
        <f>D29</f>
        <v>0.67</v>
      </c>
      <c r="E30" s="27">
        <f>+C30*(1+D30)*B30</f>
        <v>158483</v>
      </c>
      <c r="F30" s="32">
        <v>150</v>
      </c>
      <c r="G30" s="14">
        <f>+E30/F30</f>
        <v>1056.5533333333333</v>
      </c>
    </row>
    <row r="31" spans="1:7" x14ac:dyDescent="0.25">
      <c r="A31" s="30"/>
      <c r="B31" s="26"/>
      <c r="C31" s="27"/>
      <c r="D31" s="31"/>
      <c r="E31" s="27"/>
      <c r="F31" s="33"/>
      <c r="G31" s="14"/>
    </row>
    <row r="32" spans="1:7" x14ac:dyDescent="0.25">
      <c r="A32" s="34"/>
      <c r="B32" s="35"/>
      <c r="C32" s="16"/>
      <c r="D32" s="36"/>
      <c r="E32" s="16"/>
      <c r="F32" s="37"/>
      <c r="G32" s="14"/>
    </row>
    <row r="33" spans="1:7" x14ac:dyDescent="0.25">
      <c r="A33" s="7"/>
      <c r="B33" s="109"/>
      <c r="C33" s="109"/>
      <c r="D33" s="109"/>
      <c r="E33" s="109"/>
      <c r="F33" s="10" t="s">
        <v>15</v>
      </c>
      <c r="G33" s="19">
        <f>SUBTOTAL(9,G29:G32)</f>
        <v>2113.1066666666666</v>
      </c>
    </row>
    <row r="34" spans="1:7" x14ac:dyDescent="0.25">
      <c r="A34" s="7"/>
      <c r="B34" s="109"/>
      <c r="C34" s="109"/>
      <c r="D34" s="109"/>
      <c r="E34" s="109"/>
      <c r="F34" s="109"/>
      <c r="G34" s="38"/>
    </row>
    <row r="35" spans="1:7" x14ac:dyDescent="0.25">
      <c r="A35" s="7"/>
      <c r="B35" s="109"/>
      <c r="C35" s="109"/>
      <c r="D35" s="109"/>
      <c r="E35" s="109"/>
      <c r="F35" s="109"/>
      <c r="G35" s="38"/>
    </row>
    <row r="36" spans="1:7" x14ac:dyDescent="0.25">
      <c r="A36" s="7"/>
      <c r="B36" s="109"/>
      <c r="C36" s="109"/>
      <c r="D36" s="74" t="s">
        <v>40</v>
      </c>
      <c r="E36" s="74"/>
      <c r="F36" s="74"/>
      <c r="G36" s="99">
        <f>ROUND(+G33+G25+G20+G12,2)</f>
        <v>3541.53</v>
      </c>
    </row>
    <row r="37" spans="1:7" x14ac:dyDescent="0.25">
      <c r="A37" s="7"/>
      <c r="B37" s="109"/>
      <c r="C37" s="109"/>
      <c r="D37" s="75"/>
      <c r="E37" s="76"/>
      <c r="F37" s="78"/>
      <c r="G37" s="110"/>
    </row>
    <row r="38" spans="1:7" x14ac:dyDescent="0.25">
      <c r="A38" s="7"/>
      <c r="B38" s="109"/>
      <c r="C38" s="109"/>
      <c r="D38" s="75"/>
      <c r="E38" s="76"/>
      <c r="F38" s="77"/>
      <c r="G38" s="111"/>
    </row>
    <row r="39" spans="1:7" ht="15.75" thickBot="1" x14ac:dyDescent="0.3">
      <c r="A39" s="39"/>
      <c r="B39" s="40"/>
      <c r="C39" s="40"/>
      <c r="D39" s="40"/>
      <c r="E39" s="40"/>
      <c r="F39" s="40"/>
      <c r="G39" s="41"/>
    </row>
    <row r="42" spans="1:7" ht="45.75" customHeight="1" thickBot="1" x14ac:dyDescent="0.3"/>
    <row r="43" spans="1:7" x14ac:dyDescent="0.25">
      <c r="A43" s="166" t="s">
        <v>0</v>
      </c>
      <c r="B43" s="167"/>
      <c r="C43" s="167"/>
      <c r="D43" s="167"/>
      <c r="E43" s="168"/>
      <c r="F43" s="172"/>
      <c r="G43" s="173"/>
    </row>
    <row r="44" spans="1:7" x14ac:dyDescent="0.25">
      <c r="A44" s="169"/>
      <c r="B44" s="170"/>
      <c r="C44" s="170"/>
      <c r="D44" s="170"/>
      <c r="E44" s="171"/>
      <c r="F44" s="174"/>
      <c r="G44" s="175"/>
    </row>
    <row r="45" spans="1:7" x14ac:dyDescent="0.25">
      <c r="A45" s="176" t="s">
        <v>116</v>
      </c>
      <c r="B45" s="198" t="str">
        <f>+PRESUPUESTO!C13</f>
        <v>Excavacion de material comun de la explanacion, incluye retiro</v>
      </c>
      <c r="C45" s="199"/>
      <c r="D45" s="199"/>
      <c r="E45" s="200"/>
      <c r="F45" s="1" t="s">
        <v>2</v>
      </c>
      <c r="G45" s="2" t="str">
        <f>+PRESUPUESTO!D13</f>
        <v>M3</v>
      </c>
    </row>
    <row r="46" spans="1:7" x14ac:dyDescent="0.25">
      <c r="A46" s="177"/>
      <c r="B46" s="201"/>
      <c r="C46" s="202"/>
      <c r="D46" s="202"/>
      <c r="E46" s="203"/>
      <c r="F46" s="3" t="s">
        <v>3</v>
      </c>
      <c r="G46" s="4">
        <f>+PRESUPUESTO!B13</f>
        <v>1.04</v>
      </c>
    </row>
    <row r="47" spans="1:7" ht="23.25" customHeight="1" x14ac:dyDescent="0.25">
      <c r="A47" s="178"/>
      <c r="B47" s="204"/>
      <c r="C47" s="205"/>
      <c r="D47" s="205"/>
      <c r="E47" s="206"/>
      <c r="F47" s="5"/>
      <c r="G47" s="6"/>
    </row>
    <row r="48" spans="1:7" x14ac:dyDescent="0.25">
      <c r="A48" s="7"/>
      <c r="B48" s="109"/>
      <c r="C48" s="109"/>
      <c r="D48" s="109"/>
      <c r="E48" s="109"/>
      <c r="F48" s="109"/>
      <c r="G48" s="8"/>
    </row>
    <row r="49" spans="1:7" x14ac:dyDescent="0.25">
      <c r="A49" s="9" t="s">
        <v>4</v>
      </c>
      <c r="B49" s="109"/>
      <c r="C49" s="109"/>
      <c r="D49" s="109"/>
      <c r="E49" s="109"/>
      <c r="F49" s="109"/>
      <c r="G49" s="8"/>
    </row>
    <row r="50" spans="1:7" x14ac:dyDescent="0.25">
      <c r="A50" s="188" t="s">
        <v>1</v>
      </c>
      <c r="B50" s="189"/>
      <c r="C50" s="190"/>
      <c r="D50" s="10" t="s">
        <v>5</v>
      </c>
      <c r="E50" s="10" t="s">
        <v>6</v>
      </c>
      <c r="F50" s="10" t="s">
        <v>7</v>
      </c>
      <c r="G50" s="11" t="s">
        <v>8</v>
      </c>
    </row>
    <row r="51" spans="1:7" x14ac:dyDescent="0.25">
      <c r="A51" s="191" t="s">
        <v>9</v>
      </c>
      <c r="B51" s="192"/>
      <c r="C51" s="193"/>
      <c r="D51" s="12" t="s">
        <v>10</v>
      </c>
      <c r="E51" s="13">
        <v>5040</v>
      </c>
      <c r="F51" s="13">
        <v>4</v>
      </c>
      <c r="G51" s="14">
        <f>+E51/F51</f>
        <v>1260</v>
      </c>
    </row>
    <row r="52" spans="1:7" x14ac:dyDescent="0.25">
      <c r="A52" s="191" t="s">
        <v>11</v>
      </c>
      <c r="B52" s="192"/>
      <c r="C52" s="193"/>
      <c r="D52" s="12" t="s">
        <v>12</v>
      </c>
      <c r="E52" s="13">
        <v>15120</v>
      </c>
      <c r="F52" s="13">
        <v>8</v>
      </c>
      <c r="G52" s="14">
        <f>+E52/F52</f>
        <v>1890</v>
      </c>
    </row>
    <row r="53" spans="1:7" x14ac:dyDescent="0.25">
      <c r="A53" s="194" t="s">
        <v>43</v>
      </c>
      <c r="B53" s="192"/>
      <c r="C53" s="193"/>
      <c r="D53" s="15" t="s">
        <v>42</v>
      </c>
      <c r="E53" s="16">
        <v>130000</v>
      </c>
      <c r="F53" s="16">
        <v>0.08</v>
      </c>
      <c r="G53" s="14">
        <f>E53*F53</f>
        <v>10400</v>
      </c>
    </row>
    <row r="54" spans="1:7" x14ac:dyDescent="0.25">
      <c r="A54" s="194" t="s">
        <v>99</v>
      </c>
      <c r="B54" s="192"/>
      <c r="C54" s="193"/>
      <c r="D54" s="15" t="s">
        <v>42</v>
      </c>
      <c r="E54" s="16">
        <v>35000</v>
      </c>
      <c r="F54" s="16">
        <v>1</v>
      </c>
      <c r="G54" s="14">
        <f>E54*F54</f>
        <v>35000</v>
      </c>
    </row>
    <row r="55" spans="1:7" x14ac:dyDescent="0.25">
      <c r="A55" s="194"/>
      <c r="B55" s="192"/>
      <c r="C55" s="193"/>
      <c r="D55" s="15"/>
      <c r="E55" s="16"/>
      <c r="F55" s="16"/>
      <c r="G55" s="14">
        <f t="shared" ref="G55" si="1">E55*F55</f>
        <v>0</v>
      </c>
    </row>
    <row r="56" spans="1:7" x14ac:dyDescent="0.25">
      <c r="A56" s="7"/>
      <c r="B56" s="109"/>
      <c r="C56" s="109"/>
      <c r="D56" s="109"/>
      <c r="E56" s="17"/>
      <c r="F56" s="18" t="s">
        <v>15</v>
      </c>
      <c r="G56" s="19">
        <f>SUM(G51:G55)</f>
        <v>48550</v>
      </c>
    </row>
    <row r="57" spans="1:7" x14ac:dyDescent="0.25">
      <c r="A57" s="7"/>
      <c r="B57" s="109"/>
      <c r="C57" s="109"/>
      <c r="D57" s="109"/>
      <c r="E57" s="109"/>
      <c r="F57" s="109"/>
      <c r="G57" s="8"/>
    </row>
    <row r="58" spans="1:7" x14ac:dyDescent="0.25">
      <c r="A58" s="9" t="s">
        <v>16</v>
      </c>
      <c r="B58" s="109"/>
      <c r="C58" s="109"/>
      <c r="D58" s="109"/>
      <c r="E58" s="109"/>
      <c r="F58" s="109"/>
      <c r="G58" s="8"/>
    </row>
    <row r="59" spans="1:7" x14ac:dyDescent="0.25">
      <c r="A59" s="188" t="s">
        <v>1</v>
      </c>
      <c r="B59" s="189"/>
      <c r="C59" s="190"/>
      <c r="D59" s="10" t="s">
        <v>17</v>
      </c>
      <c r="E59" s="10" t="s">
        <v>7</v>
      </c>
      <c r="F59" s="10" t="s">
        <v>18</v>
      </c>
      <c r="G59" s="11" t="s">
        <v>8</v>
      </c>
    </row>
    <row r="60" spans="1:7" x14ac:dyDescent="0.25">
      <c r="A60" s="195"/>
      <c r="B60" s="196"/>
      <c r="C60" s="197"/>
      <c r="D60" s="20"/>
      <c r="E60" s="21"/>
      <c r="F60" s="22"/>
      <c r="G60" s="23">
        <f>+E60*F60</f>
        <v>0</v>
      </c>
    </row>
    <row r="61" spans="1:7" x14ac:dyDescent="0.25">
      <c r="A61" s="194"/>
      <c r="B61" s="192"/>
      <c r="C61" s="193"/>
      <c r="D61" s="12"/>
      <c r="E61" s="24"/>
      <c r="F61" s="25"/>
      <c r="G61" s="23">
        <f>+E61*F61</f>
        <v>0</v>
      </c>
    </row>
    <row r="62" spans="1:7" x14ac:dyDescent="0.25">
      <c r="A62" s="194"/>
      <c r="B62" s="192"/>
      <c r="C62" s="193"/>
      <c r="D62" s="15"/>
      <c r="E62" s="24"/>
      <c r="F62" s="25"/>
      <c r="G62" s="23">
        <f>+E62*F62</f>
        <v>0</v>
      </c>
    </row>
    <row r="63" spans="1:7" x14ac:dyDescent="0.25">
      <c r="A63" s="207"/>
      <c r="B63" s="208"/>
      <c r="C63" s="209"/>
      <c r="D63" s="15"/>
      <c r="E63" s="24"/>
      <c r="F63" s="25"/>
      <c r="G63" s="23">
        <f>+E63*F63</f>
        <v>0</v>
      </c>
    </row>
    <row r="64" spans="1:7" x14ac:dyDescent="0.25">
      <c r="A64" s="195"/>
      <c r="B64" s="196"/>
      <c r="C64" s="197"/>
      <c r="D64" s="20"/>
      <c r="E64" s="42"/>
      <c r="F64" s="22"/>
      <c r="G64" s="23"/>
    </row>
    <row r="65" spans="1:7" x14ac:dyDescent="0.25">
      <c r="A65" s="7"/>
      <c r="B65" s="109"/>
      <c r="C65" s="109"/>
      <c r="D65" s="109"/>
      <c r="E65" s="17"/>
      <c r="F65" s="18" t="s">
        <v>15</v>
      </c>
      <c r="G65" s="19">
        <f>SUM(G60:G64)</f>
        <v>0</v>
      </c>
    </row>
    <row r="66" spans="1:7" x14ac:dyDescent="0.25">
      <c r="A66" s="7"/>
      <c r="B66" s="109"/>
      <c r="C66" s="109"/>
      <c r="D66" s="109"/>
      <c r="E66" s="109"/>
      <c r="F66" s="109"/>
      <c r="G66" s="8"/>
    </row>
    <row r="67" spans="1:7" x14ac:dyDescent="0.25">
      <c r="A67" s="9" t="s">
        <v>25</v>
      </c>
      <c r="B67" s="109"/>
      <c r="C67" s="109"/>
      <c r="D67" s="109"/>
      <c r="E67" s="109"/>
      <c r="F67" s="109"/>
      <c r="G67" s="8"/>
    </row>
    <row r="68" spans="1:7" x14ac:dyDescent="0.25">
      <c r="A68" s="188" t="s">
        <v>26</v>
      </c>
      <c r="B68" s="190"/>
      <c r="C68" s="10" t="s">
        <v>27</v>
      </c>
      <c r="D68" s="10" t="s">
        <v>28</v>
      </c>
      <c r="E68" s="10" t="s">
        <v>29</v>
      </c>
      <c r="F68" s="10" t="s">
        <v>30</v>
      </c>
      <c r="G68" s="11" t="s">
        <v>8</v>
      </c>
    </row>
    <row r="69" spans="1:7" x14ac:dyDescent="0.25">
      <c r="A69" s="191" t="s">
        <v>31</v>
      </c>
      <c r="B69" s="193"/>
      <c r="C69" s="26">
        <v>1</v>
      </c>
      <c r="D69" s="26">
        <v>1</v>
      </c>
      <c r="E69" s="26">
        <v>1</v>
      </c>
      <c r="F69" s="27">
        <v>1850</v>
      </c>
      <c r="G69" s="28">
        <f>+D69*E69*F69</f>
        <v>1850</v>
      </c>
    </row>
    <row r="70" spans="1:7" x14ac:dyDescent="0.25">
      <c r="A70" s="7"/>
      <c r="B70" s="109"/>
      <c r="C70" s="109"/>
      <c r="D70" s="109"/>
      <c r="E70" s="109"/>
      <c r="F70" s="10" t="s">
        <v>15</v>
      </c>
      <c r="G70" s="19">
        <f>SUM(G69:G69)</f>
        <v>1850</v>
      </c>
    </row>
    <row r="71" spans="1:7" x14ac:dyDescent="0.25">
      <c r="A71" s="7"/>
      <c r="B71" s="109"/>
      <c r="C71" s="109"/>
      <c r="D71" s="109"/>
      <c r="E71" s="109"/>
      <c r="F71" s="109"/>
      <c r="G71" s="8"/>
    </row>
    <row r="72" spans="1:7" x14ac:dyDescent="0.25">
      <c r="A72" s="9" t="s">
        <v>32</v>
      </c>
      <c r="B72" s="109"/>
      <c r="C72" s="109"/>
      <c r="D72" s="109"/>
      <c r="E72" s="109"/>
      <c r="F72" s="109"/>
      <c r="G72" s="8"/>
    </row>
    <row r="73" spans="1:7" x14ac:dyDescent="0.25">
      <c r="A73" s="29" t="s">
        <v>33</v>
      </c>
      <c r="B73" s="10" t="s">
        <v>34</v>
      </c>
      <c r="C73" s="10" t="s">
        <v>35</v>
      </c>
      <c r="D73" s="10" t="s">
        <v>36</v>
      </c>
      <c r="E73" s="10" t="s">
        <v>37</v>
      </c>
      <c r="F73" s="10" t="s">
        <v>7</v>
      </c>
      <c r="G73" s="11" t="s">
        <v>8</v>
      </c>
    </row>
    <row r="74" spans="1:7" x14ac:dyDescent="0.25">
      <c r="A74" s="30" t="s">
        <v>38</v>
      </c>
      <c r="B74" s="26">
        <v>1</v>
      </c>
      <c r="C74" s="27">
        <v>38142</v>
      </c>
      <c r="D74" s="31">
        <v>0.67</v>
      </c>
      <c r="E74" s="27">
        <f>+C74*(1+D74)*B74</f>
        <v>63697.14</v>
      </c>
      <c r="F74" s="32">
        <v>9</v>
      </c>
      <c r="G74" s="14">
        <f>+E74/F74</f>
        <v>7077.46</v>
      </c>
    </row>
    <row r="75" spans="1:7" x14ac:dyDescent="0.25">
      <c r="A75" s="30" t="s">
        <v>39</v>
      </c>
      <c r="B75" s="26"/>
      <c r="C75" s="27">
        <v>76284</v>
      </c>
      <c r="D75" s="31">
        <f>D74</f>
        <v>0.67</v>
      </c>
      <c r="E75" s="27">
        <f>+C75*(1+D75)*B75</f>
        <v>0</v>
      </c>
      <c r="F75" s="32">
        <v>30</v>
      </c>
      <c r="G75" s="14">
        <f>+E75/F75</f>
        <v>0</v>
      </c>
    </row>
    <row r="76" spans="1:7" x14ac:dyDescent="0.25">
      <c r="A76" s="30"/>
      <c r="B76" s="26"/>
      <c r="C76" s="27"/>
      <c r="D76" s="31"/>
      <c r="E76" s="27"/>
      <c r="F76" s="33"/>
      <c r="G76" s="14"/>
    </row>
    <row r="77" spans="1:7" x14ac:dyDescent="0.25">
      <c r="A77" s="34"/>
      <c r="B77" s="35"/>
      <c r="C77" s="16"/>
      <c r="D77" s="36"/>
      <c r="E77" s="16"/>
      <c r="F77" s="37"/>
      <c r="G77" s="14"/>
    </row>
    <row r="78" spans="1:7" x14ac:dyDescent="0.25">
      <c r="A78" s="7"/>
      <c r="B78" s="109"/>
      <c r="C78" s="109"/>
      <c r="D78" s="109"/>
      <c r="E78" s="109"/>
      <c r="F78" s="10" t="s">
        <v>15</v>
      </c>
      <c r="G78" s="19">
        <f>SUBTOTAL(9,G74:G77)</f>
        <v>7077.46</v>
      </c>
    </row>
    <row r="79" spans="1:7" x14ac:dyDescent="0.25">
      <c r="A79" s="7"/>
      <c r="B79" s="109"/>
      <c r="C79" s="109"/>
      <c r="D79" s="109"/>
      <c r="E79" s="109"/>
      <c r="F79" s="109"/>
      <c r="G79" s="38"/>
    </row>
    <row r="80" spans="1:7" x14ac:dyDescent="0.25">
      <c r="A80" s="7"/>
      <c r="B80" s="109"/>
      <c r="C80" s="109"/>
      <c r="D80" s="109"/>
      <c r="E80" s="109"/>
      <c r="F80" s="109"/>
      <c r="G80" s="38"/>
    </row>
    <row r="81" spans="1:7" x14ac:dyDescent="0.25">
      <c r="A81" s="7"/>
      <c r="B81" s="109"/>
      <c r="C81" s="109"/>
      <c r="D81" s="74" t="s">
        <v>40</v>
      </c>
      <c r="E81" s="74"/>
      <c r="F81" s="74"/>
      <c r="G81" s="99">
        <f>ROUND(+G78+G70+G65+G56,2)</f>
        <v>57477.46</v>
      </c>
    </row>
    <row r="82" spans="1:7" x14ac:dyDescent="0.25">
      <c r="A82" s="7"/>
      <c r="B82" s="109"/>
      <c r="C82" s="109"/>
      <c r="D82" s="75"/>
      <c r="E82" s="76"/>
      <c r="F82" s="78"/>
      <c r="G82" s="110"/>
    </row>
    <row r="83" spans="1:7" x14ac:dyDescent="0.25">
      <c r="A83" s="7"/>
      <c r="B83" s="109"/>
      <c r="C83" s="109"/>
      <c r="D83" s="75"/>
      <c r="E83" s="76"/>
      <c r="F83" s="77"/>
      <c r="G83" s="111"/>
    </row>
    <row r="84" spans="1:7" ht="15.75" thickBot="1" x14ac:dyDescent="0.3">
      <c r="A84" s="39"/>
      <c r="B84" s="40"/>
      <c r="C84" s="40"/>
      <c r="D84" s="40"/>
      <c r="E84" s="40"/>
      <c r="F84" s="40"/>
      <c r="G84" s="41"/>
    </row>
    <row r="85" spans="1:7" ht="15.75" thickBot="1" x14ac:dyDescent="0.3"/>
    <row r="86" spans="1:7" x14ac:dyDescent="0.25">
      <c r="A86" s="166" t="s">
        <v>0</v>
      </c>
      <c r="B86" s="167"/>
      <c r="C86" s="167"/>
      <c r="D86" s="167"/>
      <c r="E86" s="168"/>
      <c r="F86" s="172"/>
      <c r="G86" s="173"/>
    </row>
    <row r="87" spans="1:7" x14ac:dyDescent="0.25">
      <c r="A87" s="169"/>
      <c r="B87" s="170"/>
      <c r="C87" s="170"/>
      <c r="D87" s="170"/>
      <c r="E87" s="171"/>
      <c r="F87" s="174"/>
      <c r="G87" s="175"/>
    </row>
    <row r="88" spans="1:7" x14ac:dyDescent="0.25">
      <c r="A88" s="176" t="s">
        <v>116</v>
      </c>
      <c r="B88" s="210" t="str">
        <f>+PRESUPUESTO!C11</f>
        <v>Demolición de estructuras (Pavimento existente y elementos de concreto), incluye retiro de material</v>
      </c>
      <c r="C88" s="211"/>
      <c r="D88" s="211"/>
      <c r="E88" s="212"/>
      <c r="F88" s="1" t="s">
        <v>2</v>
      </c>
      <c r="G88" s="2" t="str">
        <f>+PRESUPUESTO!D11</f>
        <v>M2</v>
      </c>
    </row>
    <row r="89" spans="1:7" x14ac:dyDescent="0.25">
      <c r="A89" s="177"/>
      <c r="B89" s="213"/>
      <c r="C89" s="214"/>
      <c r="D89" s="214"/>
      <c r="E89" s="215"/>
      <c r="F89" s="3" t="s">
        <v>3</v>
      </c>
      <c r="G89" s="4">
        <f>+PRESUPUESTO!B11</f>
        <v>1.02</v>
      </c>
    </row>
    <row r="90" spans="1:7" x14ac:dyDescent="0.25">
      <c r="A90" s="178"/>
      <c r="B90" s="216"/>
      <c r="C90" s="217"/>
      <c r="D90" s="217"/>
      <c r="E90" s="218"/>
      <c r="F90" s="5"/>
      <c r="G90" s="6"/>
    </row>
    <row r="91" spans="1:7" x14ac:dyDescent="0.25">
      <c r="A91" s="7"/>
      <c r="B91" s="109"/>
      <c r="C91" s="109"/>
      <c r="D91" s="109"/>
      <c r="E91" s="109"/>
      <c r="F91" s="109"/>
      <c r="G91" s="8"/>
    </row>
    <row r="92" spans="1:7" x14ac:dyDescent="0.25">
      <c r="A92" s="9" t="s">
        <v>4</v>
      </c>
      <c r="B92" s="109"/>
      <c r="C92" s="109"/>
      <c r="D92" s="109"/>
      <c r="E92" s="109"/>
      <c r="F92" s="109"/>
      <c r="G92" s="8"/>
    </row>
    <row r="93" spans="1:7" x14ac:dyDescent="0.25">
      <c r="A93" s="188" t="s">
        <v>1</v>
      </c>
      <c r="B93" s="189"/>
      <c r="C93" s="190"/>
      <c r="D93" s="10" t="s">
        <v>5</v>
      </c>
      <c r="E93" s="10" t="s">
        <v>6</v>
      </c>
      <c r="F93" s="10" t="s">
        <v>7</v>
      </c>
      <c r="G93" s="11" t="s">
        <v>8</v>
      </c>
    </row>
    <row r="94" spans="1:7" x14ac:dyDescent="0.25">
      <c r="A94" s="191" t="s">
        <v>9</v>
      </c>
      <c r="B94" s="192"/>
      <c r="C94" s="193"/>
      <c r="D94" s="12" t="s">
        <v>10</v>
      </c>
      <c r="E94" s="13">
        <v>5040</v>
      </c>
      <c r="F94" s="13">
        <v>7</v>
      </c>
      <c r="G94" s="14">
        <f>+E94/F94</f>
        <v>720</v>
      </c>
    </row>
    <row r="95" spans="1:7" x14ac:dyDescent="0.25">
      <c r="A95" s="191" t="s">
        <v>11</v>
      </c>
      <c r="B95" s="192"/>
      <c r="C95" s="193"/>
      <c r="D95" s="12" t="s">
        <v>12</v>
      </c>
      <c r="E95" s="13">
        <v>15120</v>
      </c>
      <c r="F95" s="13">
        <v>12</v>
      </c>
      <c r="G95" s="14">
        <f>+E95/F95</f>
        <v>1260</v>
      </c>
    </row>
    <row r="96" spans="1:7" x14ac:dyDescent="0.25">
      <c r="A96" s="194" t="s">
        <v>102</v>
      </c>
      <c r="B96" s="192"/>
      <c r="C96" s="193"/>
      <c r="D96" s="15" t="s">
        <v>42</v>
      </c>
      <c r="E96" s="16">
        <v>140000</v>
      </c>
      <c r="F96" s="16">
        <v>0.28000000000000003</v>
      </c>
      <c r="G96" s="14">
        <f>E96*F96</f>
        <v>39200.000000000007</v>
      </c>
    </row>
    <row r="97" spans="1:7" x14ac:dyDescent="0.25">
      <c r="A97" s="194" t="s">
        <v>99</v>
      </c>
      <c r="B97" s="192"/>
      <c r="C97" s="193"/>
      <c r="D97" s="15" t="s">
        <v>42</v>
      </c>
      <c r="E97" s="16">
        <v>40000</v>
      </c>
      <c r="F97" s="16">
        <v>5</v>
      </c>
      <c r="G97" s="14">
        <f>E97/F97</f>
        <v>8000</v>
      </c>
    </row>
    <row r="98" spans="1:7" x14ac:dyDescent="0.25">
      <c r="A98" s="194" t="s">
        <v>103</v>
      </c>
      <c r="B98" s="192"/>
      <c r="C98" s="193"/>
      <c r="D98" s="15" t="s">
        <v>42</v>
      </c>
      <c r="E98" s="16">
        <v>85000</v>
      </c>
      <c r="F98" s="16">
        <v>7.0000000000000007E-2</v>
      </c>
      <c r="G98" s="14">
        <f t="shared" ref="G98" si="2">E98*F98</f>
        <v>5950.0000000000009</v>
      </c>
    </row>
    <row r="99" spans="1:7" x14ac:dyDescent="0.25">
      <c r="A99" s="7"/>
      <c r="B99" s="109"/>
      <c r="C99" s="109"/>
      <c r="D99" s="109"/>
      <c r="E99" s="17"/>
      <c r="F99" s="18" t="s">
        <v>15</v>
      </c>
      <c r="G99" s="19">
        <f>SUM(G94:G98)</f>
        <v>55130.000000000007</v>
      </c>
    </row>
    <row r="100" spans="1:7" x14ac:dyDescent="0.25">
      <c r="A100" s="7"/>
      <c r="B100" s="109"/>
      <c r="C100" s="109"/>
      <c r="D100" s="109"/>
      <c r="E100" s="109"/>
      <c r="F100" s="109"/>
      <c r="G100" s="8"/>
    </row>
    <row r="101" spans="1:7" x14ac:dyDescent="0.25">
      <c r="A101" s="9" t="s">
        <v>16</v>
      </c>
      <c r="B101" s="109"/>
      <c r="C101" s="109"/>
      <c r="D101" s="109"/>
      <c r="E101" s="109"/>
      <c r="F101" s="109"/>
      <c r="G101" s="8"/>
    </row>
    <row r="102" spans="1:7" x14ac:dyDescent="0.25">
      <c r="A102" s="188" t="s">
        <v>1</v>
      </c>
      <c r="B102" s="189"/>
      <c r="C102" s="190"/>
      <c r="D102" s="10" t="s">
        <v>17</v>
      </c>
      <c r="E102" s="10" t="s">
        <v>7</v>
      </c>
      <c r="F102" s="10" t="s">
        <v>18</v>
      </c>
      <c r="G102" s="11" t="s">
        <v>8</v>
      </c>
    </row>
    <row r="103" spans="1:7" x14ac:dyDescent="0.25">
      <c r="A103" s="195"/>
      <c r="B103" s="196"/>
      <c r="C103" s="197"/>
      <c r="D103" s="20"/>
      <c r="E103" s="21"/>
      <c r="F103" s="22"/>
      <c r="G103" s="23">
        <f>+E103*F103</f>
        <v>0</v>
      </c>
    </row>
    <row r="104" spans="1:7" x14ac:dyDescent="0.25">
      <c r="A104" s="194"/>
      <c r="B104" s="192"/>
      <c r="C104" s="193"/>
      <c r="D104" s="12"/>
      <c r="E104" s="24"/>
      <c r="F104" s="25"/>
      <c r="G104" s="23">
        <f>+E104*F104</f>
        <v>0</v>
      </c>
    </row>
    <row r="105" spans="1:7" x14ac:dyDescent="0.25">
      <c r="A105" s="194"/>
      <c r="B105" s="192"/>
      <c r="C105" s="193"/>
      <c r="D105" s="15"/>
      <c r="E105" s="24"/>
      <c r="F105" s="25"/>
      <c r="G105" s="23">
        <f>+E105*F105</f>
        <v>0</v>
      </c>
    </row>
    <row r="106" spans="1:7" x14ac:dyDescent="0.25">
      <c r="A106" s="207"/>
      <c r="B106" s="208"/>
      <c r="C106" s="209"/>
      <c r="D106" s="15"/>
      <c r="E106" s="24"/>
      <c r="F106" s="25"/>
      <c r="G106" s="23">
        <f>+E106*F106</f>
        <v>0</v>
      </c>
    </row>
    <row r="107" spans="1:7" x14ac:dyDescent="0.25">
      <c r="A107" s="195"/>
      <c r="B107" s="196"/>
      <c r="C107" s="197"/>
      <c r="D107" s="20"/>
      <c r="E107" s="42"/>
      <c r="F107" s="22"/>
      <c r="G107" s="23"/>
    </row>
    <row r="108" spans="1:7" x14ac:dyDescent="0.25">
      <c r="A108" s="7"/>
      <c r="B108" s="109"/>
      <c r="C108" s="109"/>
      <c r="D108" s="109"/>
      <c r="E108" s="17"/>
      <c r="F108" s="18" t="s">
        <v>15</v>
      </c>
      <c r="G108" s="19">
        <f>SUM(G103:G107)</f>
        <v>0</v>
      </c>
    </row>
    <row r="109" spans="1:7" x14ac:dyDescent="0.25">
      <c r="A109" s="7"/>
      <c r="B109" s="109"/>
      <c r="C109" s="109"/>
      <c r="D109" s="109"/>
      <c r="E109" s="109"/>
      <c r="F109" s="109"/>
      <c r="G109" s="8"/>
    </row>
    <row r="110" spans="1:7" x14ac:dyDescent="0.25">
      <c r="A110" s="9" t="s">
        <v>25</v>
      </c>
      <c r="B110" s="109"/>
      <c r="C110" s="109"/>
      <c r="D110" s="109"/>
      <c r="E110" s="109"/>
      <c r="F110" s="109"/>
      <c r="G110" s="8"/>
    </row>
    <row r="111" spans="1:7" x14ac:dyDescent="0.25">
      <c r="A111" s="188" t="s">
        <v>26</v>
      </c>
      <c r="B111" s="190"/>
      <c r="C111" s="10" t="s">
        <v>27</v>
      </c>
      <c r="D111" s="10" t="s">
        <v>28</v>
      </c>
      <c r="E111" s="10" t="s">
        <v>29</v>
      </c>
      <c r="F111" s="10" t="s">
        <v>30</v>
      </c>
      <c r="G111" s="11" t="s">
        <v>8</v>
      </c>
    </row>
    <row r="112" spans="1:7" x14ac:dyDescent="0.25">
      <c r="A112" s="191" t="s">
        <v>31</v>
      </c>
      <c r="B112" s="193"/>
      <c r="C112" s="26">
        <v>1</v>
      </c>
      <c r="D112" s="26">
        <v>1</v>
      </c>
      <c r="E112" s="26">
        <v>1</v>
      </c>
      <c r="F112" s="27">
        <v>2000</v>
      </c>
      <c r="G112" s="28">
        <f>+D112*E112*F112</f>
        <v>2000</v>
      </c>
    </row>
    <row r="113" spans="1:7" x14ac:dyDescent="0.25">
      <c r="A113" s="7"/>
      <c r="B113" s="109"/>
      <c r="C113" s="109"/>
      <c r="D113" s="109"/>
      <c r="E113" s="109"/>
      <c r="F113" s="10" t="s">
        <v>15</v>
      </c>
      <c r="G113" s="19">
        <f>SUM(G112:G112)</f>
        <v>2000</v>
      </c>
    </row>
    <row r="114" spans="1:7" x14ac:dyDescent="0.25">
      <c r="A114" s="7"/>
      <c r="B114" s="109"/>
      <c r="C114" s="109"/>
      <c r="D114" s="109"/>
      <c r="E114" s="109"/>
      <c r="F114" s="109"/>
      <c r="G114" s="8"/>
    </row>
    <row r="115" spans="1:7" x14ac:dyDescent="0.25">
      <c r="A115" s="9" t="s">
        <v>32</v>
      </c>
      <c r="B115" s="109"/>
      <c r="C115" s="109"/>
      <c r="D115" s="109"/>
      <c r="E115" s="109"/>
      <c r="F115" s="109"/>
      <c r="G115" s="8"/>
    </row>
    <row r="116" spans="1:7" x14ac:dyDescent="0.25">
      <c r="A116" s="29" t="s">
        <v>33</v>
      </c>
      <c r="B116" s="10" t="s">
        <v>34</v>
      </c>
      <c r="C116" s="10" t="s">
        <v>35</v>
      </c>
      <c r="D116" s="10" t="s">
        <v>36</v>
      </c>
      <c r="E116" s="10" t="s">
        <v>37</v>
      </c>
      <c r="F116" s="10" t="s">
        <v>7</v>
      </c>
      <c r="G116" s="11" t="s">
        <v>8</v>
      </c>
    </row>
    <row r="117" spans="1:7" x14ac:dyDescent="0.25">
      <c r="A117" s="30" t="s">
        <v>38</v>
      </c>
      <c r="B117" s="26">
        <v>1</v>
      </c>
      <c r="C117" s="27">
        <v>38142</v>
      </c>
      <c r="D117" s="31">
        <v>0.67</v>
      </c>
      <c r="E117" s="27">
        <f>+C117*(1+D117)*B117</f>
        <v>63697.14</v>
      </c>
      <c r="F117" s="32">
        <v>17</v>
      </c>
      <c r="G117" s="14">
        <f>+E117/F117</f>
        <v>3746.8905882352942</v>
      </c>
    </row>
    <row r="118" spans="1:7" x14ac:dyDescent="0.25">
      <c r="A118" s="30" t="s">
        <v>39</v>
      </c>
      <c r="B118" s="26"/>
      <c r="C118" s="27">
        <v>76284</v>
      </c>
      <c r="D118" s="31">
        <f>D117</f>
        <v>0.67</v>
      </c>
      <c r="E118" s="27">
        <f>+C118*(1+D118)*B118</f>
        <v>0</v>
      </c>
      <c r="F118" s="32">
        <v>20</v>
      </c>
      <c r="G118" s="14">
        <f>+E118/F118</f>
        <v>0</v>
      </c>
    </row>
    <row r="119" spans="1:7" x14ac:dyDescent="0.25">
      <c r="A119" s="30"/>
      <c r="B119" s="26"/>
      <c r="C119" s="27"/>
      <c r="D119" s="31"/>
      <c r="E119" s="27"/>
      <c r="F119" s="33"/>
      <c r="G119" s="14"/>
    </row>
    <row r="120" spans="1:7" x14ac:dyDescent="0.25">
      <c r="A120" s="34"/>
      <c r="B120" s="35"/>
      <c r="C120" s="16"/>
      <c r="D120" s="36"/>
      <c r="E120" s="16"/>
      <c r="F120" s="37"/>
      <c r="G120" s="14"/>
    </row>
    <row r="121" spans="1:7" x14ac:dyDescent="0.25">
      <c r="A121" s="7"/>
      <c r="B121" s="109"/>
      <c r="C121" s="109"/>
      <c r="D121" s="109"/>
      <c r="E121" s="109"/>
      <c r="F121" s="10" t="s">
        <v>15</v>
      </c>
      <c r="G121" s="19">
        <f>SUBTOTAL(9,G117:G120)</f>
        <v>3746.8905882352942</v>
      </c>
    </row>
    <row r="122" spans="1:7" x14ac:dyDescent="0.25">
      <c r="A122" s="7"/>
      <c r="B122" s="109"/>
      <c r="C122" s="109"/>
      <c r="D122" s="109"/>
      <c r="E122" s="109"/>
      <c r="F122" s="109"/>
      <c r="G122" s="38"/>
    </row>
    <row r="123" spans="1:7" x14ac:dyDescent="0.25">
      <c r="A123" s="7"/>
      <c r="B123" s="109"/>
      <c r="C123" s="109"/>
      <c r="D123" s="109"/>
      <c r="E123" s="109"/>
      <c r="F123" s="109"/>
      <c r="G123" s="38"/>
    </row>
    <row r="124" spans="1:7" x14ac:dyDescent="0.25">
      <c r="A124" s="7"/>
      <c r="B124" s="109"/>
      <c r="C124" s="109"/>
      <c r="D124" s="74" t="s">
        <v>40</v>
      </c>
      <c r="E124" s="74"/>
      <c r="F124" s="74"/>
      <c r="G124" s="99">
        <f>ROUND(+G121+G113+G108+G99,2)</f>
        <v>60876.89</v>
      </c>
    </row>
    <row r="125" spans="1:7" x14ac:dyDescent="0.25">
      <c r="A125" s="7"/>
      <c r="B125" s="109"/>
      <c r="C125" s="109"/>
      <c r="D125" s="75"/>
      <c r="E125" s="76"/>
      <c r="F125" s="78"/>
      <c r="G125" s="110"/>
    </row>
    <row r="126" spans="1:7" x14ac:dyDescent="0.25">
      <c r="A126" s="7"/>
      <c r="B126" s="109"/>
      <c r="C126" s="109"/>
      <c r="D126" s="75"/>
      <c r="E126" s="76"/>
      <c r="F126" s="77"/>
      <c r="G126" s="111"/>
    </row>
    <row r="127" spans="1:7" ht="15.75" thickBot="1" x14ac:dyDescent="0.3">
      <c r="A127" s="39"/>
      <c r="B127" s="40"/>
      <c r="C127" s="40"/>
      <c r="D127" s="40"/>
      <c r="E127" s="40"/>
      <c r="F127" s="40"/>
      <c r="G127" s="41"/>
    </row>
    <row r="129" spans="1:7" ht="59.25" customHeight="1" thickBot="1" x14ac:dyDescent="0.3"/>
    <row r="130" spans="1:7" x14ac:dyDescent="0.25">
      <c r="A130" s="166" t="s">
        <v>0</v>
      </c>
      <c r="B130" s="167"/>
      <c r="C130" s="167"/>
      <c r="D130" s="167"/>
      <c r="E130" s="168"/>
      <c r="F130" s="172"/>
      <c r="G130" s="173"/>
    </row>
    <row r="131" spans="1:7" x14ac:dyDescent="0.25">
      <c r="A131" s="169"/>
      <c r="B131" s="170"/>
      <c r="C131" s="170"/>
      <c r="D131" s="170"/>
      <c r="E131" s="171"/>
      <c r="F131" s="174"/>
      <c r="G131" s="175"/>
    </row>
    <row r="132" spans="1:7" x14ac:dyDescent="0.25">
      <c r="A132" s="176" t="s">
        <v>116</v>
      </c>
      <c r="B132" s="219" t="s">
        <v>100</v>
      </c>
      <c r="C132" s="180"/>
      <c r="D132" s="180"/>
      <c r="E132" s="181"/>
      <c r="F132" s="1" t="s">
        <v>2</v>
      </c>
      <c r="G132" s="105" t="str">
        <f>+PRESUPUESTO!D15</f>
        <v>M3</v>
      </c>
    </row>
    <row r="133" spans="1:7" x14ac:dyDescent="0.25">
      <c r="A133" s="177"/>
      <c r="B133" s="182"/>
      <c r="C133" s="183"/>
      <c r="D133" s="183"/>
      <c r="E133" s="184"/>
      <c r="F133" s="3" t="s">
        <v>3</v>
      </c>
      <c r="G133" s="106">
        <f>+PRESUPUESTO!B15</f>
        <v>2.0099999999999998</v>
      </c>
    </row>
    <row r="134" spans="1:7" x14ac:dyDescent="0.25">
      <c r="A134" s="178"/>
      <c r="B134" s="185"/>
      <c r="C134" s="186"/>
      <c r="D134" s="186"/>
      <c r="E134" s="187"/>
      <c r="F134" s="5"/>
      <c r="G134" s="6"/>
    </row>
    <row r="135" spans="1:7" x14ac:dyDescent="0.25">
      <c r="A135" s="7"/>
      <c r="B135" s="109"/>
      <c r="C135" s="109"/>
      <c r="D135" s="109"/>
      <c r="E135" s="109"/>
      <c r="F135" s="109"/>
      <c r="G135" s="8"/>
    </row>
    <row r="136" spans="1:7" x14ac:dyDescent="0.25">
      <c r="A136" s="9" t="s">
        <v>4</v>
      </c>
      <c r="B136" s="109"/>
      <c r="C136" s="109"/>
      <c r="D136" s="109"/>
      <c r="E136" s="109"/>
      <c r="F136" s="109"/>
      <c r="G136" s="8"/>
    </row>
    <row r="137" spans="1:7" x14ac:dyDescent="0.25">
      <c r="A137" s="188" t="s">
        <v>1</v>
      </c>
      <c r="B137" s="189"/>
      <c r="C137" s="190"/>
      <c r="D137" s="10" t="s">
        <v>5</v>
      </c>
      <c r="E137" s="10" t="s">
        <v>6</v>
      </c>
      <c r="F137" s="10" t="s">
        <v>7</v>
      </c>
      <c r="G137" s="11" t="s">
        <v>8</v>
      </c>
    </row>
    <row r="138" spans="1:7" x14ac:dyDescent="0.25">
      <c r="A138" s="191" t="s">
        <v>9</v>
      </c>
      <c r="B138" s="192"/>
      <c r="C138" s="193"/>
      <c r="D138" s="12" t="s">
        <v>10</v>
      </c>
      <c r="E138" s="13">
        <v>5040</v>
      </c>
      <c r="F138" s="13">
        <v>4</v>
      </c>
      <c r="G138" s="14">
        <f>+E138/F138</f>
        <v>1260</v>
      </c>
    </row>
    <row r="139" spans="1:7" x14ac:dyDescent="0.25">
      <c r="A139" s="191" t="s">
        <v>11</v>
      </c>
      <c r="B139" s="192"/>
      <c r="C139" s="193"/>
      <c r="D139" s="12" t="s">
        <v>12</v>
      </c>
      <c r="E139" s="13">
        <v>15120</v>
      </c>
      <c r="F139" s="13">
        <v>8</v>
      </c>
      <c r="G139" s="14">
        <f>+E139/F139</f>
        <v>1890</v>
      </c>
    </row>
    <row r="140" spans="1:7" x14ac:dyDescent="0.25">
      <c r="A140" s="194" t="s">
        <v>44</v>
      </c>
      <c r="B140" s="192"/>
      <c r="C140" s="193"/>
      <c r="D140" s="15" t="s">
        <v>42</v>
      </c>
      <c r="E140" s="16">
        <v>160000</v>
      </c>
      <c r="F140" s="43">
        <v>0.09</v>
      </c>
      <c r="G140" s="14">
        <f>E140*F140</f>
        <v>14400</v>
      </c>
    </row>
    <row r="141" spans="1:7" x14ac:dyDescent="0.25">
      <c r="A141" s="194" t="s">
        <v>45</v>
      </c>
      <c r="B141" s="192"/>
      <c r="C141" s="193"/>
      <c r="D141" s="15" t="s">
        <v>42</v>
      </c>
      <c r="E141" s="16">
        <v>75000</v>
      </c>
      <c r="F141" s="16">
        <v>0.08</v>
      </c>
      <c r="G141" s="14">
        <f>E141*F141</f>
        <v>6000</v>
      </c>
    </row>
    <row r="142" spans="1:7" x14ac:dyDescent="0.25">
      <c r="A142" s="194" t="s">
        <v>46</v>
      </c>
      <c r="B142" s="192"/>
      <c r="C142" s="193"/>
      <c r="D142" s="15" t="s">
        <v>42</v>
      </c>
      <c r="E142" s="16">
        <v>70000</v>
      </c>
      <c r="F142" s="16">
        <v>7.0000000000000007E-2</v>
      </c>
      <c r="G142" s="14">
        <f t="shared" ref="G142" si="3">E142*F142</f>
        <v>4900.0000000000009</v>
      </c>
    </row>
    <row r="143" spans="1:7" x14ac:dyDescent="0.25">
      <c r="A143" s="7"/>
      <c r="B143" s="109"/>
      <c r="C143" s="109"/>
      <c r="D143" s="109"/>
      <c r="E143" s="17"/>
      <c r="F143" s="18" t="s">
        <v>15</v>
      </c>
      <c r="G143" s="19">
        <f>SUM(G138:G142)</f>
        <v>28450</v>
      </c>
    </row>
    <row r="144" spans="1:7" x14ac:dyDescent="0.25">
      <c r="A144" s="7"/>
      <c r="B144" s="109"/>
      <c r="C144" s="109"/>
      <c r="D144" s="109"/>
      <c r="E144" s="109"/>
      <c r="F144" s="109"/>
      <c r="G144" s="8"/>
    </row>
    <row r="145" spans="1:7" x14ac:dyDescent="0.25">
      <c r="A145" s="9" t="s">
        <v>16</v>
      </c>
      <c r="B145" s="109"/>
      <c r="C145" s="109"/>
      <c r="D145" s="109"/>
      <c r="E145" s="109"/>
      <c r="F145" s="109"/>
      <c r="G145" s="8"/>
    </row>
    <row r="146" spans="1:7" x14ac:dyDescent="0.25">
      <c r="A146" s="188" t="s">
        <v>1</v>
      </c>
      <c r="B146" s="189"/>
      <c r="C146" s="190"/>
      <c r="D146" s="10" t="s">
        <v>17</v>
      </c>
      <c r="E146" s="10" t="s">
        <v>7</v>
      </c>
      <c r="F146" s="10" t="s">
        <v>18</v>
      </c>
      <c r="G146" s="11" t="s">
        <v>8</v>
      </c>
    </row>
    <row r="147" spans="1:7" x14ac:dyDescent="0.25">
      <c r="A147" s="195" t="s">
        <v>47</v>
      </c>
      <c r="B147" s="196"/>
      <c r="C147" s="197"/>
      <c r="D147" s="20" t="s">
        <v>48</v>
      </c>
      <c r="E147" s="21">
        <v>1.3</v>
      </c>
      <c r="F147" s="22">
        <v>61726.77</v>
      </c>
      <c r="G147" s="23">
        <f>+E147*F147</f>
        <v>80244.800999999992</v>
      </c>
    </row>
    <row r="148" spans="1:7" x14ac:dyDescent="0.25">
      <c r="A148" s="194"/>
      <c r="B148" s="192"/>
      <c r="C148" s="193"/>
      <c r="D148" s="12"/>
      <c r="E148" s="24"/>
      <c r="F148" s="25"/>
      <c r="G148" s="23">
        <f>+E148*F148</f>
        <v>0</v>
      </c>
    </row>
    <row r="149" spans="1:7" x14ac:dyDescent="0.25">
      <c r="A149" s="194"/>
      <c r="B149" s="192"/>
      <c r="C149" s="193"/>
      <c r="D149" s="15"/>
      <c r="E149" s="24"/>
      <c r="F149" s="25"/>
      <c r="G149" s="23">
        <f>+E149*F149</f>
        <v>0</v>
      </c>
    </row>
    <row r="150" spans="1:7" x14ac:dyDescent="0.25">
      <c r="A150" s="207"/>
      <c r="B150" s="208"/>
      <c r="C150" s="209"/>
      <c r="D150" s="15"/>
      <c r="E150" s="24"/>
      <c r="F150" s="25"/>
      <c r="G150" s="23">
        <f>+E150*F150</f>
        <v>0</v>
      </c>
    </row>
    <row r="151" spans="1:7" x14ac:dyDescent="0.25">
      <c r="A151" s="195"/>
      <c r="B151" s="196"/>
      <c r="C151" s="197"/>
      <c r="D151" s="20"/>
      <c r="E151" s="42"/>
      <c r="F151" s="22"/>
      <c r="G151" s="23"/>
    </row>
    <row r="152" spans="1:7" x14ac:dyDescent="0.25">
      <c r="A152" s="7"/>
      <c r="B152" s="109"/>
      <c r="C152" s="109"/>
      <c r="D152" s="109"/>
      <c r="E152" s="17"/>
      <c r="F152" s="18" t="s">
        <v>15</v>
      </c>
      <c r="G152" s="19">
        <f>SUM(G147:G151)</f>
        <v>80244.800999999992</v>
      </c>
    </row>
    <row r="153" spans="1:7" x14ac:dyDescent="0.25">
      <c r="A153" s="7"/>
      <c r="B153" s="109"/>
      <c r="C153" s="109"/>
      <c r="D153" s="109"/>
      <c r="E153" s="109"/>
      <c r="F153" s="109"/>
      <c r="G153" s="8"/>
    </row>
    <row r="154" spans="1:7" x14ac:dyDescent="0.25">
      <c r="A154" s="9" t="s">
        <v>25</v>
      </c>
      <c r="B154" s="109"/>
      <c r="C154" s="109"/>
      <c r="D154" s="109"/>
      <c r="E154" s="109"/>
      <c r="F154" s="109"/>
      <c r="G154" s="8"/>
    </row>
    <row r="155" spans="1:7" x14ac:dyDescent="0.25">
      <c r="A155" s="188" t="s">
        <v>26</v>
      </c>
      <c r="B155" s="190"/>
      <c r="C155" s="10" t="s">
        <v>27</v>
      </c>
      <c r="D155" s="10" t="s">
        <v>28</v>
      </c>
      <c r="E155" s="10" t="s">
        <v>29</v>
      </c>
      <c r="F155" s="10" t="s">
        <v>30</v>
      </c>
      <c r="G155" s="11" t="s">
        <v>8</v>
      </c>
    </row>
    <row r="156" spans="1:7" x14ac:dyDescent="0.25">
      <c r="A156" s="191" t="s">
        <v>31</v>
      </c>
      <c r="B156" s="193"/>
      <c r="C156" s="26">
        <v>1</v>
      </c>
      <c r="D156" s="26">
        <v>1</v>
      </c>
      <c r="E156" s="26">
        <v>1</v>
      </c>
      <c r="F156" s="27">
        <v>5850</v>
      </c>
      <c r="G156" s="28">
        <f>+D156*E156*F156</f>
        <v>5850</v>
      </c>
    </row>
    <row r="157" spans="1:7" x14ac:dyDescent="0.25">
      <c r="A157" s="7"/>
      <c r="B157" s="109"/>
      <c r="C157" s="109"/>
      <c r="D157" s="109"/>
      <c r="E157" s="109"/>
      <c r="F157" s="10" t="s">
        <v>15</v>
      </c>
      <c r="G157" s="19">
        <f>SUM(G156:G156)</f>
        <v>5850</v>
      </c>
    </row>
    <row r="158" spans="1:7" x14ac:dyDescent="0.25">
      <c r="A158" s="7"/>
      <c r="B158" s="109"/>
      <c r="C158" s="109"/>
      <c r="D158" s="109"/>
      <c r="E158" s="109"/>
      <c r="F158" s="109"/>
      <c r="G158" s="8"/>
    </row>
    <row r="159" spans="1:7" x14ac:dyDescent="0.25">
      <c r="A159" s="9" t="s">
        <v>32</v>
      </c>
      <c r="B159" s="109"/>
      <c r="C159" s="109"/>
      <c r="D159" s="109"/>
      <c r="E159" s="109"/>
      <c r="F159" s="109"/>
      <c r="G159" s="8"/>
    </row>
    <row r="160" spans="1:7" x14ac:dyDescent="0.25">
      <c r="A160" s="29" t="s">
        <v>33</v>
      </c>
      <c r="B160" s="10" t="s">
        <v>34</v>
      </c>
      <c r="C160" s="10" t="s">
        <v>35</v>
      </c>
      <c r="D160" s="10" t="s">
        <v>36</v>
      </c>
      <c r="E160" s="10" t="s">
        <v>37</v>
      </c>
      <c r="F160" s="10" t="s">
        <v>7</v>
      </c>
      <c r="G160" s="11" t="s">
        <v>8</v>
      </c>
    </row>
    <row r="161" spans="1:7" x14ac:dyDescent="0.25">
      <c r="A161" s="30" t="s">
        <v>38</v>
      </c>
      <c r="B161" s="26">
        <v>1</v>
      </c>
      <c r="C161" s="27">
        <v>38142</v>
      </c>
      <c r="D161" s="31">
        <v>0.67</v>
      </c>
      <c r="E161" s="27">
        <f>+C161*(1+D161)*B161</f>
        <v>63697.14</v>
      </c>
      <c r="F161" s="32">
        <v>4</v>
      </c>
      <c r="G161" s="14">
        <f>+E161/F161</f>
        <v>15924.285</v>
      </c>
    </row>
    <row r="162" spans="1:7" x14ac:dyDescent="0.25">
      <c r="A162" s="30" t="s">
        <v>39</v>
      </c>
      <c r="B162" s="26"/>
      <c r="C162" s="27">
        <v>94900</v>
      </c>
      <c r="D162" s="31">
        <f>D161</f>
        <v>0.67</v>
      </c>
      <c r="E162" s="27">
        <f>+C162*(1+D162)*B162</f>
        <v>0</v>
      </c>
      <c r="F162" s="32">
        <v>30</v>
      </c>
      <c r="G162" s="14">
        <f>+E162/F162</f>
        <v>0</v>
      </c>
    </row>
    <row r="163" spans="1:7" x14ac:dyDescent="0.25">
      <c r="A163" s="30"/>
      <c r="B163" s="26"/>
      <c r="C163" s="27"/>
      <c r="D163" s="31"/>
      <c r="E163" s="27"/>
      <c r="F163" s="33"/>
      <c r="G163" s="14"/>
    </row>
    <row r="164" spans="1:7" x14ac:dyDescent="0.25">
      <c r="A164" s="34"/>
      <c r="B164" s="35"/>
      <c r="C164" s="16"/>
      <c r="D164" s="36"/>
      <c r="E164" s="16"/>
      <c r="F164" s="37"/>
      <c r="G164" s="14"/>
    </row>
    <row r="165" spans="1:7" x14ac:dyDescent="0.25">
      <c r="A165" s="7"/>
      <c r="B165" s="109"/>
      <c r="C165" s="109"/>
      <c r="D165" s="109"/>
      <c r="E165" s="109"/>
      <c r="F165" s="10" t="s">
        <v>15</v>
      </c>
      <c r="G165" s="19">
        <f>SUBTOTAL(9,G161:G164)</f>
        <v>15924.285</v>
      </c>
    </row>
    <row r="166" spans="1:7" x14ac:dyDescent="0.25">
      <c r="A166" s="7"/>
      <c r="B166" s="109"/>
      <c r="C166" s="109"/>
      <c r="D166" s="109"/>
      <c r="E166" s="109"/>
      <c r="F166" s="109"/>
      <c r="G166" s="38"/>
    </row>
    <row r="167" spans="1:7" x14ac:dyDescent="0.25">
      <c r="A167" s="7"/>
      <c r="B167" s="109"/>
      <c r="C167" s="109"/>
      <c r="D167" s="109"/>
      <c r="E167" s="109"/>
      <c r="F167" s="109"/>
      <c r="G167" s="38"/>
    </row>
    <row r="168" spans="1:7" x14ac:dyDescent="0.25">
      <c r="A168" s="7"/>
      <c r="B168" s="109"/>
      <c r="C168" s="109"/>
      <c r="D168" s="74" t="s">
        <v>40</v>
      </c>
      <c r="E168" s="74"/>
      <c r="F168" s="74"/>
      <c r="G168" s="99">
        <f>ROUND(+G165+G157+G152+G143,2)</f>
        <v>130469.09</v>
      </c>
    </row>
    <row r="169" spans="1:7" x14ac:dyDescent="0.25">
      <c r="A169" s="7"/>
      <c r="B169" s="109"/>
      <c r="C169" s="109"/>
      <c r="D169" s="75"/>
      <c r="E169" s="76"/>
      <c r="F169" s="78"/>
      <c r="G169" s="110"/>
    </row>
    <row r="170" spans="1:7" x14ac:dyDescent="0.25">
      <c r="A170" s="7"/>
      <c r="B170" s="109"/>
      <c r="C170" s="109"/>
      <c r="D170" s="75"/>
      <c r="E170" s="76"/>
      <c r="F170" s="77"/>
      <c r="G170" s="111"/>
    </row>
    <row r="171" spans="1:7" x14ac:dyDescent="0.25">
      <c r="A171" s="7"/>
      <c r="B171" s="109"/>
      <c r="C171" s="109"/>
      <c r="D171" s="112"/>
      <c r="E171" s="112"/>
      <c r="F171" s="112"/>
      <c r="G171" s="107"/>
    </row>
    <row r="172" spans="1:7" ht="15.75" thickBot="1" x14ac:dyDescent="0.3">
      <c r="A172" s="39"/>
      <c r="B172" s="40"/>
      <c r="C172" s="40"/>
      <c r="D172" s="40"/>
      <c r="E172" s="40"/>
      <c r="F172" s="40"/>
      <c r="G172" s="41"/>
    </row>
    <row r="174" spans="1:7" ht="54.75" customHeight="1" thickBot="1" x14ac:dyDescent="0.3"/>
    <row r="175" spans="1:7" x14ac:dyDescent="0.25">
      <c r="A175" s="166" t="s">
        <v>0</v>
      </c>
      <c r="B175" s="167"/>
      <c r="C175" s="167"/>
      <c r="D175" s="167"/>
      <c r="E175" s="168"/>
      <c r="F175" s="172"/>
      <c r="G175" s="173"/>
    </row>
    <row r="176" spans="1:7" x14ac:dyDescent="0.25">
      <c r="A176" s="169"/>
      <c r="B176" s="170"/>
      <c r="C176" s="170"/>
      <c r="D176" s="170"/>
      <c r="E176" s="171"/>
      <c r="F176" s="174"/>
      <c r="G176" s="175"/>
    </row>
    <row r="177" spans="1:7" x14ac:dyDescent="0.25">
      <c r="A177" s="176" t="s">
        <v>116</v>
      </c>
      <c r="B177" s="210" t="str">
        <f>+PRESUPUESTO!C12</f>
        <v>Demolición de pisos y andenes, incluye retiro de material</v>
      </c>
      <c r="C177" s="211"/>
      <c r="D177" s="211"/>
      <c r="E177" s="212"/>
      <c r="F177" s="1" t="s">
        <v>2</v>
      </c>
      <c r="G177" s="2" t="str">
        <f>+PRESUPUESTO!D12</f>
        <v>m2</v>
      </c>
    </row>
    <row r="178" spans="1:7" x14ac:dyDescent="0.25">
      <c r="A178" s="177"/>
      <c r="B178" s="213"/>
      <c r="C178" s="214"/>
      <c r="D178" s="214"/>
      <c r="E178" s="215"/>
      <c r="F178" s="3" t="s">
        <v>3</v>
      </c>
      <c r="G178" s="4">
        <f>+PRESUPUESTO!B12</f>
        <v>1.03</v>
      </c>
    </row>
    <row r="179" spans="1:7" ht="10.5" customHeight="1" x14ac:dyDescent="0.25">
      <c r="A179" s="178"/>
      <c r="B179" s="216"/>
      <c r="C179" s="217"/>
      <c r="D179" s="217"/>
      <c r="E179" s="218"/>
      <c r="F179" s="5"/>
      <c r="G179" s="6"/>
    </row>
    <row r="180" spans="1:7" x14ac:dyDescent="0.25">
      <c r="A180" s="7"/>
      <c r="B180" s="109"/>
      <c r="C180" s="109"/>
      <c r="D180" s="109"/>
      <c r="E180" s="109"/>
      <c r="F180" s="109"/>
      <c r="G180" s="8"/>
    </row>
    <row r="181" spans="1:7" x14ac:dyDescent="0.25">
      <c r="A181" s="9" t="s">
        <v>4</v>
      </c>
      <c r="B181" s="109"/>
      <c r="C181" s="109"/>
      <c r="D181" s="109"/>
      <c r="E181" s="109"/>
      <c r="F181" s="109"/>
      <c r="G181" s="8"/>
    </row>
    <row r="182" spans="1:7" x14ac:dyDescent="0.25">
      <c r="A182" s="188" t="s">
        <v>1</v>
      </c>
      <c r="B182" s="189"/>
      <c r="C182" s="190"/>
      <c r="D182" s="10" t="s">
        <v>5</v>
      </c>
      <c r="E182" s="10" t="s">
        <v>6</v>
      </c>
      <c r="F182" s="10" t="s">
        <v>7</v>
      </c>
      <c r="G182" s="11" t="s">
        <v>8</v>
      </c>
    </row>
    <row r="183" spans="1:7" x14ac:dyDescent="0.25">
      <c r="A183" s="194" t="s">
        <v>9</v>
      </c>
      <c r="B183" s="192"/>
      <c r="C183" s="193"/>
      <c r="D183" s="12" t="s">
        <v>10</v>
      </c>
      <c r="E183" s="13">
        <v>5040</v>
      </c>
      <c r="F183" s="13">
        <v>6</v>
      </c>
      <c r="G183" s="14">
        <f>+E183/F183</f>
        <v>840</v>
      </c>
    </row>
    <row r="184" spans="1:7" x14ac:dyDescent="0.25">
      <c r="A184" s="191" t="s">
        <v>11</v>
      </c>
      <c r="B184" s="192"/>
      <c r="C184" s="193"/>
      <c r="D184" s="12" t="s">
        <v>12</v>
      </c>
      <c r="E184" s="13">
        <v>15120</v>
      </c>
      <c r="F184" s="13">
        <v>11</v>
      </c>
      <c r="G184" s="14">
        <f>+E184/F184</f>
        <v>1374.5454545454545</v>
      </c>
    </row>
    <row r="185" spans="1:7" x14ac:dyDescent="0.25">
      <c r="A185" s="194" t="s">
        <v>104</v>
      </c>
      <c r="B185" s="192"/>
      <c r="C185" s="193"/>
      <c r="D185" s="15" t="s">
        <v>42</v>
      </c>
      <c r="E185" s="16">
        <v>55000</v>
      </c>
      <c r="F185" s="43">
        <v>0.15</v>
      </c>
      <c r="G185" s="14">
        <f>E185*F185</f>
        <v>8250</v>
      </c>
    </row>
    <row r="186" spans="1:7" x14ac:dyDescent="0.25">
      <c r="A186" s="194" t="s">
        <v>105</v>
      </c>
      <c r="B186" s="192"/>
      <c r="C186" s="193"/>
      <c r="D186" s="15" t="s">
        <v>42</v>
      </c>
      <c r="E186" s="16">
        <v>35000</v>
      </c>
      <c r="F186" s="16">
        <v>12</v>
      </c>
      <c r="G186" s="14">
        <f>E186/F186</f>
        <v>2916.6666666666665</v>
      </c>
    </row>
    <row r="187" spans="1:7" x14ac:dyDescent="0.25">
      <c r="A187" s="194" t="s">
        <v>103</v>
      </c>
      <c r="B187" s="192"/>
      <c r="C187" s="193"/>
      <c r="D187" s="15" t="s">
        <v>42</v>
      </c>
      <c r="E187" s="16">
        <v>85000</v>
      </c>
      <c r="F187" s="16">
        <v>0.04</v>
      </c>
      <c r="G187" s="14">
        <f t="shared" ref="G187" si="4">E187*F187</f>
        <v>3400</v>
      </c>
    </row>
    <row r="188" spans="1:7" x14ac:dyDescent="0.25">
      <c r="A188" s="7"/>
      <c r="B188" s="109"/>
      <c r="C188" s="109"/>
      <c r="D188" s="109"/>
      <c r="E188" s="17"/>
      <c r="F188" s="18" t="s">
        <v>15</v>
      </c>
      <c r="G188" s="19">
        <f>SUM(G183:G187)</f>
        <v>16781.21212121212</v>
      </c>
    </row>
    <row r="189" spans="1:7" x14ac:dyDescent="0.25">
      <c r="A189" s="7"/>
      <c r="B189" s="109"/>
      <c r="C189" s="109"/>
      <c r="D189" s="109"/>
      <c r="E189" s="109"/>
      <c r="F189" s="109"/>
      <c r="G189" s="8"/>
    </row>
    <row r="190" spans="1:7" x14ac:dyDescent="0.25">
      <c r="A190" s="9" t="s">
        <v>16</v>
      </c>
      <c r="B190" s="109"/>
      <c r="C190" s="109"/>
      <c r="D190" s="109"/>
      <c r="E190" s="109"/>
      <c r="F190" s="109"/>
      <c r="G190" s="8"/>
    </row>
    <row r="191" spans="1:7" x14ac:dyDescent="0.25">
      <c r="A191" s="188" t="s">
        <v>1</v>
      </c>
      <c r="B191" s="189"/>
      <c r="C191" s="190"/>
      <c r="D191" s="10" t="s">
        <v>17</v>
      </c>
      <c r="E191" s="10" t="s">
        <v>7</v>
      </c>
      <c r="F191" s="10" t="s">
        <v>18</v>
      </c>
      <c r="G191" s="11" t="s">
        <v>8</v>
      </c>
    </row>
    <row r="192" spans="1:7" x14ac:dyDescent="0.25">
      <c r="A192" s="195"/>
      <c r="B192" s="196"/>
      <c r="C192" s="197"/>
      <c r="D192" s="20"/>
      <c r="E192" s="21"/>
      <c r="F192" s="22"/>
      <c r="G192" s="23"/>
    </row>
    <row r="193" spans="1:7" x14ac:dyDescent="0.25">
      <c r="A193" s="194"/>
      <c r="B193" s="192"/>
      <c r="C193" s="193"/>
      <c r="D193" s="12"/>
      <c r="E193" s="24"/>
      <c r="F193" s="25"/>
      <c r="G193" s="23">
        <f>+E193*F193</f>
        <v>0</v>
      </c>
    </row>
    <row r="194" spans="1:7" x14ac:dyDescent="0.25">
      <c r="A194" s="194"/>
      <c r="B194" s="192"/>
      <c r="C194" s="193"/>
      <c r="D194" s="15"/>
      <c r="E194" s="24"/>
      <c r="F194" s="25"/>
      <c r="G194" s="23">
        <f>+E194*F194</f>
        <v>0</v>
      </c>
    </row>
    <row r="195" spans="1:7" x14ac:dyDescent="0.25">
      <c r="A195" s="207"/>
      <c r="B195" s="208"/>
      <c r="C195" s="209"/>
      <c r="D195" s="15"/>
      <c r="E195" s="24"/>
      <c r="F195" s="25"/>
      <c r="G195" s="23">
        <f>+E195*F195</f>
        <v>0</v>
      </c>
    </row>
    <row r="196" spans="1:7" x14ac:dyDescent="0.25">
      <c r="A196" s="195"/>
      <c r="B196" s="196"/>
      <c r="C196" s="197"/>
      <c r="D196" s="20"/>
      <c r="E196" s="42"/>
      <c r="F196" s="22"/>
      <c r="G196" s="23"/>
    </row>
    <row r="197" spans="1:7" x14ac:dyDescent="0.25">
      <c r="A197" s="7"/>
      <c r="B197" s="109"/>
      <c r="C197" s="109"/>
      <c r="D197" s="109"/>
      <c r="E197" s="17"/>
      <c r="F197" s="18" t="s">
        <v>15</v>
      </c>
      <c r="G197" s="19">
        <f>SUM(G192:G196)</f>
        <v>0</v>
      </c>
    </row>
    <row r="198" spans="1:7" x14ac:dyDescent="0.25">
      <c r="A198" s="7"/>
      <c r="B198" s="109"/>
      <c r="C198" s="109"/>
      <c r="D198" s="109"/>
      <c r="E198" s="109"/>
      <c r="F198" s="109"/>
      <c r="G198" s="8"/>
    </row>
    <row r="199" spans="1:7" x14ac:dyDescent="0.25">
      <c r="A199" s="9" t="s">
        <v>25</v>
      </c>
      <c r="B199" s="109"/>
      <c r="C199" s="109"/>
      <c r="D199" s="109"/>
      <c r="E199" s="109"/>
      <c r="F199" s="109"/>
      <c r="G199" s="8"/>
    </row>
    <row r="200" spans="1:7" x14ac:dyDescent="0.25">
      <c r="A200" s="188" t="s">
        <v>26</v>
      </c>
      <c r="B200" s="190"/>
      <c r="C200" s="10" t="s">
        <v>27</v>
      </c>
      <c r="D200" s="10" t="s">
        <v>28</v>
      </c>
      <c r="E200" s="10" t="s">
        <v>29</v>
      </c>
      <c r="F200" s="10" t="s">
        <v>30</v>
      </c>
      <c r="G200" s="11" t="s">
        <v>8</v>
      </c>
    </row>
    <row r="201" spans="1:7" x14ac:dyDescent="0.25">
      <c r="A201" s="191" t="s">
        <v>31</v>
      </c>
      <c r="B201" s="193"/>
      <c r="C201" s="26">
        <v>1</v>
      </c>
      <c r="D201" s="26">
        <v>1</v>
      </c>
      <c r="E201" s="26">
        <v>1</v>
      </c>
      <c r="F201" s="27">
        <v>450</v>
      </c>
      <c r="G201" s="28">
        <f>+D201*E201*F201</f>
        <v>450</v>
      </c>
    </row>
    <row r="202" spans="1:7" x14ac:dyDescent="0.25">
      <c r="A202" s="7"/>
      <c r="B202" s="109"/>
      <c r="C202" s="109"/>
      <c r="D202" s="109"/>
      <c r="E202" s="109"/>
      <c r="F202" s="10" t="s">
        <v>15</v>
      </c>
      <c r="G202" s="19">
        <f>SUM(G201:G201)</f>
        <v>450</v>
      </c>
    </row>
    <row r="203" spans="1:7" x14ac:dyDescent="0.25">
      <c r="A203" s="7"/>
      <c r="B203" s="109"/>
      <c r="C203" s="109"/>
      <c r="D203" s="109"/>
      <c r="E203" s="109"/>
      <c r="F203" s="109"/>
      <c r="G203" s="8"/>
    </row>
    <row r="204" spans="1:7" x14ac:dyDescent="0.25">
      <c r="A204" s="9" t="s">
        <v>32</v>
      </c>
      <c r="B204" s="109"/>
      <c r="C204" s="109"/>
      <c r="D204" s="109"/>
      <c r="E204" s="109"/>
      <c r="F204" s="109"/>
      <c r="G204" s="8"/>
    </row>
    <row r="205" spans="1:7" x14ac:dyDescent="0.25">
      <c r="A205" s="29" t="s">
        <v>33</v>
      </c>
      <c r="B205" s="10" t="s">
        <v>34</v>
      </c>
      <c r="C205" s="10" t="s">
        <v>35</v>
      </c>
      <c r="D205" s="10" t="s">
        <v>36</v>
      </c>
      <c r="E205" s="10" t="s">
        <v>37</v>
      </c>
      <c r="F205" s="10" t="s">
        <v>7</v>
      </c>
      <c r="G205" s="11" t="s">
        <v>8</v>
      </c>
    </row>
    <row r="206" spans="1:7" x14ac:dyDescent="0.25">
      <c r="A206" s="30" t="s">
        <v>38</v>
      </c>
      <c r="B206" s="26">
        <v>1</v>
      </c>
      <c r="C206" s="27">
        <v>38142</v>
      </c>
      <c r="D206" s="31">
        <v>0.67</v>
      </c>
      <c r="E206" s="27">
        <f>+C206*(1+D206)*B206</f>
        <v>63697.14</v>
      </c>
      <c r="F206" s="32">
        <v>12</v>
      </c>
      <c r="G206" s="14">
        <f>+E206/F206</f>
        <v>5308.0950000000003</v>
      </c>
    </row>
    <row r="207" spans="1:7" x14ac:dyDescent="0.25">
      <c r="A207" s="30" t="s">
        <v>39</v>
      </c>
      <c r="B207" s="26"/>
      <c r="C207" s="27">
        <v>76284</v>
      </c>
      <c r="D207" s="31">
        <f>D206</f>
        <v>0.67</v>
      </c>
      <c r="E207" s="27">
        <f>+C207*(1+D207)*B207</f>
        <v>0</v>
      </c>
      <c r="F207" s="32">
        <v>18</v>
      </c>
      <c r="G207" s="14">
        <f>+E207/F207</f>
        <v>0</v>
      </c>
    </row>
    <row r="208" spans="1:7" x14ac:dyDescent="0.25">
      <c r="A208" s="30"/>
      <c r="B208" s="26"/>
      <c r="C208" s="27"/>
      <c r="D208" s="31"/>
      <c r="E208" s="27"/>
      <c r="F208" s="33"/>
      <c r="G208" s="14"/>
    </row>
    <row r="209" spans="1:7" x14ac:dyDescent="0.25">
      <c r="A209" s="34"/>
      <c r="B209" s="35"/>
      <c r="C209" s="16"/>
      <c r="D209" s="36"/>
      <c r="E209" s="16"/>
      <c r="F209" s="37"/>
      <c r="G209" s="14"/>
    </row>
    <row r="210" spans="1:7" x14ac:dyDescent="0.25">
      <c r="A210" s="7"/>
      <c r="B210" s="109"/>
      <c r="C210" s="109"/>
      <c r="D210" s="109"/>
      <c r="E210" s="109"/>
      <c r="F210" s="10" t="s">
        <v>15</v>
      </c>
      <c r="G210" s="19">
        <f>SUBTOTAL(9,G206:G209)</f>
        <v>5308.0950000000003</v>
      </c>
    </row>
    <row r="211" spans="1:7" x14ac:dyDescent="0.25">
      <c r="A211" s="7"/>
      <c r="B211" s="109"/>
      <c r="C211" s="109"/>
      <c r="D211" s="109"/>
      <c r="E211" s="109"/>
      <c r="F211" s="109"/>
      <c r="G211" s="38"/>
    </row>
    <row r="212" spans="1:7" x14ac:dyDescent="0.25">
      <c r="A212" s="7"/>
      <c r="B212" s="109"/>
      <c r="C212" s="109"/>
      <c r="D212" s="109"/>
      <c r="E212" s="109"/>
      <c r="F212" s="109"/>
      <c r="G212" s="38"/>
    </row>
    <row r="213" spans="1:7" x14ac:dyDescent="0.25">
      <c r="A213" s="7"/>
      <c r="B213" s="109"/>
      <c r="C213" s="109"/>
      <c r="D213" s="74" t="s">
        <v>40</v>
      </c>
      <c r="E213" s="74"/>
      <c r="F213" s="74"/>
      <c r="G213" s="99">
        <f>ROUND(+G210+G202+G197+G188,2)</f>
        <v>22539.31</v>
      </c>
    </row>
    <row r="214" spans="1:7" x14ac:dyDescent="0.25">
      <c r="A214" s="7"/>
      <c r="B214" s="109"/>
      <c r="C214" s="109"/>
      <c r="D214" s="75"/>
      <c r="E214" s="76"/>
      <c r="F214" s="78"/>
      <c r="G214" s="110"/>
    </row>
    <row r="215" spans="1:7" x14ac:dyDescent="0.25">
      <c r="A215" s="7"/>
      <c r="B215" s="109"/>
      <c r="C215" s="109"/>
      <c r="D215" s="75"/>
      <c r="E215" s="76"/>
      <c r="F215" s="77"/>
      <c r="G215" s="111"/>
    </row>
    <row r="216" spans="1:7" ht="15.75" thickBot="1" x14ac:dyDescent="0.3">
      <c r="A216" s="39"/>
      <c r="B216" s="40"/>
      <c r="C216" s="40"/>
      <c r="D216" s="40"/>
      <c r="E216" s="40"/>
      <c r="F216" s="40"/>
      <c r="G216" s="41"/>
    </row>
    <row r="219" spans="1:7" ht="47.25" customHeight="1" thickBot="1" x14ac:dyDescent="0.3"/>
    <row r="220" spans="1:7" x14ac:dyDescent="0.25">
      <c r="A220" s="166" t="s">
        <v>0</v>
      </c>
      <c r="B220" s="167"/>
      <c r="C220" s="167"/>
      <c r="D220" s="167"/>
      <c r="E220" s="168"/>
      <c r="F220" s="172"/>
      <c r="G220" s="173"/>
    </row>
    <row r="221" spans="1:7" x14ac:dyDescent="0.25">
      <c r="A221" s="169"/>
      <c r="B221" s="170"/>
      <c r="C221" s="170"/>
      <c r="D221" s="170"/>
      <c r="E221" s="171"/>
      <c r="F221" s="174"/>
      <c r="G221" s="175"/>
    </row>
    <row r="222" spans="1:7" x14ac:dyDescent="0.25">
      <c r="A222" s="176" t="s">
        <v>116</v>
      </c>
      <c r="B222" s="210" t="str">
        <f>+PRESUPUESTO!C17</f>
        <v>Pavimento en concreto rigido MR-42 Kg/cm2 E: 0,20 m, incluye sello de juntas - dovelas - canastilla - plástico negro - aplicación de antisol y todo lo necesario para su perfecta ejecución</v>
      </c>
      <c r="C222" s="211"/>
      <c r="D222" s="211"/>
      <c r="E222" s="212"/>
      <c r="F222" s="1" t="s">
        <v>2</v>
      </c>
      <c r="G222" s="2" t="str">
        <f>+PRESUPUESTO!D17</f>
        <v>M3</v>
      </c>
    </row>
    <row r="223" spans="1:7" x14ac:dyDescent="0.25">
      <c r="A223" s="177"/>
      <c r="B223" s="213"/>
      <c r="C223" s="214"/>
      <c r="D223" s="214"/>
      <c r="E223" s="215"/>
      <c r="F223" s="3" t="s">
        <v>3</v>
      </c>
      <c r="G223" s="4">
        <f>+PRESUPUESTO!B17</f>
        <v>3.01</v>
      </c>
    </row>
    <row r="224" spans="1:7" ht="62.25" customHeight="1" x14ac:dyDescent="0.25">
      <c r="A224" s="178"/>
      <c r="B224" s="216"/>
      <c r="C224" s="217"/>
      <c r="D224" s="217"/>
      <c r="E224" s="218"/>
      <c r="F224" s="5"/>
      <c r="G224" s="6"/>
    </row>
    <row r="225" spans="1:7" x14ac:dyDescent="0.25">
      <c r="A225" s="7"/>
      <c r="B225" s="109"/>
      <c r="C225" s="109"/>
      <c r="D225" s="109"/>
      <c r="E225" s="109"/>
      <c r="F225" s="109"/>
      <c r="G225" s="8"/>
    </row>
    <row r="226" spans="1:7" x14ac:dyDescent="0.25">
      <c r="A226" s="9" t="s">
        <v>4</v>
      </c>
      <c r="B226" s="109"/>
      <c r="C226" s="109"/>
      <c r="D226" s="109"/>
      <c r="E226" s="109"/>
      <c r="F226" s="109"/>
      <c r="G226" s="8"/>
    </row>
    <row r="227" spans="1:7" x14ac:dyDescent="0.25">
      <c r="A227" s="188" t="s">
        <v>1</v>
      </c>
      <c r="B227" s="189"/>
      <c r="C227" s="190"/>
      <c r="D227" s="10" t="s">
        <v>5</v>
      </c>
      <c r="E227" s="10" t="s">
        <v>6</v>
      </c>
      <c r="F227" s="10" t="s">
        <v>7</v>
      </c>
      <c r="G227" s="11" t="s">
        <v>8</v>
      </c>
    </row>
    <row r="228" spans="1:7" x14ac:dyDescent="0.25">
      <c r="A228" s="191" t="s">
        <v>9</v>
      </c>
      <c r="B228" s="192"/>
      <c r="C228" s="193"/>
      <c r="D228" s="12" t="s">
        <v>10</v>
      </c>
      <c r="E228" s="13">
        <v>9061.75</v>
      </c>
      <c r="F228" s="13">
        <v>2</v>
      </c>
      <c r="G228" s="14">
        <f>+E228/F228</f>
        <v>4530.875</v>
      </c>
    </row>
    <row r="229" spans="1:7" x14ac:dyDescent="0.25">
      <c r="A229" s="191" t="s">
        <v>11</v>
      </c>
      <c r="B229" s="192"/>
      <c r="C229" s="193"/>
      <c r="D229" s="12" t="s">
        <v>12</v>
      </c>
      <c r="E229" s="13">
        <v>28000</v>
      </c>
      <c r="F229" s="13">
        <v>6</v>
      </c>
      <c r="G229" s="14">
        <f>+E229/F229</f>
        <v>4666.666666666667</v>
      </c>
    </row>
    <row r="230" spans="1:7" x14ac:dyDescent="0.25">
      <c r="A230" s="194" t="s">
        <v>50</v>
      </c>
      <c r="B230" s="192"/>
      <c r="C230" s="193"/>
      <c r="D230" s="15" t="s">
        <v>14</v>
      </c>
      <c r="E230" s="16">
        <v>26000</v>
      </c>
      <c r="F230" s="16">
        <v>1</v>
      </c>
      <c r="G230" s="14">
        <f>+E230/F230</f>
        <v>26000</v>
      </c>
    </row>
    <row r="231" spans="1:7" x14ac:dyDescent="0.25">
      <c r="A231" s="191" t="s">
        <v>51</v>
      </c>
      <c r="B231" s="192"/>
      <c r="C231" s="193"/>
      <c r="D231" s="15" t="s">
        <v>14</v>
      </c>
      <c r="E231" s="16">
        <v>85000</v>
      </c>
      <c r="F231" s="16">
        <v>7</v>
      </c>
      <c r="G231" s="14">
        <f>+E231/F231</f>
        <v>12142.857142857143</v>
      </c>
    </row>
    <row r="232" spans="1:7" x14ac:dyDescent="0.25">
      <c r="A232" s="194" t="s">
        <v>52</v>
      </c>
      <c r="B232" s="192"/>
      <c r="C232" s="193"/>
      <c r="D232" s="15" t="s">
        <v>14</v>
      </c>
      <c r="E232" s="16">
        <v>150000</v>
      </c>
      <c r="F232" s="16">
        <v>18</v>
      </c>
      <c r="G232" s="14">
        <f>+E232/F232</f>
        <v>8333.3333333333339</v>
      </c>
    </row>
    <row r="233" spans="1:7" x14ac:dyDescent="0.25">
      <c r="A233" s="7"/>
      <c r="B233" s="109"/>
      <c r="C233" s="109"/>
      <c r="D233" s="109"/>
      <c r="E233" s="17"/>
      <c r="F233" s="18" t="s">
        <v>15</v>
      </c>
      <c r="G233" s="19">
        <f>SUM(G228:G232)</f>
        <v>55673.732142857152</v>
      </c>
    </row>
    <row r="234" spans="1:7" x14ac:dyDescent="0.25">
      <c r="A234" s="7"/>
      <c r="B234" s="109"/>
      <c r="C234" s="109"/>
      <c r="D234" s="109"/>
      <c r="E234" s="109"/>
      <c r="F234" s="109"/>
      <c r="G234" s="8"/>
    </row>
    <row r="235" spans="1:7" x14ac:dyDescent="0.25">
      <c r="A235" s="9" t="s">
        <v>16</v>
      </c>
      <c r="B235" s="109"/>
      <c r="C235" s="109"/>
      <c r="D235" s="109"/>
      <c r="E235" s="109"/>
      <c r="F235" s="109"/>
      <c r="G235" s="8"/>
    </row>
    <row r="236" spans="1:7" x14ac:dyDescent="0.25">
      <c r="A236" s="188" t="s">
        <v>1</v>
      </c>
      <c r="B236" s="189"/>
      <c r="C236" s="190"/>
      <c r="D236" s="10" t="s">
        <v>17</v>
      </c>
      <c r="E236" s="10" t="s">
        <v>7</v>
      </c>
      <c r="F236" s="10" t="s">
        <v>18</v>
      </c>
      <c r="G236" s="11" t="s">
        <v>8</v>
      </c>
    </row>
    <row r="237" spans="1:7" x14ac:dyDescent="0.25">
      <c r="A237" s="195" t="s">
        <v>53</v>
      </c>
      <c r="B237" s="196"/>
      <c r="C237" s="197"/>
      <c r="D237" s="20" t="s">
        <v>48</v>
      </c>
      <c r="E237" s="21">
        <v>1.05</v>
      </c>
      <c r="F237" s="22">
        <v>595000</v>
      </c>
      <c r="G237" s="23">
        <f>+E237*F237</f>
        <v>624750</v>
      </c>
    </row>
    <row r="238" spans="1:7" x14ac:dyDescent="0.25">
      <c r="A238" s="194" t="s">
        <v>54</v>
      </c>
      <c r="B238" s="192"/>
      <c r="C238" s="193"/>
      <c r="D238" s="12" t="s">
        <v>48</v>
      </c>
      <c r="E238" s="24">
        <v>1</v>
      </c>
      <c r="F238" s="25">
        <v>26500</v>
      </c>
      <c r="G238" s="23">
        <f>+E238*F238</f>
        <v>26500</v>
      </c>
    </row>
    <row r="239" spans="1:7" x14ac:dyDescent="0.25">
      <c r="A239" s="194" t="s">
        <v>55</v>
      </c>
      <c r="B239" s="192"/>
      <c r="C239" s="193"/>
      <c r="D239" s="12" t="s">
        <v>56</v>
      </c>
      <c r="E239" s="24">
        <v>11.5</v>
      </c>
      <c r="F239" s="25">
        <v>12800</v>
      </c>
      <c r="G239" s="23">
        <f t="shared" ref="G239:G240" si="5">+E239*F239</f>
        <v>147200</v>
      </c>
    </row>
    <row r="240" spans="1:7" x14ac:dyDescent="0.25">
      <c r="A240" s="194" t="s">
        <v>57</v>
      </c>
      <c r="B240" s="192"/>
      <c r="C240" s="193"/>
      <c r="D240" s="12" t="s">
        <v>58</v>
      </c>
      <c r="E240" s="24">
        <v>2</v>
      </c>
      <c r="F240" s="25">
        <v>10600</v>
      </c>
      <c r="G240" s="23">
        <f t="shared" si="5"/>
        <v>21200</v>
      </c>
    </row>
    <row r="241" spans="1:7" x14ac:dyDescent="0.25">
      <c r="A241" s="207" t="s">
        <v>59</v>
      </c>
      <c r="B241" s="208"/>
      <c r="C241" s="209"/>
      <c r="D241" s="15" t="s">
        <v>49</v>
      </c>
      <c r="E241" s="24">
        <v>1</v>
      </c>
      <c r="F241" s="25">
        <v>5500</v>
      </c>
      <c r="G241" s="23">
        <f>+E241*F241</f>
        <v>5500</v>
      </c>
    </row>
    <row r="242" spans="1:7" x14ac:dyDescent="0.25">
      <c r="A242" s="207" t="s">
        <v>85</v>
      </c>
      <c r="B242" s="208"/>
      <c r="C242" s="209"/>
      <c r="D242" s="15" t="s">
        <v>41</v>
      </c>
      <c r="E242" s="24">
        <v>1.02</v>
      </c>
      <c r="F242" s="25">
        <v>8100</v>
      </c>
      <c r="G242" s="23">
        <f>+E242*F242</f>
        <v>8262</v>
      </c>
    </row>
    <row r="243" spans="1:7" x14ac:dyDescent="0.25">
      <c r="A243" s="195" t="s">
        <v>86</v>
      </c>
      <c r="B243" s="196"/>
      <c r="C243" s="197"/>
      <c r="D243" s="20" t="s">
        <v>22</v>
      </c>
      <c r="E243" s="42">
        <v>1.8</v>
      </c>
      <c r="F243" s="22">
        <v>23600</v>
      </c>
      <c r="G243" s="23">
        <f>+E243*F243</f>
        <v>42480</v>
      </c>
    </row>
    <row r="244" spans="1:7" x14ac:dyDescent="0.25">
      <c r="A244" s="7"/>
      <c r="B244" s="109"/>
      <c r="C244" s="109"/>
      <c r="D244" s="109"/>
      <c r="E244" s="17"/>
      <c r="F244" s="18" t="s">
        <v>15</v>
      </c>
      <c r="G244" s="19">
        <f>SUM(G237:G243)</f>
        <v>875892</v>
      </c>
    </row>
    <row r="245" spans="1:7" x14ac:dyDescent="0.25">
      <c r="A245" s="7"/>
      <c r="B245" s="109"/>
      <c r="C245" s="109"/>
      <c r="D245" s="109"/>
      <c r="E245" s="109"/>
      <c r="F245" s="109"/>
      <c r="G245" s="8"/>
    </row>
    <row r="246" spans="1:7" x14ac:dyDescent="0.25">
      <c r="A246" s="9" t="s">
        <v>25</v>
      </c>
      <c r="B246" s="109"/>
      <c r="C246" s="109"/>
      <c r="D246" s="109"/>
      <c r="E246" s="109"/>
      <c r="F246" s="109"/>
      <c r="G246" s="8"/>
    </row>
    <row r="247" spans="1:7" x14ac:dyDescent="0.25">
      <c r="A247" s="188" t="s">
        <v>26</v>
      </c>
      <c r="B247" s="190"/>
      <c r="C247" s="10" t="s">
        <v>27</v>
      </c>
      <c r="D247" s="10" t="s">
        <v>28</v>
      </c>
      <c r="E247" s="10" t="s">
        <v>29</v>
      </c>
      <c r="F247" s="10" t="s">
        <v>30</v>
      </c>
      <c r="G247" s="11" t="s">
        <v>8</v>
      </c>
    </row>
    <row r="248" spans="1:7" x14ac:dyDescent="0.25">
      <c r="A248" s="191" t="s">
        <v>31</v>
      </c>
      <c r="B248" s="193"/>
      <c r="C248" s="26">
        <v>1</v>
      </c>
      <c r="D248" s="26">
        <v>1</v>
      </c>
      <c r="E248" s="26">
        <v>1</v>
      </c>
      <c r="F248" s="27">
        <v>100</v>
      </c>
      <c r="G248" s="28">
        <f>+D248*E248*F248</f>
        <v>100</v>
      </c>
    </row>
    <row r="249" spans="1:7" x14ac:dyDescent="0.25">
      <c r="A249" s="7"/>
      <c r="B249" s="109"/>
      <c r="C249" s="109"/>
      <c r="D249" s="109"/>
      <c r="E249" s="109"/>
      <c r="F249" s="10" t="s">
        <v>15</v>
      </c>
      <c r="G249" s="19">
        <f>SUM(G248:G248)</f>
        <v>100</v>
      </c>
    </row>
    <row r="250" spans="1:7" x14ac:dyDescent="0.25">
      <c r="A250" s="7"/>
      <c r="B250" s="109"/>
      <c r="C250" s="109"/>
      <c r="D250" s="109"/>
      <c r="E250" s="109"/>
      <c r="F250" s="109"/>
      <c r="G250" s="8"/>
    </row>
    <row r="251" spans="1:7" x14ac:dyDescent="0.25">
      <c r="A251" s="9" t="s">
        <v>32</v>
      </c>
      <c r="B251" s="109"/>
      <c r="C251" s="109"/>
      <c r="D251" s="109"/>
      <c r="E251" s="109"/>
      <c r="F251" s="109"/>
      <c r="G251" s="8"/>
    </row>
    <row r="252" spans="1:7" x14ac:dyDescent="0.25">
      <c r="A252" s="29" t="s">
        <v>33</v>
      </c>
      <c r="B252" s="10" t="s">
        <v>34</v>
      </c>
      <c r="C252" s="10" t="s">
        <v>35</v>
      </c>
      <c r="D252" s="10" t="s">
        <v>36</v>
      </c>
      <c r="E252" s="10" t="s">
        <v>37</v>
      </c>
      <c r="F252" s="10" t="s">
        <v>7</v>
      </c>
      <c r="G252" s="11" t="s">
        <v>8</v>
      </c>
    </row>
    <row r="253" spans="1:7" x14ac:dyDescent="0.25">
      <c r="A253" s="30" t="s">
        <v>38</v>
      </c>
      <c r="B253" s="26">
        <v>7</v>
      </c>
      <c r="C253" s="27">
        <v>38142</v>
      </c>
      <c r="D253" s="31">
        <v>0.67</v>
      </c>
      <c r="E253" s="27">
        <f>+C253*(1+D253)*B253</f>
        <v>445879.98</v>
      </c>
      <c r="F253" s="32">
        <v>2</v>
      </c>
      <c r="G253" s="14">
        <f>+E253/F253</f>
        <v>222939.99</v>
      </c>
    </row>
    <row r="254" spans="1:7" x14ac:dyDescent="0.25">
      <c r="A254" s="30" t="s">
        <v>39</v>
      </c>
      <c r="B254" s="26">
        <v>2</v>
      </c>
      <c r="C254" s="27">
        <v>76284</v>
      </c>
      <c r="D254" s="31">
        <f>D253</f>
        <v>0.67</v>
      </c>
      <c r="E254" s="27">
        <f>+C254*(1+D254)*B254</f>
        <v>254788.56</v>
      </c>
      <c r="F254" s="32">
        <v>2</v>
      </c>
      <c r="G254" s="14">
        <f>+E254/F254</f>
        <v>127394.28</v>
      </c>
    </row>
    <row r="255" spans="1:7" x14ac:dyDescent="0.25">
      <c r="A255" s="30"/>
      <c r="B255" s="26"/>
      <c r="C255" s="27"/>
      <c r="D255" s="31"/>
      <c r="E255" s="27"/>
      <c r="F255" s="33"/>
      <c r="G255" s="14"/>
    </row>
    <row r="256" spans="1:7" x14ac:dyDescent="0.25">
      <c r="A256" s="34"/>
      <c r="B256" s="35"/>
      <c r="C256" s="16"/>
      <c r="D256" s="36"/>
      <c r="E256" s="16"/>
      <c r="F256" s="37"/>
      <c r="G256" s="14"/>
    </row>
    <row r="257" spans="1:7" x14ac:dyDescent="0.25">
      <c r="A257" s="7"/>
      <c r="B257" s="109"/>
      <c r="C257" s="109"/>
      <c r="D257" s="109"/>
      <c r="E257" s="109"/>
      <c r="F257" s="10" t="s">
        <v>15</v>
      </c>
      <c r="G257" s="19">
        <f>SUBTOTAL(9,G253:G256)</f>
        <v>350334.27</v>
      </c>
    </row>
    <row r="258" spans="1:7" x14ac:dyDescent="0.25">
      <c r="A258" s="7"/>
      <c r="B258" s="109"/>
      <c r="C258" s="109"/>
      <c r="D258" s="109"/>
      <c r="E258" s="109"/>
      <c r="F258" s="109"/>
      <c r="G258" s="38"/>
    </row>
    <row r="259" spans="1:7" x14ac:dyDescent="0.25">
      <c r="A259" s="7"/>
      <c r="B259" s="109"/>
      <c r="C259" s="109"/>
      <c r="D259" s="109"/>
      <c r="E259" s="109"/>
      <c r="F259" s="109"/>
      <c r="G259" s="38"/>
    </row>
    <row r="260" spans="1:7" x14ac:dyDescent="0.25">
      <c r="A260" s="7"/>
      <c r="B260" s="109"/>
      <c r="C260" s="109"/>
      <c r="D260" s="74" t="s">
        <v>40</v>
      </c>
      <c r="E260" s="74"/>
      <c r="F260" s="74"/>
      <c r="G260" s="99">
        <f>ROUND(+G257+G249+G244+G233,2)</f>
        <v>1282000</v>
      </c>
    </row>
    <row r="261" spans="1:7" x14ac:dyDescent="0.25">
      <c r="A261" s="7"/>
      <c r="B261" s="109"/>
      <c r="C261" s="109"/>
      <c r="D261" s="75"/>
      <c r="E261" s="76"/>
      <c r="F261" s="78"/>
      <c r="G261" s="110"/>
    </row>
    <row r="262" spans="1:7" x14ac:dyDescent="0.25">
      <c r="A262" s="7"/>
      <c r="B262" s="109"/>
      <c r="C262" s="109"/>
      <c r="D262" s="75"/>
      <c r="E262" s="76"/>
      <c r="F262" s="77"/>
      <c r="G262" s="111"/>
    </row>
    <row r="263" spans="1:7" ht="15.75" thickBot="1" x14ac:dyDescent="0.3">
      <c r="A263" s="39"/>
      <c r="B263" s="40"/>
      <c r="C263" s="40"/>
      <c r="D263" s="40"/>
      <c r="E263" s="40"/>
      <c r="F263" s="40"/>
      <c r="G263" s="108"/>
    </row>
    <row r="264" spans="1:7" x14ac:dyDescent="0.25">
      <c r="A264" s="113"/>
      <c r="B264" s="114"/>
      <c r="C264" s="114"/>
      <c r="D264" s="114"/>
      <c r="E264" s="114"/>
      <c r="F264" s="114"/>
      <c r="G264" s="115"/>
    </row>
    <row r="265" spans="1:7" ht="29.25" customHeight="1" thickBot="1" x14ac:dyDescent="0.3">
      <c r="A265" s="113"/>
      <c r="B265" s="114"/>
      <c r="C265" s="114"/>
      <c r="D265" s="114"/>
      <c r="E265" s="114"/>
      <c r="F265" s="114"/>
      <c r="G265" s="115"/>
    </row>
    <row r="266" spans="1:7" x14ac:dyDescent="0.25">
      <c r="A266" s="166" t="s">
        <v>0</v>
      </c>
      <c r="B266" s="167"/>
      <c r="C266" s="167"/>
      <c r="D266" s="167"/>
      <c r="E266" s="168"/>
      <c r="F266" s="172"/>
      <c r="G266" s="173"/>
    </row>
    <row r="267" spans="1:7" x14ac:dyDescent="0.25">
      <c r="A267" s="169"/>
      <c r="B267" s="170"/>
      <c r="C267" s="170"/>
      <c r="D267" s="170"/>
      <c r="E267" s="171"/>
      <c r="F267" s="174"/>
      <c r="G267" s="175"/>
    </row>
    <row r="268" spans="1:7" x14ac:dyDescent="0.25">
      <c r="A268" s="176" t="s">
        <v>116</v>
      </c>
      <c r="B268" s="219" t="str">
        <f>+PRESUPUESTO!C19</f>
        <v xml:space="preserve">Acero de refuerzo de 60.000 PSI, incluye corte, figuración e intalación Para Bordillos, Losas Irregulares y Longitudinal </v>
      </c>
      <c r="C268" s="180"/>
      <c r="D268" s="180"/>
      <c r="E268" s="181"/>
      <c r="F268" s="1" t="s">
        <v>2</v>
      </c>
      <c r="G268" s="2" t="s">
        <v>61</v>
      </c>
    </row>
    <row r="269" spans="1:7" x14ac:dyDescent="0.25">
      <c r="A269" s="177"/>
      <c r="B269" s="182"/>
      <c r="C269" s="183"/>
      <c r="D269" s="183"/>
      <c r="E269" s="184"/>
      <c r="F269" s="3" t="s">
        <v>3</v>
      </c>
      <c r="G269" s="4">
        <f>+PRESUPUESTO!B17</f>
        <v>3.01</v>
      </c>
    </row>
    <row r="270" spans="1:7" x14ac:dyDescent="0.25">
      <c r="A270" s="178"/>
      <c r="B270" s="185"/>
      <c r="C270" s="186"/>
      <c r="D270" s="186"/>
      <c r="E270" s="187"/>
      <c r="F270" s="5"/>
      <c r="G270" s="6"/>
    </row>
    <row r="271" spans="1:7" x14ac:dyDescent="0.25">
      <c r="A271" s="7"/>
      <c r="B271" s="109"/>
      <c r="C271" s="109"/>
      <c r="D271" s="109"/>
      <c r="E271" s="109"/>
      <c r="F271" s="109"/>
      <c r="G271" s="8"/>
    </row>
    <row r="272" spans="1:7" x14ac:dyDescent="0.25">
      <c r="A272" s="9" t="s">
        <v>4</v>
      </c>
      <c r="B272" s="109"/>
      <c r="C272" s="109"/>
      <c r="D272" s="109"/>
      <c r="E272" s="109"/>
      <c r="F272" s="109"/>
      <c r="G272" s="8"/>
    </row>
    <row r="273" spans="1:7" x14ac:dyDescent="0.25">
      <c r="A273" s="188" t="s">
        <v>1</v>
      </c>
      <c r="B273" s="189"/>
      <c r="C273" s="190"/>
      <c r="D273" s="10" t="s">
        <v>5</v>
      </c>
      <c r="E273" s="10" t="s">
        <v>6</v>
      </c>
      <c r="F273" s="10" t="s">
        <v>7</v>
      </c>
      <c r="G273" s="11" t="s">
        <v>8</v>
      </c>
    </row>
    <row r="274" spans="1:7" x14ac:dyDescent="0.25">
      <c r="A274" s="191" t="s">
        <v>9</v>
      </c>
      <c r="B274" s="192"/>
      <c r="C274" s="193"/>
      <c r="D274" s="12" t="s">
        <v>10</v>
      </c>
      <c r="E274" s="13">
        <v>7040</v>
      </c>
      <c r="F274" s="13">
        <v>350</v>
      </c>
      <c r="G274" s="14">
        <f>+E274/F274</f>
        <v>20.114285714285714</v>
      </c>
    </row>
    <row r="275" spans="1:7" x14ac:dyDescent="0.25">
      <c r="A275" s="191" t="s">
        <v>11</v>
      </c>
      <c r="B275" s="192"/>
      <c r="C275" s="193"/>
      <c r="D275" s="12" t="s">
        <v>12</v>
      </c>
      <c r="E275" s="13">
        <v>17120</v>
      </c>
      <c r="F275" s="13">
        <v>350</v>
      </c>
      <c r="G275" s="14">
        <f>+E275/F275</f>
        <v>48.914285714285711</v>
      </c>
    </row>
    <row r="276" spans="1:7" x14ac:dyDescent="0.25">
      <c r="A276" s="194"/>
      <c r="B276" s="192"/>
      <c r="C276" s="193"/>
      <c r="D276" s="15"/>
      <c r="E276" s="16"/>
      <c r="F276" s="16"/>
      <c r="G276" s="14"/>
    </row>
    <row r="277" spans="1:7" x14ac:dyDescent="0.25">
      <c r="A277" s="191"/>
      <c r="B277" s="192"/>
      <c r="C277" s="193"/>
      <c r="D277" s="12"/>
      <c r="E277" s="16"/>
      <c r="F277" s="16"/>
      <c r="G277" s="14"/>
    </row>
    <row r="278" spans="1:7" x14ac:dyDescent="0.25">
      <c r="A278" s="191"/>
      <c r="B278" s="192"/>
      <c r="C278" s="193"/>
      <c r="D278" s="12"/>
      <c r="E278" s="16"/>
      <c r="F278" s="16"/>
      <c r="G278" s="14"/>
    </row>
    <row r="279" spans="1:7" x14ac:dyDescent="0.25">
      <c r="A279" s="7"/>
      <c r="B279" s="109"/>
      <c r="C279" s="109"/>
      <c r="D279" s="109"/>
      <c r="E279" s="17"/>
      <c r="F279" s="18" t="s">
        <v>15</v>
      </c>
      <c r="G279" s="99">
        <f>SUM(G274:G278)</f>
        <v>69.028571428571425</v>
      </c>
    </row>
    <row r="280" spans="1:7" x14ac:dyDescent="0.25">
      <c r="A280" s="7"/>
      <c r="B280" s="109"/>
      <c r="C280" s="109"/>
      <c r="D280" s="109"/>
      <c r="E280" s="109"/>
      <c r="F280" s="109"/>
      <c r="G280" s="8"/>
    </row>
    <row r="281" spans="1:7" x14ac:dyDescent="0.25">
      <c r="A281" s="9" t="s">
        <v>16</v>
      </c>
      <c r="B281" s="109"/>
      <c r="C281" s="109"/>
      <c r="D281" s="109"/>
      <c r="E281" s="109"/>
      <c r="F281" s="109"/>
      <c r="G281" s="8"/>
    </row>
    <row r="282" spans="1:7" x14ac:dyDescent="0.25">
      <c r="A282" s="188" t="s">
        <v>1</v>
      </c>
      <c r="B282" s="189"/>
      <c r="C282" s="190"/>
      <c r="D282" s="10" t="s">
        <v>17</v>
      </c>
      <c r="E282" s="10" t="s">
        <v>7</v>
      </c>
      <c r="F282" s="10" t="s">
        <v>18</v>
      </c>
      <c r="G282" s="11" t="s">
        <v>8</v>
      </c>
    </row>
    <row r="283" spans="1:7" x14ac:dyDescent="0.25">
      <c r="A283" s="195" t="s">
        <v>62</v>
      </c>
      <c r="B283" s="196"/>
      <c r="C283" s="197"/>
      <c r="D283" s="20" t="s">
        <v>56</v>
      </c>
      <c r="E283" s="21">
        <v>1.05</v>
      </c>
      <c r="F283" s="22">
        <v>6907</v>
      </c>
      <c r="G283" s="23">
        <f>+E283*F283</f>
        <v>7252.35</v>
      </c>
    </row>
    <row r="284" spans="1:7" x14ac:dyDescent="0.25">
      <c r="A284" s="194" t="s">
        <v>63</v>
      </c>
      <c r="B284" s="192"/>
      <c r="C284" s="193"/>
      <c r="D284" s="12" t="s">
        <v>56</v>
      </c>
      <c r="E284" s="24">
        <v>0.05</v>
      </c>
      <c r="F284" s="25">
        <v>8244.5</v>
      </c>
      <c r="G284" s="23">
        <f>+E284*F284</f>
        <v>412.22500000000002</v>
      </c>
    </row>
    <row r="285" spans="1:7" x14ac:dyDescent="0.25">
      <c r="A285" s="194"/>
      <c r="B285" s="192"/>
      <c r="C285" s="193"/>
      <c r="D285" s="15"/>
      <c r="E285" s="24"/>
      <c r="F285" s="25"/>
      <c r="G285" s="23"/>
    </row>
    <row r="286" spans="1:7" x14ac:dyDescent="0.25">
      <c r="A286" s="207"/>
      <c r="B286" s="208"/>
      <c r="C286" s="209"/>
      <c r="D286" s="15"/>
      <c r="E286" s="24"/>
      <c r="F286" s="25"/>
      <c r="G286" s="23"/>
    </row>
    <row r="287" spans="1:7" x14ac:dyDescent="0.25">
      <c r="A287" s="195"/>
      <c r="B287" s="196"/>
      <c r="C287" s="197"/>
      <c r="D287" s="20"/>
      <c r="E287" s="42"/>
      <c r="F287" s="22"/>
      <c r="G287" s="23"/>
    </row>
    <row r="288" spans="1:7" x14ac:dyDescent="0.25">
      <c r="A288" s="7"/>
      <c r="B288" s="109"/>
      <c r="C288" s="109"/>
      <c r="D288" s="109"/>
      <c r="E288" s="17"/>
      <c r="F288" s="18" t="s">
        <v>15</v>
      </c>
      <c r="G288" s="19">
        <f>SUM(G283:G287)</f>
        <v>7664.5750000000007</v>
      </c>
    </row>
    <row r="289" spans="1:7" x14ac:dyDescent="0.25">
      <c r="A289" s="7"/>
      <c r="B289" s="109"/>
      <c r="C289" s="109"/>
      <c r="D289" s="109"/>
      <c r="E289" s="109"/>
      <c r="F289" s="109"/>
      <c r="G289" s="8"/>
    </row>
    <row r="290" spans="1:7" x14ac:dyDescent="0.25">
      <c r="A290" s="9" t="s">
        <v>25</v>
      </c>
      <c r="B290" s="109"/>
      <c r="C290" s="109"/>
      <c r="D290" s="109"/>
      <c r="E290" s="109"/>
      <c r="F290" s="109"/>
      <c r="G290" s="8"/>
    </row>
    <row r="291" spans="1:7" x14ac:dyDescent="0.25">
      <c r="A291" s="188" t="s">
        <v>26</v>
      </c>
      <c r="B291" s="190"/>
      <c r="C291" s="10" t="s">
        <v>27</v>
      </c>
      <c r="D291" s="10" t="s">
        <v>28</v>
      </c>
      <c r="E291" s="10" t="s">
        <v>29</v>
      </c>
      <c r="F291" s="10" t="s">
        <v>30</v>
      </c>
      <c r="G291" s="11" t="s">
        <v>8</v>
      </c>
    </row>
    <row r="292" spans="1:7" x14ac:dyDescent="0.25">
      <c r="A292" s="191" t="s">
        <v>31</v>
      </c>
      <c r="B292" s="193"/>
      <c r="C292" s="26">
        <v>1</v>
      </c>
      <c r="D292" s="26">
        <v>1</v>
      </c>
      <c r="E292" s="26">
        <v>1</v>
      </c>
      <c r="F292" s="27">
        <v>15</v>
      </c>
      <c r="G292" s="28">
        <f>+D292*E292*F292</f>
        <v>15</v>
      </c>
    </row>
    <row r="293" spans="1:7" x14ac:dyDescent="0.25">
      <c r="A293" s="7"/>
      <c r="B293" s="109"/>
      <c r="C293" s="109"/>
      <c r="D293" s="109"/>
      <c r="E293" s="109"/>
      <c r="F293" s="10" t="s">
        <v>15</v>
      </c>
      <c r="G293" s="19">
        <f>SUM(G292:G292)</f>
        <v>15</v>
      </c>
    </row>
    <row r="294" spans="1:7" x14ac:dyDescent="0.25">
      <c r="A294" s="7"/>
      <c r="B294" s="109"/>
      <c r="C294" s="109"/>
      <c r="D294" s="109"/>
      <c r="E294" s="109"/>
      <c r="F294" s="109"/>
      <c r="G294" s="8"/>
    </row>
    <row r="295" spans="1:7" x14ac:dyDescent="0.25">
      <c r="A295" s="9" t="s">
        <v>32</v>
      </c>
      <c r="B295" s="109"/>
      <c r="C295" s="109"/>
      <c r="D295" s="109"/>
      <c r="E295" s="109"/>
      <c r="F295" s="109"/>
      <c r="G295" s="8"/>
    </row>
    <row r="296" spans="1:7" x14ac:dyDescent="0.25">
      <c r="A296" s="29" t="s">
        <v>33</v>
      </c>
      <c r="B296" s="10" t="s">
        <v>34</v>
      </c>
      <c r="C296" s="10" t="s">
        <v>35</v>
      </c>
      <c r="D296" s="10" t="s">
        <v>36</v>
      </c>
      <c r="E296" s="10" t="s">
        <v>37</v>
      </c>
      <c r="F296" s="10" t="s">
        <v>7</v>
      </c>
      <c r="G296" s="11" t="s">
        <v>8</v>
      </c>
    </row>
    <row r="297" spans="1:7" x14ac:dyDescent="0.25">
      <c r="A297" s="30" t="s">
        <v>38</v>
      </c>
      <c r="B297" s="26">
        <v>1</v>
      </c>
      <c r="C297" s="27">
        <v>38142</v>
      </c>
      <c r="D297" s="31">
        <v>0.67</v>
      </c>
      <c r="E297" s="27">
        <f>+C297*(1+D297)*B297</f>
        <v>63697.14</v>
      </c>
      <c r="F297" s="32">
        <v>200</v>
      </c>
      <c r="G297" s="14">
        <f>+E297/F297</f>
        <v>318.48570000000001</v>
      </c>
    </row>
    <row r="298" spans="1:7" x14ac:dyDescent="0.25">
      <c r="A298" s="30" t="s">
        <v>39</v>
      </c>
      <c r="B298" s="26">
        <v>1</v>
      </c>
      <c r="C298" s="27">
        <v>76284</v>
      </c>
      <c r="D298" s="31">
        <f>D297</f>
        <v>0.67</v>
      </c>
      <c r="E298" s="27">
        <f>+C298*(1+D298)*B298</f>
        <v>127394.28</v>
      </c>
      <c r="F298" s="32">
        <v>200</v>
      </c>
      <c r="G298" s="14">
        <f>+E298/F298</f>
        <v>636.97140000000002</v>
      </c>
    </row>
    <row r="299" spans="1:7" x14ac:dyDescent="0.25">
      <c r="A299" s="30"/>
      <c r="B299" s="26"/>
      <c r="C299" s="27"/>
      <c r="D299" s="31"/>
      <c r="E299" s="27"/>
      <c r="F299" s="33"/>
      <c r="G299" s="14"/>
    </row>
    <row r="300" spans="1:7" x14ac:dyDescent="0.25">
      <c r="A300" s="34"/>
      <c r="B300" s="35"/>
      <c r="C300" s="16"/>
      <c r="D300" s="36"/>
      <c r="E300" s="16"/>
      <c r="F300" s="37"/>
      <c r="G300" s="14"/>
    </row>
    <row r="301" spans="1:7" x14ac:dyDescent="0.25">
      <c r="A301" s="7"/>
      <c r="B301" s="109"/>
      <c r="C301" s="109"/>
      <c r="D301" s="109"/>
      <c r="E301" s="109"/>
      <c r="F301" s="10" t="s">
        <v>15</v>
      </c>
      <c r="G301" s="19">
        <f>SUBTOTAL(9,G297:G300)</f>
        <v>955.45710000000008</v>
      </c>
    </row>
    <row r="302" spans="1:7" x14ac:dyDescent="0.25">
      <c r="A302" s="7"/>
      <c r="B302" s="109"/>
      <c r="C302" s="109"/>
      <c r="D302" s="109"/>
      <c r="E302" s="109"/>
      <c r="F302" s="109"/>
      <c r="G302" s="38"/>
    </row>
    <row r="303" spans="1:7" x14ac:dyDescent="0.25">
      <c r="A303" s="7"/>
      <c r="B303" s="109"/>
      <c r="C303" s="109"/>
      <c r="D303" s="109"/>
      <c r="E303" s="109"/>
      <c r="F303" s="109"/>
      <c r="G303" s="38"/>
    </row>
    <row r="304" spans="1:7" x14ac:dyDescent="0.25">
      <c r="A304" s="7"/>
      <c r="B304" s="109"/>
      <c r="C304" s="109"/>
      <c r="D304" s="74" t="s">
        <v>40</v>
      </c>
      <c r="E304" s="74"/>
      <c r="F304" s="74"/>
      <c r="G304" s="99">
        <f>ROUND(+G301+G293+G288+G279,2)</f>
        <v>8704.06</v>
      </c>
    </row>
    <row r="305" spans="1:7" x14ac:dyDescent="0.25">
      <c r="A305" s="7"/>
      <c r="B305" s="109"/>
      <c r="C305" s="109"/>
      <c r="D305" s="75"/>
      <c r="E305" s="76"/>
      <c r="F305" s="78"/>
      <c r="G305" s="110"/>
    </row>
    <row r="306" spans="1:7" x14ac:dyDescent="0.25">
      <c r="A306" s="7"/>
      <c r="B306" s="109"/>
      <c r="C306" s="109"/>
      <c r="D306" s="75"/>
      <c r="E306" s="76"/>
      <c r="F306" s="77"/>
      <c r="G306" s="111"/>
    </row>
    <row r="307" spans="1:7" ht="15.75" thickBot="1" x14ac:dyDescent="0.3">
      <c r="A307" s="39"/>
      <c r="B307" s="40"/>
      <c r="C307" s="40"/>
      <c r="D307" s="40"/>
      <c r="E307" s="40"/>
      <c r="F307" s="40"/>
      <c r="G307" s="41"/>
    </row>
    <row r="310" spans="1:7" ht="15.75" thickBot="1" x14ac:dyDescent="0.3"/>
    <row r="311" spans="1:7" x14ac:dyDescent="0.25">
      <c r="A311" s="176" t="s">
        <v>116</v>
      </c>
      <c r="B311" s="220" t="str">
        <f>+PRESUPUESTO!C21</f>
        <v>Bordillo de concreto fundido en obra de 3000 PSI (0,15m x 0,20m)</v>
      </c>
      <c r="C311" s="221"/>
      <c r="D311" s="221"/>
      <c r="E311" s="222"/>
      <c r="F311" s="116" t="s">
        <v>2</v>
      </c>
      <c r="G311" s="117" t="s">
        <v>60</v>
      </c>
    </row>
    <row r="312" spans="1:7" x14ac:dyDescent="0.25">
      <c r="A312" s="177"/>
      <c r="B312" s="213"/>
      <c r="C312" s="214"/>
      <c r="D312" s="214"/>
      <c r="E312" s="215"/>
      <c r="F312" s="3" t="s">
        <v>3</v>
      </c>
      <c r="G312" s="4">
        <f>+PRESUPUESTO!B21</f>
        <v>5.01</v>
      </c>
    </row>
    <row r="313" spans="1:7" x14ac:dyDescent="0.25">
      <c r="A313" s="178"/>
      <c r="B313" s="216"/>
      <c r="C313" s="217"/>
      <c r="D313" s="217"/>
      <c r="E313" s="218"/>
      <c r="F313" s="5"/>
      <c r="G313" s="6"/>
    </row>
    <row r="314" spans="1:7" x14ac:dyDescent="0.25">
      <c r="A314" s="7"/>
      <c r="B314" s="109"/>
      <c r="C314" s="109"/>
      <c r="D314" s="109"/>
      <c r="E314" s="109"/>
      <c r="F314" s="109"/>
      <c r="G314" s="8"/>
    </row>
    <row r="315" spans="1:7" x14ac:dyDescent="0.25">
      <c r="A315" s="9" t="s">
        <v>4</v>
      </c>
      <c r="B315" s="109"/>
      <c r="C315" s="109"/>
      <c r="D315" s="109"/>
      <c r="E315" s="109"/>
      <c r="F315" s="109"/>
      <c r="G315" s="8"/>
    </row>
    <row r="316" spans="1:7" x14ac:dyDescent="0.25">
      <c r="A316" s="188" t="s">
        <v>1</v>
      </c>
      <c r="B316" s="189"/>
      <c r="C316" s="190"/>
      <c r="D316" s="10" t="s">
        <v>5</v>
      </c>
      <c r="E316" s="10" t="s">
        <v>6</v>
      </c>
      <c r="F316" s="10" t="s">
        <v>7</v>
      </c>
      <c r="G316" s="11" t="s">
        <v>8</v>
      </c>
    </row>
    <row r="317" spans="1:7" x14ac:dyDescent="0.25">
      <c r="A317" s="191" t="s">
        <v>9</v>
      </c>
      <c r="B317" s="192"/>
      <c r="C317" s="193"/>
      <c r="D317" s="12" t="s">
        <v>10</v>
      </c>
      <c r="E317" s="13">
        <v>5040</v>
      </c>
      <c r="F317" s="13">
        <v>8</v>
      </c>
      <c r="G317" s="14">
        <f>+E317/F317</f>
        <v>630</v>
      </c>
    </row>
    <row r="318" spans="1:7" x14ac:dyDescent="0.25">
      <c r="A318" s="191" t="s">
        <v>11</v>
      </c>
      <c r="B318" s="192"/>
      <c r="C318" s="193"/>
      <c r="D318" s="12" t="s">
        <v>12</v>
      </c>
      <c r="E318" s="13">
        <v>15120</v>
      </c>
      <c r="F318" s="13">
        <v>17</v>
      </c>
      <c r="G318" s="14">
        <f>+E318/F318</f>
        <v>889.41176470588232</v>
      </c>
    </row>
    <row r="319" spans="1:7" x14ac:dyDescent="0.25">
      <c r="A319" s="191" t="s">
        <v>64</v>
      </c>
      <c r="B319" s="192"/>
      <c r="C319" s="193"/>
      <c r="D319" s="15" t="s">
        <v>14</v>
      </c>
      <c r="E319" s="16">
        <v>35000</v>
      </c>
      <c r="F319" s="16">
        <v>45</v>
      </c>
      <c r="G319" s="14">
        <f>+E319/F319</f>
        <v>777.77777777777783</v>
      </c>
    </row>
    <row r="320" spans="1:7" x14ac:dyDescent="0.25">
      <c r="A320" s="191"/>
      <c r="B320" s="192"/>
      <c r="C320" s="193"/>
      <c r="D320" s="12"/>
      <c r="E320" s="16"/>
      <c r="F320" s="16"/>
      <c r="G320" s="14"/>
    </row>
    <row r="321" spans="1:7" x14ac:dyDescent="0.25">
      <c r="A321" s="7"/>
      <c r="B321" s="109"/>
      <c r="C321" s="109"/>
      <c r="D321" s="109"/>
      <c r="E321" s="17"/>
      <c r="F321" s="18" t="s">
        <v>15</v>
      </c>
      <c r="G321" s="19">
        <f>SUM(G317:G320)</f>
        <v>2297.1895424836603</v>
      </c>
    </row>
    <row r="322" spans="1:7" x14ac:dyDescent="0.25">
      <c r="A322" s="7"/>
      <c r="B322" s="109"/>
      <c r="C322" s="109"/>
      <c r="D322" s="109"/>
      <c r="E322" s="109"/>
      <c r="F322" s="109"/>
      <c r="G322" s="8"/>
    </row>
    <row r="323" spans="1:7" x14ac:dyDescent="0.25">
      <c r="A323" s="9" t="s">
        <v>16</v>
      </c>
      <c r="B323" s="109"/>
      <c r="C323" s="109"/>
      <c r="D323" s="109"/>
      <c r="E323" s="109"/>
      <c r="F323" s="109"/>
      <c r="G323" s="8"/>
    </row>
    <row r="324" spans="1:7" x14ac:dyDescent="0.25">
      <c r="A324" s="188" t="s">
        <v>1</v>
      </c>
      <c r="B324" s="189"/>
      <c r="C324" s="190"/>
      <c r="D324" s="10" t="s">
        <v>17</v>
      </c>
      <c r="E324" s="10" t="s">
        <v>7</v>
      </c>
      <c r="F324" s="10" t="s">
        <v>18</v>
      </c>
      <c r="G324" s="11" t="s">
        <v>8</v>
      </c>
    </row>
    <row r="325" spans="1:7" x14ac:dyDescent="0.25">
      <c r="A325" s="195" t="s">
        <v>65</v>
      </c>
      <c r="B325" s="196"/>
      <c r="C325" s="197"/>
      <c r="D325" s="20" t="s">
        <v>60</v>
      </c>
      <c r="E325" s="21">
        <v>0.03</v>
      </c>
      <c r="F325" s="22">
        <v>395000</v>
      </c>
      <c r="G325" s="23">
        <f>+E325*F325</f>
        <v>11850</v>
      </c>
    </row>
    <row r="326" spans="1:7" x14ac:dyDescent="0.25">
      <c r="A326" s="194" t="s">
        <v>66</v>
      </c>
      <c r="B326" s="192"/>
      <c r="C326" s="193"/>
      <c r="D326" s="12" t="s">
        <v>60</v>
      </c>
      <c r="E326" s="24">
        <v>1</v>
      </c>
      <c r="F326" s="25">
        <v>2500</v>
      </c>
      <c r="G326" s="23">
        <f>+E326*F326</f>
        <v>2500</v>
      </c>
    </row>
    <row r="327" spans="1:7" x14ac:dyDescent="0.25">
      <c r="A327" s="194" t="s">
        <v>67</v>
      </c>
      <c r="B327" s="192"/>
      <c r="C327" s="193"/>
      <c r="D327" s="15" t="s">
        <v>60</v>
      </c>
      <c r="E327" s="24">
        <v>0.1</v>
      </c>
      <c r="F327" s="25">
        <v>12500</v>
      </c>
      <c r="G327" s="23">
        <f>+E327*F327</f>
        <v>1250</v>
      </c>
    </row>
    <row r="328" spans="1:7" x14ac:dyDescent="0.25">
      <c r="A328" s="207" t="s">
        <v>68</v>
      </c>
      <c r="B328" s="208"/>
      <c r="C328" s="209"/>
      <c r="D328" s="15" t="s">
        <v>60</v>
      </c>
      <c r="E328" s="24">
        <v>1</v>
      </c>
      <c r="F328" s="25">
        <v>10493</v>
      </c>
      <c r="G328" s="23">
        <f>+E328*F328</f>
        <v>10493</v>
      </c>
    </row>
    <row r="329" spans="1:7" x14ac:dyDescent="0.25">
      <c r="A329" s="195"/>
      <c r="B329" s="196"/>
      <c r="C329" s="197"/>
      <c r="D329" s="20"/>
      <c r="E329" s="42"/>
      <c r="F329" s="22"/>
      <c r="G329" s="23"/>
    </row>
    <row r="330" spans="1:7" x14ac:dyDescent="0.25">
      <c r="A330" s="7"/>
      <c r="B330" s="109"/>
      <c r="C330" s="109"/>
      <c r="D330" s="109"/>
      <c r="E330" s="17"/>
      <c r="F330" s="18" t="s">
        <v>15</v>
      </c>
      <c r="G330" s="19">
        <f>SUM(G325:G329)</f>
        <v>26093</v>
      </c>
    </row>
    <row r="331" spans="1:7" x14ac:dyDescent="0.25">
      <c r="A331" s="7"/>
      <c r="B331" s="109"/>
      <c r="C331" s="109"/>
      <c r="D331" s="109"/>
      <c r="E331" s="109"/>
      <c r="F331" s="109"/>
      <c r="G331" s="8"/>
    </row>
    <row r="332" spans="1:7" x14ac:dyDescent="0.25">
      <c r="A332" s="9" t="s">
        <v>25</v>
      </c>
      <c r="B332" s="109"/>
      <c r="C332" s="109"/>
      <c r="D332" s="109"/>
      <c r="E332" s="109"/>
      <c r="F332" s="109"/>
      <c r="G332" s="8"/>
    </row>
    <row r="333" spans="1:7" x14ac:dyDescent="0.25">
      <c r="A333" s="188" t="s">
        <v>26</v>
      </c>
      <c r="B333" s="190"/>
      <c r="C333" s="10" t="s">
        <v>27</v>
      </c>
      <c r="D333" s="10" t="s">
        <v>28</v>
      </c>
      <c r="E333" s="10" t="s">
        <v>29</v>
      </c>
      <c r="F333" s="10" t="s">
        <v>30</v>
      </c>
      <c r="G333" s="11" t="s">
        <v>8</v>
      </c>
    </row>
    <row r="334" spans="1:7" x14ac:dyDescent="0.25">
      <c r="A334" s="191" t="s">
        <v>31</v>
      </c>
      <c r="B334" s="193"/>
      <c r="C334" s="26">
        <v>1</v>
      </c>
      <c r="D334" s="26">
        <v>1</v>
      </c>
      <c r="E334" s="26">
        <v>1</v>
      </c>
      <c r="F334" s="27">
        <v>35</v>
      </c>
      <c r="G334" s="28">
        <f>+D334*E334*F334</f>
        <v>35</v>
      </c>
    </row>
    <row r="335" spans="1:7" x14ac:dyDescent="0.25">
      <c r="A335" s="7"/>
      <c r="B335" s="109"/>
      <c r="C335" s="109"/>
      <c r="D335" s="109"/>
      <c r="E335" s="109"/>
      <c r="F335" s="10" t="s">
        <v>15</v>
      </c>
      <c r="G335" s="19">
        <f>SUM(G334:G334)</f>
        <v>35</v>
      </c>
    </row>
    <row r="336" spans="1:7" x14ac:dyDescent="0.25">
      <c r="A336" s="7"/>
      <c r="B336" s="109"/>
      <c r="C336" s="109"/>
      <c r="D336" s="109"/>
      <c r="E336" s="109"/>
      <c r="F336" s="109"/>
      <c r="G336" s="8"/>
    </row>
    <row r="337" spans="1:7" x14ac:dyDescent="0.25">
      <c r="A337" s="9" t="s">
        <v>32</v>
      </c>
      <c r="B337" s="109"/>
      <c r="C337" s="109"/>
      <c r="D337" s="109"/>
      <c r="E337" s="109"/>
      <c r="F337" s="109"/>
      <c r="G337" s="8"/>
    </row>
    <row r="338" spans="1:7" x14ac:dyDescent="0.25">
      <c r="A338" s="29" t="s">
        <v>33</v>
      </c>
      <c r="B338" s="10" t="s">
        <v>34</v>
      </c>
      <c r="C338" s="10" t="s">
        <v>35</v>
      </c>
      <c r="D338" s="10" t="s">
        <v>36</v>
      </c>
      <c r="E338" s="10" t="s">
        <v>37</v>
      </c>
      <c r="F338" s="10" t="s">
        <v>7</v>
      </c>
      <c r="G338" s="11" t="s">
        <v>8</v>
      </c>
    </row>
    <row r="339" spans="1:7" x14ac:dyDescent="0.25">
      <c r="A339" s="30" t="s">
        <v>38</v>
      </c>
      <c r="B339" s="26">
        <v>1</v>
      </c>
      <c r="C339" s="27">
        <v>38142</v>
      </c>
      <c r="D339" s="31">
        <v>0.67</v>
      </c>
      <c r="E339" s="27">
        <f>+C339*(1+D339)*B339</f>
        <v>63697.14</v>
      </c>
      <c r="F339" s="32">
        <v>9.5</v>
      </c>
      <c r="G339" s="14">
        <f>+E339/F339</f>
        <v>6704.9621052631583</v>
      </c>
    </row>
    <row r="340" spans="1:7" x14ac:dyDescent="0.25">
      <c r="A340" s="30" t="s">
        <v>39</v>
      </c>
      <c r="B340" s="26">
        <v>1</v>
      </c>
      <c r="C340" s="27">
        <v>76284</v>
      </c>
      <c r="D340" s="31">
        <f>D339</f>
        <v>0.67</v>
      </c>
      <c r="E340" s="27">
        <f>+C340*(1+D340)*B340</f>
        <v>127394.28</v>
      </c>
      <c r="F340" s="32">
        <v>9</v>
      </c>
      <c r="G340" s="14">
        <f>+E340/F340</f>
        <v>14154.92</v>
      </c>
    </row>
    <row r="341" spans="1:7" x14ac:dyDescent="0.25">
      <c r="A341" s="30"/>
      <c r="B341" s="26"/>
      <c r="C341" s="27"/>
      <c r="D341" s="31"/>
      <c r="E341" s="27"/>
      <c r="F341" s="33"/>
      <c r="G341" s="14"/>
    </row>
    <row r="342" spans="1:7" x14ac:dyDescent="0.25">
      <c r="A342" s="34"/>
      <c r="B342" s="35"/>
      <c r="C342" s="16"/>
      <c r="D342" s="36"/>
      <c r="E342" s="16"/>
      <c r="F342" s="37"/>
      <c r="G342" s="14"/>
    </row>
    <row r="343" spans="1:7" x14ac:dyDescent="0.25">
      <c r="A343" s="7"/>
      <c r="B343" s="109"/>
      <c r="C343" s="109"/>
      <c r="D343" s="109"/>
      <c r="E343" s="109"/>
      <c r="F343" s="10" t="s">
        <v>15</v>
      </c>
      <c r="G343" s="19">
        <f>SUBTOTAL(9,G339:G342)</f>
        <v>20859.882105263157</v>
      </c>
    </row>
    <row r="344" spans="1:7" x14ac:dyDescent="0.25">
      <c r="A344" s="7"/>
      <c r="B344" s="109"/>
      <c r="C344" s="109"/>
      <c r="D344" s="109"/>
      <c r="E344" s="109"/>
      <c r="F344" s="109"/>
      <c r="G344" s="38"/>
    </row>
    <row r="345" spans="1:7" x14ac:dyDescent="0.25">
      <c r="A345" s="7"/>
      <c r="B345" s="109"/>
      <c r="C345" s="109"/>
      <c r="D345" s="109"/>
      <c r="E345" s="109"/>
      <c r="F345" s="109"/>
      <c r="G345" s="38"/>
    </row>
    <row r="346" spans="1:7" x14ac:dyDescent="0.25">
      <c r="A346" s="7"/>
      <c r="B346" s="109"/>
      <c r="C346" s="109"/>
      <c r="D346" s="74" t="s">
        <v>40</v>
      </c>
      <c r="E346" s="74"/>
      <c r="F346" s="74"/>
      <c r="G346" s="99">
        <f>ROUND(+G343+G335+G330+G321,2)</f>
        <v>49285.07</v>
      </c>
    </row>
    <row r="347" spans="1:7" x14ac:dyDescent="0.25">
      <c r="A347" s="7"/>
      <c r="B347" s="109"/>
      <c r="C347" s="109"/>
      <c r="D347" s="75"/>
      <c r="E347" s="76"/>
      <c r="F347" s="78"/>
      <c r="G347" s="110"/>
    </row>
    <row r="348" spans="1:7" x14ac:dyDescent="0.25">
      <c r="A348" s="7"/>
      <c r="B348" s="109"/>
      <c r="C348" s="109"/>
      <c r="D348" s="75"/>
      <c r="E348" s="76"/>
      <c r="F348" s="77"/>
      <c r="G348" s="111"/>
    </row>
    <row r="349" spans="1:7" ht="15.75" thickBot="1" x14ac:dyDescent="0.3">
      <c r="A349" s="39"/>
      <c r="B349" s="40"/>
      <c r="C349" s="40"/>
      <c r="D349" s="40"/>
      <c r="E349" s="40"/>
      <c r="F349" s="40"/>
      <c r="G349" s="41"/>
    </row>
    <row r="353" spans="1:7" ht="49.5" customHeight="1" thickBot="1" x14ac:dyDescent="0.3"/>
    <row r="354" spans="1:7" x14ac:dyDescent="0.25">
      <c r="A354" s="166" t="s">
        <v>0</v>
      </c>
      <c r="B354" s="167"/>
      <c r="C354" s="167"/>
      <c r="D354" s="167"/>
      <c r="E354" s="168"/>
      <c r="F354" s="172"/>
      <c r="G354" s="173"/>
    </row>
    <row r="355" spans="1:7" x14ac:dyDescent="0.25">
      <c r="A355" s="169"/>
      <c r="B355" s="170"/>
      <c r="C355" s="170"/>
      <c r="D355" s="170"/>
      <c r="E355" s="171"/>
      <c r="F355" s="174"/>
      <c r="G355" s="175"/>
    </row>
    <row r="356" spans="1:7" x14ac:dyDescent="0.25">
      <c r="A356" s="176" t="s">
        <v>116</v>
      </c>
      <c r="B356" s="219" t="str">
        <f>+PRESUPUESTO!C22</f>
        <v>Concreto 3000 PSI para anden, incluye suministro, instalación, curado con antisol</v>
      </c>
      <c r="C356" s="180"/>
      <c r="D356" s="180"/>
      <c r="E356" s="181"/>
      <c r="F356" s="1" t="s">
        <v>2</v>
      </c>
      <c r="G356" s="2" t="str">
        <f>+PRESUPUESTO!D22</f>
        <v>M3</v>
      </c>
    </row>
    <row r="357" spans="1:7" x14ac:dyDescent="0.25">
      <c r="A357" s="177"/>
      <c r="B357" s="182"/>
      <c r="C357" s="183"/>
      <c r="D357" s="183"/>
      <c r="E357" s="184"/>
      <c r="F357" s="3" t="s">
        <v>3</v>
      </c>
      <c r="G357" s="4">
        <f>+PRESUPUESTO!B22</f>
        <v>5.0199999999999996</v>
      </c>
    </row>
    <row r="358" spans="1:7" ht="24" customHeight="1" x14ac:dyDescent="0.25">
      <c r="A358" s="178"/>
      <c r="B358" s="185"/>
      <c r="C358" s="186"/>
      <c r="D358" s="186"/>
      <c r="E358" s="187"/>
      <c r="F358" s="5"/>
      <c r="G358" s="6"/>
    </row>
    <row r="359" spans="1:7" x14ac:dyDescent="0.25">
      <c r="A359" s="7"/>
      <c r="B359" s="109"/>
      <c r="C359" s="109"/>
      <c r="D359" s="109"/>
      <c r="E359" s="109"/>
      <c r="F359" s="109"/>
      <c r="G359" s="8"/>
    </row>
    <row r="360" spans="1:7" x14ac:dyDescent="0.25">
      <c r="A360" s="9" t="s">
        <v>4</v>
      </c>
      <c r="B360" s="109"/>
      <c r="C360" s="109"/>
      <c r="D360" s="109"/>
      <c r="E360" s="109"/>
      <c r="F360" s="109"/>
      <c r="G360" s="8"/>
    </row>
    <row r="361" spans="1:7" x14ac:dyDescent="0.25">
      <c r="A361" s="188" t="s">
        <v>1</v>
      </c>
      <c r="B361" s="189"/>
      <c r="C361" s="190"/>
      <c r="D361" s="10" t="s">
        <v>5</v>
      </c>
      <c r="E361" s="10" t="s">
        <v>6</v>
      </c>
      <c r="F361" s="10" t="s">
        <v>7</v>
      </c>
      <c r="G361" s="11" t="s">
        <v>8</v>
      </c>
    </row>
    <row r="362" spans="1:7" x14ac:dyDescent="0.25">
      <c r="A362" s="191" t="s">
        <v>9</v>
      </c>
      <c r="B362" s="192"/>
      <c r="C362" s="193"/>
      <c r="D362" s="12" t="s">
        <v>10</v>
      </c>
      <c r="E362" s="13">
        <v>5040</v>
      </c>
      <c r="F362" s="13">
        <v>5</v>
      </c>
      <c r="G362" s="14">
        <f>+E362/F362</f>
        <v>1008</v>
      </c>
    </row>
    <row r="363" spans="1:7" x14ac:dyDescent="0.25">
      <c r="A363" s="191" t="s">
        <v>11</v>
      </c>
      <c r="B363" s="192"/>
      <c r="C363" s="193"/>
      <c r="D363" s="12" t="s">
        <v>12</v>
      </c>
      <c r="E363" s="13">
        <v>15120</v>
      </c>
      <c r="F363" s="13">
        <v>10</v>
      </c>
      <c r="G363" s="14">
        <f>+E363/F363</f>
        <v>1512</v>
      </c>
    </row>
    <row r="364" spans="1:7" x14ac:dyDescent="0.25">
      <c r="A364" s="194" t="s">
        <v>50</v>
      </c>
      <c r="B364" s="192"/>
      <c r="C364" s="193"/>
      <c r="D364" s="15" t="s">
        <v>14</v>
      </c>
      <c r="E364" s="16">
        <v>6000</v>
      </c>
      <c r="F364" s="16">
        <v>2</v>
      </c>
      <c r="G364" s="14">
        <f>+E364/F364</f>
        <v>3000</v>
      </c>
    </row>
    <row r="365" spans="1:7" x14ac:dyDescent="0.25">
      <c r="A365" s="191" t="s">
        <v>51</v>
      </c>
      <c r="B365" s="192"/>
      <c r="C365" s="193"/>
      <c r="D365" s="15" t="s">
        <v>14</v>
      </c>
      <c r="E365" s="16">
        <v>6000</v>
      </c>
      <c r="F365" s="16">
        <v>1</v>
      </c>
      <c r="G365" s="14">
        <f>+E365/F365</f>
        <v>6000</v>
      </c>
    </row>
    <row r="366" spans="1:7" x14ac:dyDescent="0.25">
      <c r="A366" s="191"/>
      <c r="B366" s="192"/>
      <c r="C366" s="193"/>
      <c r="D366" s="12"/>
      <c r="E366" s="16"/>
      <c r="F366" s="16"/>
      <c r="G366" s="14"/>
    </row>
    <row r="367" spans="1:7" x14ac:dyDescent="0.25">
      <c r="A367" s="7"/>
      <c r="B367" s="109"/>
      <c r="C367" s="109"/>
      <c r="D367" s="109"/>
      <c r="E367" s="17"/>
      <c r="F367" s="18" t="s">
        <v>15</v>
      </c>
      <c r="G367" s="19">
        <f>SUM(G362:G366)</f>
        <v>11520</v>
      </c>
    </row>
    <row r="368" spans="1:7" x14ac:dyDescent="0.25">
      <c r="A368" s="7"/>
      <c r="B368" s="109"/>
      <c r="C368" s="109"/>
      <c r="D368" s="109"/>
      <c r="E368" s="109"/>
      <c r="F368" s="109"/>
      <c r="G368" s="8"/>
    </row>
    <row r="369" spans="1:7" x14ac:dyDescent="0.25">
      <c r="A369" s="9" t="s">
        <v>16</v>
      </c>
      <c r="B369" s="109"/>
      <c r="C369" s="109"/>
      <c r="D369" s="109"/>
      <c r="E369" s="109"/>
      <c r="F369" s="109"/>
      <c r="G369" s="8"/>
    </row>
    <row r="370" spans="1:7" x14ac:dyDescent="0.25">
      <c r="A370" s="188" t="s">
        <v>1</v>
      </c>
      <c r="B370" s="189"/>
      <c r="C370" s="190"/>
      <c r="D370" s="10" t="s">
        <v>17</v>
      </c>
      <c r="E370" s="10" t="s">
        <v>7</v>
      </c>
      <c r="F370" s="10" t="s">
        <v>18</v>
      </c>
      <c r="G370" s="11" t="s">
        <v>8</v>
      </c>
    </row>
    <row r="371" spans="1:7" x14ac:dyDescent="0.25">
      <c r="A371" s="195" t="s">
        <v>69</v>
      </c>
      <c r="B371" s="196"/>
      <c r="C371" s="197"/>
      <c r="D371" s="20" t="s">
        <v>48</v>
      </c>
      <c r="E371" s="21">
        <v>1.05</v>
      </c>
      <c r="F371" s="22">
        <v>395000</v>
      </c>
      <c r="G371" s="23">
        <f>+E371*F371</f>
        <v>414750</v>
      </c>
    </row>
    <row r="372" spans="1:7" x14ac:dyDescent="0.25">
      <c r="A372" s="194" t="s">
        <v>54</v>
      </c>
      <c r="B372" s="192"/>
      <c r="C372" s="193"/>
      <c r="D372" s="12" t="s">
        <v>48</v>
      </c>
      <c r="E372" s="24">
        <v>1</v>
      </c>
      <c r="F372" s="25">
        <v>8500</v>
      </c>
      <c r="G372" s="23">
        <f>+E372*F372</f>
        <v>8500</v>
      </c>
    </row>
    <row r="373" spans="1:7" x14ac:dyDescent="0.25">
      <c r="A373" s="194" t="s">
        <v>101</v>
      </c>
      <c r="B373" s="192"/>
      <c r="C373" s="193"/>
      <c r="D373" s="15" t="s">
        <v>48</v>
      </c>
      <c r="E373" s="24">
        <v>1</v>
      </c>
      <c r="F373" s="25">
        <v>3500</v>
      </c>
      <c r="G373" s="23">
        <f>+E373*F373</f>
        <v>3500</v>
      </c>
    </row>
    <row r="374" spans="1:7" x14ac:dyDescent="0.25">
      <c r="A374" s="207"/>
      <c r="B374" s="208"/>
      <c r="C374" s="209"/>
      <c r="D374" s="15"/>
      <c r="E374" s="24"/>
      <c r="F374" s="25"/>
      <c r="G374" s="23">
        <f>+E374*F374</f>
        <v>0</v>
      </c>
    </row>
    <row r="375" spans="1:7" x14ac:dyDescent="0.25">
      <c r="A375" s="195"/>
      <c r="B375" s="196"/>
      <c r="C375" s="197"/>
      <c r="D375" s="20"/>
      <c r="E375" s="42"/>
      <c r="F375" s="22"/>
      <c r="G375" s="23"/>
    </row>
    <row r="376" spans="1:7" x14ac:dyDescent="0.25">
      <c r="A376" s="7"/>
      <c r="B376" s="109"/>
      <c r="C376" s="109"/>
      <c r="D376" s="109"/>
      <c r="E376" s="17"/>
      <c r="F376" s="18" t="s">
        <v>15</v>
      </c>
      <c r="G376" s="19">
        <f>SUM(G371:G375)</f>
        <v>426750</v>
      </c>
    </row>
    <row r="377" spans="1:7" x14ac:dyDescent="0.25">
      <c r="A377" s="7"/>
      <c r="B377" s="109"/>
      <c r="C377" s="109"/>
      <c r="D377" s="109"/>
      <c r="E377" s="109"/>
      <c r="F377" s="109"/>
      <c r="G377" s="8"/>
    </row>
    <row r="378" spans="1:7" x14ac:dyDescent="0.25">
      <c r="A378" s="9" t="s">
        <v>25</v>
      </c>
      <c r="B378" s="109"/>
      <c r="C378" s="109"/>
      <c r="D378" s="109"/>
      <c r="E378" s="109"/>
      <c r="F378" s="109"/>
      <c r="G378" s="8"/>
    </row>
    <row r="379" spans="1:7" x14ac:dyDescent="0.25">
      <c r="A379" s="188" t="s">
        <v>26</v>
      </c>
      <c r="B379" s="190"/>
      <c r="C379" s="10" t="s">
        <v>27</v>
      </c>
      <c r="D379" s="10" t="s">
        <v>28</v>
      </c>
      <c r="E379" s="10" t="s">
        <v>29</v>
      </c>
      <c r="F379" s="10" t="s">
        <v>30</v>
      </c>
      <c r="G379" s="11" t="s">
        <v>8</v>
      </c>
    </row>
    <row r="380" spans="1:7" x14ac:dyDescent="0.25">
      <c r="A380" s="191" t="s">
        <v>31</v>
      </c>
      <c r="B380" s="193"/>
      <c r="C380" s="26">
        <v>1</v>
      </c>
      <c r="D380" s="26">
        <v>1</v>
      </c>
      <c r="E380" s="26">
        <v>1</v>
      </c>
      <c r="F380" s="27">
        <v>100</v>
      </c>
      <c r="G380" s="28">
        <f>+D380*E380*F380</f>
        <v>100</v>
      </c>
    </row>
    <row r="381" spans="1:7" x14ac:dyDescent="0.25">
      <c r="A381" s="7"/>
      <c r="B381" s="109"/>
      <c r="C381" s="109"/>
      <c r="D381" s="109"/>
      <c r="E381" s="109"/>
      <c r="F381" s="10" t="s">
        <v>15</v>
      </c>
      <c r="G381" s="19">
        <f>SUM(G380:G380)</f>
        <v>100</v>
      </c>
    </row>
    <row r="382" spans="1:7" x14ac:dyDescent="0.25">
      <c r="A382" s="7"/>
      <c r="B382" s="109"/>
      <c r="C382" s="109"/>
      <c r="D382" s="109"/>
      <c r="E382" s="109"/>
      <c r="F382" s="109"/>
      <c r="G382" s="8"/>
    </row>
    <row r="383" spans="1:7" x14ac:dyDescent="0.25">
      <c r="A383" s="9" t="s">
        <v>32</v>
      </c>
      <c r="B383" s="109"/>
      <c r="C383" s="109"/>
      <c r="D383" s="109"/>
      <c r="E383" s="109"/>
      <c r="F383" s="109"/>
      <c r="G383" s="8"/>
    </row>
    <row r="384" spans="1:7" x14ac:dyDescent="0.25">
      <c r="A384" s="29" t="s">
        <v>33</v>
      </c>
      <c r="B384" s="10" t="s">
        <v>34</v>
      </c>
      <c r="C384" s="10" t="s">
        <v>35</v>
      </c>
      <c r="D384" s="10" t="s">
        <v>36</v>
      </c>
      <c r="E384" s="10" t="s">
        <v>37</v>
      </c>
      <c r="F384" s="10" t="s">
        <v>7</v>
      </c>
      <c r="G384" s="11" t="s">
        <v>8</v>
      </c>
    </row>
    <row r="385" spans="1:7" x14ac:dyDescent="0.25">
      <c r="A385" s="30" t="s">
        <v>38</v>
      </c>
      <c r="B385" s="26">
        <v>3</v>
      </c>
      <c r="C385" s="27">
        <v>38142</v>
      </c>
      <c r="D385" s="31">
        <v>0.67</v>
      </c>
      <c r="E385" s="27">
        <f>+C385*(1+D385)*B385</f>
        <v>191091.41999999998</v>
      </c>
      <c r="F385" s="32">
        <v>2</v>
      </c>
      <c r="G385" s="14">
        <f>+E385/F385</f>
        <v>95545.709999999992</v>
      </c>
    </row>
    <row r="386" spans="1:7" x14ac:dyDescent="0.25">
      <c r="A386" s="30" t="s">
        <v>39</v>
      </c>
      <c r="B386" s="26">
        <v>1</v>
      </c>
      <c r="C386" s="27">
        <v>76284</v>
      </c>
      <c r="D386" s="31">
        <f>D385</f>
        <v>0.67</v>
      </c>
      <c r="E386" s="27">
        <f>+C386*(1+D386)*B386</f>
        <v>127394.28</v>
      </c>
      <c r="F386" s="32">
        <v>2</v>
      </c>
      <c r="G386" s="14">
        <f>+E386/F386</f>
        <v>63697.14</v>
      </c>
    </row>
    <row r="387" spans="1:7" x14ac:dyDescent="0.25">
      <c r="A387" s="30"/>
      <c r="B387" s="26"/>
      <c r="C387" s="27"/>
      <c r="D387" s="31"/>
      <c r="E387" s="27"/>
      <c r="F387" s="33"/>
      <c r="G387" s="14"/>
    </row>
    <row r="388" spans="1:7" x14ac:dyDescent="0.25">
      <c r="A388" s="34"/>
      <c r="B388" s="35"/>
      <c r="C388" s="16"/>
      <c r="D388" s="36"/>
      <c r="E388" s="16"/>
      <c r="F388" s="37"/>
      <c r="G388" s="14"/>
    </row>
    <row r="389" spans="1:7" x14ac:dyDescent="0.25">
      <c r="A389" s="7"/>
      <c r="B389" s="109"/>
      <c r="C389" s="109"/>
      <c r="D389" s="109"/>
      <c r="E389" s="109"/>
      <c r="F389" s="10" t="s">
        <v>15</v>
      </c>
      <c r="G389" s="19">
        <f>SUBTOTAL(9,G385:G388)</f>
        <v>159242.84999999998</v>
      </c>
    </row>
    <row r="390" spans="1:7" x14ac:dyDescent="0.25">
      <c r="A390" s="7"/>
      <c r="B390" s="109"/>
      <c r="C390" s="109"/>
      <c r="D390" s="109"/>
      <c r="E390" s="109"/>
      <c r="F390" s="109"/>
      <c r="G390" s="38"/>
    </row>
    <row r="391" spans="1:7" x14ac:dyDescent="0.25">
      <c r="A391" s="7"/>
      <c r="B391" s="109"/>
      <c r="C391" s="109"/>
      <c r="D391" s="109"/>
      <c r="E391" s="109"/>
      <c r="F391" s="109"/>
      <c r="G391" s="38"/>
    </row>
    <row r="392" spans="1:7" x14ac:dyDescent="0.25">
      <c r="A392" s="7"/>
      <c r="B392" s="109"/>
      <c r="C392" s="109"/>
      <c r="D392" s="74" t="s">
        <v>40</v>
      </c>
      <c r="E392" s="74"/>
      <c r="F392" s="74"/>
      <c r="G392" s="99">
        <f>ROUND(+G389+G381+G376+G367,2)</f>
        <v>597612.85</v>
      </c>
    </row>
    <row r="393" spans="1:7" x14ac:dyDescent="0.25">
      <c r="A393" s="7"/>
      <c r="B393" s="109"/>
      <c r="C393" s="109"/>
      <c r="D393" s="75"/>
      <c r="E393" s="76"/>
      <c r="F393" s="78"/>
      <c r="G393" s="110"/>
    </row>
    <row r="394" spans="1:7" x14ac:dyDescent="0.25">
      <c r="A394" s="7"/>
      <c r="B394" s="109"/>
      <c r="C394" s="109"/>
      <c r="D394" s="75"/>
      <c r="E394" s="76"/>
      <c r="F394" s="77"/>
      <c r="G394" s="111"/>
    </row>
    <row r="395" spans="1:7" ht="15.75" thickBot="1" x14ac:dyDescent="0.3">
      <c r="A395" s="39"/>
      <c r="B395" s="40"/>
      <c r="C395" s="40"/>
      <c r="D395" s="40"/>
      <c r="E395" s="40"/>
      <c r="F395" s="40"/>
      <c r="G395" s="41"/>
    </row>
    <row r="398" spans="1:7" ht="77.25" customHeight="1" x14ac:dyDescent="0.25"/>
  </sheetData>
  <mergeCells count="158">
    <mergeCell ref="A282:C282"/>
    <mergeCell ref="A283:C283"/>
    <mergeCell ref="A284:C284"/>
    <mergeCell ref="A285:C285"/>
    <mergeCell ref="A286:C286"/>
    <mergeCell ref="A287:C287"/>
    <mergeCell ref="A317:C317"/>
    <mergeCell ref="B311:E313"/>
    <mergeCell ref="B222:E224"/>
    <mergeCell ref="A239:C239"/>
    <mergeCell ref="A247:B247"/>
    <mergeCell ref="A248:B248"/>
    <mergeCell ref="A231:C231"/>
    <mergeCell ref="A291:B291"/>
    <mergeCell ref="A292:B292"/>
    <mergeCell ref="A311:A313"/>
    <mergeCell ref="A229:C229"/>
    <mergeCell ref="A230:C230"/>
    <mergeCell ref="A278:C278"/>
    <mergeCell ref="A266:E267"/>
    <mergeCell ref="A243:C243"/>
    <mergeCell ref="F175:G176"/>
    <mergeCell ref="A141:C141"/>
    <mergeCell ref="A142:C142"/>
    <mergeCell ref="A146:C146"/>
    <mergeCell ref="A177:A179"/>
    <mergeCell ref="B177:E179"/>
    <mergeCell ref="A182:C182"/>
    <mergeCell ref="A183:C183"/>
    <mergeCell ref="A184:C184"/>
    <mergeCell ref="A147:C147"/>
    <mergeCell ref="A148:C148"/>
    <mergeCell ref="A149:C149"/>
    <mergeCell ref="A328:C328"/>
    <mergeCell ref="A319:C319"/>
    <mergeCell ref="A320:C320"/>
    <mergeCell ref="A222:A224"/>
    <mergeCell ref="A380:B380"/>
    <mergeCell ref="A371:C371"/>
    <mergeCell ref="A372:C372"/>
    <mergeCell ref="A373:C373"/>
    <mergeCell ref="A374:C374"/>
    <mergeCell ref="A375:C375"/>
    <mergeCell ref="A379:B379"/>
    <mergeCell ref="A329:C329"/>
    <mergeCell ref="A333:B333"/>
    <mergeCell ref="A334:B334"/>
    <mergeCell ref="A363:C363"/>
    <mergeCell ref="A364:C364"/>
    <mergeCell ref="A365:C365"/>
    <mergeCell ref="A366:C366"/>
    <mergeCell ref="A370:C370"/>
    <mergeCell ref="A354:E355"/>
    <mergeCell ref="A362:C362"/>
    <mergeCell ref="A324:C324"/>
    <mergeCell ref="A325:C325"/>
    <mergeCell ref="A316:C316"/>
    <mergeCell ref="A194:C194"/>
    <mergeCell ref="A227:C227"/>
    <mergeCell ref="A228:C228"/>
    <mergeCell ref="F354:G355"/>
    <mergeCell ref="A356:A358"/>
    <mergeCell ref="B356:E358"/>
    <mergeCell ref="A361:C361"/>
    <mergeCell ref="A195:C195"/>
    <mergeCell ref="A196:C196"/>
    <mergeCell ref="A200:B200"/>
    <mergeCell ref="A201:B201"/>
    <mergeCell ref="A220:E221"/>
    <mergeCell ref="A276:C276"/>
    <mergeCell ref="A326:C326"/>
    <mergeCell ref="A327:C327"/>
    <mergeCell ref="A318:C318"/>
    <mergeCell ref="A273:C273"/>
    <mergeCell ref="A274:C274"/>
    <mergeCell ref="A275:C275"/>
    <mergeCell ref="A232:C232"/>
    <mergeCell ref="A236:C236"/>
    <mergeCell ref="A237:C237"/>
    <mergeCell ref="A238:C238"/>
    <mergeCell ref="A277:C277"/>
    <mergeCell ref="F266:G267"/>
    <mergeCell ref="A268:A270"/>
    <mergeCell ref="B268:E270"/>
    <mergeCell ref="A240:C240"/>
    <mergeCell ref="A241:C241"/>
    <mergeCell ref="A242:C242"/>
    <mergeCell ref="A132:A134"/>
    <mergeCell ref="B132:E134"/>
    <mergeCell ref="A137:C137"/>
    <mergeCell ref="A138:C138"/>
    <mergeCell ref="A139:C139"/>
    <mergeCell ref="A140:C140"/>
    <mergeCell ref="A185:C185"/>
    <mergeCell ref="A150:C150"/>
    <mergeCell ref="A151:C151"/>
    <mergeCell ref="A155:B155"/>
    <mergeCell ref="A156:B156"/>
    <mergeCell ref="A175:E176"/>
    <mergeCell ref="F220:G221"/>
    <mergeCell ref="A186:C186"/>
    <mergeCell ref="A187:C187"/>
    <mergeCell ref="A191:C191"/>
    <mergeCell ref="A192:C192"/>
    <mergeCell ref="A193:C193"/>
    <mergeCell ref="A130:E131"/>
    <mergeCell ref="F130:G131"/>
    <mergeCell ref="A54:C54"/>
    <mergeCell ref="A55:C55"/>
    <mergeCell ref="A59:C59"/>
    <mergeCell ref="A60:C60"/>
    <mergeCell ref="A61:C61"/>
    <mergeCell ref="A62:C62"/>
    <mergeCell ref="A86:E87"/>
    <mergeCell ref="F86:G87"/>
    <mergeCell ref="A88:A90"/>
    <mergeCell ref="B88:E90"/>
    <mergeCell ref="A93:C93"/>
    <mergeCell ref="A94:C94"/>
    <mergeCell ref="A102:C102"/>
    <mergeCell ref="A103:C103"/>
    <mergeCell ref="A111:B111"/>
    <mergeCell ref="A105:C105"/>
    <mergeCell ref="A106:C106"/>
    <mergeCell ref="A107:C107"/>
    <mergeCell ref="A112:B112"/>
    <mergeCell ref="A45:A47"/>
    <mergeCell ref="B45:E47"/>
    <mergeCell ref="A50:C50"/>
    <mergeCell ref="A51:C51"/>
    <mergeCell ref="A52:C52"/>
    <mergeCell ref="A53:C53"/>
    <mergeCell ref="A43:E44"/>
    <mergeCell ref="F43:G44"/>
    <mergeCell ref="A104:C104"/>
    <mergeCell ref="A95:C95"/>
    <mergeCell ref="A96:C96"/>
    <mergeCell ref="A97:C97"/>
    <mergeCell ref="A98:C98"/>
    <mergeCell ref="A63:C63"/>
    <mergeCell ref="A64:C64"/>
    <mergeCell ref="A68:B68"/>
    <mergeCell ref="A69:B69"/>
    <mergeCell ref="A1:E2"/>
    <mergeCell ref="F1:G2"/>
    <mergeCell ref="A3:A5"/>
    <mergeCell ref="B3:E5"/>
    <mergeCell ref="A8:C8"/>
    <mergeCell ref="A9:C9"/>
    <mergeCell ref="A19:C19"/>
    <mergeCell ref="A23:B23"/>
    <mergeCell ref="A24:B24"/>
    <mergeCell ref="A10:C10"/>
    <mergeCell ref="A11:C11"/>
    <mergeCell ref="A15:C15"/>
    <mergeCell ref="A16:C16"/>
    <mergeCell ref="A17:C17"/>
    <mergeCell ref="A18:C18"/>
  </mergeCells>
  <pageMargins left="0.7" right="0.7" top="0.75" bottom="0.75" header="0.3" footer="0.3"/>
  <pageSetup paperSize="9" scale="94" orientation="portrait" r:id="rId1"/>
  <rowBreaks count="9" manualBreakCount="9">
    <brk id="41" max="16383" man="1"/>
    <brk id="85" max="7" man="1"/>
    <brk id="128" max="16383" man="1"/>
    <brk id="173" max="16383" man="1"/>
    <brk id="218" max="16383" man="1"/>
    <brk id="264" max="6" man="1"/>
    <brk id="309" max="16383" man="1"/>
    <brk id="352" max="16383" man="1"/>
    <brk id="39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0"/>
  <sheetViews>
    <sheetView zoomScale="90" zoomScaleNormal="90" workbookViewId="0">
      <selection activeCell="E29" sqref="E29"/>
    </sheetView>
  </sheetViews>
  <sheetFormatPr baseColWidth="10" defaultColWidth="11.5703125" defaultRowHeight="15.75" outlineLevelRow="1" x14ac:dyDescent="0.25"/>
  <cols>
    <col min="1" max="1" width="3.7109375" style="44" customWidth="1"/>
    <col min="2" max="2" width="12.85546875" style="44" bestFit="1" customWidth="1"/>
    <col min="3" max="3" width="59.7109375" style="44" customWidth="1"/>
    <col min="4" max="4" width="10.28515625" style="44" customWidth="1"/>
    <col min="5" max="5" width="14.42578125" style="45" customWidth="1"/>
    <col min="6" max="6" width="17.85546875" style="44" bestFit="1" customWidth="1"/>
    <col min="7" max="16384" width="11.5703125" style="44"/>
  </cols>
  <sheetData>
    <row r="2" spans="2:5" ht="16.5" thickBot="1" x14ac:dyDescent="0.3"/>
    <row r="3" spans="2:5" ht="30.6" customHeight="1" thickBot="1" x14ac:dyDescent="0.3">
      <c r="B3" s="224" t="s">
        <v>109</v>
      </c>
      <c r="C3" s="225"/>
      <c r="D3" s="225"/>
      <c r="E3" s="226"/>
    </row>
    <row r="4" spans="2:5" ht="16.5" thickBot="1" x14ac:dyDescent="0.3">
      <c r="B4" s="118" t="s">
        <v>71</v>
      </c>
      <c r="C4" s="119" t="s">
        <v>72</v>
      </c>
      <c r="D4" s="119" t="s">
        <v>2</v>
      </c>
      <c r="E4" s="129" t="s">
        <v>73</v>
      </c>
    </row>
    <row r="5" spans="2:5" ht="16.5" thickBot="1" x14ac:dyDescent="0.3">
      <c r="B5" s="120">
        <v>1</v>
      </c>
      <c r="C5" s="227" t="s">
        <v>76</v>
      </c>
      <c r="D5" s="228"/>
      <c r="E5" s="130"/>
    </row>
    <row r="6" spans="2:5" outlineLevel="1" x14ac:dyDescent="0.25">
      <c r="B6" s="121">
        <v>1.01</v>
      </c>
      <c r="C6" s="122" t="s">
        <v>77</v>
      </c>
      <c r="D6" s="123" t="s">
        <v>78</v>
      </c>
      <c r="E6" s="131">
        <v>2406</v>
      </c>
    </row>
    <row r="7" spans="2:5" ht="31.5" outlineLevel="1" x14ac:dyDescent="0.25">
      <c r="B7" s="124">
        <v>1.02</v>
      </c>
      <c r="C7" s="125" t="s">
        <v>111</v>
      </c>
      <c r="D7" s="126" t="s">
        <v>78</v>
      </c>
      <c r="E7" s="132">
        <v>2406</v>
      </c>
    </row>
    <row r="8" spans="2:5" outlineLevel="1" x14ac:dyDescent="0.25">
      <c r="B8" s="127">
        <v>1.03</v>
      </c>
      <c r="C8" s="125" t="s">
        <v>112</v>
      </c>
      <c r="D8" s="126" t="s">
        <v>41</v>
      </c>
      <c r="E8" s="132">
        <v>217</v>
      </c>
    </row>
    <row r="9" spans="2:5" ht="31.5" outlineLevel="1" x14ac:dyDescent="0.25">
      <c r="B9" s="127">
        <v>1.04</v>
      </c>
      <c r="C9" s="125" t="s">
        <v>113</v>
      </c>
      <c r="D9" s="126" t="s">
        <v>49</v>
      </c>
      <c r="E9" s="132">
        <v>632</v>
      </c>
    </row>
    <row r="10" spans="2:5" x14ac:dyDescent="0.25">
      <c r="B10" s="128">
        <v>2</v>
      </c>
      <c r="C10" s="229" t="s">
        <v>79</v>
      </c>
      <c r="D10" s="229"/>
      <c r="E10" s="133"/>
    </row>
    <row r="11" spans="2:5" outlineLevel="1" x14ac:dyDescent="0.25">
      <c r="B11" s="124">
        <v>2.0099999999999998</v>
      </c>
      <c r="C11" s="125" t="s">
        <v>114</v>
      </c>
      <c r="D11" s="126" t="s">
        <v>49</v>
      </c>
      <c r="E11" s="132">
        <v>632</v>
      </c>
    </row>
    <row r="12" spans="2:5" x14ac:dyDescent="0.25">
      <c r="B12" s="128">
        <v>3</v>
      </c>
      <c r="C12" s="223" t="s">
        <v>80</v>
      </c>
      <c r="D12" s="223"/>
      <c r="E12" s="133"/>
    </row>
    <row r="13" spans="2:5" ht="63" outlineLevel="1" x14ac:dyDescent="0.25">
      <c r="B13" s="124">
        <v>3.01</v>
      </c>
      <c r="C13" s="125" t="s">
        <v>81</v>
      </c>
      <c r="D13" s="126" t="s">
        <v>49</v>
      </c>
      <c r="E13" s="134">
        <v>481.2</v>
      </c>
    </row>
    <row r="14" spans="2:5" x14ac:dyDescent="0.25">
      <c r="B14" s="128">
        <v>4</v>
      </c>
      <c r="C14" s="223" t="s">
        <v>82</v>
      </c>
      <c r="D14" s="223"/>
      <c r="E14" s="133"/>
    </row>
    <row r="15" spans="2:5" ht="31.5" outlineLevel="1" x14ac:dyDescent="0.25">
      <c r="B15" s="124">
        <v>4.01</v>
      </c>
      <c r="C15" s="125" t="s">
        <v>87</v>
      </c>
      <c r="D15" s="126" t="s">
        <v>61</v>
      </c>
      <c r="E15" s="132">
        <v>774</v>
      </c>
    </row>
    <row r="16" spans="2:5" x14ac:dyDescent="0.25">
      <c r="B16" s="128">
        <v>5</v>
      </c>
      <c r="C16" s="223" t="s">
        <v>83</v>
      </c>
      <c r="D16" s="223"/>
      <c r="E16" s="133"/>
    </row>
    <row r="17" spans="2:6" ht="31.5" outlineLevel="1" x14ac:dyDescent="0.25">
      <c r="B17" s="124">
        <v>5.01</v>
      </c>
      <c r="C17" s="125" t="s">
        <v>92</v>
      </c>
      <c r="D17" s="126" t="s">
        <v>60</v>
      </c>
      <c r="E17" s="132">
        <v>281.14526558510494</v>
      </c>
    </row>
    <row r="18" spans="2:6" ht="32.25" outlineLevel="1" thickBot="1" x14ac:dyDescent="0.3">
      <c r="B18" s="137">
        <v>5.0199999999999996</v>
      </c>
      <c r="C18" s="138" t="s">
        <v>93</v>
      </c>
      <c r="D18" s="135" t="s">
        <v>49</v>
      </c>
      <c r="E18" s="136">
        <v>21.5</v>
      </c>
    </row>
    <row r="20" spans="2:6" x14ac:dyDescent="0.25">
      <c r="F20" s="97"/>
    </row>
  </sheetData>
  <mergeCells count="6">
    <mergeCell ref="C12:D12"/>
    <mergeCell ref="C14:D14"/>
    <mergeCell ref="C16:D16"/>
    <mergeCell ref="B3:E3"/>
    <mergeCell ref="C5:D5"/>
    <mergeCell ref="C10:D10"/>
  </mergeCells>
  <pageMargins left="0.7" right="0.7" top="0.75" bottom="0.75" header="0.3" footer="0.3"/>
  <pageSetup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34"/>
  <sheetViews>
    <sheetView topLeftCell="A9" workbookViewId="0">
      <selection activeCell="H11" sqref="H11:H12"/>
    </sheetView>
  </sheetViews>
  <sheetFormatPr baseColWidth="10" defaultColWidth="11.5703125" defaultRowHeight="15.75" outlineLevelRow="1" x14ac:dyDescent="0.25"/>
  <cols>
    <col min="1" max="1" width="3.7109375" style="44" customWidth="1"/>
    <col min="2" max="2" width="12.85546875" style="44" bestFit="1" customWidth="1"/>
    <col min="3" max="3" width="59.7109375" style="44" customWidth="1"/>
    <col min="4" max="4" width="10.28515625" style="44" customWidth="1"/>
    <col min="5" max="5" width="14.42578125" style="45" customWidth="1"/>
    <col min="6" max="6" width="21.140625" style="44" bestFit="1" customWidth="1"/>
    <col min="7" max="7" width="25.7109375" style="80" bestFit="1" customWidth="1"/>
    <col min="8" max="8" width="17.85546875" style="44" bestFit="1" customWidth="1"/>
    <col min="9" max="9" width="27.42578125" style="44" bestFit="1" customWidth="1"/>
    <col min="10" max="16384" width="11.5703125" style="44"/>
  </cols>
  <sheetData>
    <row r="2" spans="2:9" ht="16.5" thickBot="1" x14ac:dyDescent="0.3"/>
    <row r="3" spans="2:9" ht="16.149999999999999" customHeight="1" x14ac:dyDescent="0.25">
      <c r="B3" s="144" t="s">
        <v>70</v>
      </c>
      <c r="C3" s="147" t="s">
        <v>98</v>
      </c>
      <c r="D3" s="147"/>
      <c r="E3" s="147"/>
      <c r="F3" s="148"/>
      <c r="G3" s="230"/>
    </row>
    <row r="4" spans="2:9" x14ac:dyDescent="0.25">
      <c r="B4" s="145"/>
      <c r="C4" s="149"/>
      <c r="D4" s="149"/>
      <c r="E4" s="149"/>
      <c r="F4" s="150"/>
      <c r="G4" s="231"/>
    </row>
    <row r="5" spans="2:9" ht="15.6" customHeight="1" x14ac:dyDescent="0.25">
      <c r="B5" s="145"/>
      <c r="C5" s="149"/>
      <c r="D5" s="149"/>
      <c r="E5" s="149"/>
      <c r="F5" s="150"/>
      <c r="G5" s="231"/>
    </row>
    <row r="6" spans="2:9" ht="19.149999999999999" customHeight="1" thickBot="1" x14ac:dyDescent="0.3">
      <c r="B6" s="146"/>
      <c r="C6" s="151"/>
      <c r="D6" s="151"/>
      <c r="E6" s="151"/>
      <c r="F6" s="152"/>
      <c r="G6" s="232"/>
    </row>
    <row r="7" spans="2:9" ht="30.6" customHeight="1" thickBot="1" x14ac:dyDescent="0.3">
      <c r="B7" s="156"/>
      <c r="C7" s="157"/>
      <c r="D7" s="157"/>
      <c r="E7" s="157"/>
      <c r="F7" s="157"/>
      <c r="G7" s="158"/>
    </row>
    <row r="8" spans="2:9" ht="16.5" thickBot="1" x14ac:dyDescent="0.3">
      <c r="B8" s="46" t="s">
        <v>71</v>
      </c>
      <c r="C8" s="47" t="s">
        <v>72</v>
      </c>
      <c r="D8" s="47" t="s">
        <v>2</v>
      </c>
      <c r="E8" s="48" t="s">
        <v>73</v>
      </c>
      <c r="F8" s="49" t="s">
        <v>74</v>
      </c>
      <c r="G8" s="86" t="s">
        <v>75</v>
      </c>
    </row>
    <row r="9" spans="2:9" ht="16.5" thickBot="1" x14ac:dyDescent="0.3">
      <c r="B9" s="50">
        <v>1</v>
      </c>
      <c r="C9" s="159" t="s">
        <v>76</v>
      </c>
      <c r="D9" s="160"/>
      <c r="E9" s="51"/>
      <c r="F9" s="52"/>
      <c r="G9" s="87">
        <f>SUM(G10:G13)</f>
        <v>196207407.68738401</v>
      </c>
      <c r="I9" s="80"/>
    </row>
    <row r="10" spans="2:9" outlineLevel="1" x14ac:dyDescent="0.25">
      <c r="B10" s="53">
        <v>1.01</v>
      </c>
      <c r="C10" s="54" t="s">
        <v>77</v>
      </c>
      <c r="D10" s="55" t="s">
        <v>78</v>
      </c>
      <c r="E10" s="56">
        <v>2406</v>
      </c>
      <c r="F10" s="57">
        <v>3541.5289640000001</v>
      </c>
      <c r="G10" s="88">
        <f>E10*F10</f>
        <v>8520918.687384</v>
      </c>
      <c r="H10" s="100"/>
      <c r="I10" s="80"/>
    </row>
    <row r="11" spans="2:9" ht="32.25" outlineLevel="1" thickBot="1" x14ac:dyDescent="0.3">
      <c r="B11" s="58">
        <v>1.02</v>
      </c>
      <c r="C11" s="59" t="s">
        <v>88</v>
      </c>
      <c r="D11" s="60" t="s">
        <v>78</v>
      </c>
      <c r="E11" s="61">
        <v>2406</v>
      </c>
      <c r="F11" s="62">
        <v>60877</v>
      </c>
      <c r="G11" s="89">
        <f t="shared" ref="G11:G13" si="0">E11*F11</f>
        <v>146470062</v>
      </c>
      <c r="H11" s="234"/>
      <c r="I11" s="233"/>
    </row>
    <row r="12" spans="2:9" outlineLevel="1" x14ac:dyDescent="0.25">
      <c r="B12" s="53">
        <v>1.03</v>
      </c>
      <c r="C12" s="59" t="s">
        <v>89</v>
      </c>
      <c r="D12" s="60" t="s">
        <v>41</v>
      </c>
      <c r="E12" s="61">
        <v>217</v>
      </c>
      <c r="F12" s="62">
        <v>22539</v>
      </c>
      <c r="G12" s="89">
        <f t="shared" si="0"/>
        <v>4890963</v>
      </c>
      <c r="H12" s="234"/>
      <c r="I12" s="233"/>
    </row>
    <row r="13" spans="2:9" ht="31.5" outlineLevel="1" x14ac:dyDescent="0.25">
      <c r="B13" s="81">
        <v>1.04</v>
      </c>
      <c r="C13" s="59" t="s">
        <v>90</v>
      </c>
      <c r="D13" s="60" t="s">
        <v>49</v>
      </c>
      <c r="E13" s="61">
        <v>632</v>
      </c>
      <c r="F13" s="62">
        <v>57477</v>
      </c>
      <c r="G13" s="89">
        <f t="shared" si="0"/>
        <v>36325464</v>
      </c>
      <c r="I13" s="80"/>
    </row>
    <row r="14" spans="2:9" x14ac:dyDescent="0.25">
      <c r="B14" s="63">
        <v>2</v>
      </c>
      <c r="C14" s="143" t="s">
        <v>79</v>
      </c>
      <c r="D14" s="143"/>
      <c r="E14" s="64"/>
      <c r="F14" s="65"/>
      <c r="G14" s="90">
        <f>SUM(G15:G15)</f>
        <v>82456281.600000009</v>
      </c>
      <c r="I14" s="80"/>
    </row>
    <row r="15" spans="2:9" outlineLevel="1" x14ac:dyDescent="0.25">
      <c r="B15" s="58">
        <v>2.0099999999999998</v>
      </c>
      <c r="C15" s="59" t="s">
        <v>91</v>
      </c>
      <c r="D15" s="60" t="s">
        <v>49</v>
      </c>
      <c r="E15" s="61">
        <v>632</v>
      </c>
      <c r="F15" s="62">
        <v>130468.8</v>
      </c>
      <c r="G15" s="89">
        <f>E15*F15</f>
        <v>82456281.600000009</v>
      </c>
      <c r="I15" s="80"/>
    </row>
    <row r="16" spans="2:9" x14ac:dyDescent="0.25">
      <c r="B16" s="63">
        <v>3</v>
      </c>
      <c r="C16" s="163" t="s">
        <v>80</v>
      </c>
      <c r="D16" s="163"/>
      <c r="E16" s="64"/>
      <c r="F16" s="66"/>
      <c r="G16" s="91">
        <f>SUM(G17:G17)</f>
        <v>616898400</v>
      </c>
      <c r="I16" s="80"/>
    </row>
    <row r="17" spans="2:9" ht="63" outlineLevel="1" x14ac:dyDescent="0.25">
      <c r="B17" s="58">
        <v>3.01</v>
      </c>
      <c r="C17" s="59" t="s">
        <v>81</v>
      </c>
      <c r="D17" s="60" t="s">
        <v>49</v>
      </c>
      <c r="E17" s="67">
        <v>481.2</v>
      </c>
      <c r="F17" s="62">
        <v>1282000</v>
      </c>
      <c r="G17" s="89">
        <f>E17*F17</f>
        <v>616898400</v>
      </c>
      <c r="H17" s="80"/>
      <c r="I17" s="80"/>
    </row>
    <row r="18" spans="2:9" x14ac:dyDescent="0.25">
      <c r="B18" s="63">
        <v>4</v>
      </c>
      <c r="C18" s="163" t="s">
        <v>82</v>
      </c>
      <c r="D18" s="163"/>
      <c r="E18" s="64"/>
      <c r="F18" s="65"/>
      <c r="G18" s="90">
        <f>SUM(G19:G19)</f>
        <v>6736586.4000000004</v>
      </c>
      <c r="I18" s="80"/>
    </row>
    <row r="19" spans="2:9" ht="31.5" outlineLevel="1" x14ac:dyDescent="0.25">
      <c r="B19" s="58">
        <v>4.01</v>
      </c>
      <c r="C19" s="59" t="s">
        <v>87</v>
      </c>
      <c r="D19" s="60" t="s">
        <v>61</v>
      </c>
      <c r="E19" s="61">
        <v>774</v>
      </c>
      <c r="F19" s="62">
        <v>8703.6</v>
      </c>
      <c r="G19" s="89">
        <f>E19*F19</f>
        <v>6736586.4000000004</v>
      </c>
      <c r="I19" s="80"/>
    </row>
    <row r="20" spans="2:9" x14ac:dyDescent="0.25">
      <c r="B20" s="63">
        <v>5</v>
      </c>
      <c r="C20" s="163" t="s">
        <v>83</v>
      </c>
      <c r="D20" s="163"/>
      <c r="E20" s="64"/>
      <c r="F20" s="66"/>
      <c r="G20" s="91">
        <f>SUM(G21:G22)</f>
        <v>30098429.5</v>
      </c>
      <c r="I20" s="80"/>
    </row>
    <row r="21" spans="2:9" ht="31.5" outlineLevel="1" x14ac:dyDescent="0.25">
      <c r="B21" s="58">
        <v>5.01</v>
      </c>
      <c r="C21" s="59" t="s">
        <v>92</v>
      </c>
      <c r="D21" s="60" t="s">
        <v>60</v>
      </c>
      <c r="E21" s="61">
        <v>350</v>
      </c>
      <c r="F21" s="62">
        <v>49285</v>
      </c>
      <c r="G21" s="89">
        <f t="shared" ref="G21:G22" si="1">E21*F21</f>
        <v>17249750</v>
      </c>
      <c r="I21" s="235"/>
    </row>
    <row r="22" spans="2:9" ht="31.5" outlineLevel="1" x14ac:dyDescent="0.25">
      <c r="B22" s="58">
        <v>5.0199999999999996</v>
      </c>
      <c r="C22" s="59" t="s">
        <v>93</v>
      </c>
      <c r="D22" s="60" t="s">
        <v>49</v>
      </c>
      <c r="E22" s="61">
        <v>21.5</v>
      </c>
      <c r="F22" s="62">
        <v>597613</v>
      </c>
      <c r="G22" s="89">
        <f t="shared" si="1"/>
        <v>12848679.5</v>
      </c>
      <c r="I22" s="235"/>
    </row>
    <row r="23" spans="2:9" outlineLevel="1" x14ac:dyDescent="0.25">
      <c r="B23" s="69"/>
      <c r="C23" s="68"/>
      <c r="D23" s="60"/>
      <c r="E23" s="61"/>
      <c r="F23" s="70"/>
      <c r="G23" s="89"/>
      <c r="I23" s="80"/>
    </row>
    <row r="24" spans="2:9" x14ac:dyDescent="0.25">
      <c r="B24" s="79"/>
      <c r="C24" s="236"/>
      <c r="D24" s="236"/>
      <c r="E24" s="71"/>
      <c r="F24" s="72"/>
      <c r="G24" s="92"/>
    </row>
    <row r="25" spans="2:9" ht="16.5" thickBot="1" x14ac:dyDescent="0.3">
      <c r="B25" s="79"/>
      <c r="C25" s="79"/>
      <c r="D25" s="79"/>
      <c r="E25" s="71"/>
      <c r="F25" s="72"/>
      <c r="G25" s="92"/>
      <c r="I25" s="101"/>
    </row>
    <row r="26" spans="2:9" ht="26.45" customHeight="1" x14ac:dyDescent="0.25">
      <c r="B26" s="164" t="s">
        <v>84</v>
      </c>
      <c r="C26" s="165"/>
      <c r="D26" s="165"/>
      <c r="E26" s="165"/>
      <c r="F26" s="82"/>
      <c r="G26" s="93">
        <f>+G9+G14+G16+G18+G20</f>
        <v>932397105.18738401</v>
      </c>
      <c r="I26" s="102"/>
    </row>
    <row r="27" spans="2:9" ht="15.6" customHeight="1" x14ac:dyDescent="0.25">
      <c r="B27" s="161" t="s">
        <v>94</v>
      </c>
      <c r="C27" s="162"/>
      <c r="D27" s="162"/>
      <c r="E27" s="162"/>
      <c r="F27" s="83"/>
      <c r="G27" s="94">
        <f>+G26*0.22</f>
        <v>205127363.14122447</v>
      </c>
      <c r="I27" s="102"/>
    </row>
    <row r="28" spans="2:9" x14ac:dyDescent="0.25">
      <c r="B28" s="139" t="s">
        <v>95</v>
      </c>
      <c r="C28" s="140"/>
      <c r="D28" s="140"/>
      <c r="E28" s="140"/>
      <c r="F28" s="84"/>
      <c r="G28" s="95">
        <f>+G26*0.05</f>
        <v>46619855.259369202</v>
      </c>
      <c r="I28" s="101"/>
    </row>
    <row r="29" spans="2:9" x14ac:dyDescent="0.25">
      <c r="B29" s="139" t="s">
        <v>96</v>
      </c>
      <c r="C29" s="140"/>
      <c r="D29" s="140"/>
      <c r="E29" s="140"/>
      <c r="F29" s="84"/>
      <c r="G29" s="95">
        <f>+G26*0.03</f>
        <v>27971913.155621517</v>
      </c>
      <c r="I29" s="101"/>
    </row>
    <row r="30" spans="2:9" ht="21.75" thickBot="1" x14ac:dyDescent="0.4">
      <c r="B30" s="141" t="s">
        <v>97</v>
      </c>
      <c r="C30" s="142"/>
      <c r="D30" s="142"/>
      <c r="E30" s="142"/>
      <c r="F30" s="85"/>
      <c r="G30" s="96">
        <f>+SUM(G26:G29)</f>
        <v>1212116236.7435992</v>
      </c>
      <c r="I30" s="98"/>
    </row>
    <row r="33" spans="8:9" x14ac:dyDescent="0.25">
      <c r="I33" s="80"/>
    </row>
    <row r="34" spans="8:9" x14ac:dyDescent="0.25">
      <c r="H34" s="97"/>
      <c r="I34" s="80"/>
    </row>
  </sheetData>
  <mergeCells count="18">
    <mergeCell ref="B28:E28"/>
    <mergeCell ref="B29:E29"/>
    <mergeCell ref="B30:E30"/>
    <mergeCell ref="I11:I12"/>
    <mergeCell ref="H11:H12"/>
    <mergeCell ref="I21:I22"/>
    <mergeCell ref="C16:D16"/>
    <mergeCell ref="C18:D18"/>
    <mergeCell ref="C20:D20"/>
    <mergeCell ref="C24:D24"/>
    <mergeCell ref="B26:E26"/>
    <mergeCell ref="B27:E27"/>
    <mergeCell ref="C14:D14"/>
    <mergeCell ref="B3:B6"/>
    <mergeCell ref="C3:F6"/>
    <mergeCell ref="G3:G6"/>
    <mergeCell ref="B7:G7"/>
    <mergeCell ref="C9:D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PRESUPUESTO</vt:lpstr>
      <vt:lpstr>APU</vt:lpstr>
      <vt:lpstr>CANT.</vt:lpstr>
      <vt:lpstr>Hoja1</vt:lpstr>
      <vt:lpstr>APU!Área_de_impresión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EQUIPO</dc:creator>
  <cp:lastModifiedBy>HP</cp:lastModifiedBy>
  <cp:lastPrinted>2025-09-01T18:26:30Z</cp:lastPrinted>
  <dcterms:created xsi:type="dcterms:W3CDTF">2023-11-17T10:09:43Z</dcterms:created>
  <dcterms:modified xsi:type="dcterms:W3CDTF">2025-09-23T14:07:39Z</dcterms:modified>
</cp:coreProperties>
</file>