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S DOCUMENTOS\Documents\0.6 PROYECTOS 2025\01.SENA\ESTUDIO DE MERCADO 19_09_25\JAMUNDI\"/>
    </mc:Choice>
  </mc:AlternateContent>
  <xr:revisionPtr revIDLastSave="0" documentId="13_ncr:1_{50273098-0F82-4368-B271-183F69F46E8E}" xr6:coauthVersionLast="47" xr6:coauthVersionMax="47" xr10:uidLastSave="{00000000-0000-0000-0000-000000000000}"/>
  <bookViews>
    <workbookView xWindow="-108" yWindow="-108" windowWidth="23256" windowHeight="12576" tabRatio="844" xr2:uid="{00000000-000D-0000-FFFF-FFFF00000000}"/>
  </bookViews>
  <sheets>
    <sheet name="RESUMEN_MATERIALES" sheetId="36" r:id="rId1"/>
    <sheet name="MATRIZ MATERIALES. GENERAL" sheetId="3" r:id="rId2"/>
    <sheet name="AU3. LAB MICRO" sheetId="33" r:id="rId3"/>
    <sheet name="AU3. LAB INV." sheetId="34" r:id="rId4"/>
    <sheet name="AU3. LAB QUIMICA" sheetId="35" r:id="rId5"/>
  </sheets>
  <definedNames>
    <definedName name="_xlnm.Print_Area" localSheetId="3">'AU3. LAB INV.'!$A$2:$W$21</definedName>
    <definedName name="_xlnm.Print_Area" localSheetId="2">'AU3. LAB MICRO'!$A$2:$W$24</definedName>
    <definedName name="_xlnm.Print_Area" localSheetId="4">'AU3. LAB QUIMICA'!$A$2:$W$21</definedName>
    <definedName name="_xlnm.Print_Area" localSheetId="1">'MATRIZ MATERIALES. GENERAL'!$A$1:$H$8</definedName>
    <definedName name="_xlnm.Print_Area" localSheetId="0">RESUMEN_MATERIALES!$A$1:$G$28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36" l="1"/>
  <c r="D11" i="36"/>
  <c r="G11" i="33"/>
  <c r="H11" i="35" l="1"/>
  <c r="G11" i="34"/>
  <c r="G11" i="35"/>
  <c r="V11" i="35"/>
  <c r="V11" i="34"/>
  <c r="V11" i="33"/>
  <c r="W11" i="33"/>
  <c r="W11" i="34"/>
  <c r="W11" i="35"/>
  <c r="C11" i="35"/>
  <c r="D11" i="35"/>
  <c r="E11" i="35"/>
  <c r="E11" i="34"/>
  <c r="D11" i="34"/>
  <c r="C11" i="34"/>
  <c r="B11" i="34"/>
  <c r="C11" i="33"/>
  <c r="D11" i="33"/>
  <c r="E11" i="33"/>
  <c r="K9" i="3" l="1"/>
  <c r="K10" i="3" s="1"/>
  <c r="K12" i="3" s="1"/>
  <c r="K12" i="33"/>
  <c r="K13" i="33" s="1"/>
  <c r="K15" i="33" s="1"/>
  <c r="K12" i="35"/>
  <c r="K13" i="35" s="1"/>
  <c r="K15" i="35" s="1"/>
  <c r="K12" i="34"/>
  <c r="K13" i="34" s="1"/>
  <c r="K15" i="34" s="1"/>
  <c r="N9" i="3" l="1"/>
  <c r="N10" i="3" s="1"/>
  <c r="N12" i="3" s="1"/>
  <c r="N12" i="33"/>
  <c r="N13" i="33" s="1"/>
  <c r="N15" i="33" s="1"/>
  <c r="N12" i="35"/>
  <c r="N13" i="35" s="1"/>
  <c r="N15" i="35" s="1"/>
  <c r="N12" i="34"/>
  <c r="N13" i="34" s="1"/>
  <c r="N15" i="34" s="1"/>
  <c r="T12" i="33" l="1"/>
  <c r="T13" i="33" s="1"/>
  <c r="T15" i="33" s="1"/>
  <c r="T12" i="35"/>
  <c r="T13" i="35" s="1"/>
  <c r="T15" i="35" s="1"/>
  <c r="T9" i="3"/>
  <c r="T10" i="3" s="1"/>
  <c r="T12" i="3" s="1"/>
  <c r="T12" i="34"/>
  <c r="T13" i="34" s="1"/>
  <c r="T15" i="34" s="1"/>
  <c r="W9" i="3"/>
  <c r="W10" i="3" s="1"/>
  <c r="W12" i="3" s="1"/>
  <c r="Q9" i="3"/>
  <c r="Q10" i="3" s="1"/>
  <c r="Q12" i="3" s="1"/>
  <c r="Q12" i="35"/>
  <c r="Q13" i="35" s="1"/>
  <c r="Q15" i="35" s="1"/>
  <c r="Q12" i="34"/>
  <c r="Q13" i="34" s="1"/>
  <c r="Q15" i="34" s="1"/>
  <c r="Q12" i="33"/>
  <c r="Q13" i="33" s="1"/>
  <c r="Q15" i="33" s="1"/>
  <c r="W12" i="34" l="1"/>
  <c r="H11" i="34"/>
  <c r="H15" i="34" s="1"/>
  <c r="H16" i="34" s="1"/>
  <c r="H18" i="34" s="1"/>
  <c r="W12" i="35"/>
  <c r="W13" i="35" s="1"/>
  <c r="W15" i="35" s="1"/>
  <c r="H15" i="35"/>
  <c r="H16" i="35" s="1"/>
  <c r="H18" i="35" s="1"/>
  <c r="W12" i="33"/>
  <c r="W13" i="33" s="1"/>
  <c r="W15" i="33" s="1"/>
  <c r="H11" i="33"/>
  <c r="H18" i="33" s="1"/>
  <c r="W13" i="34" l="1"/>
  <c r="W15" i="34"/>
  <c r="H19" i="33"/>
  <c r="H21" i="33" s="1"/>
  <c r="D10" i="36" s="1"/>
  <c r="D14" i="36" s="1"/>
  <c r="D18" i="36" s="1"/>
  <c r="F17" i="36" s="1"/>
</calcChain>
</file>

<file path=xl/sharedStrings.xml><?xml version="1.0" encoding="utf-8"?>
<sst xmlns="http://schemas.openxmlformats.org/spreadsheetml/2006/main" count="201" uniqueCount="47">
  <si>
    <t>MATRIZ MOBILIARIO 
PROYECTO SENA JAMUNDÍ</t>
  </si>
  <si>
    <t xml:space="preserve">OBSERVACIÓN  </t>
  </si>
  <si>
    <t>GD GROUP</t>
  </si>
  <si>
    <t>INFINYTE</t>
  </si>
  <si>
    <t>SUMINISTROS</t>
  </si>
  <si>
    <t>ZETA</t>
  </si>
  <si>
    <t>PROMEDIO</t>
  </si>
  <si>
    <t>CÓDIGO</t>
  </si>
  <si>
    <t>DESCRIPCIÓN</t>
  </si>
  <si>
    <t>CARACRETÍSTICAS</t>
  </si>
  <si>
    <t>DIMENSIONES ESTIMADAS</t>
  </si>
  <si>
    <t>IMAGEN</t>
  </si>
  <si>
    <t>VALOR UNITARIO SIN IVA</t>
  </si>
  <si>
    <t>VALOR UNITARIO ANTES DE IMPUESTO</t>
  </si>
  <si>
    <t>VALOR TOTAL ANTES DE IMPUESTO X CANTIDAD</t>
  </si>
  <si>
    <t>DOTACIÓN PARA LABORATORIOS</t>
  </si>
  <si>
    <t>LA-29</t>
  </si>
  <si>
    <t>Termohigrómetro digital calibrado</t>
  </si>
  <si>
    <t>Termohigrómetro digital ambiental + Sensor externo para monitoreo de temperatura y humedad relativa. Rango de temperatura ambiente interior: 0°C a 50°C. Rango de temperatura sensor externo: -50°C a 70°C. Exactitud: +/- 1.0°C / 5%HR
Alimentación mediante baterías AAA</t>
  </si>
  <si>
    <t>SUBTOTAL</t>
  </si>
  <si>
    <t>IVA 19%</t>
  </si>
  <si>
    <t>TOTAL</t>
  </si>
  <si>
    <t>EDIFICIO</t>
  </si>
  <si>
    <t>BLOQUE DE AULAS Y ADMINISTRATIVO (NIVEL +0.00)</t>
  </si>
  <si>
    <t>DEPENDENCIA</t>
  </si>
  <si>
    <t>LABORATORIO DE MICROBIOLOGÍA</t>
  </si>
  <si>
    <t>OTROS MATERIALES Y SUMINISTROS</t>
  </si>
  <si>
    <t>CANTIDAD TOTAL</t>
  </si>
  <si>
    <t xml:space="preserve">VALOR UNITARIO SIN IVA </t>
  </si>
  <si>
    <t xml:space="preserve">VALOR TOTAL SIN IVA </t>
  </si>
  <si>
    <t>NOTA: NO PRESENTA REQUERIMIENTOS PARA OTROS MATERIALES Y SUMINISTROS</t>
  </si>
  <si>
    <t>NOTA 1: Los elementos dotacionales recomendados fueron especificados con base en las fichas de caracterización, planimetría suministradas y requerimientos realizados por el equipo de interventoría.
NOTA 2: Los valores unitarios incluyen IVA
NOTA 3: Se estableció un promedio de $4600 COP para las conversión de los elementos cotizados en USD asi como un valor del 40% que contempla costos de ingreso, nacionalización, transporte e impuestos
NOTA 4: Las caracteristicas de los equipos especializados se definieron de acuerdo a las recomendaciones de los proveedores
NOTA 5: Es potestad del contratante la modificación, variación o ajuste a las presentes recomendaciones de dotación y mobiliario.
NOTA 6: Las recomendaciones y propuesta de mobiliario fueron elaborados en junio de 2023. Las fechas posteriores a la realización del presente documento deberán contempral eventuales incrementos como el IPC.</t>
  </si>
  <si>
    <t>LABORATORIO DE INVESTIGACIÓN</t>
  </si>
  <si>
    <t xml:space="preserve">GD GROUP </t>
  </si>
  <si>
    <t>LABORATORIO DE QUÍMICA</t>
  </si>
  <si>
    <t>PROPUESTA MATERIALES</t>
  </si>
  <si>
    <t>BLOQUE DE AULAS Y ADMINISTRATIVO</t>
  </si>
  <si>
    <t>CÓDIGO SECTOR</t>
  </si>
  <si>
    <t>ESPACIO</t>
  </si>
  <si>
    <t>VALOR</t>
  </si>
  <si>
    <t>AU3</t>
  </si>
  <si>
    <t>AU4</t>
  </si>
  <si>
    <t>TALLER DE DISEÑO DE PRODUCTO</t>
  </si>
  <si>
    <t>SUBTOTAL BLOQUE DE AULAS Y ADMINISTRATIVO</t>
  </si>
  <si>
    <t>TOTAL PROPUESTA DE MOBILIARIO</t>
  </si>
  <si>
    <t>NOTA 1: Los elementos dotacionales recomendados fueron especificados con base en las fichas de caracterización, planimetría suministradas y requerimientos realizados por el equipo de interventoría.
NOTA 2: Los valores unitarios incluyen IVA
NOTA 3: Se estableció un promedio de $4600 COP para las conversión de los elementos cotizados en USD asi como un valor del 40% que contempla costos de ingreso, nacionalización, transporte e impuestos
NOTA 4: Las caracteristicas de los equipos especializados se definieron de acuerdo a las recomendaciones de los proveedores
NOTA 5: Es potestad del contratante la modificación, variación o ajuste a las presentes recomendaciones de dotación y mobiliario.
NOTA 6: Las recomendaciones y propuesta de mobiliario fueron elaborados en junio de 2023. Las fechas posteriores a la realización del presente documento deberán contempral eventuales incrementos como el IPC. Se proyecta IPC como indicador de impacto sobre la base de 10 años - 5.64%.</t>
  </si>
  <si>
    <t>PROYECTO MATERIALES SENA JAMUNDÍ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</si>
</sst>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  <numFmt numFmtId="166" formatCode="_-[$$-409]* #,##0_ ;_-[$$-409]* \-#,##0\ ;_-[$$-409]* &quot;-&quot;??_ ;_-@_ "/>
    <numFmt numFmtId="167" formatCode="&quot;$&quot;#,##0.00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6"/>
      <color theme="1"/>
      <name val="Calibri"/>
      <family val="2"/>
    </font>
    <font>
      <b/>
      <sz val="11"/>
      <color theme="1"/>
      <name val="Calibri"/>
      <family val="2"/>
    </font>
    <font>
      <sz val="8"/>
      <name val="Calibri"/>
      <family val="2"/>
      <scheme val="minor"/>
    </font>
    <font>
      <b/>
      <sz val="14"/>
      <color theme="1"/>
      <name val="Calibri"/>
      <family val="2"/>
    </font>
    <font>
      <sz val="7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000000"/>
      <name val="Aptos Narrow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entury Gothic"/>
      <family val="2"/>
    </font>
    <font>
      <b/>
      <sz val="12"/>
      <color theme="1"/>
      <name val="Century Gothic"/>
      <family val="2"/>
    </font>
    <font>
      <b/>
      <sz val="11"/>
      <color theme="1"/>
      <name val="Century Gothi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BF5A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E556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244">
    <xf numFmtId="0" fontId="0" fillId="0" borderId="0" xfId="0"/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164" fontId="6" fillId="0" borderId="0" xfId="1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/>
    <xf numFmtId="0" fontId="7" fillId="0" borderId="0" xfId="0" applyFont="1"/>
    <xf numFmtId="0" fontId="5" fillId="5" borderId="3" xfId="0" applyFont="1" applyFill="1" applyBorder="1" applyAlignment="1">
      <alignment horizontal="right" vertical="center" wrapText="1"/>
    </xf>
    <xf numFmtId="0" fontId="5" fillId="5" borderId="6" xfId="0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0" fillId="0" borderId="0" xfId="2" applyFont="1" applyBorder="1" applyAlignment="1">
      <alignment horizontal="center" vertical="center"/>
    </xf>
    <xf numFmtId="44" fontId="0" fillId="0" borderId="0" xfId="2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7" fillId="3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44" fontId="0" fillId="0" borderId="0" xfId="0" applyNumberFormat="1"/>
    <xf numFmtId="0" fontId="7" fillId="6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8" borderId="0" xfId="0" applyFont="1" applyFill="1" applyAlignment="1">
      <alignment vertical="center"/>
    </xf>
    <xf numFmtId="0" fontId="5" fillId="5" borderId="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1" fillId="13" borderId="0" xfId="0" applyFont="1" applyFill="1"/>
    <xf numFmtId="44" fontId="0" fillId="13" borderId="0" xfId="0" applyNumberFormat="1" applyFill="1"/>
    <xf numFmtId="0" fontId="3" fillId="13" borderId="0" xfId="0" applyFont="1" applyFill="1"/>
    <xf numFmtId="44" fontId="0" fillId="13" borderId="0" xfId="2" applyFont="1" applyFill="1" applyBorder="1"/>
    <xf numFmtId="0" fontId="0" fillId="13" borderId="0" xfId="0" applyFill="1"/>
    <xf numFmtId="166" fontId="3" fillId="0" borderId="17" xfId="0" applyNumberFormat="1" applyFont="1" applyBorder="1" applyAlignment="1">
      <alignment vertical="center"/>
    </xf>
    <xf numFmtId="166" fontId="3" fillId="0" borderId="21" xfId="0" applyNumberFormat="1" applyFont="1" applyBorder="1" applyAlignment="1">
      <alignment vertical="center"/>
    </xf>
    <xf numFmtId="0" fontId="7" fillId="13" borderId="0" xfId="0" applyFont="1" applyFill="1"/>
    <xf numFmtId="44" fontId="1" fillId="13" borderId="0" xfId="2" applyFont="1" applyFill="1" applyBorder="1"/>
    <xf numFmtId="0" fontId="12" fillId="14" borderId="27" xfId="5" applyFont="1" applyFill="1" applyBorder="1"/>
    <xf numFmtId="166" fontId="7" fillId="0" borderId="29" xfId="0" applyNumberFormat="1" applyFont="1" applyBorder="1"/>
    <xf numFmtId="0" fontId="12" fillId="14" borderId="30" xfId="0" applyFont="1" applyFill="1" applyBorder="1"/>
    <xf numFmtId="165" fontId="1" fillId="13" borderId="28" xfId="0" applyNumberFormat="1" applyFont="1" applyFill="1" applyBorder="1"/>
    <xf numFmtId="0" fontId="12" fillId="14" borderId="25" xfId="0" applyFont="1" applyFill="1" applyBorder="1"/>
    <xf numFmtId="166" fontId="1" fillId="13" borderId="16" xfId="0" applyNumberFormat="1" applyFont="1" applyFill="1" applyBorder="1"/>
    <xf numFmtId="0" fontId="7" fillId="15" borderId="27" xfId="0" applyFont="1" applyFill="1" applyBorder="1"/>
    <xf numFmtId="0" fontId="1" fillId="15" borderId="30" xfId="0" applyFont="1" applyFill="1" applyBorder="1"/>
    <xf numFmtId="166" fontId="3" fillId="0" borderId="18" xfId="0" applyNumberFormat="1" applyFont="1" applyBorder="1" applyAlignment="1">
      <alignment vertical="center"/>
    </xf>
    <xf numFmtId="0" fontId="1" fillId="15" borderId="25" xfId="0" applyFont="1" applyFill="1" applyBorder="1"/>
    <xf numFmtId="0" fontId="7" fillId="12" borderId="27" xfId="0" applyFont="1" applyFill="1" applyBorder="1"/>
    <xf numFmtId="0" fontId="1" fillId="12" borderId="30" xfId="0" applyFont="1" applyFill="1" applyBorder="1"/>
    <xf numFmtId="166" fontId="1" fillId="13" borderId="28" xfId="0" applyNumberFormat="1" applyFont="1" applyFill="1" applyBorder="1"/>
    <xf numFmtId="0" fontId="1" fillId="12" borderId="25" xfId="0" applyFont="1" applyFill="1" applyBorder="1"/>
    <xf numFmtId="0" fontId="7" fillId="16" borderId="27" xfId="0" applyFont="1" applyFill="1" applyBorder="1"/>
    <xf numFmtId="0" fontId="1" fillId="16" borderId="30" xfId="0" applyFont="1" applyFill="1" applyBorder="1"/>
    <xf numFmtId="0" fontId="1" fillId="16" borderId="25" xfId="0" applyFont="1" applyFill="1" applyBorder="1"/>
    <xf numFmtId="166" fontId="1" fillId="12" borderId="16" xfId="0" applyNumberFormat="1" applyFont="1" applyFill="1" applyBorder="1"/>
    <xf numFmtId="0" fontId="5" fillId="7" borderId="32" xfId="0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44" fontId="0" fillId="0" borderId="33" xfId="2" applyFont="1" applyBorder="1" applyAlignment="1">
      <alignment horizontal="center" vertical="center" wrapText="1"/>
    </xf>
    <xf numFmtId="44" fontId="0" fillId="0" borderId="34" xfId="2" applyFont="1" applyBorder="1" applyAlignment="1">
      <alignment horizontal="center" vertical="center"/>
    </xf>
    <xf numFmtId="44" fontId="0" fillId="0" borderId="37" xfId="0" applyNumberFormat="1" applyBorder="1"/>
    <xf numFmtId="44" fontId="0" fillId="0" borderId="40" xfId="2" applyFont="1" applyBorder="1"/>
    <xf numFmtId="0" fontId="0" fillId="0" borderId="0" xfId="0" applyAlignment="1">
      <alignment horizontal="center"/>
    </xf>
    <xf numFmtId="44" fontId="0" fillId="0" borderId="34" xfId="0" applyNumberFormat="1" applyBorder="1"/>
    <xf numFmtId="0" fontId="5" fillId="5" borderId="4" xfId="0" applyFont="1" applyFill="1" applyBorder="1" applyAlignment="1">
      <alignment vertical="center" wrapText="1"/>
    </xf>
    <xf numFmtId="0" fontId="5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horizontal="center" vertical="center" wrapText="1"/>
    </xf>
    <xf numFmtId="44" fontId="4" fillId="0" borderId="0" xfId="2" applyFont="1" applyFill="1" applyBorder="1" applyAlignment="1">
      <alignment horizontal="right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3" xfId="0" applyFont="1" applyBorder="1"/>
    <xf numFmtId="0" fontId="7" fillId="17" borderId="27" xfId="0" applyFont="1" applyFill="1" applyBorder="1"/>
    <xf numFmtId="0" fontId="1" fillId="17" borderId="30" xfId="0" applyFont="1" applyFill="1" applyBorder="1"/>
    <xf numFmtId="0" fontId="1" fillId="17" borderId="25" xfId="0" applyFont="1" applyFill="1" applyBorder="1"/>
    <xf numFmtId="166" fontId="3" fillId="0" borderId="17" xfId="0" applyNumberFormat="1" applyFont="1" applyBorder="1" applyAlignment="1">
      <alignment horizontal="right" vertical="center"/>
    </xf>
    <xf numFmtId="166" fontId="3" fillId="0" borderId="21" xfId="0" applyNumberFormat="1" applyFont="1" applyBorder="1" applyAlignment="1">
      <alignment horizontal="right" vertical="center"/>
    </xf>
    <xf numFmtId="165" fontId="11" fillId="17" borderId="19" xfId="2" applyNumberFormat="1" applyFont="1" applyFill="1" applyBorder="1" applyAlignment="1">
      <alignment horizontal="center" vertical="center" wrapText="1"/>
    </xf>
    <xf numFmtId="0" fontId="13" fillId="17" borderId="24" xfId="0" applyFont="1" applyFill="1" applyBorder="1" applyAlignment="1">
      <alignment horizontal="center" vertical="center" wrapText="1"/>
    </xf>
    <xf numFmtId="0" fontId="13" fillId="11" borderId="48" xfId="0" applyFont="1" applyFill="1" applyBorder="1" applyAlignment="1">
      <alignment horizontal="center" vertical="center" wrapText="1"/>
    </xf>
    <xf numFmtId="165" fontId="11" fillId="11" borderId="15" xfId="2" applyNumberFormat="1" applyFont="1" applyFill="1" applyBorder="1" applyAlignment="1">
      <alignment horizontal="center" vertical="center" wrapText="1"/>
    </xf>
    <xf numFmtId="165" fontId="11" fillId="4" borderId="48" xfId="2" applyNumberFormat="1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165" fontId="11" fillId="10" borderId="48" xfId="2" applyNumberFormat="1" applyFont="1" applyFill="1" applyBorder="1" applyAlignment="1">
      <alignment horizontal="center" vertical="center" wrapText="1"/>
    </xf>
    <xf numFmtId="165" fontId="11" fillId="10" borderId="16" xfId="2" applyNumberFormat="1" applyFont="1" applyFill="1" applyBorder="1" applyAlignment="1">
      <alignment horizontal="center" vertical="center" wrapText="1"/>
    </xf>
    <xf numFmtId="165" fontId="11" fillId="9" borderId="48" xfId="2" applyNumberFormat="1" applyFont="1" applyFill="1" applyBorder="1" applyAlignment="1">
      <alignment horizontal="center" vertical="center" wrapText="1"/>
    </xf>
    <xf numFmtId="165" fontId="11" fillId="9" borderId="16" xfId="2" applyNumberFormat="1" applyFont="1" applyFill="1" applyBorder="1" applyAlignment="1">
      <alignment horizontal="center" vertical="center" wrapText="1"/>
    </xf>
    <xf numFmtId="165" fontId="1" fillId="13" borderId="48" xfId="0" applyNumberFormat="1" applyFont="1" applyFill="1" applyBorder="1"/>
    <xf numFmtId="166" fontId="1" fillId="13" borderId="48" xfId="0" applyNumberFormat="1" applyFont="1" applyFill="1" applyBorder="1"/>
    <xf numFmtId="0" fontId="1" fillId="12" borderId="48" xfId="0" applyFont="1" applyFill="1" applyBorder="1"/>
    <xf numFmtId="0" fontId="1" fillId="16" borderId="48" xfId="0" applyFont="1" applyFill="1" applyBorder="1"/>
    <xf numFmtId="0" fontId="12" fillId="14" borderId="15" xfId="0" applyFont="1" applyFill="1" applyBorder="1"/>
    <xf numFmtId="0" fontId="1" fillId="15" borderId="15" xfId="0" applyFont="1" applyFill="1" applyBorder="1"/>
    <xf numFmtId="0" fontId="1" fillId="12" borderId="15" xfId="0" applyFont="1" applyFill="1" applyBorder="1"/>
    <xf numFmtId="0" fontId="1" fillId="17" borderId="15" xfId="0" applyFont="1" applyFill="1" applyBorder="1"/>
    <xf numFmtId="0" fontId="1" fillId="16" borderId="15" xfId="0" applyFont="1" applyFill="1" applyBorder="1"/>
    <xf numFmtId="166" fontId="7" fillId="0" borderId="48" xfId="0" applyNumberFormat="1" applyFont="1" applyBorder="1"/>
    <xf numFmtId="0" fontId="12" fillId="14" borderId="17" xfId="5" applyFont="1" applyFill="1" applyBorder="1"/>
    <xf numFmtId="0" fontId="7" fillId="15" borderId="17" xfId="0" applyFont="1" applyFill="1" applyBorder="1"/>
    <xf numFmtId="0" fontId="7" fillId="12" borderId="17" xfId="0" applyFont="1" applyFill="1" applyBorder="1"/>
    <xf numFmtId="0" fontId="7" fillId="17" borderId="17" xfId="0" applyFont="1" applyFill="1" applyBorder="1"/>
    <xf numFmtId="0" fontId="7" fillId="16" borderId="17" xfId="0" applyFont="1" applyFill="1" applyBorder="1"/>
    <xf numFmtId="166" fontId="7" fillId="0" borderId="21" xfId="0" applyNumberFormat="1" applyFont="1" applyBorder="1"/>
    <xf numFmtId="166" fontId="1" fillId="13" borderId="20" xfId="0" applyNumberFormat="1" applyFont="1" applyFill="1" applyBorder="1"/>
    <xf numFmtId="166" fontId="1" fillId="13" borderId="24" xfId="0" applyNumberFormat="1" applyFont="1" applyFill="1" applyBorder="1"/>
    <xf numFmtId="165" fontId="1" fillId="13" borderId="24" xfId="0" applyNumberFormat="1" applyFont="1" applyFill="1" applyBorder="1"/>
    <xf numFmtId="0" fontId="7" fillId="16" borderId="21" xfId="0" applyFont="1" applyFill="1" applyBorder="1"/>
    <xf numFmtId="0" fontId="1" fillId="17" borderId="49" xfId="0" applyFont="1" applyFill="1" applyBorder="1"/>
    <xf numFmtId="0" fontId="7" fillId="17" borderId="31" xfId="0" applyFont="1" applyFill="1" applyBorder="1"/>
    <xf numFmtId="0" fontId="7" fillId="12" borderId="31" xfId="0" applyFont="1" applyFill="1" applyBorder="1"/>
    <xf numFmtId="0" fontId="1" fillId="12" borderId="49" xfId="0" applyFont="1" applyFill="1" applyBorder="1"/>
    <xf numFmtId="0" fontId="1" fillId="15" borderId="49" xfId="0" applyFont="1" applyFill="1" applyBorder="1"/>
    <xf numFmtId="0" fontId="7" fillId="15" borderId="31" xfId="0" applyFont="1" applyFill="1" applyBorder="1"/>
    <xf numFmtId="0" fontId="12" fillId="14" borderId="31" xfId="5" applyFont="1" applyFill="1" applyBorder="1"/>
    <xf numFmtId="0" fontId="12" fillId="14" borderId="49" xfId="0" applyFont="1" applyFill="1" applyBorder="1"/>
    <xf numFmtId="165" fontId="4" fillId="0" borderId="34" xfId="2" applyNumberFormat="1" applyFont="1" applyFill="1" applyBorder="1" applyAlignment="1">
      <alignment horizontal="right" vertical="center" wrapText="1"/>
    </xf>
    <xf numFmtId="166" fontId="3" fillId="0" borderId="17" xfId="0" applyNumberFormat="1" applyFont="1" applyBorder="1" applyAlignment="1">
      <alignment horizontal="center" vertical="center"/>
    </xf>
    <xf numFmtId="166" fontId="3" fillId="0" borderId="21" xfId="0" applyNumberFormat="1" applyFont="1" applyBorder="1" applyAlignment="1">
      <alignment horizontal="center" vertical="center"/>
    </xf>
    <xf numFmtId="166" fontId="7" fillId="0" borderId="29" xfId="0" applyNumberFormat="1" applyFont="1" applyBorder="1" applyAlignment="1">
      <alignment horizontal="center"/>
    </xf>
    <xf numFmtId="165" fontId="1" fillId="13" borderId="28" xfId="0" applyNumberFormat="1" applyFont="1" applyFill="1" applyBorder="1" applyAlignment="1">
      <alignment horizontal="center"/>
    </xf>
    <xf numFmtId="0" fontId="1" fillId="13" borderId="0" xfId="0" applyFont="1" applyFill="1" applyAlignment="1">
      <alignment horizontal="center"/>
    </xf>
    <xf numFmtId="44" fontId="1" fillId="13" borderId="0" xfId="2" applyFont="1" applyFill="1" applyBorder="1" applyAlignment="1">
      <alignment horizontal="center"/>
    </xf>
    <xf numFmtId="44" fontId="0" fillId="13" borderId="0" xfId="0" applyNumberFormat="1" applyFill="1" applyAlignment="1">
      <alignment horizontal="center"/>
    </xf>
    <xf numFmtId="44" fontId="0" fillId="13" borderId="0" xfId="2" applyFont="1" applyFill="1" applyBorder="1" applyAlignment="1">
      <alignment horizontal="center"/>
    </xf>
    <xf numFmtId="0" fontId="0" fillId="13" borderId="0" xfId="0" applyFill="1" applyAlignment="1">
      <alignment horizontal="center"/>
    </xf>
    <xf numFmtId="0" fontId="7" fillId="16" borderId="27" xfId="0" applyFont="1" applyFill="1" applyBorder="1" applyAlignment="1">
      <alignment horizontal="center" vertical="center"/>
    </xf>
    <xf numFmtId="166" fontId="7" fillId="0" borderId="29" xfId="0" applyNumberFormat="1" applyFont="1" applyBorder="1" applyAlignment="1">
      <alignment horizontal="center" vertical="center"/>
    </xf>
    <xf numFmtId="0" fontId="1" fillId="16" borderId="30" xfId="0" applyFont="1" applyFill="1" applyBorder="1" applyAlignment="1">
      <alignment horizontal="center" vertical="center"/>
    </xf>
    <xf numFmtId="165" fontId="1" fillId="13" borderId="28" xfId="0" applyNumberFormat="1" applyFont="1" applyFill="1" applyBorder="1" applyAlignment="1">
      <alignment horizontal="center" vertical="center"/>
    </xf>
    <xf numFmtId="0" fontId="1" fillId="13" borderId="0" xfId="0" applyFont="1" applyFill="1" applyAlignment="1">
      <alignment horizontal="center" vertical="center"/>
    </xf>
    <xf numFmtId="44" fontId="1" fillId="13" borderId="0" xfId="2" applyFont="1" applyFill="1" applyBorder="1" applyAlignment="1">
      <alignment horizontal="center" vertical="center"/>
    </xf>
    <xf numFmtId="0" fontId="1" fillId="16" borderId="25" xfId="0" applyFont="1" applyFill="1" applyBorder="1" applyAlignment="1">
      <alignment horizontal="center" vertical="center"/>
    </xf>
    <xf numFmtId="166" fontId="1" fillId="12" borderId="16" xfId="0" applyNumberFormat="1" applyFont="1" applyFill="1" applyBorder="1" applyAlignment="1">
      <alignment horizontal="center" vertical="center"/>
    </xf>
    <xf numFmtId="44" fontId="0" fillId="13" borderId="0" xfId="0" applyNumberFormat="1" applyFill="1" applyAlignment="1">
      <alignment horizontal="center" vertical="center"/>
    </xf>
    <xf numFmtId="44" fontId="0" fillId="13" borderId="0" xfId="2" applyFont="1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12" fillId="14" borderId="27" xfId="5" applyFont="1" applyFill="1" applyBorder="1" applyAlignment="1">
      <alignment horizontal="center"/>
    </xf>
    <xf numFmtId="0" fontId="12" fillId="14" borderId="30" xfId="0" applyFont="1" applyFill="1" applyBorder="1" applyAlignment="1">
      <alignment horizontal="center"/>
    </xf>
    <xf numFmtId="0" fontId="12" fillId="14" borderId="25" xfId="0" applyFont="1" applyFill="1" applyBorder="1" applyAlignment="1">
      <alignment horizontal="center"/>
    </xf>
    <xf numFmtId="166" fontId="1" fillId="13" borderId="16" xfId="0" applyNumberFormat="1" applyFont="1" applyFill="1" applyBorder="1" applyAlignment="1">
      <alignment horizontal="center"/>
    </xf>
    <xf numFmtId="166" fontId="3" fillId="0" borderId="18" xfId="0" applyNumberFormat="1" applyFont="1" applyBorder="1" applyAlignment="1">
      <alignment horizontal="center" vertical="center"/>
    </xf>
    <xf numFmtId="0" fontId="7" fillId="15" borderId="27" xfId="0" applyFont="1" applyFill="1" applyBorder="1" applyAlignment="1">
      <alignment horizontal="center"/>
    </xf>
    <xf numFmtId="0" fontId="1" fillId="15" borderId="30" xfId="0" applyFont="1" applyFill="1" applyBorder="1" applyAlignment="1">
      <alignment horizontal="center"/>
    </xf>
    <xf numFmtId="0" fontId="1" fillId="15" borderId="25" xfId="0" applyFont="1" applyFill="1" applyBorder="1" applyAlignment="1">
      <alignment horizontal="center"/>
    </xf>
    <xf numFmtId="0" fontId="7" fillId="12" borderId="27" xfId="0" applyFont="1" applyFill="1" applyBorder="1" applyAlignment="1">
      <alignment horizontal="center" vertical="center"/>
    </xf>
    <xf numFmtId="0" fontId="1" fillId="12" borderId="30" xfId="0" applyFont="1" applyFill="1" applyBorder="1" applyAlignment="1">
      <alignment horizontal="center" vertical="center"/>
    </xf>
    <xf numFmtId="166" fontId="1" fillId="13" borderId="28" xfId="0" applyNumberFormat="1" applyFont="1" applyFill="1" applyBorder="1" applyAlignment="1">
      <alignment horizontal="center" vertical="center"/>
    </xf>
    <xf numFmtId="0" fontId="1" fillId="12" borderId="25" xfId="0" applyFont="1" applyFill="1" applyBorder="1" applyAlignment="1">
      <alignment horizontal="center" vertical="center"/>
    </xf>
    <xf numFmtId="166" fontId="1" fillId="13" borderId="16" xfId="0" applyNumberFormat="1" applyFont="1" applyFill="1" applyBorder="1" applyAlignment="1">
      <alignment horizontal="center" vertical="center"/>
    </xf>
    <xf numFmtId="166" fontId="0" fillId="0" borderId="0" xfId="0" applyNumberFormat="1"/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165" fontId="11" fillId="17" borderId="25" xfId="2" applyNumberFormat="1" applyFont="1" applyFill="1" applyBorder="1" applyAlignment="1">
      <alignment horizontal="center" vertical="center" wrapText="1"/>
    </xf>
    <xf numFmtId="165" fontId="11" fillId="17" borderId="26" xfId="2" applyNumberFormat="1" applyFont="1" applyFill="1" applyBorder="1" applyAlignment="1">
      <alignment horizontal="center" vertical="center" wrapText="1"/>
    </xf>
    <xf numFmtId="165" fontId="11" fillId="11" borderId="22" xfId="2" applyNumberFormat="1" applyFont="1" applyFill="1" applyBorder="1" applyAlignment="1">
      <alignment horizontal="center" vertical="center" wrapText="1"/>
    </xf>
    <xf numFmtId="165" fontId="11" fillId="11" borderId="23" xfId="2" applyNumberFormat="1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165" fontId="11" fillId="9" borderId="22" xfId="2" applyNumberFormat="1" applyFont="1" applyFill="1" applyBorder="1" applyAlignment="1">
      <alignment horizontal="center" vertical="center" wrapText="1"/>
    </xf>
    <xf numFmtId="165" fontId="11" fillId="9" borderId="23" xfId="2" applyNumberFormat="1" applyFont="1" applyFill="1" applyBorder="1" applyAlignment="1">
      <alignment horizontal="center" vertical="center" wrapText="1"/>
    </xf>
    <xf numFmtId="165" fontId="11" fillId="10" borderId="22" xfId="2" applyNumberFormat="1" applyFont="1" applyFill="1" applyBorder="1" applyAlignment="1">
      <alignment horizontal="center" vertical="center" wrapText="1"/>
    </xf>
    <xf numFmtId="165" fontId="11" fillId="10" borderId="23" xfId="2" applyNumberFormat="1" applyFont="1" applyFill="1" applyBorder="1" applyAlignment="1">
      <alignment horizontal="center" vertical="center" wrapText="1"/>
    </xf>
    <xf numFmtId="165" fontId="11" fillId="4" borderId="22" xfId="2" applyNumberFormat="1" applyFont="1" applyFill="1" applyBorder="1" applyAlignment="1">
      <alignment horizontal="center" vertical="center" wrapText="1"/>
    </xf>
    <xf numFmtId="165" fontId="11" fillId="4" borderId="23" xfId="2" applyNumberFormat="1" applyFont="1" applyFill="1" applyBorder="1" applyAlignment="1">
      <alignment horizontal="center" vertical="center" wrapText="1"/>
    </xf>
    <xf numFmtId="0" fontId="1" fillId="5" borderId="38" xfId="0" applyFont="1" applyFill="1" applyBorder="1" applyAlignment="1">
      <alignment horizontal="right"/>
    </xf>
    <xf numFmtId="0" fontId="1" fillId="5" borderId="39" xfId="0" applyFont="1" applyFill="1" applyBorder="1" applyAlignment="1">
      <alignment horizontal="right"/>
    </xf>
    <xf numFmtId="0" fontId="1" fillId="4" borderId="15" xfId="0" applyFont="1" applyFill="1" applyBorder="1" applyAlignment="1">
      <alignment horizontal="right"/>
    </xf>
    <xf numFmtId="0" fontId="1" fillId="4" borderId="41" xfId="0" applyFont="1" applyFill="1" applyBorder="1" applyAlignment="1">
      <alignment horizontal="right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1" fillId="5" borderId="35" xfId="0" applyFont="1" applyFill="1" applyBorder="1" applyAlignment="1">
      <alignment horizontal="right"/>
    </xf>
    <xf numFmtId="0" fontId="1" fillId="5" borderId="36" xfId="0" applyFont="1" applyFill="1" applyBorder="1" applyAlignment="1">
      <alignment horizontal="right"/>
    </xf>
    <xf numFmtId="0" fontId="10" fillId="0" borderId="42" xfId="0" applyFont="1" applyBorder="1" applyAlignment="1">
      <alignment horizontal="left" vertical="center" wrapText="1"/>
    </xf>
    <xf numFmtId="0" fontId="10" fillId="0" borderId="43" xfId="0" applyFont="1" applyBorder="1" applyAlignment="1">
      <alignment horizontal="left" vertical="center"/>
    </xf>
    <xf numFmtId="0" fontId="10" fillId="0" borderId="37" xfId="0" applyFont="1" applyBorder="1" applyAlignment="1">
      <alignment horizontal="left" vertical="center"/>
    </xf>
    <xf numFmtId="0" fontId="10" fillId="0" borderId="46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47" xfId="0" applyFont="1" applyBorder="1" applyAlignment="1">
      <alignment horizontal="left" vertical="center"/>
    </xf>
    <xf numFmtId="0" fontId="10" fillId="0" borderId="44" xfId="0" applyFont="1" applyBorder="1" applyAlignment="1">
      <alignment horizontal="left" vertical="center"/>
    </xf>
    <xf numFmtId="0" fontId="10" fillId="0" borderId="45" xfId="0" applyFont="1" applyBorder="1" applyAlignment="1">
      <alignment horizontal="left" vertical="center"/>
    </xf>
    <xf numFmtId="0" fontId="10" fillId="0" borderId="40" xfId="0" applyFont="1" applyBorder="1" applyAlignment="1">
      <alignment horizontal="left" vertical="center"/>
    </xf>
    <xf numFmtId="49" fontId="16" fillId="6" borderId="50" xfId="0" applyNumberFormat="1" applyFont="1" applyFill="1" applyBorder="1" applyAlignment="1">
      <alignment horizontal="center" vertical="center" wrapText="1"/>
    </xf>
    <xf numFmtId="0" fontId="17" fillId="0" borderId="50" xfId="0" applyFont="1" applyBorder="1" applyAlignment="1">
      <alignment horizontal="center" vertical="center"/>
    </xf>
    <xf numFmtId="0" fontId="19" fillId="4" borderId="3" xfId="0" applyFont="1" applyFill="1" applyBorder="1" applyAlignment="1">
      <alignment horizontal="center"/>
    </xf>
    <xf numFmtId="0" fontId="19" fillId="4" borderId="4" xfId="0" applyFont="1" applyFill="1" applyBorder="1" applyAlignment="1">
      <alignment horizontal="center"/>
    </xf>
    <xf numFmtId="0" fontId="19" fillId="4" borderId="5" xfId="0" applyFont="1" applyFill="1" applyBorder="1" applyAlignment="1">
      <alignment horizontal="center"/>
    </xf>
    <xf numFmtId="0" fontId="1" fillId="5" borderId="51" xfId="0" applyFont="1" applyFill="1" applyBorder="1" applyAlignment="1">
      <alignment horizontal="center" vertical="center"/>
    </xf>
    <xf numFmtId="0" fontId="1" fillId="5" borderId="52" xfId="0" applyFont="1" applyFill="1" applyBorder="1" applyAlignment="1">
      <alignment horizontal="center" vertical="center"/>
    </xf>
    <xf numFmtId="0" fontId="1" fillId="5" borderId="53" xfId="0" applyFont="1" applyFill="1" applyBorder="1" applyAlignment="1">
      <alignment horizontal="center" vertical="center"/>
    </xf>
    <xf numFmtId="0" fontId="1" fillId="18" borderId="54" xfId="0" applyFont="1" applyFill="1" applyBorder="1" applyAlignment="1">
      <alignment horizontal="center"/>
    </xf>
    <xf numFmtId="0" fontId="0" fillId="0" borderId="1" xfId="0" applyBorder="1"/>
    <xf numFmtId="44" fontId="0" fillId="0" borderId="55" xfId="0" applyNumberFormat="1" applyBorder="1" applyAlignment="1">
      <alignment vertical="center"/>
    </xf>
    <xf numFmtId="0" fontId="0" fillId="0" borderId="50" xfId="0" applyBorder="1"/>
    <xf numFmtId="0" fontId="0" fillId="0" borderId="56" xfId="0" applyBorder="1" applyAlignment="1">
      <alignment vertical="center"/>
    </xf>
    <xf numFmtId="0" fontId="1" fillId="0" borderId="57" xfId="0" applyFont="1" applyBorder="1" applyAlignment="1">
      <alignment horizontal="center" vertical="center"/>
    </xf>
    <xf numFmtId="0" fontId="1" fillId="0" borderId="58" xfId="0" applyFont="1" applyBorder="1" applyAlignment="1">
      <alignment horizontal="center" vertical="center"/>
    </xf>
    <xf numFmtId="44" fontId="1" fillId="0" borderId="59" xfId="0" applyNumberFormat="1" applyFont="1" applyBorder="1" applyAlignment="1">
      <alignment vertical="center"/>
    </xf>
    <xf numFmtId="0" fontId="0" fillId="0" borderId="56" xfId="0" applyBorder="1"/>
    <xf numFmtId="44" fontId="15" fillId="0" borderId="0" xfId="0" applyNumberFormat="1" applyFont="1"/>
    <xf numFmtId="0" fontId="20" fillId="16" borderId="3" xfId="0" applyFont="1" applyFill="1" applyBorder="1" applyAlignment="1">
      <alignment horizontal="center" vertical="center"/>
    </xf>
    <xf numFmtId="0" fontId="20" fillId="16" borderId="60" xfId="0" applyFont="1" applyFill="1" applyBorder="1" applyAlignment="1">
      <alignment horizontal="center" vertical="center"/>
    </xf>
    <xf numFmtId="44" fontId="20" fillId="16" borderId="53" xfId="0" applyNumberFormat="1" applyFont="1" applyFill="1" applyBorder="1" applyAlignment="1">
      <alignment vertical="center"/>
    </xf>
    <xf numFmtId="167" fontId="21" fillId="5" borderId="61" xfId="0" applyNumberFormat="1" applyFont="1" applyFill="1" applyBorder="1" applyAlignment="1" applyProtection="1">
      <alignment horizontal="center" vertical="center" wrapText="1" readingOrder="1"/>
      <protection hidden="1"/>
    </xf>
    <xf numFmtId="0" fontId="0" fillId="0" borderId="0" xfId="0" applyAlignment="1">
      <alignment vertical="center"/>
    </xf>
    <xf numFmtId="0" fontId="22" fillId="0" borderId="10" xfId="0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49" fontId="16" fillId="6" borderId="62" xfId="0" applyNumberFormat="1" applyFont="1" applyFill="1" applyBorder="1" applyAlignment="1">
      <alignment horizontal="center" vertical="center" wrapText="1"/>
    </xf>
    <xf numFmtId="49" fontId="16" fillId="6" borderId="63" xfId="0" applyNumberFormat="1" applyFont="1" applyFill="1" applyBorder="1" applyAlignment="1">
      <alignment horizontal="center" vertical="center" wrapText="1"/>
    </xf>
    <xf numFmtId="49" fontId="16" fillId="6" borderId="64" xfId="0" applyNumberFormat="1" applyFont="1" applyFill="1" applyBorder="1" applyAlignment="1">
      <alignment horizontal="center" vertical="center" wrapText="1"/>
    </xf>
    <xf numFmtId="49" fontId="16" fillId="6" borderId="0" xfId="0" applyNumberFormat="1" applyFont="1" applyFill="1" applyBorder="1" applyAlignment="1">
      <alignment horizontal="center" vertical="center" wrapText="1"/>
    </xf>
    <xf numFmtId="49" fontId="16" fillId="6" borderId="56" xfId="0" applyNumberFormat="1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7" fillId="0" borderId="56" xfId="0" applyFont="1" applyBorder="1" applyAlignment="1">
      <alignment horizontal="center" vertical="center"/>
    </xf>
    <xf numFmtId="49" fontId="16" fillId="13" borderId="0" xfId="0" applyNumberFormat="1" applyFont="1" applyFill="1" applyBorder="1" applyAlignment="1">
      <alignment horizontal="center" vertical="center"/>
    </xf>
    <xf numFmtId="49" fontId="16" fillId="13" borderId="56" xfId="0" applyNumberFormat="1" applyFont="1" applyFill="1" applyBorder="1" applyAlignment="1">
      <alignment horizontal="center" vertical="center"/>
    </xf>
    <xf numFmtId="49" fontId="18" fillId="16" borderId="50" xfId="0" applyNumberFormat="1" applyFont="1" applyFill="1" applyBorder="1" applyAlignment="1">
      <alignment horizontal="center" vertical="center"/>
    </xf>
    <xf numFmtId="49" fontId="18" fillId="16" borderId="0" xfId="0" applyNumberFormat="1" applyFont="1" applyFill="1" applyBorder="1" applyAlignment="1">
      <alignment horizontal="center" vertical="center"/>
    </xf>
    <xf numFmtId="49" fontId="18" fillId="16" borderId="56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0" borderId="65" xfId="0" applyBorder="1"/>
    <xf numFmtId="0" fontId="0" fillId="0" borderId="66" xfId="0" applyBorder="1"/>
    <xf numFmtId="0" fontId="0" fillId="0" borderId="67" xfId="0" applyBorder="1"/>
  </cellXfs>
  <cellStyles count="6">
    <cellStyle name="Hipervínculo" xfId="4" xr:uid="{AA25C269-5F16-4D76-92DE-067A055FA2D6}"/>
    <cellStyle name="Hyperlink" xfId="5" xr:uid="{00000000-000B-0000-0000-000008000000}"/>
    <cellStyle name="Millares" xfId="1" builtinId="3"/>
    <cellStyle name="Moneda" xfId="2" builtinId="4"/>
    <cellStyle name="Moneda 2" xfId="3" xr:uid="{10FD6DA4-34B2-481D-9155-081813A72E07}"/>
    <cellStyle name="Normal" xfId="0" builtinId="0"/>
  </cellStyles>
  <dxfs count="0"/>
  <tableStyles count="0" defaultTableStyle="TableStyleMedium2" defaultPivotStyle="PivotStyleLight16"/>
  <colors>
    <mruColors>
      <color rgb="FFD654D2"/>
      <color rgb="FF00AA48"/>
      <color rgb="FFFBF5A7"/>
      <color rgb="FFC97E19"/>
      <color rgb="FFF8DF28"/>
      <color rgb="FF1EAE69"/>
      <color rgb="FFFFFFFF"/>
      <color rgb="FF7E1818"/>
      <color rgb="FF35A590"/>
      <color rgb="FF17B5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5</xdr:col>
      <xdr:colOff>304800</xdr:colOff>
      <xdr:row>5</xdr:row>
      <xdr:rowOff>27710</xdr:rowOff>
    </xdr:to>
    <xdr:sp macro="" textlink="">
      <xdr:nvSpPr>
        <xdr:cNvPr id="1028" name="AutoShape 4">
          <a:extLst>
            <a:ext uri="{FF2B5EF4-FFF2-40B4-BE49-F238E27FC236}">
              <a16:creationId xmlns:a16="http://schemas.microsoft.com/office/drawing/2014/main" id="{ECC3A8EF-FB13-1DAC-470F-3DDE77E66561}"/>
            </a:ext>
          </a:extLst>
        </xdr:cNvPr>
        <xdr:cNvSpPr>
          <a:spLocks noChangeAspect="1" noChangeArrowheads="1"/>
        </xdr:cNvSpPr>
      </xdr:nvSpPr>
      <xdr:spPr bwMode="auto">
        <a:xfrm>
          <a:off x="13373100" y="14277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304800</xdr:colOff>
      <xdr:row>5</xdr:row>
      <xdr:rowOff>27710</xdr:rowOff>
    </xdr:to>
    <xdr:sp macro="" textlink="">
      <xdr:nvSpPr>
        <xdr:cNvPr id="1029" name="AutoShape 5">
          <a:extLst>
            <a:ext uri="{FF2B5EF4-FFF2-40B4-BE49-F238E27FC236}">
              <a16:creationId xmlns:a16="http://schemas.microsoft.com/office/drawing/2014/main" id="{55FAE8AB-D11E-9046-875E-8428872E6E3A}"/>
            </a:ext>
          </a:extLst>
        </xdr:cNvPr>
        <xdr:cNvSpPr>
          <a:spLocks noChangeAspect="1" noChangeArrowheads="1"/>
        </xdr:cNvSpPr>
      </xdr:nvSpPr>
      <xdr:spPr bwMode="auto">
        <a:xfrm>
          <a:off x="13373100" y="14277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783C16F5-4E8F-4C26-9398-1724809337AD}"/>
            </a:ext>
          </a:extLst>
        </xdr:cNvPr>
        <xdr:cNvSpPr>
          <a:spLocks noChangeAspect="1" noChangeArrowheads="1"/>
        </xdr:cNvSpPr>
      </xdr:nvSpPr>
      <xdr:spPr bwMode="auto">
        <a:xfrm>
          <a:off x="13370719" y="14299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76" name="AutoShape 5">
          <a:extLst>
            <a:ext uri="{FF2B5EF4-FFF2-40B4-BE49-F238E27FC236}">
              <a16:creationId xmlns:a16="http://schemas.microsoft.com/office/drawing/2014/main" id="{01393B1F-D7D3-4A43-89FA-0DDB31C5ECEA}"/>
            </a:ext>
          </a:extLst>
        </xdr:cNvPr>
        <xdr:cNvSpPr>
          <a:spLocks noChangeAspect="1" noChangeArrowheads="1"/>
        </xdr:cNvSpPr>
      </xdr:nvSpPr>
      <xdr:spPr bwMode="auto">
        <a:xfrm>
          <a:off x="13370719" y="14299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99A42219-EB7C-482B-ABE6-98584C35F991}"/>
            </a:ext>
          </a:extLst>
        </xdr:cNvPr>
        <xdr:cNvSpPr>
          <a:spLocks noChangeAspect="1" noChangeArrowheads="1"/>
        </xdr:cNvSpPr>
      </xdr:nvSpPr>
      <xdr:spPr bwMode="auto">
        <a:xfrm>
          <a:off x="13370719" y="1822846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85" name="AutoShape 5">
          <a:extLst>
            <a:ext uri="{FF2B5EF4-FFF2-40B4-BE49-F238E27FC236}">
              <a16:creationId xmlns:a16="http://schemas.microsoft.com/office/drawing/2014/main" id="{32742D71-45A3-4663-9437-70AF3C27D0EE}"/>
            </a:ext>
          </a:extLst>
        </xdr:cNvPr>
        <xdr:cNvSpPr>
          <a:spLocks noChangeAspect="1" noChangeArrowheads="1"/>
        </xdr:cNvSpPr>
      </xdr:nvSpPr>
      <xdr:spPr bwMode="auto">
        <a:xfrm>
          <a:off x="13370719" y="1822846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98" name="AutoShape 4">
          <a:extLst>
            <a:ext uri="{FF2B5EF4-FFF2-40B4-BE49-F238E27FC236}">
              <a16:creationId xmlns:a16="http://schemas.microsoft.com/office/drawing/2014/main" id="{B0A22DCF-5AC0-4ED3-85E4-CD8DC2C410F9}"/>
            </a:ext>
          </a:extLst>
        </xdr:cNvPr>
        <xdr:cNvSpPr>
          <a:spLocks noChangeAspect="1" noChangeArrowheads="1"/>
        </xdr:cNvSpPr>
      </xdr:nvSpPr>
      <xdr:spPr bwMode="auto">
        <a:xfrm>
          <a:off x="13370719" y="25681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99" name="AutoShape 5">
          <a:extLst>
            <a:ext uri="{FF2B5EF4-FFF2-40B4-BE49-F238E27FC236}">
              <a16:creationId xmlns:a16="http://schemas.microsoft.com/office/drawing/2014/main" id="{9482EB52-F5B8-4D04-BD2A-A477C17572FB}"/>
            </a:ext>
          </a:extLst>
        </xdr:cNvPr>
        <xdr:cNvSpPr>
          <a:spLocks noChangeAspect="1" noChangeArrowheads="1"/>
        </xdr:cNvSpPr>
      </xdr:nvSpPr>
      <xdr:spPr bwMode="auto">
        <a:xfrm>
          <a:off x="13370719" y="2568178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9" name="AutoShape 4">
          <a:extLst>
            <a:ext uri="{FF2B5EF4-FFF2-40B4-BE49-F238E27FC236}">
              <a16:creationId xmlns:a16="http://schemas.microsoft.com/office/drawing/2014/main" id="{1630CD29-6D7E-4D37-B50C-0FA44BE8F6E3}"/>
            </a:ext>
          </a:extLst>
        </xdr:cNvPr>
        <xdr:cNvSpPr>
          <a:spLocks noChangeAspect="1" noChangeArrowheads="1"/>
        </xdr:cNvSpPr>
      </xdr:nvSpPr>
      <xdr:spPr bwMode="auto">
        <a:xfrm>
          <a:off x="13370719" y="199310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10" name="AutoShape 5">
          <a:extLst>
            <a:ext uri="{FF2B5EF4-FFF2-40B4-BE49-F238E27FC236}">
              <a16:creationId xmlns:a16="http://schemas.microsoft.com/office/drawing/2014/main" id="{62AD1DB2-A631-49BA-8717-8B0EDDB34379}"/>
            </a:ext>
          </a:extLst>
        </xdr:cNvPr>
        <xdr:cNvSpPr>
          <a:spLocks noChangeAspect="1" noChangeArrowheads="1"/>
        </xdr:cNvSpPr>
      </xdr:nvSpPr>
      <xdr:spPr bwMode="auto">
        <a:xfrm>
          <a:off x="13370719" y="199310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39" name="AutoShape 4">
          <a:extLst>
            <a:ext uri="{FF2B5EF4-FFF2-40B4-BE49-F238E27FC236}">
              <a16:creationId xmlns:a16="http://schemas.microsoft.com/office/drawing/2014/main" id="{41A29BD4-47B1-49B3-82E6-0160D5D6DF2D}"/>
            </a:ext>
          </a:extLst>
        </xdr:cNvPr>
        <xdr:cNvSpPr>
          <a:spLocks noChangeAspect="1" noChangeArrowheads="1"/>
        </xdr:cNvSpPr>
      </xdr:nvSpPr>
      <xdr:spPr bwMode="auto">
        <a:xfrm>
          <a:off x="13370719" y="81355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04800" cy="304800"/>
    <xdr:sp macro="" textlink="">
      <xdr:nvSpPr>
        <xdr:cNvPr id="40" name="AutoShape 5">
          <a:extLst>
            <a:ext uri="{FF2B5EF4-FFF2-40B4-BE49-F238E27FC236}">
              <a16:creationId xmlns:a16="http://schemas.microsoft.com/office/drawing/2014/main" id="{F4D8DF6E-0140-428F-9D9F-EB006D3E4140}"/>
            </a:ext>
          </a:extLst>
        </xdr:cNvPr>
        <xdr:cNvSpPr>
          <a:spLocks noChangeAspect="1" noChangeArrowheads="1"/>
        </xdr:cNvSpPr>
      </xdr:nvSpPr>
      <xdr:spPr bwMode="auto">
        <a:xfrm>
          <a:off x="13370719" y="8135540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4</xdr:row>
      <xdr:rowOff>0</xdr:rowOff>
    </xdr:from>
    <xdr:to>
      <xdr:col>5</xdr:col>
      <xdr:colOff>304800</xdr:colOff>
      <xdr:row>5</xdr:row>
      <xdr:rowOff>27710</xdr:rowOff>
    </xdr:to>
    <xdr:sp macro="" textlink="">
      <xdr:nvSpPr>
        <xdr:cNvPr id="54" name="AutoShape 8" descr="Tablero-en-vidrio-templado-con-guias---Vidrios-Templex">
          <a:extLst>
            <a:ext uri="{FF2B5EF4-FFF2-40B4-BE49-F238E27FC236}">
              <a16:creationId xmlns:a16="http://schemas.microsoft.com/office/drawing/2014/main" id="{64E09A47-67F7-3B13-C717-F15BA8D652F6}"/>
            </a:ext>
          </a:extLst>
        </xdr:cNvPr>
        <xdr:cNvSpPr>
          <a:spLocks noChangeAspect="1" noChangeArrowheads="1"/>
        </xdr:cNvSpPr>
      </xdr:nvSpPr>
      <xdr:spPr bwMode="auto">
        <a:xfrm>
          <a:off x="13373100" y="87391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304800</xdr:colOff>
      <xdr:row>5</xdr:row>
      <xdr:rowOff>27710</xdr:rowOff>
    </xdr:to>
    <xdr:sp macro="" textlink="">
      <xdr:nvSpPr>
        <xdr:cNvPr id="1033" name="AutoShape 9" descr="Tablero-en-vidrio-templado-con-guias---Vidrios-Templex">
          <a:extLst>
            <a:ext uri="{FF2B5EF4-FFF2-40B4-BE49-F238E27FC236}">
              <a16:creationId xmlns:a16="http://schemas.microsoft.com/office/drawing/2014/main" id="{58028415-7F56-AA32-C358-D8C42B3C1DBB}"/>
            </a:ext>
          </a:extLst>
        </xdr:cNvPr>
        <xdr:cNvSpPr>
          <a:spLocks noChangeAspect="1" noChangeArrowheads="1"/>
        </xdr:cNvSpPr>
      </xdr:nvSpPr>
      <xdr:spPr bwMode="auto">
        <a:xfrm>
          <a:off x="18973800" y="87391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304800</xdr:colOff>
      <xdr:row>9</xdr:row>
      <xdr:rowOff>100345</xdr:rowOff>
    </xdr:to>
    <xdr:sp macro="" textlink="">
      <xdr:nvSpPr>
        <xdr:cNvPr id="1064" name="AutoShape 3">
          <a:extLst>
            <a:ext uri="{FF2B5EF4-FFF2-40B4-BE49-F238E27FC236}">
              <a16:creationId xmlns:a16="http://schemas.microsoft.com/office/drawing/2014/main" id="{4F65ECC5-2DF8-0E15-DCA0-FB040DDDB0DE}"/>
            </a:ext>
          </a:extLst>
        </xdr:cNvPr>
        <xdr:cNvSpPr>
          <a:spLocks noChangeAspect="1" noChangeArrowheads="1"/>
        </xdr:cNvSpPr>
      </xdr:nvSpPr>
      <xdr:spPr bwMode="auto">
        <a:xfrm>
          <a:off x="13515975" y="297818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8</xdr:row>
      <xdr:rowOff>0</xdr:rowOff>
    </xdr:from>
    <xdr:ext cx="304800" cy="304800"/>
    <xdr:sp macro="" textlink="">
      <xdr:nvSpPr>
        <xdr:cNvPr id="1082" name="AutoShape 3">
          <a:extLst>
            <a:ext uri="{FF2B5EF4-FFF2-40B4-BE49-F238E27FC236}">
              <a16:creationId xmlns:a16="http://schemas.microsoft.com/office/drawing/2014/main" id="{1A421752-E7A1-41F3-85E6-97F27785F654}"/>
            </a:ext>
          </a:extLst>
        </xdr:cNvPr>
        <xdr:cNvSpPr>
          <a:spLocks noChangeAspect="1" noChangeArrowheads="1"/>
        </xdr:cNvSpPr>
      </xdr:nvSpPr>
      <xdr:spPr bwMode="auto">
        <a:xfrm>
          <a:off x="13544550" y="298875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4</xdr:row>
      <xdr:rowOff>0</xdr:rowOff>
    </xdr:from>
    <xdr:to>
      <xdr:col>5</xdr:col>
      <xdr:colOff>304800</xdr:colOff>
      <xdr:row>5</xdr:row>
      <xdr:rowOff>27710</xdr:rowOff>
    </xdr:to>
    <xdr:sp macro="" textlink="">
      <xdr:nvSpPr>
        <xdr:cNvPr id="1102" name="AutoShape 1">
          <a:extLst>
            <a:ext uri="{FF2B5EF4-FFF2-40B4-BE49-F238E27FC236}">
              <a16:creationId xmlns:a16="http://schemas.microsoft.com/office/drawing/2014/main" id="{40600FD5-636E-88E0-E82C-2AA5EB8E9E44}"/>
            </a:ext>
          </a:extLst>
        </xdr:cNvPr>
        <xdr:cNvSpPr>
          <a:spLocks noChangeAspect="1" noChangeArrowheads="1"/>
        </xdr:cNvSpPr>
      </xdr:nvSpPr>
      <xdr:spPr bwMode="auto">
        <a:xfrm>
          <a:off x="13515975" y="74514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8</xdr:row>
      <xdr:rowOff>0</xdr:rowOff>
    </xdr:from>
    <xdr:ext cx="304800" cy="304800"/>
    <xdr:sp macro="" textlink="">
      <xdr:nvSpPr>
        <xdr:cNvPr id="66" name="AutoShape 3">
          <a:extLst>
            <a:ext uri="{FF2B5EF4-FFF2-40B4-BE49-F238E27FC236}">
              <a16:creationId xmlns:a16="http://schemas.microsoft.com/office/drawing/2014/main" id="{D8013AF7-CEBA-42CD-BA06-D50BE456D2AC}"/>
            </a:ext>
          </a:extLst>
        </xdr:cNvPr>
        <xdr:cNvSpPr>
          <a:spLocks noChangeAspect="1" noChangeArrowheads="1"/>
        </xdr:cNvSpPr>
      </xdr:nvSpPr>
      <xdr:spPr bwMode="auto">
        <a:xfrm>
          <a:off x="13747750" y="32124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8</xdr:row>
      <xdr:rowOff>0</xdr:rowOff>
    </xdr:from>
    <xdr:ext cx="304800" cy="304800"/>
    <xdr:sp macro="" textlink="">
      <xdr:nvSpPr>
        <xdr:cNvPr id="1097" name="AutoShape 3">
          <a:extLst>
            <a:ext uri="{FF2B5EF4-FFF2-40B4-BE49-F238E27FC236}">
              <a16:creationId xmlns:a16="http://schemas.microsoft.com/office/drawing/2014/main" id="{E5C0CCBC-24D2-4A5D-898E-522425DB17B7}"/>
            </a:ext>
          </a:extLst>
        </xdr:cNvPr>
        <xdr:cNvSpPr>
          <a:spLocks noChangeAspect="1" noChangeArrowheads="1"/>
        </xdr:cNvSpPr>
      </xdr:nvSpPr>
      <xdr:spPr bwMode="auto">
        <a:xfrm>
          <a:off x="12237720" y="314622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8</xdr:row>
      <xdr:rowOff>0</xdr:rowOff>
    </xdr:from>
    <xdr:ext cx="304800" cy="304800"/>
    <xdr:sp macro="" textlink="">
      <xdr:nvSpPr>
        <xdr:cNvPr id="1103" name="AutoShape 3">
          <a:extLst>
            <a:ext uri="{FF2B5EF4-FFF2-40B4-BE49-F238E27FC236}">
              <a16:creationId xmlns:a16="http://schemas.microsoft.com/office/drawing/2014/main" id="{5084FFAE-84D3-4DA2-B1D9-B2D5BEAFEC6A}"/>
            </a:ext>
          </a:extLst>
        </xdr:cNvPr>
        <xdr:cNvSpPr>
          <a:spLocks noChangeAspect="1" noChangeArrowheads="1"/>
        </xdr:cNvSpPr>
      </xdr:nvSpPr>
      <xdr:spPr bwMode="auto">
        <a:xfrm>
          <a:off x="12237720" y="3165043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0D357-9B0D-460A-89DD-ACC619DBFA6F}">
  <dimension ref="B1:F24"/>
  <sheetViews>
    <sheetView tabSelected="1" zoomScale="70" zoomScaleNormal="70" zoomScaleSheetLayoutView="100" workbookViewId="0">
      <selection activeCell="F24" sqref="F24"/>
    </sheetView>
  </sheetViews>
  <sheetFormatPr baseColWidth="10" defaultRowHeight="14.4" x14ac:dyDescent="0.3"/>
  <cols>
    <col min="1" max="1" width="11.5546875" customWidth="1"/>
    <col min="2" max="2" width="15.33203125" customWidth="1"/>
    <col min="3" max="3" width="42.6640625" customWidth="1"/>
    <col min="4" max="4" width="32" customWidth="1"/>
    <col min="5" max="5" width="8.5546875" customWidth="1"/>
    <col min="6" max="6" width="26.21875" customWidth="1"/>
  </cols>
  <sheetData>
    <row r="1" spans="2:4" ht="15" thickBot="1" x14ac:dyDescent="0.35"/>
    <row r="2" spans="2:4" ht="15" customHeight="1" x14ac:dyDescent="0.3">
      <c r="B2" s="228" t="s">
        <v>46</v>
      </c>
      <c r="C2" s="229"/>
      <c r="D2" s="230"/>
    </row>
    <row r="3" spans="2:4" ht="10.5" customHeight="1" x14ac:dyDescent="0.3">
      <c r="B3" s="203"/>
      <c r="C3" s="231"/>
      <c r="D3" s="232"/>
    </row>
    <row r="4" spans="2:4" ht="15" x14ac:dyDescent="0.3">
      <c r="B4" s="204"/>
      <c r="C4" s="233"/>
      <c r="D4" s="234"/>
    </row>
    <row r="5" spans="2:4" ht="5.25" customHeight="1" x14ac:dyDescent="0.3">
      <c r="B5" s="214"/>
      <c r="C5" s="235"/>
      <c r="D5" s="236"/>
    </row>
    <row r="6" spans="2:4" x14ac:dyDescent="0.3">
      <c r="B6" s="237" t="s">
        <v>35</v>
      </c>
      <c r="C6" s="238"/>
      <c r="D6" s="239"/>
    </row>
    <row r="7" spans="2:4" ht="10.5" customHeight="1" thickBot="1" x14ac:dyDescent="0.35">
      <c r="B7" s="214"/>
      <c r="C7" s="240"/>
      <c r="D7" s="219"/>
    </row>
    <row r="8" spans="2:4" ht="16.2" thickBot="1" x14ac:dyDescent="0.35">
      <c r="B8" s="205" t="s">
        <v>36</v>
      </c>
      <c r="C8" s="206"/>
      <c r="D8" s="207"/>
    </row>
    <row r="9" spans="2:4" ht="15" thickBot="1" x14ac:dyDescent="0.35">
      <c r="B9" s="208" t="s">
        <v>37</v>
      </c>
      <c r="C9" s="209" t="s">
        <v>38</v>
      </c>
      <c r="D9" s="210" t="s">
        <v>39</v>
      </c>
    </row>
    <row r="10" spans="2:4" x14ac:dyDescent="0.3">
      <c r="B10" s="211" t="s">
        <v>40</v>
      </c>
      <c r="C10" s="212" t="s">
        <v>25</v>
      </c>
      <c r="D10" s="213">
        <f>'AU3. LAB MICRO'!H21</f>
        <v>236817.69396551725</v>
      </c>
    </row>
    <row r="11" spans="2:4" x14ac:dyDescent="0.3">
      <c r="B11" s="211" t="s">
        <v>40</v>
      </c>
      <c r="C11" s="212" t="s">
        <v>34</v>
      </c>
      <c r="D11" s="213">
        <f>'AU3. LAB INV.'!H18</f>
        <v>236817.69396551725</v>
      </c>
    </row>
    <row r="12" spans="2:4" x14ac:dyDescent="0.3">
      <c r="B12" s="211" t="s">
        <v>41</v>
      </c>
      <c r="C12" s="212" t="s">
        <v>42</v>
      </c>
      <c r="D12" s="213">
        <f>'AU3. LAB INV.'!H18</f>
        <v>236817.69396551725</v>
      </c>
    </row>
    <row r="13" spans="2:4" x14ac:dyDescent="0.3">
      <c r="B13" s="214"/>
      <c r="C13" s="240"/>
      <c r="D13" s="215"/>
    </row>
    <row r="14" spans="2:4" ht="15" thickBot="1" x14ac:dyDescent="0.35">
      <c r="B14" s="216" t="s">
        <v>43</v>
      </c>
      <c r="C14" s="217"/>
      <c r="D14" s="218">
        <f>SUM(D10:D13)</f>
        <v>710453.08189655177</v>
      </c>
    </row>
    <row r="15" spans="2:4" x14ac:dyDescent="0.3">
      <c r="B15" s="214"/>
      <c r="C15" s="240"/>
      <c r="D15" s="219"/>
    </row>
    <row r="16" spans="2:4" x14ac:dyDescent="0.3">
      <c r="B16" s="214"/>
      <c r="C16" s="240"/>
      <c r="D16" s="219"/>
    </row>
    <row r="17" spans="2:6" ht="15" thickBot="1" x14ac:dyDescent="0.35">
      <c r="B17" s="241"/>
      <c r="C17" s="242"/>
      <c r="D17" s="243"/>
      <c r="F17" s="220">
        <f>D18-F18</f>
        <v>-107466.91810344823</v>
      </c>
    </row>
    <row r="18" spans="2:6" s="225" customFormat="1" ht="32.25" customHeight="1" thickBot="1" x14ac:dyDescent="0.35">
      <c r="B18" s="221" t="s">
        <v>44</v>
      </c>
      <c r="C18" s="222"/>
      <c r="D18" s="223">
        <f>D14</f>
        <v>710453.08189655177</v>
      </c>
      <c r="E18"/>
      <c r="F18" s="224">
        <v>817920</v>
      </c>
    </row>
    <row r="19" spans="2:6" x14ac:dyDescent="0.3">
      <c r="D19" s="21"/>
    </row>
    <row r="21" spans="2:6" ht="30.75" customHeight="1" x14ac:dyDescent="0.3">
      <c r="B21" s="226" t="s">
        <v>45</v>
      </c>
      <c r="C21" s="227"/>
      <c r="D21" s="227"/>
    </row>
    <row r="22" spans="2:6" ht="30.75" customHeight="1" x14ac:dyDescent="0.3">
      <c r="B22" s="226"/>
      <c r="C22" s="227"/>
      <c r="D22" s="227"/>
    </row>
    <row r="23" spans="2:6" ht="30.75" customHeight="1" x14ac:dyDescent="0.3">
      <c r="B23" s="226"/>
      <c r="C23" s="227"/>
      <c r="D23" s="227"/>
    </row>
    <row r="24" spans="2:6" ht="30.75" customHeight="1" x14ac:dyDescent="0.3">
      <c r="B24" s="226"/>
      <c r="C24" s="227"/>
      <c r="D24" s="227"/>
    </row>
  </sheetData>
  <mergeCells count="7">
    <mergeCell ref="B21:D24"/>
    <mergeCell ref="B2:D3"/>
    <mergeCell ref="B4:D4"/>
    <mergeCell ref="B6:D6"/>
    <mergeCell ref="B8:D8"/>
    <mergeCell ref="B14:C14"/>
    <mergeCell ref="B18:C18"/>
  </mergeCells>
  <pageMargins left="0.7" right="0.7" top="0.75" bottom="0.75" header="0.3" footer="0.3"/>
  <pageSetup scale="62" orientation="portrait" r:id="rId1"/>
  <rowBreaks count="1" manualBreakCount="1">
    <brk id="24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3CF8B-CF4F-4DBB-A818-532DE94045C4}">
  <sheetPr codeName="Hoja1">
    <pageSetUpPr fitToPage="1"/>
  </sheetPr>
  <dimension ref="B1:X41"/>
  <sheetViews>
    <sheetView topLeftCell="C1" zoomScale="55" zoomScaleNormal="55" zoomScaleSheetLayoutView="70" zoomScalePageLayoutView="10" workbookViewId="0">
      <selection activeCell="G8" sqref="G8"/>
    </sheetView>
  </sheetViews>
  <sheetFormatPr baseColWidth="10" defaultColWidth="11.44140625" defaultRowHeight="15.75" customHeight="1" x14ac:dyDescent="0.3"/>
  <cols>
    <col min="1" max="1" width="6.33203125" style="1" customWidth="1"/>
    <col min="2" max="2" width="17.88671875" style="11" customWidth="1"/>
    <col min="3" max="3" width="63.6640625" style="1" customWidth="1"/>
    <col min="4" max="4" width="70.6640625" style="1" customWidth="1"/>
    <col min="5" max="5" width="27.6640625" style="1" customWidth="1"/>
    <col min="6" max="6" width="27.5546875" style="1" customWidth="1"/>
    <col min="7" max="7" width="34.6640625" style="10" customWidth="1"/>
    <col min="8" max="8" width="16.109375" style="1" customWidth="1"/>
    <col min="9" max="9" width="11.44140625" style="1"/>
    <col min="10" max="11" width="14.6640625" style="1" customWidth="1"/>
    <col min="12" max="12" width="8.109375" style="1" customWidth="1"/>
    <col min="13" max="14" width="15.6640625" style="1" customWidth="1"/>
    <col min="15" max="15" width="4.88671875" style="1" customWidth="1"/>
    <col min="16" max="17" width="16.109375" style="1" customWidth="1"/>
    <col min="18" max="18" width="6" style="1" customWidth="1"/>
    <col min="19" max="19" width="14.5546875" style="1" customWidth="1"/>
    <col min="20" max="20" width="14.6640625" style="1" customWidth="1"/>
    <col min="21" max="21" width="5.44140625" style="1" customWidth="1"/>
    <col min="22" max="22" width="13.5546875" style="1" customWidth="1"/>
    <col min="23" max="23" width="15.33203125" style="1" bestFit="1" customWidth="1"/>
    <col min="24" max="16384" width="11.44140625" style="1"/>
  </cols>
  <sheetData>
    <row r="1" spans="2:24" ht="15.6" x14ac:dyDescent="0.3">
      <c r="B1" s="25"/>
      <c r="C1" s="2"/>
      <c r="D1" s="2"/>
      <c r="E1" s="18"/>
      <c r="F1" s="2"/>
    </row>
    <row r="2" spans="2:24" ht="50.25" customHeight="1" x14ac:dyDescent="0.3">
      <c r="B2" s="163" t="s">
        <v>0</v>
      </c>
      <c r="C2" s="164"/>
      <c r="D2" s="164"/>
      <c r="E2" s="164"/>
      <c r="F2" s="164"/>
      <c r="G2" s="165"/>
      <c r="H2" s="22" t="s">
        <v>1</v>
      </c>
    </row>
    <row r="3" spans="2:24" ht="16.2" customHeight="1" x14ac:dyDescent="0.3">
      <c r="B3" s="25"/>
      <c r="C3" s="2"/>
      <c r="D3" s="2"/>
      <c r="E3" s="18"/>
      <c r="F3" s="3"/>
      <c r="G3" s="1"/>
      <c r="J3" s="166" t="s">
        <v>2</v>
      </c>
      <c r="K3" s="167"/>
      <c r="M3" s="168" t="s">
        <v>3</v>
      </c>
      <c r="N3" s="169"/>
      <c r="P3" s="170" t="s">
        <v>4</v>
      </c>
      <c r="Q3" s="171"/>
      <c r="S3" s="159" t="s">
        <v>5</v>
      </c>
      <c r="T3" s="160"/>
      <c r="V3" s="161" t="s">
        <v>6</v>
      </c>
      <c r="W3" s="162"/>
    </row>
    <row r="4" spans="2:24" ht="60.75" customHeight="1" x14ac:dyDescent="0.3">
      <c r="B4" s="24" t="s">
        <v>7</v>
      </c>
      <c r="C4" s="5" t="s">
        <v>8</v>
      </c>
      <c r="D4" s="5" t="s">
        <v>9</v>
      </c>
      <c r="E4" s="19" t="s">
        <v>10</v>
      </c>
      <c r="F4" s="5" t="s">
        <v>11</v>
      </c>
      <c r="G4" s="73" t="s">
        <v>12</v>
      </c>
      <c r="H4" s="6"/>
      <c r="J4" s="92" t="s">
        <v>13</v>
      </c>
      <c r="K4" s="93" t="s">
        <v>14</v>
      </c>
      <c r="M4" s="90" t="s">
        <v>13</v>
      </c>
      <c r="N4" s="91" t="s">
        <v>14</v>
      </c>
      <c r="P4" s="88" t="s">
        <v>13</v>
      </c>
      <c r="Q4" s="89" t="s">
        <v>14</v>
      </c>
      <c r="R4" s="23"/>
      <c r="S4" s="84" t="s">
        <v>13</v>
      </c>
      <c r="T4" s="85" t="s">
        <v>14</v>
      </c>
      <c r="U4" s="23"/>
      <c r="V4" s="87" t="s">
        <v>13</v>
      </c>
      <c r="W4" s="86" t="s">
        <v>14</v>
      </c>
    </row>
    <row r="5" spans="2:24" ht="21" x14ac:dyDescent="0.3">
      <c r="G5" s="72"/>
      <c r="H5" s="7"/>
    </row>
    <row r="6" spans="2:24" ht="21" customHeight="1" x14ac:dyDescent="0.3">
      <c r="B6" s="157" t="s">
        <v>15</v>
      </c>
      <c r="C6" s="158"/>
      <c r="D6" s="6"/>
      <c r="E6" s="20"/>
      <c r="F6" s="2"/>
      <c r="G6" s="72"/>
      <c r="H6" s="7"/>
    </row>
    <row r="7" spans="2:24" ht="21" x14ac:dyDescent="0.3">
      <c r="B7" s="26"/>
      <c r="C7" s="9"/>
      <c r="D7" s="6"/>
      <c r="E7" s="20"/>
      <c r="F7" s="2"/>
      <c r="G7" s="72"/>
      <c r="H7" s="7"/>
    </row>
    <row r="8" spans="2:24" ht="153" customHeight="1" x14ac:dyDescent="0.3">
      <c r="B8" s="74" t="s">
        <v>16</v>
      </c>
      <c r="C8" s="75" t="s">
        <v>17</v>
      </c>
      <c r="D8" s="76" t="s">
        <v>18</v>
      </c>
      <c r="E8" s="77"/>
      <c r="F8" s="78"/>
      <c r="G8" s="122"/>
      <c r="J8" s="38">
        <v>198275.86206896554</v>
      </c>
      <c r="K8" s="39">
        <v>198275.86206896554</v>
      </c>
      <c r="L8" s="32"/>
      <c r="M8" s="38">
        <v>198800</v>
      </c>
      <c r="N8" s="39">
        <v>198800</v>
      </c>
      <c r="O8" s="32"/>
      <c r="P8" s="38">
        <v>199250</v>
      </c>
      <c r="Q8" s="39">
        <v>199250</v>
      </c>
      <c r="R8" s="32"/>
      <c r="S8" s="38">
        <v>199700</v>
      </c>
      <c r="T8" s="39">
        <v>199700</v>
      </c>
      <c r="U8" s="32"/>
      <c r="V8" s="38">
        <v>199006.46551724139</v>
      </c>
      <c r="W8" s="39">
        <v>199006.46551724139</v>
      </c>
    </row>
    <row r="9" spans="2:24" ht="15.6" x14ac:dyDescent="0.3">
      <c r="J9" s="104" t="s">
        <v>19</v>
      </c>
      <c r="K9" s="109">
        <f>SUM(K7:K8)</f>
        <v>198275.86206896554</v>
      </c>
      <c r="L9" s="11"/>
      <c r="M9" s="105" t="s">
        <v>19</v>
      </c>
      <c r="N9" s="109">
        <f>SUM(N7:N8)</f>
        <v>198800</v>
      </c>
      <c r="O9" s="11"/>
      <c r="P9" s="106" t="s">
        <v>19</v>
      </c>
      <c r="Q9" s="103">
        <f>SUM(Q7:Q8)</f>
        <v>199250</v>
      </c>
      <c r="R9" s="11"/>
      <c r="S9" s="107" t="s">
        <v>19</v>
      </c>
      <c r="T9" s="109">
        <f>SUM(T7:T8)</f>
        <v>199700</v>
      </c>
      <c r="U9" s="11"/>
      <c r="V9" s="108" t="s">
        <v>19</v>
      </c>
      <c r="W9" s="109">
        <f>SUM(W7:W8)</f>
        <v>199006.46551724139</v>
      </c>
    </row>
    <row r="10" spans="2:24" ht="15.6" x14ac:dyDescent="0.3">
      <c r="J10" s="98" t="s">
        <v>20</v>
      </c>
      <c r="K10" s="94">
        <f>K9*19%</f>
        <v>37672.413793103449</v>
      </c>
      <c r="L10" s="40"/>
      <c r="M10" s="99" t="s">
        <v>20</v>
      </c>
      <c r="N10" s="94">
        <f>N9*19%</f>
        <v>37772</v>
      </c>
      <c r="O10" s="40"/>
      <c r="P10" s="96" t="s">
        <v>20</v>
      </c>
      <c r="Q10" s="110">
        <f>Q9*19%</f>
        <v>37857.5</v>
      </c>
      <c r="R10" s="40"/>
      <c r="S10" s="101" t="s">
        <v>20</v>
      </c>
      <c r="T10" s="95">
        <f>T9*19%</f>
        <v>37943</v>
      </c>
      <c r="U10" s="40"/>
      <c r="V10" s="102" t="s">
        <v>20</v>
      </c>
      <c r="W10" s="94">
        <f>W9*19%</f>
        <v>37811.228448275862</v>
      </c>
      <c r="X10" s="35"/>
    </row>
    <row r="11" spans="2:24" ht="15.6" x14ac:dyDescent="0.3">
      <c r="J11" s="33"/>
      <c r="K11" s="41"/>
      <c r="L11" s="40"/>
      <c r="M11" s="33"/>
      <c r="N11" s="41"/>
      <c r="O11" s="40"/>
      <c r="P11" s="33"/>
      <c r="Q11" s="41"/>
      <c r="R11" s="40"/>
      <c r="S11" s="33"/>
      <c r="T11" s="41"/>
      <c r="U11" s="40"/>
      <c r="V11" s="33"/>
      <c r="W11" s="41"/>
      <c r="X11" s="35"/>
    </row>
    <row r="12" spans="2:24" ht="15.6" x14ac:dyDescent="0.3">
      <c r="J12" s="98" t="s">
        <v>21</v>
      </c>
      <c r="K12" s="95">
        <f>SUM(K9:K10)</f>
        <v>235948.27586206899</v>
      </c>
      <c r="L12" s="40"/>
      <c r="M12" s="99" t="s">
        <v>21</v>
      </c>
      <c r="N12" s="95">
        <f>SUM(N9:N10)</f>
        <v>236572</v>
      </c>
      <c r="O12" s="40"/>
      <c r="P12" s="100" t="s">
        <v>21</v>
      </c>
      <c r="Q12" s="95">
        <f>SUM(Q9:Q10)</f>
        <v>237107.5</v>
      </c>
      <c r="R12" s="40"/>
      <c r="S12" s="101" t="s">
        <v>21</v>
      </c>
      <c r="T12" s="95">
        <f>SUM(T9:T10)</f>
        <v>237643</v>
      </c>
      <c r="U12" s="40"/>
      <c r="V12" s="97" t="s">
        <v>21</v>
      </c>
      <c r="W12" s="59">
        <f>SUM(W9:W10)</f>
        <v>236817.69396551725</v>
      </c>
      <c r="X12" s="35"/>
    </row>
    <row r="13" spans="2:24" ht="15.6" x14ac:dyDescent="0.3">
      <c r="J13" s="33"/>
      <c r="K13" s="34"/>
      <c r="L13" s="35"/>
      <c r="M13" s="33"/>
      <c r="N13" s="34"/>
      <c r="O13" s="35"/>
      <c r="P13" s="33"/>
      <c r="Q13" s="34"/>
      <c r="R13" s="35"/>
      <c r="S13" s="35"/>
      <c r="T13" s="35"/>
      <c r="U13" s="35"/>
      <c r="V13" s="33"/>
      <c r="W13" s="34"/>
      <c r="X13" s="35"/>
    </row>
    <row r="14" spans="2:24" ht="15.6" x14ac:dyDescent="0.3"/>
    <row r="15" spans="2:24" ht="15.6" x14ac:dyDescent="0.3"/>
    <row r="16" spans="2:24" ht="15.6" x14ac:dyDescent="0.3"/>
    <row r="17" ht="15.6" x14ac:dyDescent="0.3"/>
    <row r="18" ht="15.6" x14ac:dyDescent="0.3"/>
    <row r="19" ht="15.6" x14ac:dyDescent="0.3"/>
    <row r="20" ht="15.6" x14ac:dyDescent="0.3"/>
    <row r="21" ht="15.6" x14ac:dyDescent="0.3"/>
    <row r="22" ht="15.6" x14ac:dyDescent="0.3"/>
    <row r="23" ht="15.6" x14ac:dyDescent="0.3"/>
    <row r="24" ht="15.6" x14ac:dyDescent="0.3"/>
    <row r="25" ht="15.6" x14ac:dyDescent="0.3"/>
    <row r="26" ht="15.6" x14ac:dyDescent="0.3"/>
    <row r="27" ht="15.6" x14ac:dyDescent="0.3"/>
    <row r="28" ht="15.6" x14ac:dyDescent="0.3"/>
    <row r="29" ht="15.6" x14ac:dyDescent="0.3"/>
    <row r="30" ht="15.6" x14ac:dyDescent="0.3"/>
    <row r="31" ht="15.6" x14ac:dyDescent="0.3"/>
    <row r="32" ht="15.6" x14ac:dyDescent="0.3"/>
    <row r="33" ht="15.6" x14ac:dyDescent="0.3"/>
    <row r="34" ht="15.6" x14ac:dyDescent="0.3"/>
    <row r="35" ht="15.6" x14ac:dyDescent="0.3"/>
    <row r="36" ht="15.6" x14ac:dyDescent="0.3"/>
    <row r="38" ht="15.6" x14ac:dyDescent="0.3"/>
    <row r="39" ht="15.6" x14ac:dyDescent="0.3"/>
    <row r="40" ht="15.6" x14ac:dyDescent="0.3"/>
    <row r="41" ht="15.6" x14ac:dyDescent="0.3"/>
  </sheetData>
  <mergeCells count="7">
    <mergeCell ref="B6:C6"/>
    <mergeCell ref="S3:T3"/>
    <mergeCell ref="V3:W3"/>
    <mergeCell ref="B2:G2"/>
    <mergeCell ref="J3:K3"/>
    <mergeCell ref="M3:N3"/>
    <mergeCell ref="P3:Q3"/>
  </mergeCells>
  <phoneticPr fontId="8" type="noConversion"/>
  <pageMargins left="0.25" right="0.25" top="0.75" bottom="0.75" header="0.3" footer="0.3"/>
  <pageSetup paperSize="9" scale="39" fitToHeight="0" orientation="landscape" r:id="rId1"/>
  <rowBreaks count="1" manualBreakCount="1">
    <brk id="4" max="8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E41E-5F04-4056-9B21-018F4108FA72}">
  <sheetPr>
    <tabColor rgb="FFD654D2"/>
  </sheetPr>
  <dimension ref="B2:W22"/>
  <sheetViews>
    <sheetView view="pageBreakPreview" topLeftCell="G5" zoomScale="70" zoomScaleNormal="100" zoomScaleSheetLayoutView="70" workbookViewId="0">
      <selection activeCell="G12" sqref="G12"/>
    </sheetView>
  </sheetViews>
  <sheetFormatPr baseColWidth="10" defaultColWidth="11.44140625" defaultRowHeight="15" customHeight="1" x14ac:dyDescent="0.3"/>
  <cols>
    <col min="2" max="2" width="25.109375" customWidth="1"/>
    <col min="3" max="3" width="32.5546875" customWidth="1"/>
    <col min="4" max="4" width="44" customWidth="1"/>
    <col min="5" max="5" width="29.88671875" customWidth="1"/>
    <col min="6" max="6" width="15" customWidth="1"/>
    <col min="7" max="7" width="19.5546875" customWidth="1"/>
    <col min="8" max="8" width="19.88671875" customWidth="1"/>
    <col min="10" max="10" width="15.109375" style="67" customWidth="1"/>
    <col min="11" max="11" width="17.6640625" style="67" customWidth="1"/>
    <col min="12" max="12" width="7.33203125" customWidth="1"/>
    <col min="13" max="13" width="17.6640625" style="67" customWidth="1"/>
    <col min="14" max="14" width="14" style="67" customWidth="1"/>
    <col min="15" max="15" width="8" customWidth="1"/>
    <col min="16" max="16" width="15.5546875" style="15" customWidth="1"/>
    <col min="17" max="17" width="14.109375" style="15" customWidth="1"/>
    <col min="18" max="18" width="5.88671875" customWidth="1"/>
    <col min="19" max="19" width="12.44140625" customWidth="1"/>
    <col min="20" max="20" width="13.88671875" customWidth="1"/>
    <col min="21" max="21" width="5.88671875" customWidth="1"/>
    <col min="22" max="22" width="14.44140625" style="15" customWidth="1"/>
    <col min="23" max="23" width="20.33203125" style="15" customWidth="1"/>
  </cols>
  <sheetData>
    <row r="2" spans="2:23" ht="14.4" x14ac:dyDescent="0.3"/>
    <row r="3" spans="2:23" ht="16.5" customHeight="1" x14ac:dyDescent="0.3">
      <c r="B3" s="12" t="s">
        <v>22</v>
      </c>
      <c r="C3" s="186" t="s">
        <v>23</v>
      </c>
      <c r="D3" s="187"/>
      <c r="E3" s="187"/>
      <c r="F3" s="187"/>
      <c r="G3" s="187"/>
      <c r="H3" s="188"/>
    </row>
    <row r="4" spans="2:23" ht="16.5" customHeight="1" x14ac:dyDescent="0.3">
      <c r="B4" s="13" t="s">
        <v>24</v>
      </c>
      <c r="C4" s="186" t="s">
        <v>25</v>
      </c>
      <c r="D4" s="187"/>
      <c r="E4" s="187"/>
      <c r="F4" s="187"/>
      <c r="G4" s="187"/>
      <c r="H4" s="188"/>
    </row>
    <row r="5" spans="2:23" ht="27.75" customHeight="1" x14ac:dyDescent="0.3">
      <c r="B5" s="189" t="s">
        <v>26</v>
      </c>
      <c r="C5" s="190"/>
      <c r="D5" s="190"/>
      <c r="E5" s="190"/>
      <c r="F5" s="190"/>
      <c r="G5" s="190"/>
      <c r="H5" s="191"/>
    </row>
    <row r="6" spans="2:23" ht="16.2" customHeight="1" x14ac:dyDescent="0.3">
      <c r="B6" s="2"/>
      <c r="C6" s="2"/>
      <c r="D6" s="2"/>
      <c r="E6" s="2"/>
      <c r="F6" s="1"/>
      <c r="G6" s="1"/>
      <c r="H6" s="1"/>
      <c r="I6" s="1"/>
      <c r="J6" s="166" t="s">
        <v>2</v>
      </c>
      <c r="K6" s="167"/>
      <c r="L6" s="1"/>
      <c r="M6" s="168" t="s">
        <v>3</v>
      </c>
      <c r="N6" s="169"/>
      <c r="O6" s="1"/>
      <c r="P6" s="170" t="s">
        <v>4</v>
      </c>
      <c r="Q6" s="171"/>
      <c r="R6" s="1"/>
      <c r="S6" s="159" t="s">
        <v>5</v>
      </c>
      <c r="T6" s="160"/>
      <c r="U6" s="1"/>
      <c r="V6" s="161" t="s">
        <v>6</v>
      </c>
      <c r="W6" s="162"/>
    </row>
    <row r="7" spans="2:23" ht="54.75" customHeight="1" x14ac:dyDescent="0.3">
      <c r="B7" s="4" t="s">
        <v>7</v>
      </c>
      <c r="C7" s="5" t="s">
        <v>8</v>
      </c>
      <c r="D7" s="5" t="s">
        <v>9</v>
      </c>
      <c r="E7" s="5" t="s">
        <v>10</v>
      </c>
      <c r="F7" s="4" t="s">
        <v>27</v>
      </c>
      <c r="G7" s="4" t="s">
        <v>28</v>
      </c>
      <c r="H7" s="4" t="s">
        <v>29</v>
      </c>
      <c r="I7" s="1"/>
      <c r="J7" s="92" t="s">
        <v>13</v>
      </c>
      <c r="K7" s="93" t="s">
        <v>14</v>
      </c>
      <c r="L7" s="1"/>
      <c r="M7" s="90" t="s">
        <v>13</v>
      </c>
      <c r="N7" s="91" t="s">
        <v>14</v>
      </c>
      <c r="O7" s="1"/>
      <c r="P7" s="88" t="s">
        <v>13</v>
      </c>
      <c r="Q7" s="89" t="s">
        <v>14</v>
      </c>
      <c r="R7" s="23"/>
      <c r="S7" s="84" t="s">
        <v>13</v>
      </c>
      <c r="T7" s="85" t="s">
        <v>14</v>
      </c>
      <c r="U7" s="23"/>
      <c r="V7" s="87" t="s">
        <v>13</v>
      </c>
      <c r="W7" s="86" t="s">
        <v>14</v>
      </c>
    </row>
    <row r="8" spans="2:23" ht="15.6" x14ac:dyDescent="0.3">
      <c r="B8" s="2"/>
      <c r="C8" s="2"/>
      <c r="D8" s="2"/>
      <c r="E8" s="2"/>
      <c r="F8" s="2"/>
      <c r="G8" s="2"/>
      <c r="H8" s="2"/>
    </row>
    <row r="9" spans="2:23" ht="15.75" customHeight="1" x14ac:dyDescent="0.3">
      <c r="B9" s="157" t="s">
        <v>26</v>
      </c>
      <c r="C9" s="158"/>
      <c r="D9" s="6"/>
      <c r="E9" s="6"/>
      <c r="F9" s="3"/>
      <c r="G9" s="3"/>
      <c r="H9" s="3"/>
    </row>
    <row r="10" spans="2:23" ht="14.4" x14ac:dyDescent="0.3"/>
    <row r="11" spans="2:23" ht="138.75" customHeight="1" x14ac:dyDescent="0.3">
      <c r="B11" s="60" t="s">
        <v>16</v>
      </c>
      <c r="C11" s="61" t="str">
        <f>'MATRIZ MATERIALES. GENERAL'!C8</f>
        <v>Termohigrómetro digital calibrado</v>
      </c>
      <c r="D11" s="61" t="str">
        <f>'MATRIZ MATERIALES. GENERAL'!D8</f>
        <v>Termohigrómetro digital ambiental + Sensor externo para monitoreo de temperatura y humedad relativa. Rango de temperatura ambiente interior: 0°C a 50°C. Rango de temperatura sensor externo: -50°C a 70°C. Exactitud: +/- 1.0°C / 5%HR
Alimentación mediante baterías AAA</v>
      </c>
      <c r="E11" s="61">
        <f>'MATRIZ MATERIALES. GENERAL'!E8</f>
        <v>0</v>
      </c>
      <c r="F11" s="62">
        <v>1</v>
      </c>
      <c r="G11" s="63">
        <f>V11</f>
        <v>199006.46551724139</v>
      </c>
      <c r="H11" s="64">
        <f t="shared" ref="H11" si="0">F11*G11</f>
        <v>199006.46551724139</v>
      </c>
      <c r="I11" s="32"/>
      <c r="J11" s="123">
        <v>198275.86206896554</v>
      </c>
      <c r="K11" s="124">
        <v>198275.86206896554</v>
      </c>
      <c r="L11" s="32"/>
      <c r="M11" s="124">
        <v>198800</v>
      </c>
      <c r="N11" s="147">
        <v>198800</v>
      </c>
      <c r="O11" s="32"/>
      <c r="P11" s="123">
        <v>199250</v>
      </c>
      <c r="Q11" s="124">
        <v>199250</v>
      </c>
      <c r="R11" s="32"/>
      <c r="S11" s="82">
        <v>199700</v>
      </c>
      <c r="T11" s="83">
        <v>199700</v>
      </c>
      <c r="U11" s="32"/>
      <c r="V11" s="123">
        <f>AVERAGE(S11,P11,M11,J11)</f>
        <v>199006.46551724139</v>
      </c>
      <c r="W11" s="124">
        <f>+V11*F11</f>
        <v>199006.46551724139</v>
      </c>
    </row>
    <row r="12" spans="2:23" ht="14.4" x14ac:dyDescent="0.3">
      <c r="J12" s="143" t="s">
        <v>19</v>
      </c>
      <c r="K12" s="125">
        <f>SUM(K11)</f>
        <v>198275.86206896554</v>
      </c>
      <c r="L12" s="11"/>
      <c r="M12" s="148" t="s">
        <v>19</v>
      </c>
      <c r="N12" s="125">
        <f>SUM(N11)</f>
        <v>198800</v>
      </c>
      <c r="O12" s="11"/>
      <c r="P12" s="151" t="s">
        <v>19</v>
      </c>
      <c r="Q12" s="133">
        <f>SUM(Q11)</f>
        <v>199250</v>
      </c>
      <c r="R12" s="11"/>
      <c r="S12" s="79" t="s">
        <v>19</v>
      </c>
      <c r="T12" s="43">
        <f>SUM(T11)</f>
        <v>199700</v>
      </c>
      <c r="U12" s="11"/>
      <c r="V12" s="132" t="s">
        <v>19</v>
      </c>
      <c r="W12" s="133">
        <f>SUM(W11)</f>
        <v>199006.46551724139</v>
      </c>
    </row>
    <row r="13" spans="2:23" ht="14.4" x14ac:dyDescent="0.3">
      <c r="J13" s="144" t="s">
        <v>20</v>
      </c>
      <c r="K13" s="126">
        <f>K12*19%</f>
        <v>37672.413793103449</v>
      </c>
      <c r="L13" s="40"/>
      <c r="M13" s="149" t="s">
        <v>20</v>
      </c>
      <c r="N13" s="126">
        <f>N12*19%</f>
        <v>37772</v>
      </c>
      <c r="O13" s="40"/>
      <c r="P13" s="152" t="s">
        <v>20</v>
      </c>
      <c r="Q13" s="153">
        <f>Q12*19%</f>
        <v>37857.5</v>
      </c>
      <c r="R13" s="40"/>
      <c r="S13" s="80" t="s">
        <v>20</v>
      </c>
      <c r="T13" s="54">
        <f>T12*19%</f>
        <v>37943</v>
      </c>
      <c r="U13" s="40"/>
      <c r="V13" s="134" t="s">
        <v>20</v>
      </c>
      <c r="W13" s="135">
        <f>W12*19%</f>
        <v>37811.228448275862</v>
      </c>
    </row>
    <row r="14" spans="2:23" s="27" customFormat="1" ht="24" customHeight="1" x14ac:dyDescent="0.3">
      <c r="B14" s="28" t="s">
        <v>30</v>
      </c>
      <c r="C14" s="28"/>
      <c r="D14" s="28"/>
      <c r="E14" s="28"/>
      <c r="J14" s="127"/>
      <c r="K14" s="128"/>
      <c r="L14" s="40"/>
      <c r="M14" s="127"/>
      <c r="N14" s="128"/>
      <c r="O14" s="40"/>
      <c r="P14" s="136"/>
      <c r="Q14" s="137"/>
      <c r="R14" s="40"/>
      <c r="S14" s="33"/>
      <c r="T14" s="41"/>
      <c r="U14" s="40"/>
      <c r="V14" s="136"/>
      <c r="W14" s="137"/>
    </row>
    <row r="15" spans="2:23" ht="14.4" x14ac:dyDescent="0.3">
      <c r="I15" s="37"/>
      <c r="J15" s="145" t="s">
        <v>21</v>
      </c>
      <c r="K15" s="146">
        <f>SUM(K12:K13)</f>
        <v>235948.27586206899</v>
      </c>
      <c r="L15" s="40"/>
      <c r="M15" s="150" t="s">
        <v>21</v>
      </c>
      <c r="N15" s="146">
        <f>SUM(N12:N13)</f>
        <v>236572</v>
      </c>
      <c r="O15" s="40"/>
      <c r="P15" s="154" t="s">
        <v>21</v>
      </c>
      <c r="Q15" s="155">
        <f>SUM(Q12:Q13)</f>
        <v>237107.5</v>
      </c>
      <c r="R15" s="40"/>
      <c r="S15" s="81" t="s">
        <v>21</v>
      </c>
      <c r="T15" s="47">
        <f>SUM(T12:T13)</f>
        <v>237643</v>
      </c>
      <c r="U15" s="40"/>
      <c r="V15" s="138" t="s">
        <v>21</v>
      </c>
      <c r="W15" s="139">
        <f>SUM(W12:W13)</f>
        <v>236817.69396551725</v>
      </c>
    </row>
    <row r="16" spans="2:23" ht="18" customHeight="1" x14ac:dyDescent="0.3">
      <c r="B16" s="8"/>
      <c r="C16" s="14"/>
      <c r="D16" s="14"/>
      <c r="E16" s="14"/>
      <c r="F16" s="15"/>
      <c r="G16" s="17"/>
      <c r="H16" s="16"/>
      <c r="I16" s="37"/>
      <c r="J16" s="127"/>
      <c r="K16" s="129"/>
      <c r="L16" s="37"/>
      <c r="M16" s="127"/>
      <c r="N16" s="129"/>
      <c r="O16" s="37"/>
      <c r="P16" s="136"/>
      <c r="Q16" s="140"/>
      <c r="R16" s="37"/>
      <c r="S16" s="37"/>
      <c r="T16" s="37"/>
      <c r="U16" s="37"/>
      <c r="V16" s="136"/>
      <c r="W16" s="140"/>
    </row>
    <row r="17" spans="2:23" ht="14.4" x14ac:dyDescent="0.3">
      <c r="F17" s="185"/>
      <c r="G17" s="185"/>
      <c r="H17" s="21"/>
      <c r="I17" s="37"/>
      <c r="J17" s="127"/>
      <c r="K17" s="130"/>
      <c r="L17" s="37"/>
      <c r="M17" s="127"/>
      <c r="N17" s="130"/>
      <c r="O17" s="37"/>
      <c r="P17" s="136"/>
      <c r="Q17" s="141"/>
      <c r="R17" s="37"/>
      <c r="S17" s="37"/>
      <c r="T17" s="37"/>
      <c r="U17" s="37"/>
      <c r="V17" s="136"/>
      <c r="W17" s="141"/>
    </row>
    <row r="18" spans="2:23" ht="31.95" customHeight="1" x14ac:dyDescent="0.3">
      <c r="B18" s="176" t="s">
        <v>31</v>
      </c>
      <c r="C18" s="177"/>
      <c r="D18" s="178"/>
      <c r="F18" s="192" t="s">
        <v>19</v>
      </c>
      <c r="G18" s="193"/>
      <c r="H18" s="65">
        <f>SUM(H9:H12)</f>
        <v>199006.46551724139</v>
      </c>
      <c r="I18" s="37"/>
      <c r="J18" s="131"/>
      <c r="K18" s="131"/>
      <c r="L18" s="37"/>
      <c r="M18" s="131"/>
      <c r="N18" s="131"/>
      <c r="O18" s="37"/>
      <c r="P18" s="142"/>
      <c r="Q18" s="142"/>
      <c r="R18" s="37"/>
      <c r="S18" s="37"/>
      <c r="T18" s="37"/>
      <c r="U18" s="37"/>
      <c r="V18" s="142"/>
      <c r="W18" s="142"/>
    </row>
    <row r="19" spans="2:23" ht="14.4" x14ac:dyDescent="0.3">
      <c r="B19" s="179"/>
      <c r="C19" s="180"/>
      <c r="D19" s="181"/>
      <c r="F19" s="172" t="s">
        <v>20</v>
      </c>
      <c r="G19" s="173"/>
      <c r="H19" s="66">
        <f>+H18*19%</f>
        <v>37811.228448275862</v>
      </c>
      <c r="I19" s="37"/>
      <c r="J19" s="127"/>
      <c r="K19" s="129"/>
      <c r="L19" s="37"/>
      <c r="M19" s="127"/>
      <c r="N19" s="129"/>
      <c r="O19" s="37"/>
      <c r="P19" s="136"/>
      <c r="Q19" s="140"/>
      <c r="R19" s="37"/>
      <c r="S19" s="37"/>
      <c r="T19" s="37"/>
      <c r="U19" s="37"/>
      <c r="V19" s="136"/>
      <c r="W19" s="140"/>
    </row>
    <row r="20" spans="2:23" ht="14.4" x14ac:dyDescent="0.3">
      <c r="B20" s="179"/>
      <c r="C20" s="180"/>
      <c r="D20" s="181"/>
      <c r="I20" s="37"/>
      <c r="J20" s="131"/>
      <c r="K20" s="131"/>
      <c r="L20" s="37"/>
      <c r="M20" s="131"/>
      <c r="N20" s="131"/>
      <c r="O20" s="37"/>
      <c r="P20" s="142"/>
      <c r="Q20" s="142"/>
      <c r="R20" s="37"/>
      <c r="S20" s="37"/>
      <c r="T20" s="37"/>
      <c r="U20" s="37"/>
      <c r="V20" s="142"/>
      <c r="W20" s="142"/>
    </row>
    <row r="21" spans="2:23" ht="31.95" customHeight="1" x14ac:dyDescent="0.3">
      <c r="B21" s="182"/>
      <c r="C21" s="183"/>
      <c r="D21" s="184"/>
      <c r="F21" s="174" t="s">
        <v>21</v>
      </c>
      <c r="G21" s="175"/>
      <c r="H21" s="68">
        <f>SUM(H18:H19)</f>
        <v>236817.69396551725</v>
      </c>
      <c r="I21" s="37"/>
      <c r="J21" s="131"/>
      <c r="K21" s="131"/>
      <c r="L21" s="37"/>
      <c r="M21" s="131"/>
      <c r="N21" s="131"/>
      <c r="O21" s="37"/>
      <c r="P21" s="142"/>
      <c r="Q21" s="142"/>
      <c r="R21" s="37"/>
      <c r="S21" s="37"/>
      <c r="T21" s="37"/>
      <c r="U21" s="37"/>
      <c r="V21" s="142"/>
      <c r="W21" s="142"/>
    </row>
    <row r="22" spans="2:23" ht="14.4" x14ac:dyDescent="0.3"/>
  </sheetData>
  <mergeCells count="14">
    <mergeCell ref="F21:G21"/>
    <mergeCell ref="B18:D21"/>
    <mergeCell ref="F17:G17"/>
    <mergeCell ref="C3:H3"/>
    <mergeCell ref="C4:H4"/>
    <mergeCell ref="B5:H5"/>
    <mergeCell ref="B9:C9"/>
    <mergeCell ref="F18:G18"/>
    <mergeCell ref="J6:K6"/>
    <mergeCell ref="M6:N6"/>
    <mergeCell ref="P6:Q6"/>
    <mergeCell ref="V6:W6"/>
    <mergeCell ref="F19:G19"/>
    <mergeCell ref="S6:T6"/>
  </mergeCells>
  <phoneticPr fontId="8" type="noConversion"/>
  <pageMargins left="0.7" right="0.7" top="0.75" bottom="0.75" header="0.3" footer="0.3"/>
  <pageSetup scale="4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FFF4E-FCD8-434A-884C-9917A924FC13}">
  <sheetPr>
    <tabColor rgb="FF00B050"/>
  </sheetPr>
  <dimension ref="B2:Y22"/>
  <sheetViews>
    <sheetView view="pageBreakPreview" topLeftCell="F1" zoomScale="70" zoomScaleNormal="100" zoomScaleSheetLayoutView="70" workbookViewId="0">
      <selection activeCell="G12" sqref="G12"/>
    </sheetView>
  </sheetViews>
  <sheetFormatPr baseColWidth="10" defaultColWidth="11.44140625" defaultRowHeight="15" customHeight="1" x14ac:dyDescent="0.3"/>
  <cols>
    <col min="2" max="2" width="25.109375" customWidth="1"/>
    <col min="3" max="3" width="32.5546875" customWidth="1"/>
    <col min="4" max="4" width="38.5546875" customWidth="1"/>
    <col min="5" max="5" width="26.88671875" customWidth="1"/>
    <col min="6" max="6" width="15" customWidth="1"/>
    <col min="7" max="7" width="21.5546875" customWidth="1"/>
    <col min="8" max="8" width="21.6640625" customWidth="1"/>
    <col min="10" max="11" width="13.109375" customWidth="1"/>
    <col min="13" max="14" width="14.5546875" customWidth="1"/>
    <col min="16" max="17" width="13.109375" customWidth="1"/>
    <col min="22" max="23" width="13.5546875" customWidth="1"/>
    <col min="25" max="25" width="13" bestFit="1" customWidth="1"/>
  </cols>
  <sheetData>
    <row r="2" spans="2:25" ht="14.4" x14ac:dyDescent="0.3"/>
    <row r="3" spans="2:25" ht="16.5" customHeight="1" x14ac:dyDescent="0.3">
      <c r="B3" s="29" t="s">
        <v>22</v>
      </c>
      <c r="C3" s="186" t="s">
        <v>23</v>
      </c>
      <c r="D3" s="187"/>
      <c r="E3" s="187"/>
      <c r="F3" s="187"/>
      <c r="G3" s="187"/>
      <c r="H3" s="188"/>
    </row>
    <row r="4" spans="2:25" ht="16.5" customHeight="1" x14ac:dyDescent="0.3">
      <c r="B4" s="71" t="s">
        <v>24</v>
      </c>
      <c r="C4" s="186" t="s">
        <v>32</v>
      </c>
      <c r="D4" s="187"/>
      <c r="E4" s="187"/>
      <c r="F4" s="187"/>
      <c r="G4" s="187"/>
      <c r="H4" s="188"/>
    </row>
    <row r="5" spans="2:25" ht="36.75" customHeight="1" x14ac:dyDescent="0.3">
      <c r="B5" s="29" t="s">
        <v>26</v>
      </c>
      <c r="C5" s="69"/>
      <c r="D5" s="69"/>
      <c r="E5" s="69"/>
      <c r="F5" s="69"/>
      <c r="G5" s="69"/>
      <c r="H5" s="70"/>
    </row>
    <row r="6" spans="2:25" ht="43.5" customHeight="1" x14ac:dyDescent="0.3">
      <c r="B6" s="2"/>
      <c r="C6" s="2"/>
      <c r="D6" s="2"/>
      <c r="E6" s="2"/>
      <c r="F6" s="1"/>
      <c r="G6" s="1"/>
      <c r="H6" s="1"/>
      <c r="I6" s="1"/>
      <c r="J6" s="166" t="s">
        <v>33</v>
      </c>
      <c r="K6" s="167"/>
      <c r="L6" s="1"/>
      <c r="M6" s="168" t="s">
        <v>3</v>
      </c>
      <c r="N6" s="169"/>
      <c r="O6" s="1"/>
      <c r="P6" s="170" t="s">
        <v>4</v>
      </c>
      <c r="Q6" s="171"/>
      <c r="R6" s="1"/>
      <c r="S6" s="159" t="s">
        <v>5</v>
      </c>
      <c r="T6" s="160"/>
      <c r="U6" s="1"/>
      <c r="V6" s="161" t="s">
        <v>6</v>
      </c>
      <c r="W6" s="162"/>
    </row>
    <row r="7" spans="2:25" ht="74.25" customHeight="1" x14ac:dyDescent="0.3">
      <c r="B7" s="4" t="s">
        <v>7</v>
      </c>
      <c r="C7" s="5" t="s">
        <v>8</v>
      </c>
      <c r="D7" s="5" t="s">
        <v>9</v>
      </c>
      <c r="E7" s="5" t="s">
        <v>10</v>
      </c>
      <c r="F7" s="4" t="s">
        <v>27</v>
      </c>
      <c r="G7" s="4" t="s">
        <v>28</v>
      </c>
      <c r="H7" s="4" t="s">
        <v>29</v>
      </c>
      <c r="I7" s="1"/>
      <c r="J7" s="92" t="s">
        <v>13</v>
      </c>
      <c r="K7" s="93" t="s">
        <v>14</v>
      </c>
      <c r="L7" s="1"/>
      <c r="M7" s="90" t="s">
        <v>13</v>
      </c>
      <c r="N7" s="91" t="s">
        <v>14</v>
      </c>
      <c r="O7" s="1"/>
      <c r="P7" s="88" t="s">
        <v>13</v>
      </c>
      <c r="Q7" s="89" t="s">
        <v>14</v>
      </c>
      <c r="R7" s="23"/>
      <c r="S7" s="84" t="s">
        <v>13</v>
      </c>
      <c r="T7" s="85" t="s">
        <v>14</v>
      </c>
      <c r="U7" s="23"/>
      <c r="V7" s="87" t="s">
        <v>13</v>
      </c>
      <c r="W7" s="86" t="s">
        <v>14</v>
      </c>
    </row>
    <row r="8" spans="2:25" ht="15.75" customHeight="1" x14ac:dyDescent="0.3">
      <c r="B8" s="2"/>
      <c r="C8" s="2"/>
      <c r="D8" s="2"/>
      <c r="E8" s="2"/>
      <c r="F8" s="2"/>
      <c r="G8" s="2"/>
      <c r="H8" s="2"/>
    </row>
    <row r="9" spans="2:25" ht="20.25" customHeight="1" x14ac:dyDescent="0.3">
      <c r="B9" s="157" t="s">
        <v>26</v>
      </c>
      <c r="C9" s="158"/>
      <c r="D9" s="6"/>
      <c r="E9" s="6"/>
      <c r="F9" s="3"/>
      <c r="G9" s="3"/>
      <c r="H9" s="3"/>
    </row>
    <row r="10" spans="2:25" ht="15.75" customHeight="1" x14ac:dyDescent="0.3"/>
    <row r="11" spans="2:25" ht="126.75" customHeight="1" x14ac:dyDescent="0.3">
      <c r="B11" s="60" t="str">
        <f>'MATRIZ MATERIALES. GENERAL'!B8</f>
        <v>LA-29</v>
      </c>
      <c r="C11" s="61" t="str">
        <f>'MATRIZ MATERIALES. GENERAL'!C8</f>
        <v>Termohigrómetro digital calibrado</v>
      </c>
      <c r="D11" s="61" t="str">
        <f>'MATRIZ MATERIALES. GENERAL'!D8</f>
        <v>Termohigrómetro digital ambiental + Sensor externo para monitoreo de temperatura y humedad relativa. Rango de temperatura ambiente interior: 0°C a 50°C. Rango de temperatura sensor externo: -50°C a 70°C. Exactitud: +/- 1.0°C / 5%HR
Alimentación mediante baterías AAA</v>
      </c>
      <c r="E11" s="61">
        <f>'MATRIZ MATERIALES. GENERAL'!E8</f>
        <v>0</v>
      </c>
      <c r="F11" s="62">
        <v>1</v>
      </c>
      <c r="G11" s="63">
        <f>V11</f>
        <v>199006.46551724139</v>
      </c>
      <c r="H11" s="64">
        <f t="shared" ref="H11" si="0">F11*G11</f>
        <v>199006.46551724139</v>
      </c>
      <c r="I11" s="32"/>
      <c r="J11" s="38">
        <v>198275.86206896554</v>
      </c>
      <c r="K11" s="39">
        <v>198275.86206896554</v>
      </c>
      <c r="L11" s="32"/>
      <c r="M11" s="39">
        <v>198800</v>
      </c>
      <c r="N11" s="50">
        <v>198800</v>
      </c>
      <c r="O11" s="32"/>
      <c r="P11" s="38">
        <v>199250</v>
      </c>
      <c r="Q11" s="39">
        <v>199250</v>
      </c>
      <c r="R11" s="32"/>
      <c r="S11" s="82">
        <v>199700</v>
      </c>
      <c r="T11" s="83">
        <v>199700</v>
      </c>
      <c r="U11" s="32"/>
      <c r="V11" s="123">
        <f>AVERAGE(S11,P11,M11,J11)</f>
        <v>199006.46551724139</v>
      </c>
      <c r="W11" s="39">
        <f>+V11*F11</f>
        <v>199006.46551724139</v>
      </c>
    </row>
    <row r="12" spans="2:25" ht="16.5" customHeight="1" x14ac:dyDescent="0.3">
      <c r="J12" s="42" t="s">
        <v>19</v>
      </c>
      <c r="K12" s="43">
        <f>SUM(K11)</f>
        <v>198275.86206896554</v>
      </c>
      <c r="L12" s="11"/>
      <c r="M12" s="48" t="s">
        <v>19</v>
      </c>
      <c r="N12" s="43">
        <f>SUM(N11)</f>
        <v>198800</v>
      </c>
      <c r="O12" s="11"/>
      <c r="P12" s="52" t="s">
        <v>19</v>
      </c>
      <c r="Q12" s="43">
        <f>SUM(Q11)</f>
        <v>199250</v>
      </c>
      <c r="R12" s="11"/>
      <c r="S12" s="79" t="s">
        <v>19</v>
      </c>
      <c r="T12" s="43">
        <f>SUM(T11)</f>
        <v>199700</v>
      </c>
      <c r="U12" s="11"/>
      <c r="V12" s="56" t="s">
        <v>19</v>
      </c>
      <c r="W12" s="43">
        <f>SUM(W11)</f>
        <v>199006.46551724139</v>
      </c>
    </row>
    <row r="13" spans="2:25" ht="14.4" x14ac:dyDescent="0.3">
      <c r="I13" s="27"/>
      <c r="J13" s="44" t="s">
        <v>20</v>
      </c>
      <c r="K13" s="45">
        <f>K12*19%</f>
        <v>37672.413793103449</v>
      </c>
      <c r="L13" s="40"/>
      <c r="M13" s="49" t="s">
        <v>20</v>
      </c>
      <c r="N13" s="45">
        <f>N12*19%</f>
        <v>37772</v>
      </c>
      <c r="O13" s="40"/>
      <c r="P13" s="53" t="s">
        <v>20</v>
      </c>
      <c r="Q13" s="54">
        <f>Q12*19%</f>
        <v>37857.5</v>
      </c>
      <c r="R13" s="40"/>
      <c r="S13" s="80" t="s">
        <v>20</v>
      </c>
      <c r="T13" s="54">
        <f>T12*19%</f>
        <v>37943</v>
      </c>
      <c r="U13" s="40"/>
      <c r="V13" s="57" t="s">
        <v>20</v>
      </c>
      <c r="W13" s="45">
        <f>W12*19%</f>
        <v>37811.228448275862</v>
      </c>
    </row>
    <row r="14" spans="2:25" ht="14.4" x14ac:dyDescent="0.3">
      <c r="F14" s="67"/>
      <c r="G14" s="67"/>
      <c r="H14" s="21"/>
      <c r="J14" s="33"/>
      <c r="K14" s="41"/>
      <c r="L14" s="40"/>
      <c r="M14" s="33"/>
      <c r="N14" s="41"/>
      <c r="O14" s="40"/>
      <c r="P14" s="33"/>
      <c r="Q14" s="41"/>
      <c r="R14" s="40"/>
      <c r="S14" s="33"/>
      <c r="T14" s="41"/>
      <c r="U14" s="40"/>
      <c r="V14" s="33"/>
      <c r="W14" s="41"/>
    </row>
    <row r="15" spans="2:25" ht="23.25" customHeight="1" x14ac:dyDescent="0.3">
      <c r="B15" s="30" t="s">
        <v>31</v>
      </c>
      <c r="C15" s="31"/>
      <c r="D15" s="31"/>
      <c r="F15" s="192" t="s">
        <v>19</v>
      </c>
      <c r="G15" s="193"/>
      <c r="H15" s="65">
        <f>SUM(H11)</f>
        <v>199006.46551724139</v>
      </c>
      <c r="I15" s="37"/>
      <c r="J15" s="46" t="s">
        <v>21</v>
      </c>
      <c r="K15" s="47">
        <f>SUM(K12:K13)</f>
        <v>235948.27586206899</v>
      </c>
      <c r="L15" s="40"/>
      <c r="M15" s="51" t="s">
        <v>21</v>
      </c>
      <c r="N15" s="47">
        <f>SUM(N12:N13)</f>
        <v>236572</v>
      </c>
      <c r="O15" s="40"/>
      <c r="P15" s="55" t="s">
        <v>21</v>
      </c>
      <c r="Q15" s="47">
        <f>SUM(Q12:Q13)</f>
        <v>237107.5</v>
      </c>
      <c r="R15" s="40"/>
      <c r="S15" s="81" t="s">
        <v>21</v>
      </c>
      <c r="T15" s="47">
        <f>SUM(T12:T13)</f>
        <v>237643</v>
      </c>
      <c r="U15" s="40"/>
      <c r="V15" s="58" t="s">
        <v>21</v>
      </c>
      <c r="W15" s="59">
        <f>SUM(W12:W13)</f>
        <v>236817.69396551725</v>
      </c>
      <c r="Y15" s="156"/>
    </row>
    <row r="16" spans="2:25" ht="21" customHeight="1" x14ac:dyDescent="0.3">
      <c r="B16" s="31"/>
      <c r="C16" s="31"/>
      <c r="D16" s="31"/>
      <c r="F16" s="172" t="s">
        <v>20</v>
      </c>
      <c r="G16" s="173"/>
      <c r="H16" s="66">
        <f>+H15*19%</f>
        <v>37811.228448275862</v>
      </c>
      <c r="I16" s="37"/>
      <c r="J16" s="33"/>
      <c r="K16" s="36"/>
      <c r="L16" s="37"/>
      <c r="M16" s="33"/>
      <c r="N16" s="36"/>
      <c r="O16" s="37"/>
      <c r="P16" s="33"/>
      <c r="Q16" s="36"/>
      <c r="R16" s="37"/>
      <c r="S16" s="37"/>
      <c r="T16" s="37"/>
      <c r="U16" s="37"/>
      <c r="V16" s="33"/>
      <c r="W16" s="36"/>
    </row>
    <row r="17" spans="2:23" ht="14.4" x14ac:dyDescent="0.3">
      <c r="B17" s="31"/>
      <c r="C17" s="31"/>
      <c r="D17" s="31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</row>
    <row r="18" spans="2:23" ht="23.25" customHeight="1" x14ac:dyDescent="0.3">
      <c r="B18" s="31"/>
      <c r="C18" s="31"/>
      <c r="D18" s="31"/>
      <c r="F18" s="174" t="s">
        <v>21</v>
      </c>
      <c r="G18" s="175"/>
      <c r="H18" s="68">
        <f>SUM(H15:H16)</f>
        <v>236817.69396551725</v>
      </c>
      <c r="I18" s="37"/>
      <c r="J18" s="33"/>
      <c r="K18" s="34"/>
      <c r="L18" s="37"/>
      <c r="M18" s="33"/>
      <c r="N18" s="34"/>
      <c r="O18" s="37"/>
      <c r="P18" s="33"/>
      <c r="Q18" s="34"/>
      <c r="R18" s="37"/>
      <c r="S18" s="37"/>
      <c r="T18" s="37"/>
      <c r="U18" s="37"/>
      <c r="V18" s="33"/>
      <c r="W18" s="34"/>
    </row>
    <row r="19" spans="2:23" ht="14.4" x14ac:dyDescent="0.3"/>
    <row r="20" spans="2:23" ht="14.4" x14ac:dyDescent="0.3"/>
    <row r="21" spans="2:23" ht="14.4" x14ac:dyDescent="0.3"/>
    <row r="22" spans="2:23" ht="14.4" x14ac:dyDescent="0.3"/>
  </sheetData>
  <mergeCells count="11">
    <mergeCell ref="F15:G15"/>
    <mergeCell ref="F16:G16"/>
    <mergeCell ref="F18:G18"/>
    <mergeCell ref="V6:W6"/>
    <mergeCell ref="S6:T6"/>
    <mergeCell ref="B9:C9"/>
    <mergeCell ref="C3:H3"/>
    <mergeCell ref="J6:K6"/>
    <mergeCell ref="M6:N6"/>
    <mergeCell ref="P6:Q6"/>
    <mergeCell ref="C4:H4"/>
  </mergeCells>
  <pageMargins left="0.7" right="0.7" top="0.75" bottom="0.75" header="0.3" footer="0.3"/>
  <pageSetup scale="4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5248C-B994-4FD7-AC37-FCA5A3A74A08}">
  <sheetPr>
    <tabColor rgb="FF0070C0"/>
  </sheetPr>
  <dimension ref="B2:W23"/>
  <sheetViews>
    <sheetView view="pageBreakPreview" topLeftCell="F7" zoomScale="80" zoomScaleNormal="100" zoomScaleSheetLayoutView="80" workbookViewId="0">
      <selection activeCell="K22" sqref="K22"/>
    </sheetView>
  </sheetViews>
  <sheetFormatPr baseColWidth="10" defaultColWidth="11.44140625" defaultRowHeight="15" customHeight="1" x14ac:dyDescent="0.3"/>
  <cols>
    <col min="2" max="2" width="25.109375" customWidth="1"/>
    <col min="3" max="3" width="32.5546875" customWidth="1"/>
    <col min="4" max="4" width="65.88671875" customWidth="1"/>
    <col min="5" max="5" width="25.6640625" customWidth="1"/>
    <col min="6" max="6" width="15" customWidth="1"/>
    <col min="7" max="7" width="19.44140625" customWidth="1"/>
    <col min="8" max="8" width="22.5546875" customWidth="1"/>
    <col min="10" max="11" width="14.6640625" customWidth="1"/>
    <col min="13" max="14" width="14.88671875" customWidth="1"/>
    <col min="16" max="17" width="16" customWidth="1"/>
    <col min="19" max="20" width="15.109375" customWidth="1"/>
    <col min="22" max="23" width="14.33203125" customWidth="1"/>
  </cols>
  <sheetData>
    <row r="2" spans="2:23" ht="14.4" x14ac:dyDescent="0.3"/>
    <row r="3" spans="2:23" ht="16.5" customHeight="1" x14ac:dyDescent="0.3">
      <c r="B3" s="12" t="s">
        <v>22</v>
      </c>
      <c r="C3" s="186" t="s">
        <v>23</v>
      </c>
      <c r="D3" s="187"/>
      <c r="E3" s="187"/>
      <c r="F3" s="187"/>
      <c r="G3" s="187"/>
      <c r="H3" s="188"/>
    </row>
    <row r="4" spans="2:23" ht="16.5" customHeight="1" x14ac:dyDescent="0.3">
      <c r="B4" s="13" t="s">
        <v>24</v>
      </c>
      <c r="C4" s="186" t="s">
        <v>34</v>
      </c>
      <c r="D4" s="187"/>
      <c r="E4" s="187"/>
      <c r="F4" s="187"/>
      <c r="G4" s="187"/>
      <c r="H4" s="188"/>
    </row>
    <row r="5" spans="2:23" ht="27.75" customHeight="1" x14ac:dyDescent="0.3">
      <c r="B5" s="189" t="s">
        <v>26</v>
      </c>
      <c r="C5" s="190"/>
      <c r="D5" s="190"/>
      <c r="E5" s="190"/>
      <c r="F5" s="190"/>
      <c r="G5" s="190"/>
      <c r="H5" s="191"/>
    </row>
    <row r="6" spans="2:23" ht="43.5" customHeight="1" x14ac:dyDescent="0.3">
      <c r="B6" s="2"/>
      <c r="C6" s="2"/>
      <c r="D6" s="2"/>
      <c r="E6" s="2"/>
      <c r="F6" s="1"/>
      <c r="G6" s="1"/>
      <c r="H6" s="1"/>
      <c r="I6" s="1"/>
      <c r="J6" s="166" t="s">
        <v>33</v>
      </c>
      <c r="K6" s="167"/>
      <c r="L6" s="1"/>
      <c r="M6" s="168" t="s">
        <v>3</v>
      </c>
      <c r="N6" s="169"/>
      <c r="O6" s="1"/>
      <c r="P6" s="170" t="s">
        <v>4</v>
      </c>
      <c r="Q6" s="171"/>
      <c r="R6" s="1"/>
      <c r="S6" s="159" t="s">
        <v>5</v>
      </c>
      <c r="T6" s="160"/>
      <c r="U6" s="1"/>
      <c r="V6" s="161" t="s">
        <v>6</v>
      </c>
      <c r="W6" s="162"/>
    </row>
    <row r="7" spans="2:23" ht="57.6" x14ac:dyDescent="0.3">
      <c r="B7" s="4" t="s">
        <v>7</v>
      </c>
      <c r="C7" s="5" t="s">
        <v>8</v>
      </c>
      <c r="D7" s="5" t="s">
        <v>9</v>
      </c>
      <c r="E7" s="5" t="s">
        <v>10</v>
      </c>
      <c r="F7" s="4" t="s">
        <v>27</v>
      </c>
      <c r="G7" s="4" t="s">
        <v>28</v>
      </c>
      <c r="H7" s="4" t="s">
        <v>29</v>
      </c>
      <c r="I7" s="1"/>
      <c r="J7" s="92" t="s">
        <v>13</v>
      </c>
      <c r="K7" s="93" t="s">
        <v>14</v>
      </c>
      <c r="L7" s="1"/>
      <c r="M7" s="90" t="s">
        <v>13</v>
      </c>
      <c r="N7" s="91" t="s">
        <v>14</v>
      </c>
      <c r="O7" s="1"/>
      <c r="P7" s="88" t="s">
        <v>13</v>
      </c>
      <c r="Q7" s="89" t="s">
        <v>14</v>
      </c>
      <c r="R7" s="23"/>
      <c r="S7" s="84" t="s">
        <v>13</v>
      </c>
      <c r="T7" s="85" t="s">
        <v>14</v>
      </c>
      <c r="U7" s="23"/>
      <c r="V7" s="87" t="s">
        <v>13</v>
      </c>
      <c r="W7" s="86" t="s">
        <v>14</v>
      </c>
    </row>
    <row r="8" spans="2:23" ht="15.75" customHeight="1" x14ac:dyDescent="0.3">
      <c r="B8" s="2"/>
      <c r="C8" s="2"/>
      <c r="D8" s="2"/>
      <c r="E8" s="2"/>
      <c r="F8" s="2"/>
      <c r="G8" s="2"/>
      <c r="H8" s="2"/>
    </row>
    <row r="9" spans="2:23" ht="21.75" customHeight="1" x14ac:dyDescent="0.3">
      <c r="B9" s="157" t="s">
        <v>26</v>
      </c>
      <c r="C9" s="158"/>
      <c r="D9" s="6"/>
      <c r="E9" s="6"/>
      <c r="F9" s="3"/>
      <c r="G9" s="3"/>
      <c r="H9" s="3"/>
    </row>
    <row r="10" spans="2:23" ht="14.4" x14ac:dyDescent="0.3"/>
    <row r="11" spans="2:23" ht="121.5" customHeight="1" x14ac:dyDescent="0.3">
      <c r="B11" s="60" t="s">
        <v>16</v>
      </c>
      <c r="C11" s="61" t="str">
        <f>VLOOKUP($B$11,'MATRIZ MATERIALES. GENERAL'!B8:G8,2,FALSE)</f>
        <v>Termohigrómetro digital calibrado</v>
      </c>
      <c r="D11" s="61" t="str">
        <f>VLOOKUP($B$11,'MATRIZ MATERIALES. GENERAL'!B8:G8,3,FALSE)</f>
        <v>Termohigrómetro digital ambiental + Sensor externo para monitoreo de temperatura y humedad relativa. Rango de temperatura ambiente interior: 0°C a 50°C. Rango de temperatura sensor externo: -50°C a 70°C. Exactitud: +/- 1.0°C / 5%HR
Alimentación mediante baterías AAA</v>
      </c>
      <c r="E11" s="61">
        <f>VLOOKUP($B$11,'MATRIZ MATERIALES. GENERAL'!B8:G8,4,FALSE)</f>
        <v>0</v>
      </c>
      <c r="F11" s="62">
        <v>1</v>
      </c>
      <c r="G11" s="63">
        <f>V11</f>
        <v>199006.46551724139</v>
      </c>
      <c r="H11" s="64">
        <f>F11*G11</f>
        <v>199006.46551724139</v>
      </c>
      <c r="I11" s="32"/>
      <c r="J11" s="38">
        <v>198275.86206896554</v>
      </c>
      <c r="K11" s="39">
        <v>198275.86206896554</v>
      </c>
      <c r="L11" s="32"/>
      <c r="M11" s="39">
        <v>198800</v>
      </c>
      <c r="N11" s="50">
        <v>198800</v>
      </c>
      <c r="O11" s="32"/>
      <c r="P11" s="38">
        <v>199250</v>
      </c>
      <c r="Q11" s="39">
        <v>199250</v>
      </c>
      <c r="R11" s="32"/>
      <c r="S11" s="82">
        <v>199700</v>
      </c>
      <c r="T11" s="83">
        <v>199700</v>
      </c>
      <c r="U11" s="32"/>
      <c r="V11" s="123">
        <f>AVERAGE(S11,P11,M11,J11)</f>
        <v>199006.46551724139</v>
      </c>
      <c r="W11" s="39">
        <f>+V11*F11</f>
        <v>199006.46551724139</v>
      </c>
    </row>
    <row r="12" spans="2:23" ht="14.4" x14ac:dyDescent="0.3">
      <c r="G12">
        <v>0</v>
      </c>
      <c r="J12" s="120" t="s">
        <v>19</v>
      </c>
      <c r="K12" s="109">
        <f>SUM(K11)</f>
        <v>198275.86206896554</v>
      </c>
      <c r="L12" s="11"/>
      <c r="M12" s="119" t="s">
        <v>19</v>
      </c>
      <c r="N12" s="103">
        <f>SUM(N11)</f>
        <v>198800</v>
      </c>
      <c r="O12" s="11"/>
      <c r="P12" s="116" t="s">
        <v>19</v>
      </c>
      <c r="Q12" s="109">
        <f>SUM(Q11)</f>
        <v>199250</v>
      </c>
      <c r="R12" s="11"/>
      <c r="S12" s="115" t="s">
        <v>19</v>
      </c>
      <c r="T12" s="103">
        <f>SUM(T11)</f>
        <v>199700</v>
      </c>
      <c r="U12" s="11"/>
      <c r="V12" s="113" t="s">
        <v>19</v>
      </c>
      <c r="W12" s="43">
        <f>SUM(W11)</f>
        <v>199006.46551724139</v>
      </c>
    </row>
    <row r="13" spans="2:23" ht="14.4" x14ac:dyDescent="0.3">
      <c r="J13" s="121" t="s">
        <v>20</v>
      </c>
      <c r="K13" s="94">
        <f>K12*19%</f>
        <v>37672.413793103449</v>
      </c>
      <c r="L13" s="40"/>
      <c r="M13" s="118" t="s">
        <v>20</v>
      </c>
      <c r="N13" s="112">
        <f>N12*19%</f>
        <v>37772</v>
      </c>
      <c r="O13" s="40"/>
      <c r="P13" s="117" t="s">
        <v>20</v>
      </c>
      <c r="Q13" s="95">
        <f>Q12*19%</f>
        <v>37857.5</v>
      </c>
      <c r="R13" s="40"/>
      <c r="S13" s="114" t="s">
        <v>20</v>
      </c>
      <c r="T13" s="111">
        <f>T12*19%</f>
        <v>37943</v>
      </c>
      <c r="U13" s="40"/>
      <c r="V13" s="97" t="s">
        <v>20</v>
      </c>
      <c r="W13" s="45">
        <f>W12*19%</f>
        <v>37811.228448275862</v>
      </c>
    </row>
    <row r="14" spans="2:23" ht="16.5" customHeight="1" x14ac:dyDescent="0.3">
      <c r="F14" s="67"/>
      <c r="G14" s="67"/>
      <c r="H14" s="21"/>
      <c r="I14" s="27"/>
      <c r="J14" s="33"/>
      <c r="K14" s="41"/>
      <c r="L14" s="40"/>
      <c r="M14" s="33"/>
      <c r="N14" s="41"/>
      <c r="O14" s="40"/>
      <c r="P14" s="33"/>
      <c r="Q14" s="41"/>
      <c r="R14" s="40"/>
      <c r="S14" s="33"/>
      <c r="T14" s="41"/>
      <c r="U14" s="40"/>
      <c r="V14" s="33"/>
      <c r="W14" s="41"/>
    </row>
    <row r="15" spans="2:23" ht="21" customHeight="1" x14ac:dyDescent="0.3">
      <c r="B15" s="194" t="s">
        <v>31</v>
      </c>
      <c r="C15" s="195"/>
      <c r="D15" s="196"/>
      <c r="F15" s="192" t="s">
        <v>19</v>
      </c>
      <c r="G15" s="193"/>
      <c r="H15" s="65">
        <f>SUM(H11)</f>
        <v>199006.46551724139</v>
      </c>
      <c r="I15" s="37"/>
      <c r="J15" s="98" t="s">
        <v>21</v>
      </c>
      <c r="K15" s="95">
        <f>SUM(K12:K13)</f>
        <v>235948.27586206899</v>
      </c>
      <c r="L15" s="40"/>
      <c r="M15" s="99" t="s">
        <v>21</v>
      </c>
      <c r="N15" s="95">
        <f>SUM(N12:N13)</f>
        <v>236572</v>
      </c>
      <c r="O15" s="40"/>
      <c r="P15" s="100" t="s">
        <v>21</v>
      </c>
      <c r="Q15" s="95">
        <f>SUM(Q12:Q13)</f>
        <v>237107.5</v>
      </c>
      <c r="R15" s="40"/>
      <c r="S15" s="101" t="s">
        <v>21</v>
      </c>
      <c r="T15" s="95">
        <f>SUM(T12:T13)</f>
        <v>237643</v>
      </c>
      <c r="U15" s="40"/>
      <c r="V15" s="97" t="s">
        <v>21</v>
      </c>
      <c r="W15" s="59">
        <f>SUM(W12:W13)</f>
        <v>236817.69396551725</v>
      </c>
    </row>
    <row r="16" spans="2:23" ht="21" customHeight="1" x14ac:dyDescent="0.3">
      <c r="B16" s="197"/>
      <c r="C16" s="198"/>
      <c r="D16" s="199"/>
      <c r="F16" s="172" t="s">
        <v>20</v>
      </c>
      <c r="G16" s="173"/>
      <c r="H16" s="66">
        <f>+H15*19%</f>
        <v>37811.228448275862</v>
      </c>
      <c r="I16" s="37"/>
      <c r="J16" s="33"/>
      <c r="K16" s="36"/>
      <c r="L16" s="37"/>
      <c r="M16" s="33"/>
      <c r="N16" s="36"/>
      <c r="O16" s="37"/>
      <c r="P16" s="33"/>
      <c r="Q16" s="36"/>
      <c r="R16" s="37"/>
      <c r="S16" s="37"/>
      <c r="T16" s="37"/>
      <c r="U16" s="37"/>
      <c r="V16" s="33"/>
      <c r="W16" s="36"/>
    </row>
    <row r="17" spans="2:23" ht="14.4" x14ac:dyDescent="0.3">
      <c r="B17" s="197"/>
      <c r="C17" s="198"/>
      <c r="D17" s="199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</row>
    <row r="18" spans="2:23" ht="24" customHeight="1" x14ac:dyDescent="0.3">
      <c r="B18" s="200"/>
      <c r="C18" s="201"/>
      <c r="D18" s="202"/>
      <c r="F18" s="174" t="s">
        <v>21</v>
      </c>
      <c r="G18" s="175"/>
      <c r="H18" s="68">
        <f>SUM(H15:H16)</f>
        <v>236817.69396551725</v>
      </c>
      <c r="I18" s="37"/>
      <c r="J18" s="33"/>
      <c r="K18" s="34"/>
      <c r="L18" s="37"/>
      <c r="M18" s="33"/>
      <c r="N18" s="34"/>
      <c r="O18" s="37"/>
      <c r="P18" s="33"/>
      <c r="Q18" s="34"/>
      <c r="R18" s="37"/>
      <c r="S18" s="37"/>
      <c r="T18" s="37"/>
      <c r="U18" s="37"/>
      <c r="V18" s="33"/>
      <c r="W18" s="34"/>
    </row>
    <row r="19" spans="2:23" ht="14.4" x14ac:dyDescent="0.3"/>
    <row r="20" spans="2:23" ht="14.4" x14ac:dyDescent="0.3"/>
    <row r="21" spans="2:23" ht="14.4" x14ac:dyDescent="0.3"/>
    <row r="22" spans="2:23" ht="14.4" x14ac:dyDescent="0.3"/>
    <row r="23" spans="2:23" ht="14.4" x14ac:dyDescent="0.3"/>
  </sheetData>
  <mergeCells count="13">
    <mergeCell ref="B15:D18"/>
    <mergeCell ref="C3:H3"/>
    <mergeCell ref="C4:H4"/>
    <mergeCell ref="B5:H5"/>
    <mergeCell ref="B9:C9"/>
    <mergeCell ref="F15:G15"/>
    <mergeCell ref="F16:G16"/>
    <mergeCell ref="F18:G18"/>
    <mergeCell ref="J6:K6"/>
    <mergeCell ref="M6:N6"/>
    <mergeCell ref="P6:Q6"/>
    <mergeCell ref="V6:W6"/>
    <mergeCell ref="S6:T6"/>
  </mergeCells>
  <pageMargins left="0.7" right="0.7" top="0.75" bottom="0.75" header="0.3" footer="0.3"/>
  <pageSetup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RESUMEN_MATERIALES</vt:lpstr>
      <vt:lpstr>MATRIZ MATERIALES. GENERAL</vt:lpstr>
      <vt:lpstr>AU3. LAB MICRO</vt:lpstr>
      <vt:lpstr>AU3. LAB INV.</vt:lpstr>
      <vt:lpstr>AU3. LAB QUIMICA</vt:lpstr>
      <vt:lpstr>'AU3. LAB INV.'!Área_de_impresión</vt:lpstr>
      <vt:lpstr>'AU3. LAB MICRO'!Área_de_impresión</vt:lpstr>
      <vt:lpstr>'AU3. LAB QUIMICA'!Área_de_impresión</vt:lpstr>
      <vt:lpstr>'MATRIZ MATERIALES. GENERAL'!Área_de_impresión</vt:lpstr>
      <vt:lpstr>RESUMEN_MATERIALES!Área_de_impresión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Helinton Andres Ramirez Galvis</dc:creator>
  <cp:keywords/>
  <dc:description/>
  <cp:lastModifiedBy>Jessica Rojas</cp:lastModifiedBy>
  <cp:revision/>
  <dcterms:created xsi:type="dcterms:W3CDTF">2016-06-14T13:24:41Z</dcterms:created>
  <dcterms:modified xsi:type="dcterms:W3CDTF">2025-09-22T19:53:30Z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2025-01-28T15:51:25Z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fa634d19-a474-46a5-8629-fb52c16c603d</vt:lpwstr>
  </property>
  <property fmtid="{D5CDD505-2E9C-101B-9397-08002B2CF9AE}" pid="8" name="MSIP_Label_fc111285-cafa-4fc9-8a9a-bd902089b24f_ContentBits">
    <vt:lpwstr>0</vt:lpwstr>
  </property>
</Properties>
</file>