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2.xml" ContentType="application/vnd.openxmlformats-officedocument.spreadsheetml.comments+xml"/>
  <Override PartName="/xl/threadedComments/threadedComment2.xml" ContentType="application/vnd.ms-excel.threadedcomments+xml"/>
  <Override PartName="/xl/comments3.xml" ContentType="application/vnd.openxmlformats-officedocument.spreadsheetml.comments+xml"/>
  <Override PartName="/xl/threadedComments/threadedComment3.xml" ContentType="application/vnd.ms-excel.threaded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defaultThemeVersion="166925"/>
  <mc:AlternateContent xmlns:mc="http://schemas.openxmlformats.org/markup-compatibility/2006">
    <mc:Choice Requires="x15">
      <x15ac:absPath xmlns:x15ac="http://schemas.microsoft.com/office/spreadsheetml/2010/11/ac" url="C:\Users\57321\Downloads\"/>
    </mc:Choice>
  </mc:AlternateContent>
  <xr:revisionPtr revIDLastSave="0" documentId="13_ncr:1_{DA7913A0-D135-4F3A-87E1-2FCD08803452}" xr6:coauthVersionLast="47" xr6:coauthVersionMax="47" xr10:uidLastSave="{00000000-0000-0000-0000-000000000000}"/>
  <bookViews>
    <workbookView xWindow="-108" yWindow="-108" windowWidth="23256" windowHeight="12456" activeTab="7" xr2:uid="{00000000-000D-0000-FFFF-FFFF00000000}"/>
  </bookViews>
  <sheets>
    <sheet name="Estudio de mercado ajustado" sheetId="12" state="hidden" r:id="rId1"/>
    <sheet name="Códigos UNSPSC" sheetId="2" state="hidden" r:id="rId2"/>
    <sheet name="Cotización 1" sheetId="6" state="hidden" r:id="rId3"/>
    <sheet name="Cotización 2" sheetId="7" state="hidden" r:id="rId4"/>
    <sheet name="Cotización 3" sheetId="5" state="hidden" r:id="rId5"/>
    <sheet name="Estudio de mercado" sheetId="3" state="hidden" r:id="rId6"/>
    <sheet name="Costo por componente" sheetId="11" state="hidden" r:id="rId7"/>
    <sheet name="OFERTA ECONOMICA" sheetId="13" r:id="rId8"/>
    <sheet name="CRONOGRAMA GENERAL ACTIVIDADES" sheetId="10" state="hidden" r:id="rId9"/>
    <sheet name="Calculo Forma de Pagos" sheetId="9" state="hidden" r:id="rId10"/>
  </sheets>
  <externalReferences>
    <externalReference r:id="rId11"/>
    <externalReference r:id="rId12"/>
    <externalReference r:id="rId13"/>
  </externalReferences>
  <definedNames>
    <definedName name="_xlnm._FilterDatabase" localSheetId="2" hidden="1">'Cotización 1'!$A$8:$H$30</definedName>
    <definedName name="_xlnm._FilterDatabase" localSheetId="3" hidden="1">'Cotización 2'!$A$8:$H$30</definedName>
    <definedName name="BASE" localSheetId="9">#REF!</definedName>
    <definedName name="BASE" localSheetId="0">#REF!</definedName>
    <definedName name="BASE" localSheetId="7">#REF!</definedName>
    <definedName name="BASE">#REF!</definedName>
    <definedName name="Casas_de_juventud" localSheetId="9">#REF!</definedName>
    <definedName name="Casas_de_juventud" localSheetId="0">#REF!</definedName>
    <definedName name="Casas_de_juventud" localSheetId="7">#REF!</definedName>
    <definedName name="Casas_de_juventud">#REF!</definedName>
    <definedName name="Centros_Forjar" localSheetId="9">#REF!</definedName>
    <definedName name="Centros_Forjar" localSheetId="0">#REF!</definedName>
    <definedName name="Centros_Forjar" localSheetId="7">#REF!</definedName>
    <definedName name="Centros_Forjar">#REF!</definedName>
    <definedName name="CONCPETOLINEA" localSheetId="9">#REF!</definedName>
    <definedName name="CONCPETOLINEA" localSheetId="0">#REF!</definedName>
    <definedName name="CONCPETOLINEA" localSheetId="7">#REF!</definedName>
    <definedName name="CONCPETOLINEA">#REF!</definedName>
    <definedName name="dgsgdffg" localSheetId="9">#REF!</definedName>
    <definedName name="dgsgdffg" localSheetId="0">#REF!</definedName>
    <definedName name="dgsgdffg" localSheetId="7">#REF!</definedName>
    <definedName name="dgsgdffg">#REF!</definedName>
    <definedName name="DIMENSION" localSheetId="9">#REF!</definedName>
    <definedName name="DIMENSION" localSheetId="0">#REF!</definedName>
    <definedName name="DIMENSION" localSheetId="7">#REF!</definedName>
    <definedName name="DIMENSION">#REF!</definedName>
    <definedName name="Escuelas_culturales" localSheetId="9">#REF!</definedName>
    <definedName name="Escuelas_culturales" localSheetId="0">#REF!</definedName>
    <definedName name="Escuelas_culturales" localSheetId="7">#REF!</definedName>
    <definedName name="Escuelas_culturales">#REF!</definedName>
    <definedName name="Escuelas_deportivas" localSheetId="9">#REF!</definedName>
    <definedName name="Escuelas_deportivas" localSheetId="0">#REF!</definedName>
    <definedName name="Escuelas_deportivas" localSheetId="7">#REF!</definedName>
    <definedName name="Escuelas_deportivas">#REF!</definedName>
    <definedName name="ESTADO">[1]LISTAS!$B$5:$B$10</definedName>
    <definedName name="ESTADODOS">[1]LISTAS!$B$6:$B$10</definedName>
    <definedName name="ETAPA" localSheetId="9">#REF!</definedName>
    <definedName name="ETAPA" localSheetId="0">#REF!</definedName>
    <definedName name="ETAPA" localSheetId="7">#REF!</definedName>
    <definedName name="ETAPA">#REF!</definedName>
    <definedName name="FGKJHLKHKJÑ" localSheetId="9">#REF!</definedName>
    <definedName name="FGKJHLKHKJÑ" localSheetId="0">#REF!</definedName>
    <definedName name="FGKJHLKHKJÑ" localSheetId="7">#REF!</definedName>
    <definedName name="FGKJHLKHKJÑ">#REF!</definedName>
    <definedName name="GGGGGGGGGGGGG" localSheetId="9">#REF!</definedName>
    <definedName name="GGGGGGGGGGGGG" localSheetId="0">#REF!</definedName>
    <definedName name="GGGGGGGGGGGGG" localSheetId="7">#REF!</definedName>
    <definedName name="GGGGGGGGGGGGG">#REF!</definedName>
    <definedName name="IED" localSheetId="9">#REF!</definedName>
    <definedName name="IED" localSheetId="0">#REF!</definedName>
    <definedName name="IED" localSheetId="7">#REF!</definedName>
    <definedName name="IED">#REF!</definedName>
    <definedName name="INDICADOR">[2]listas!$S$216:$S$275</definedName>
    <definedName name="LINEA" localSheetId="9">#REF!</definedName>
    <definedName name="LINEA" localSheetId="0">#REF!</definedName>
    <definedName name="LINEA" localSheetId="7">#REF!</definedName>
    <definedName name="LINEA">#REF!</definedName>
    <definedName name="Mipymes" localSheetId="9">#REF!</definedName>
    <definedName name="Mipymes" localSheetId="0">#REF!</definedName>
    <definedName name="Mipymes" localSheetId="7">#REF!</definedName>
    <definedName name="Mipymes">#REF!</definedName>
    <definedName name="NIVEL" localSheetId="9">#REF!</definedName>
    <definedName name="NIVEL" localSheetId="0">#REF!</definedName>
    <definedName name="NIVEL" localSheetId="7">#REF!</definedName>
    <definedName name="NIVEL">#REF!</definedName>
    <definedName name="SECTOR" localSheetId="9">#REF!</definedName>
    <definedName name="SECTOR" localSheetId="0">#REF!</definedName>
    <definedName name="SECTOR" localSheetId="7">#REF!</definedName>
    <definedName name="SECTOR">#REF!</definedName>
    <definedName name="Sedes_culturales" localSheetId="9">#REF!</definedName>
    <definedName name="Sedes_culturales" localSheetId="0">#REF!</definedName>
    <definedName name="Sedes_culturales" localSheetId="7">#REF!</definedName>
    <definedName name="Sedes_culturales">#REF!</definedName>
    <definedName name="TEMA" localSheetId="9">#REF!</definedName>
    <definedName name="TEMA" localSheetId="0">#REF!</definedName>
    <definedName name="TEMA" localSheetId="7">#REF!</definedName>
    <definedName name="TEMA">#REF!</definedName>
    <definedName name="TEMAGEO" localSheetId="9">#REF!</definedName>
    <definedName name="TEMAGEO" localSheetId="0">#REF!</definedName>
    <definedName name="TEMAGEO" localSheetId="7">#REF!</definedName>
    <definedName name="TEMAGEO">#REF!</definedName>
    <definedName name="TIPODECODIGO" localSheetId="9">#REF!</definedName>
    <definedName name="TIPODECODIGO" localSheetId="0">#REF!</definedName>
    <definedName name="TIPODECODIGO" localSheetId="7">#REF!</definedName>
    <definedName name="TIPODECODIGO">#REF!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130" i="13" l="1"/>
  <c r="H17" i="13"/>
  <c r="I17" i="13" s="1"/>
  <c r="H18" i="13"/>
  <c r="I18" i="13" s="1"/>
  <c r="H19" i="13"/>
  <c r="I19" i="13" s="1"/>
  <c r="H20" i="13"/>
  <c r="I20" i="13" s="1"/>
  <c r="H21" i="13"/>
  <c r="I21" i="13" s="1"/>
  <c r="H22" i="13"/>
  <c r="I22" i="13"/>
  <c r="H23" i="13"/>
  <c r="I23" i="13" s="1"/>
  <c r="H24" i="13"/>
  <c r="I24" i="13" s="1"/>
  <c r="H25" i="13"/>
  <c r="I25" i="13" s="1"/>
  <c r="H26" i="13"/>
  <c r="I26" i="13" s="1"/>
  <c r="H27" i="13"/>
  <c r="I27" i="13" s="1"/>
  <c r="H28" i="13"/>
  <c r="I28" i="13" s="1"/>
  <c r="H29" i="13"/>
  <c r="I29" i="13" s="1"/>
  <c r="H30" i="13"/>
  <c r="I30" i="13" s="1"/>
  <c r="H31" i="13"/>
  <c r="I31" i="13" s="1"/>
  <c r="H32" i="13"/>
  <c r="I32" i="13" s="1"/>
  <c r="H33" i="13"/>
  <c r="I33" i="13" s="1"/>
  <c r="H34" i="13"/>
  <c r="I34" i="13" s="1"/>
  <c r="H35" i="13"/>
  <c r="I35" i="13" s="1"/>
  <c r="H36" i="13"/>
  <c r="I36" i="13" s="1"/>
  <c r="H37" i="13"/>
  <c r="I37" i="13" s="1"/>
  <c r="H38" i="13"/>
  <c r="I38" i="13" s="1"/>
  <c r="H39" i="13"/>
  <c r="I39" i="13"/>
  <c r="H40" i="13"/>
  <c r="I40" i="13" s="1"/>
  <c r="H41" i="13"/>
  <c r="I41" i="13" s="1"/>
  <c r="H42" i="13"/>
  <c r="I42" i="13" s="1"/>
  <c r="H43" i="13"/>
  <c r="I43" i="13" s="1"/>
  <c r="H44" i="13"/>
  <c r="I44" i="13" s="1"/>
  <c r="H45" i="13"/>
  <c r="I45" i="13" s="1"/>
  <c r="H46" i="13"/>
  <c r="I46" i="13" s="1"/>
  <c r="H47" i="13"/>
  <c r="I47" i="13" s="1"/>
  <c r="H48" i="13"/>
  <c r="I48" i="13" s="1"/>
  <c r="H49" i="13"/>
  <c r="I49" i="13" s="1"/>
  <c r="H50" i="13"/>
  <c r="I50" i="13" s="1"/>
  <c r="H51" i="13"/>
  <c r="I51" i="13" s="1"/>
  <c r="H52" i="13"/>
  <c r="I52" i="13" s="1"/>
  <c r="H53" i="13"/>
  <c r="I53" i="13" s="1"/>
  <c r="H54" i="13"/>
  <c r="I54" i="13" s="1"/>
  <c r="H55" i="13"/>
  <c r="I55" i="13" s="1"/>
  <c r="H56" i="13"/>
  <c r="I56" i="13" s="1"/>
  <c r="H57" i="13"/>
  <c r="I57" i="13" s="1"/>
  <c r="H58" i="13"/>
  <c r="I58" i="13" s="1"/>
  <c r="H59" i="13"/>
  <c r="I59" i="13" s="1"/>
  <c r="H60" i="13"/>
  <c r="I60" i="13" s="1"/>
  <c r="H61" i="13"/>
  <c r="I61" i="13" s="1"/>
  <c r="H62" i="13"/>
  <c r="I62" i="13" s="1"/>
  <c r="H63" i="13"/>
  <c r="I63" i="13" s="1"/>
  <c r="H64" i="13"/>
  <c r="I64" i="13" s="1"/>
  <c r="H65" i="13"/>
  <c r="I65" i="13" s="1"/>
  <c r="H66" i="13"/>
  <c r="I66" i="13" s="1"/>
  <c r="H67" i="13"/>
  <c r="I67" i="13" s="1"/>
  <c r="H68" i="13"/>
  <c r="I68" i="13" s="1"/>
  <c r="H69" i="13"/>
  <c r="I69" i="13" s="1"/>
  <c r="H70" i="13"/>
  <c r="I70" i="13" s="1"/>
  <c r="H71" i="13"/>
  <c r="I71" i="13" s="1"/>
  <c r="H72" i="13"/>
  <c r="I72" i="13" s="1"/>
  <c r="H73" i="13"/>
  <c r="I73" i="13" s="1"/>
  <c r="H74" i="13"/>
  <c r="I74" i="13" s="1"/>
  <c r="H75" i="13"/>
  <c r="I75" i="13" s="1"/>
  <c r="H76" i="13"/>
  <c r="I76" i="13" s="1"/>
  <c r="H77" i="13"/>
  <c r="I77" i="13" s="1"/>
  <c r="H78" i="13"/>
  <c r="I78" i="13" s="1"/>
  <c r="H79" i="13"/>
  <c r="I79" i="13" s="1"/>
  <c r="H80" i="13"/>
  <c r="I80" i="13" s="1"/>
  <c r="H81" i="13"/>
  <c r="I81" i="13" s="1"/>
  <c r="H82" i="13"/>
  <c r="I82" i="13" s="1"/>
  <c r="H83" i="13"/>
  <c r="I83" i="13" s="1"/>
  <c r="H84" i="13"/>
  <c r="I84" i="13" s="1"/>
  <c r="H85" i="13"/>
  <c r="I85" i="13" s="1"/>
  <c r="H86" i="13"/>
  <c r="I86" i="13" s="1"/>
  <c r="H87" i="13"/>
  <c r="I87" i="13" s="1"/>
  <c r="H88" i="13"/>
  <c r="I88" i="13" s="1"/>
  <c r="H89" i="13"/>
  <c r="I89" i="13" s="1"/>
  <c r="H90" i="13"/>
  <c r="I90" i="13" s="1"/>
  <c r="H91" i="13"/>
  <c r="I91" i="13" s="1"/>
  <c r="H92" i="13"/>
  <c r="I92" i="13" s="1"/>
  <c r="H93" i="13"/>
  <c r="I93" i="13" s="1"/>
  <c r="H94" i="13"/>
  <c r="I94" i="13" s="1"/>
  <c r="H95" i="13"/>
  <c r="I95" i="13" s="1"/>
  <c r="H96" i="13"/>
  <c r="I96" i="13" s="1"/>
  <c r="H97" i="13"/>
  <c r="I97" i="13" s="1"/>
  <c r="H98" i="13"/>
  <c r="I98" i="13" s="1"/>
  <c r="H99" i="13"/>
  <c r="I99" i="13" s="1"/>
  <c r="H100" i="13"/>
  <c r="I100" i="13" s="1"/>
  <c r="H101" i="13"/>
  <c r="I101" i="13" s="1"/>
  <c r="H102" i="13"/>
  <c r="I102" i="13" s="1"/>
  <c r="H103" i="13"/>
  <c r="I103" i="13" s="1"/>
  <c r="H104" i="13"/>
  <c r="I104" i="13"/>
  <c r="H105" i="13"/>
  <c r="I105" i="13" s="1"/>
  <c r="H106" i="13"/>
  <c r="I106" i="13" s="1"/>
  <c r="H107" i="13"/>
  <c r="I107" i="13" s="1"/>
  <c r="H108" i="13"/>
  <c r="I108" i="13" s="1"/>
  <c r="H109" i="13"/>
  <c r="I109" i="13" s="1"/>
  <c r="H110" i="13"/>
  <c r="I110" i="13" s="1"/>
  <c r="H111" i="13"/>
  <c r="I111" i="13" s="1"/>
  <c r="H112" i="13"/>
  <c r="I112" i="13" s="1"/>
  <c r="H113" i="13"/>
  <c r="I113" i="13" s="1"/>
  <c r="H114" i="13"/>
  <c r="I114" i="13" s="1"/>
  <c r="H115" i="13"/>
  <c r="I115" i="13" s="1"/>
  <c r="H116" i="13"/>
  <c r="I116" i="13" s="1"/>
  <c r="H117" i="13"/>
  <c r="I117" i="13" s="1"/>
  <c r="H118" i="13"/>
  <c r="I118" i="13" s="1"/>
  <c r="H119" i="13"/>
  <c r="I119" i="13" s="1"/>
  <c r="H120" i="13"/>
  <c r="I120" i="13" s="1"/>
  <c r="H121" i="13"/>
  <c r="I121" i="13" s="1"/>
  <c r="H122" i="13"/>
  <c r="I122" i="13" s="1"/>
  <c r="H123" i="13"/>
  <c r="I123" i="13" s="1"/>
  <c r="H8" i="13" l="1"/>
  <c r="F124" i="13" l="1"/>
  <c r="H131" i="13"/>
  <c r="H16" i="13" l="1"/>
  <c r="I16" i="13" s="1"/>
  <c r="H15" i="13"/>
  <c r="I15" i="13" s="1"/>
  <c r="H14" i="13"/>
  <c r="I14" i="13" s="1"/>
  <c r="H13" i="13"/>
  <c r="I13" i="13" s="1"/>
  <c r="H12" i="13"/>
  <c r="I12" i="13" s="1"/>
  <c r="H11" i="13"/>
  <c r="I11" i="13" s="1"/>
  <c r="H10" i="13"/>
  <c r="I10" i="13" s="1"/>
  <c r="H9" i="13"/>
  <c r="I9" i="13" s="1"/>
  <c r="I8" i="13"/>
  <c r="I124" i="13" l="1"/>
  <c r="J94" i="12" l="1"/>
  <c r="K94" i="12" s="1"/>
  <c r="L94" i="12" s="1"/>
  <c r="N94" i="12" s="1"/>
  <c r="J95" i="12"/>
  <c r="K95" i="12" s="1"/>
  <c r="J96" i="12"/>
  <c r="J97" i="12"/>
  <c r="K97" i="12" s="1"/>
  <c r="J98" i="12"/>
  <c r="K98" i="12" s="1"/>
  <c r="L98" i="12" s="1"/>
  <c r="N98" i="12" s="1"/>
  <c r="J99" i="12"/>
  <c r="M99" i="12" s="1"/>
  <c r="J93" i="12"/>
  <c r="M95" i="12" l="1"/>
  <c r="K99" i="12"/>
  <c r="L99" i="12" s="1"/>
  <c r="N99" i="12" s="1"/>
  <c r="L95" i="12"/>
  <c r="N95" i="12" s="1"/>
  <c r="M94" i="12"/>
  <c r="M98" i="12"/>
  <c r="K96" i="12"/>
  <c r="L96" i="12" s="1"/>
  <c r="N96" i="12" s="1"/>
  <c r="M97" i="12"/>
  <c r="L97" i="12"/>
  <c r="N97" i="12" s="1"/>
  <c r="M96" i="12"/>
  <c r="N100" i="12" l="1"/>
  <c r="G95" i="12" l="1"/>
  <c r="M93" i="12"/>
  <c r="K93" i="12"/>
  <c r="K81" i="12"/>
  <c r="K75" i="12"/>
  <c r="K69" i="12"/>
  <c r="K63" i="12"/>
  <c r="K57" i="12"/>
  <c r="K51" i="12"/>
  <c r="K45" i="12"/>
  <c r="K39" i="12"/>
  <c r="K33" i="12"/>
  <c r="K26" i="12"/>
  <c r="K19" i="12"/>
  <c r="AA14" i="12"/>
  <c r="Z14" i="12"/>
  <c r="Y14" i="12"/>
  <c r="T14" i="12"/>
  <c r="R14" i="12"/>
  <c r="S14" i="12" s="1"/>
  <c r="U14" i="12" s="1"/>
  <c r="O14" i="12"/>
  <c r="M14" i="12"/>
  <c r="AB14" i="12" s="1"/>
  <c r="AA13" i="12"/>
  <c r="Z13" i="12"/>
  <c r="Y13" i="12"/>
  <c r="T13" i="12"/>
  <c r="R13" i="12"/>
  <c r="S13" i="12" s="1"/>
  <c r="U13" i="12" s="1"/>
  <c r="O13" i="12"/>
  <c r="M13" i="12"/>
  <c r="N13" i="12" s="1"/>
  <c r="P13" i="12" s="1"/>
  <c r="AA12" i="12"/>
  <c r="Z12" i="12"/>
  <c r="Y12" i="12"/>
  <c r="T12" i="12"/>
  <c r="R12" i="12"/>
  <c r="S12" i="12" s="1"/>
  <c r="U12" i="12" s="1"/>
  <c r="O12" i="12"/>
  <c r="M12" i="12"/>
  <c r="N12" i="12" s="1"/>
  <c r="AA11" i="12"/>
  <c r="Z11" i="12"/>
  <c r="Y11" i="12"/>
  <c r="T11" i="12"/>
  <c r="R11" i="12"/>
  <c r="S11" i="12" s="1"/>
  <c r="U11" i="12" s="1"/>
  <c r="O11" i="12"/>
  <c r="M11" i="12"/>
  <c r="AI10" i="12"/>
  <c r="AA10" i="12"/>
  <c r="Z10" i="12"/>
  <c r="Y10" i="12"/>
  <c r="T10" i="12"/>
  <c r="R10" i="12"/>
  <c r="S10" i="12" s="1"/>
  <c r="U10" i="12" s="1"/>
  <c r="O10" i="12"/>
  <c r="M10" i="12"/>
  <c r="N10" i="12" s="1"/>
  <c r="AH9" i="12"/>
  <c r="AA9" i="12"/>
  <c r="Z9" i="12"/>
  <c r="Y9" i="12"/>
  <c r="T9" i="12"/>
  <c r="R9" i="12"/>
  <c r="S9" i="12" s="1"/>
  <c r="U9" i="12" s="1"/>
  <c r="O9" i="12"/>
  <c r="M9" i="12"/>
  <c r="AJ8" i="12"/>
  <c r="AI8" i="12"/>
  <c r="AA8" i="12"/>
  <c r="Z8" i="12"/>
  <c r="Y8" i="12"/>
  <c r="T8" i="12"/>
  <c r="R8" i="12"/>
  <c r="S8" i="12" s="1"/>
  <c r="U8" i="12" s="1"/>
  <c r="O8" i="12"/>
  <c r="M8" i="12"/>
  <c r="N8" i="12" s="1"/>
  <c r="AA7" i="12"/>
  <c r="Z7" i="12"/>
  <c r="Y7" i="12"/>
  <c r="T7" i="12"/>
  <c r="R7" i="12"/>
  <c r="S7" i="12" s="1"/>
  <c r="U7" i="12" s="1"/>
  <c r="O7" i="12"/>
  <c r="M7" i="12"/>
  <c r="AA6" i="12"/>
  <c r="Z6" i="12"/>
  <c r="Y6" i="12"/>
  <c r="T6" i="12"/>
  <c r="R6" i="12"/>
  <c r="S6" i="12" s="1"/>
  <c r="U6" i="12" s="1"/>
  <c r="O6" i="12"/>
  <c r="N6" i="12"/>
  <c r="M6" i="12"/>
  <c r="AA5" i="12"/>
  <c r="Z5" i="12"/>
  <c r="Y5" i="12"/>
  <c r="T5" i="12"/>
  <c r="R5" i="12"/>
  <c r="S5" i="12" s="1"/>
  <c r="U5" i="12" s="1"/>
  <c r="O5" i="12"/>
  <c r="M5" i="12"/>
  <c r="N5" i="12" s="1"/>
  <c r="AA4" i="12"/>
  <c r="Z4" i="12"/>
  <c r="Y4" i="12"/>
  <c r="T4" i="12"/>
  <c r="R4" i="12"/>
  <c r="S4" i="12" s="1"/>
  <c r="U4" i="12" s="1"/>
  <c r="O4" i="12"/>
  <c r="M4" i="12"/>
  <c r="N4" i="12" s="1"/>
  <c r="AA3" i="12"/>
  <c r="Z3" i="12"/>
  <c r="Y3" i="12"/>
  <c r="T3" i="12"/>
  <c r="R3" i="12"/>
  <c r="S3" i="12" s="1"/>
  <c r="U3" i="12" s="1"/>
  <c r="O3" i="12"/>
  <c r="M3" i="12"/>
  <c r="N3" i="12" s="1"/>
  <c r="P3" i="12" s="1"/>
  <c r="J100" i="3"/>
  <c r="G102" i="3"/>
  <c r="J102" i="3"/>
  <c r="M102" i="3" s="1"/>
  <c r="J105" i="3"/>
  <c r="J104" i="3"/>
  <c r="K104" i="3" s="1"/>
  <c r="L104" i="3" s="1"/>
  <c r="N104" i="3" s="1"/>
  <c r="J103" i="3"/>
  <c r="K103" i="3" s="1"/>
  <c r="L103" i="3" s="1"/>
  <c r="N103" i="3" s="1"/>
  <c r="M101" i="3"/>
  <c r="N101" i="3"/>
  <c r="AC4" i="12" l="1"/>
  <c r="AC8" i="12"/>
  <c r="AB6" i="12"/>
  <c r="AB7" i="12"/>
  <c r="P4" i="12"/>
  <c r="AE4" i="12" s="1"/>
  <c r="AD3" i="12"/>
  <c r="AB9" i="12"/>
  <c r="AF13" i="12"/>
  <c r="AD14" i="12"/>
  <c r="N9" i="12"/>
  <c r="P9" i="12" s="1"/>
  <c r="AC10" i="12"/>
  <c r="AB4" i="12"/>
  <c r="K102" i="3"/>
  <c r="L102" i="3" s="1"/>
  <c r="N102" i="3" s="1"/>
  <c r="N106" i="3" s="1"/>
  <c r="M103" i="3"/>
  <c r="AB13" i="12"/>
  <c r="J89" i="12"/>
  <c r="AB3" i="12"/>
  <c r="AC5" i="12"/>
  <c r="AB5" i="12"/>
  <c r="AD7" i="12"/>
  <c r="AD8" i="12"/>
  <c r="AC12" i="12"/>
  <c r="AD12" i="12"/>
  <c r="AD13" i="12"/>
  <c r="Z15" i="12"/>
  <c r="AD4" i="12"/>
  <c r="AD6" i="12"/>
  <c r="AD9" i="12"/>
  <c r="AB10" i="12"/>
  <c r="AD11" i="12"/>
  <c r="N14" i="12"/>
  <c r="P14" i="12" s="1"/>
  <c r="L93" i="12"/>
  <c r="N93" i="12" s="1"/>
  <c r="AF3" i="12"/>
  <c r="AE3" i="12"/>
  <c r="AC9" i="12"/>
  <c r="AE13" i="12"/>
  <c r="AD5" i="12"/>
  <c r="AC6" i="12"/>
  <c r="P6" i="12"/>
  <c r="AB11" i="12"/>
  <c r="AC3" i="12"/>
  <c r="AF9" i="12"/>
  <c r="AE9" i="12"/>
  <c r="N7" i="12"/>
  <c r="AB8" i="12"/>
  <c r="AD10" i="12"/>
  <c r="AF4" i="12"/>
  <c r="P5" i="12"/>
  <c r="P8" i="12"/>
  <c r="P10" i="12"/>
  <c r="N11" i="12"/>
  <c r="AB12" i="12"/>
  <c r="AC13" i="12"/>
  <c r="U15" i="12"/>
  <c r="P12" i="12"/>
  <c r="M104" i="3"/>
  <c r="M105" i="3"/>
  <c r="K105" i="3"/>
  <c r="L105" i="3" s="1"/>
  <c r="N105" i="3" s="1"/>
  <c r="AG13" i="12" l="1"/>
  <c r="AC14" i="12"/>
  <c r="AG4" i="12"/>
  <c r="AF5" i="12"/>
  <c r="AE5" i="12"/>
  <c r="P7" i="12"/>
  <c r="AC7" i="12"/>
  <c r="AE12" i="12"/>
  <c r="AF12" i="12"/>
  <c r="P11" i="12"/>
  <c r="AC11" i="12"/>
  <c r="AF10" i="12"/>
  <c r="AE10" i="12"/>
  <c r="AF6" i="12"/>
  <c r="AE6" i="12"/>
  <c r="AG3" i="12"/>
  <c r="AF14" i="12"/>
  <c r="AE14" i="12"/>
  <c r="AE8" i="12"/>
  <c r="AF8" i="12"/>
  <c r="AG8" i="12" s="1"/>
  <c r="AG9" i="12"/>
  <c r="U16" i="12" l="1"/>
  <c r="Z16" i="12"/>
  <c r="AG14" i="12"/>
  <c r="AG12" i="12"/>
  <c r="AG6" i="12"/>
  <c r="AF11" i="12"/>
  <c r="AE11" i="12"/>
  <c r="AF7" i="12"/>
  <c r="AE7" i="12"/>
  <c r="AG10" i="12"/>
  <c r="P15" i="12"/>
  <c r="P16" i="12" s="1"/>
  <c r="AG5" i="12"/>
  <c r="AE15" i="12" l="1"/>
  <c r="AE16" i="12" s="1"/>
  <c r="AH17" i="12"/>
  <c r="AG11" i="12"/>
  <c r="AG7" i="12"/>
  <c r="F4" i="11" l="1"/>
  <c r="F5" i="11"/>
  <c r="F6" i="11"/>
  <c r="F3" i="11"/>
  <c r="F8" i="11" s="1"/>
  <c r="K100" i="3" l="1"/>
  <c r="L100" i="3" s="1"/>
  <c r="N100" i="3" s="1"/>
  <c r="M100" i="3"/>
  <c r="AJ8" i="3"/>
  <c r="AI8" i="3"/>
  <c r="AI10" i="3"/>
  <c r="AH9" i="3"/>
  <c r="Y4" i="3"/>
  <c r="Y5" i="3"/>
  <c r="Y6" i="3"/>
  <c r="Y7" i="3"/>
  <c r="Y8" i="3"/>
  <c r="Y9" i="3"/>
  <c r="Y10" i="3"/>
  <c r="Y11" i="3"/>
  <c r="Y12" i="3"/>
  <c r="Y13" i="3"/>
  <c r="Y14" i="3"/>
  <c r="Y15" i="3"/>
  <c r="Y16" i="3"/>
  <c r="Y17" i="3"/>
  <c r="Y18" i="3"/>
  <c r="Y19" i="3"/>
  <c r="Y20" i="3"/>
  <c r="Y21" i="3"/>
  <c r="Y3" i="3"/>
  <c r="T4" i="3"/>
  <c r="T5" i="3"/>
  <c r="T6" i="3"/>
  <c r="T7" i="3"/>
  <c r="T8" i="3"/>
  <c r="T9" i="3"/>
  <c r="T10" i="3"/>
  <c r="T11" i="3"/>
  <c r="T12" i="3"/>
  <c r="T13" i="3"/>
  <c r="T14" i="3"/>
  <c r="T15" i="3"/>
  <c r="T16" i="3"/>
  <c r="T17" i="3"/>
  <c r="T18" i="3"/>
  <c r="T19" i="3"/>
  <c r="T20" i="3"/>
  <c r="T21" i="3"/>
  <c r="T3" i="3"/>
  <c r="O4" i="3"/>
  <c r="O5" i="3"/>
  <c r="O6" i="3"/>
  <c r="O7" i="3"/>
  <c r="O8" i="3"/>
  <c r="O9" i="3"/>
  <c r="O10" i="3"/>
  <c r="O11" i="3"/>
  <c r="O12" i="3"/>
  <c r="O13" i="3"/>
  <c r="O14" i="3"/>
  <c r="O15" i="3"/>
  <c r="O16" i="3"/>
  <c r="O17" i="3"/>
  <c r="O18" i="3"/>
  <c r="O19" i="3"/>
  <c r="O20" i="3"/>
  <c r="O21" i="3"/>
  <c r="O3" i="3"/>
  <c r="J124" i="9" l="1"/>
  <c r="J116" i="9"/>
  <c r="J109" i="9"/>
  <c r="J101" i="9"/>
  <c r="J91" i="9"/>
  <c r="J83" i="9"/>
  <c r="J73" i="9"/>
  <c r="J65" i="9"/>
  <c r="J55" i="9"/>
  <c r="AF50" i="9"/>
  <c r="AE49" i="9"/>
  <c r="AE48" i="9"/>
  <c r="AE47" i="9"/>
  <c r="AF46" i="9"/>
  <c r="J44" i="9"/>
  <c r="AF41" i="9" s="1"/>
  <c r="AG41" i="9" s="1"/>
  <c r="AF43" i="9"/>
  <c r="J34" i="9"/>
  <c r="AA29" i="9"/>
  <c r="AA28" i="9"/>
  <c r="AA27" i="9"/>
  <c r="AA26" i="9"/>
  <c r="AA25" i="9"/>
  <c r="AA24" i="9"/>
  <c r="AA23" i="9"/>
  <c r="AA22" i="9"/>
  <c r="AA21" i="9"/>
  <c r="Z21" i="9"/>
  <c r="Y21" i="9"/>
  <c r="R21" i="9"/>
  <c r="M21" i="9"/>
  <c r="AA20" i="9"/>
  <c r="Z20" i="9"/>
  <c r="Y20" i="9"/>
  <c r="R20" i="9"/>
  <c r="M20" i="9"/>
  <c r="AA19" i="9"/>
  <c r="Z19" i="9"/>
  <c r="Y19" i="9"/>
  <c r="R19" i="9"/>
  <c r="M19" i="9"/>
  <c r="AA18" i="9"/>
  <c r="Z18" i="9"/>
  <c r="Y18" i="9"/>
  <c r="R18" i="9"/>
  <c r="T18" i="9" s="1"/>
  <c r="M18" i="9"/>
  <c r="AA17" i="9"/>
  <c r="Z17" i="9"/>
  <c r="Y17" i="9"/>
  <c r="R17" i="9"/>
  <c r="M17" i="9"/>
  <c r="AA16" i="9"/>
  <c r="Z16" i="9"/>
  <c r="Y16" i="9"/>
  <c r="R16" i="9"/>
  <c r="M16" i="9"/>
  <c r="AA15" i="9"/>
  <c r="Z15" i="9"/>
  <c r="Y15" i="9"/>
  <c r="R15" i="9"/>
  <c r="M15" i="9"/>
  <c r="AA14" i="9"/>
  <c r="Z14" i="9"/>
  <c r="Y14" i="9"/>
  <c r="R14" i="9"/>
  <c r="T14" i="9" s="1"/>
  <c r="M14" i="9"/>
  <c r="AA13" i="9"/>
  <c r="Z13" i="9"/>
  <c r="Y13" i="9"/>
  <c r="R13" i="9"/>
  <c r="M13" i="9"/>
  <c r="AA12" i="9"/>
  <c r="Z12" i="9"/>
  <c r="Y12" i="9"/>
  <c r="R12" i="9"/>
  <c r="M12" i="9"/>
  <c r="AA11" i="9"/>
  <c r="Z11" i="9"/>
  <c r="Y11" i="9"/>
  <c r="R11" i="9"/>
  <c r="M11" i="9"/>
  <c r="AA10" i="9"/>
  <c r="Z10" i="9"/>
  <c r="Y10" i="9"/>
  <c r="R10" i="9"/>
  <c r="T10" i="9" s="1"/>
  <c r="M10" i="9"/>
  <c r="AA9" i="9"/>
  <c r="Z9" i="9"/>
  <c r="Y9" i="9"/>
  <c r="R9" i="9"/>
  <c r="M9" i="9"/>
  <c r="AA8" i="9"/>
  <c r="Z8" i="9"/>
  <c r="Y8" i="9"/>
  <c r="R8" i="9"/>
  <c r="M8" i="9"/>
  <c r="AA7" i="9"/>
  <c r="Z7" i="9"/>
  <c r="Y7" i="9"/>
  <c r="R7" i="9"/>
  <c r="M7" i="9"/>
  <c r="AA6" i="9"/>
  <c r="Z6" i="9"/>
  <c r="Y6" i="9"/>
  <c r="R6" i="9"/>
  <c r="M6" i="9"/>
  <c r="AA5" i="9"/>
  <c r="Z5" i="9"/>
  <c r="Y5" i="9"/>
  <c r="R5" i="9"/>
  <c r="M5" i="9"/>
  <c r="N5" i="9" s="1"/>
  <c r="AA4" i="9"/>
  <c r="Z4" i="9"/>
  <c r="Y4" i="9"/>
  <c r="R4" i="9"/>
  <c r="M4" i="9"/>
  <c r="AA3" i="9"/>
  <c r="Z3" i="9"/>
  <c r="Y3" i="9"/>
  <c r="R3" i="9"/>
  <c r="M3" i="9"/>
  <c r="J134" i="9" l="1"/>
  <c r="AF42" i="9"/>
  <c r="AB3" i="9"/>
  <c r="O3" i="9"/>
  <c r="N3" i="9"/>
  <c r="T3" i="9"/>
  <c r="S3" i="9"/>
  <c r="U3" i="9" s="1"/>
  <c r="AB4" i="9"/>
  <c r="O4" i="9"/>
  <c r="N4" i="9"/>
  <c r="P4" i="9" s="1"/>
  <c r="T4" i="9"/>
  <c r="S4" i="9"/>
  <c r="U4" i="9" s="1"/>
  <c r="AE4" i="9" s="1"/>
  <c r="T5" i="9"/>
  <c r="S5" i="9"/>
  <c r="U5" i="9" s="1"/>
  <c r="AB7" i="9"/>
  <c r="O7" i="9"/>
  <c r="N7" i="9"/>
  <c r="T7" i="9"/>
  <c r="S7" i="9"/>
  <c r="U7" i="9" s="1"/>
  <c r="AB8" i="9"/>
  <c r="O8" i="9"/>
  <c r="N8" i="9"/>
  <c r="P8" i="9" s="1"/>
  <c r="T8" i="9"/>
  <c r="S8" i="9"/>
  <c r="U8" i="9" s="1"/>
  <c r="O10" i="9"/>
  <c r="AB10" i="9"/>
  <c r="AB11" i="9"/>
  <c r="O11" i="9"/>
  <c r="N11" i="9"/>
  <c r="T11" i="9"/>
  <c r="S11" i="9"/>
  <c r="U11" i="9" s="1"/>
  <c r="AB12" i="9"/>
  <c r="O12" i="9"/>
  <c r="N12" i="9"/>
  <c r="T12" i="9"/>
  <c r="S12" i="9"/>
  <c r="U12" i="9" s="1"/>
  <c r="O14" i="9"/>
  <c r="AB14" i="9"/>
  <c r="AB15" i="9"/>
  <c r="O15" i="9"/>
  <c r="N15" i="9"/>
  <c r="T15" i="9"/>
  <c r="S15" i="9"/>
  <c r="U15" i="9" s="1"/>
  <c r="AB16" i="9"/>
  <c r="O16" i="9"/>
  <c r="N16" i="9"/>
  <c r="AC16" i="9" s="1"/>
  <c r="T16" i="9"/>
  <c r="S16" i="9"/>
  <c r="U16" i="9" s="1"/>
  <c r="O18" i="9"/>
  <c r="AD18" i="9" s="1"/>
  <c r="AB18" i="9"/>
  <c r="N19" i="9"/>
  <c r="P19" i="9" s="1"/>
  <c r="AB19" i="9"/>
  <c r="O19" i="9"/>
  <c r="S19" i="9"/>
  <c r="U19" i="9" s="1"/>
  <c r="T19" i="9"/>
  <c r="AB20" i="9"/>
  <c r="O20" i="9"/>
  <c r="N20" i="9"/>
  <c r="S20" i="9"/>
  <c r="U20" i="9" s="1"/>
  <c r="T20" i="9"/>
  <c r="AF20" i="9"/>
  <c r="AE20" i="9"/>
  <c r="AB21" i="9"/>
  <c r="O21" i="9"/>
  <c r="N21" i="9"/>
  <c r="T21" i="9"/>
  <c r="S21" i="9"/>
  <c r="U21" i="9" s="1"/>
  <c r="P5" i="9"/>
  <c r="T9" i="9"/>
  <c r="S9" i="9"/>
  <c r="U9" i="9" s="1"/>
  <c r="O6" i="9"/>
  <c r="N6" i="9"/>
  <c r="P12" i="9"/>
  <c r="AD14" i="9"/>
  <c r="AB17" i="9"/>
  <c r="O17" i="9"/>
  <c r="N17" i="9"/>
  <c r="AB5" i="9"/>
  <c r="O5" i="9"/>
  <c r="T6" i="9"/>
  <c r="S6" i="9"/>
  <c r="U6" i="9" s="1"/>
  <c r="AB9" i="9"/>
  <c r="O9" i="9"/>
  <c r="N9" i="9"/>
  <c r="T13" i="9"/>
  <c r="S13" i="9"/>
  <c r="U13" i="9" s="1"/>
  <c r="Z30" i="9"/>
  <c r="Z31" i="9" s="1"/>
  <c r="AB6" i="9"/>
  <c r="P3" i="9"/>
  <c r="AD10" i="9"/>
  <c r="AB13" i="9"/>
  <c r="O13" i="9"/>
  <c r="AD13" i="9" s="1"/>
  <c r="N13" i="9"/>
  <c r="T17" i="9"/>
  <c r="S17" i="9"/>
  <c r="U17" i="9" s="1"/>
  <c r="AC21" i="9"/>
  <c r="P21" i="9"/>
  <c r="AF40" i="9"/>
  <c r="AG40" i="9" s="1"/>
  <c r="N10" i="9"/>
  <c r="S10" i="9"/>
  <c r="U10" i="9" s="1"/>
  <c r="N14" i="9"/>
  <c r="S14" i="9"/>
  <c r="U14" i="9" s="1"/>
  <c r="N18" i="9"/>
  <c r="S18" i="9"/>
  <c r="U18" i="9" s="1"/>
  <c r="Z20" i="3"/>
  <c r="AA20" i="3"/>
  <c r="J122" i="7"/>
  <c r="J114" i="7"/>
  <c r="J107" i="7"/>
  <c r="J99" i="7"/>
  <c r="J89" i="7"/>
  <c r="J81" i="7"/>
  <c r="J71" i="7"/>
  <c r="J63" i="7"/>
  <c r="J53" i="7"/>
  <c r="J42" i="7"/>
  <c r="J32" i="7"/>
  <c r="L27" i="7"/>
  <c r="M27" i="7" s="1"/>
  <c r="N27" i="7" s="1"/>
  <c r="L26" i="7"/>
  <c r="M26" i="7" s="1"/>
  <c r="N26" i="7" s="1"/>
  <c r="L25" i="7"/>
  <c r="M25" i="7" s="1"/>
  <c r="N25" i="7" s="1"/>
  <c r="L24" i="7"/>
  <c r="M24" i="7" s="1"/>
  <c r="N24" i="7" s="1"/>
  <c r="L23" i="7"/>
  <c r="M23" i="7" s="1"/>
  <c r="N23" i="7" s="1"/>
  <c r="L22" i="7"/>
  <c r="M22" i="7" s="1"/>
  <c r="N22" i="7" s="1"/>
  <c r="L21" i="7"/>
  <c r="M21" i="7" s="1"/>
  <c r="N21" i="7" s="1"/>
  <c r="L20" i="7"/>
  <c r="M20" i="7" s="1"/>
  <c r="N20" i="7" s="1"/>
  <c r="L19" i="7"/>
  <c r="M19" i="7" s="1"/>
  <c r="N19" i="7" s="1"/>
  <c r="L18" i="7"/>
  <c r="M18" i="7" s="1"/>
  <c r="N18" i="7" s="1"/>
  <c r="L17" i="7"/>
  <c r="M17" i="7" s="1"/>
  <c r="N17" i="7" s="1"/>
  <c r="L16" i="7"/>
  <c r="M16" i="7" s="1"/>
  <c r="N16" i="7" s="1"/>
  <c r="L15" i="7"/>
  <c r="M15" i="7" s="1"/>
  <c r="N15" i="7" s="1"/>
  <c r="L14" i="7"/>
  <c r="M14" i="7" s="1"/>
  <c r="N14" i="7" s="1"/>
  <c r="L13" i="7"/>
  <c r="M13" i="7" s="1"/>
  <c r="N13" i="7" s="1"/>
  <c r="L12" i="7"/>
  <c r="M12" i="7" s="1"/>
  <c r="N12" i="7" s="1"/>
  <c r="L11" i="7"/>
  <c r="M11" i="7" s="1"/>
  <c r="N11" i="7" s="1"/>
  <c r="L10" i="7"/>
  <c r="M10" i="7" s="1"/>
  <c r="N10" i="7" s="1"/>
  <c r="L9" i="7"/>
  <c r="M9" i="7" s="1"/>
  <c r="N9" i="7" s="1"/>
  <c r="AG20" i="9" l="1"/>
  <c r="AC4" i="9"/>
  <c r="AC5" i="9"/>
  <c r="AC3" i="9"/>
  <c r="AD19" i="9"/>
  <c r="AC19" i="9"/>
  <c r="P16" i="9"/>
  <c r="AD5" i="9"/>
  <c r="AD9" i="9"/>
  <c r="AC8" i="9"/>
  <c r="AC12" i="9"/>
  <c r="U30" i="9"/>
  <c r="U31" i="9" s="1"/>
  <c r="AD21" i="9"/>
  <c r="AC20" i="9"/>
  <c r="AD20" i="9"/>
  <c r="AD16" i="9"/>
  <c r="AC15" i="9"/>
  <c r="P15" i="9"/>
  <c r="AD15" i="9"/>
  <c r="AD12" i="9"/>
  <c r="AC11" i="9"/>
  <c r="P11" i="9"/>
  <c r="AD11" i="9"/>
  <c r="AD8" i="9"/>
  <c r="AC7" i="9"/>
  <c r="P7" i="9"/>
  <c r="AD7" i="9"/>
  <c r="AF4" i="9"/>
  <c r="AG4" i="9" s="1"/>
  <c r="AD4" i="9"/>
  <c r="AD3" i="9"/>
  <c r="AF16" i="9"/>
  <c r="AE16" i="9"/>
  <c r="AC14" i="9"/>
  <c r="P14" i="9"/>
  <c r="AF5" i="9"/>
  <c r="AE5" i="9"/>
  <c r="AF21" i="9"/>
  <c r="AE21" i="9"/>
  <c r="AF3" i="9"/>
  <c r="AE3" i="9"/>
  <c r="P17" i="9"/>
  <c r="AC17" i="9"/>
  <c r="AD6" i="9"/>
  <c r="AF8" i="9"/>
  <c r="AE8" i="9"/>
  <c r="P9" i="9"/>
  <c r="AC9" i="9"/>
  <c r="AF19" i="9"/>
  <c r="AE19" i="9"/>
  <c r="P6" i="9"/>
  <c r="AC6" i="9"/>
  <c r="AC18" i="9"/>
  <c r="P18" i="9"/>
  <c r="AC10" i="9"/>
  <c r="P10" i="9"/>
  <c r="P13" i="9"/>
  <c r="AC13" i="9"/>
  <c r="AD17" i="9"/>
  <c r="AF12" i="9"/>
  <c r="AE12" i="9"/>
  <c r="J131" i="7"/>
  <c r="AE20" i="3"/>
  <c r="AF20" i="3"/>
  <c r="N29" i="7"/>
  <c r="J133" i="7" l="1"/>
  <c r="AG19" i="9"/>
  <c r="AG5" i="9"/>
  <c r="AG16" i="9"/>
  <c r="AF7" i="9"/>
  <c r="AE7" i="9"/>
  <c r="AF11" i="9"/>
  <c r="AE11" i="9"/>
  <c r="AF15" i="9"/>
  <c r="AE15" i="9"/>
  <c r="AF9" i="9"/>
  <c r="AE9" i="9"/>
  <c r="AE18" i="9"/>
  <c r="AF18" i="9"/>
  <c r="AG18" i="9" s="1"/>
  <c r="AF17" i="9"/>
  <c r="AE17" i="9"/>
  <c r="AE14" i="9"/>
  <c r="AF14" i="9"/>
  <c r="AF13" i="9"/>
  <c r="AE13" i="9"/>
  <c r="AF35" i="9" s="1"/>
  <c r="AG8" i="9"/>
  <c r="AG21" i="9"/>
  <c r="AE6" i="9"/>
  <c r="AF6" i="9"/>
  <c r="P30" i="9"/>
  <c r="P31" i="9" s="1"/>
  <c r="AG12" i="9"/>
  <c r="AE10" i="9"/>
  <c r="AF10" i="9"/>
  <c r="AG3" i="9"/>
  <c r="L9" i="6"/>
  <c r="M9" i="6" s="1"/>
  <c r="N9" i="6" s="1"/>
  <c r="L10" i="6"/>
  <c r="M10" i="6" s="1"/>
  <c r="N10" i="6" s="1"/>
  <c r="L11" i="6"/>
  <c r="M11" i="6"/>
  <c r="N11" i="6" s="1"/>
  <c r="L12" i="6"/>
  <c r="M12" i="6" s="1"/>
  <c r="N12" i="6" s="1"/>
  <c r="L13" i="6"/>
  <c r="M13" i="6"/>
  <c r="N13" i="6" s="1"/>
  <c r="L14" i="6"/>
  <c r="M14" i="6" s="1"/>
  <c r="N14" i="6" s="1"/>
  <c r="L15" i="6"/>
  <c r="M15" i="6" s="1"/>
  <c r="N15" i="6" s="1"/>
  <c r="L16" i="6"/>
  <c r="M16" i="6" s="1"/>
  <c r="N16" i="6" s="1"/>
  <c r="L17" i="6"/>
  <c r="M17" i="6" s="1"/>
  <c r="N17" i="6" s="1"/>
  <c r="L18" i="6"/>
  <c r="M18" i="6" s="1"/>
  <c r="N18" i="6" s="1"/>
  <c r="L19" i="6"/>
  <c r="M19" i="6"/>
  <c r="N19" i="6" s="1"/>
  <c r="L20" i="6"/>
  <c r="M20" i="6" s="1"/>
  <c r="N20" i="6" s="1"/>
  <c r="L21" i="6"/>
  <c r="M21" i="6" s="1"/>
  <c r="N21" i="6" s="1"/>
  <c r="L22" i="6"/>
  <c r="M22" i="6" s="1"/>
  <c r="N22" i="6" s="1"/>
  <c r="L23" i="6"/>
  <c r="M23" i="6" s="1"/>
  <c r="N23" i="6" s="1"/>
  <c r="L24" i="6"/>
  <c r="M24" i="6" s="1"/>
  <c r="N24" i="6" s="1"/>
  <c r="L25" i="6"/>
  <c r="M25" i="6"/>
  <c r="N25" i="6" s="1"/>
  <c r="L26" i="6"/>
  <c r="M26" i="6" s="1"/>
  <c r="N26" i="6" s="1"/>
  <c r="L27" i="6"/>
  <c r="M27" i="6" s="1"/>
  <c r="N27" i="6" s="1"/>
  <c r="J32" i="6"/>
  <c r="J42" i="6"/>
  <c r="J53" i="6"/>
  <c r="J63" i="6"/>
  <c r="J71" i="6"/>
  <c r="J81" i="6"/>
  <c r="J89" i="6"/>
  <c r="J99" i="6"/>
  <c r="J107" i="6"/>
  <c r="J114" i="6"/>
  <c r="J122" i="6"/>
  <c r="AG6" i="9" l="1"/>
  <c r="AG7" i="9"/>
  <c r="AF36" i="9"/>
  <c r="AF49" i="9" s="1"/>
  <c r="AG10" i="9"/>
  <c r="AG14" i="9"/>
  <c r="AF34" i="9"/>
  <c r="AF37" i="9" s="1"/>
  <c r="AE30" i="9"/>
  <c r="AE31" i="9" s="1"/>
  <c r="AG15" i="9"/>
  <c r="AG11" i="9"/>
  <c r="AF48" i="9"/>
  <c r="AG13" i="9"/>
  <c r="AG17" i="9"/>
  <c r="AG9" i="9"/>
  <c r="J131" i="6"/>
  <c r="N29" i="6"/>
  <c r="AF47" i="9" l="1"/>
  <c r="AG37" i="9"/>
  <c r="AG36" i="9"/>
  <c r="AG35" i="9"/>
  <c r="AG34" i="9"/>
  <c r="J133" i="6"/>
  <c r="AF51" i="9"/>
  <c r="AG20" i="3"/>
  <c r="AG50" i="9" l="1"/>
  <c r="AG51" i="9"/>
  <c r="AG46" i="9"/>
  <c r="AG47" i="9"/>
  <c r="AH47" i="9" s="1"/>
  <c r="AG48" i="9"/>
  <c r="AH48" i="9" s="1"/>
  <c r="AG49" i="9"/>
  <c r="AH49" i="9" s="1"/>
  <c r="AA3" i="3"/>
  <c r="AA4" i="3"/>
  <c r="AA5" i="3"/>
  <c r="AA6" i="3"/>
  <c r="AA7" i="3"/>
  <c r="AA8" i="3"/>
  <c r="AA9" i="3"/>
  <c r="AA10" i="3"/>
  <c r="AA11" i="3"/>
  <c r="AA12" i="3"/>
  <c r="AA13" i="3"/>
  <c r="AA14" i="3"/>
  <c r="AA15" i="3"/>
  <c r="AA16" i="3"/>
  <c r="AA17" i="3"/>
  <c r="AA18" i="3"/>
  <c r="AA19" i="3"/>
  <c r="AA21" i="3"/>
  <c r="Z4" i="3"/>
  <c r="Z5" i="3"/>
  <c r="Z6" i="3"/>
  <c r="Z7" i="3"/>
  <c r="Z8" i="3"/>
  <c r="Z9" i="3"/>
  <c r="Z10" i="3"/>
  <c r="Z11" i="3"/>
  <c r="Z12" i="3"/>
  <c r="Z13" i="3"/>
  <c r="Z14" i="3"/>
  <c r="Z15" i="3"/>
  <c r="Z16" i="3"/>
  <c r="Z17" i="3"/>
  <c r="Z18" i="3"/>
  <c r="Z19" i="3"/>
  <c r="Z21" i="3"/>
  <c r="Z3" i="3"/>
  <c r="J126" i="5"/>
  <c r="R21" i="3"/>
  <c r="R20" i="3"/>
  <c r="R19" i="3"/>
  <c r="R18" i="3"/>
  <c r="R17" i="3"/>
  <c r="R16" i="3"/>
  <c r="R15" i="3"/>
  <c r="R14" i="3"/>
  <c r="R13" i="3"/>
  <c r="R12" i="3"/>
  <c r="R11" i="3"/>
  <c r="R10" i="3"/>
  <c r="R9" i="3"/>
  <c r="R8" i="3"/>
  <c r="R7" i="3"/>
  <c r="R6" i="3"/>
  <c r="R5" i="3"/>
  <c r="R4" i="3"/>
  <c r="R3" i="3"/>
  <c r="Z22" i="3" l="1"/>
  <c r="S3" i="3"/>
  <c r="U3" i="3" s="1"/>
  <c r="S4" i="3"/>
  <c r="U4" i="3" s="1"/>
  <c r="S5" i="3"/>
  <c r="U5" i="3" s="1"/>
  <c r="S6" i="3"/>
  <c r="U6" i="3" s="1"/>
  <c r="S7" i="3"/>
  <c r="U7" i="3" s="1"/>
  <c r="S8" i="3"/>
  <c r="U8" i="3" s="1"/>
  <c r="S9" i="3"/>
  <c r="U9" i="3" s="1"/>
  <c r="S10" i="3"/>
  <c r="U10" i="3" s="1"/>
  <c r="S11" i="3"/>
  <c r="U11" i="3" s="1"/>
  <c r="S12" i="3"/>
  <c r="U12" i="3" s="1"/>
  <c r="S13" i="3"/>
  <c r="U13" i="3" s="1"/>
  <c r="S14" i="3"/>
  <c r="U14" i="3" s="1"/>
  <c r="S15" i="3"/>
  <c r="U15" i="3" s="1"/>
  <c r="S16" i="3"/>
  <c r="U16" i="3" s="1"/>
  <c r="S17" i="3"/>
  <c r="U17" i="3" s="1"/>
  <c r="S18" i="3"/>
  <c r="U18" i="3" s="1"/>
  <c r="S19" i="3"/>
  <c r="U19" i="3" s="1"/>
  <c r="S20" i="3"/>
  <c r="U20" i="3" s="1"/>
  <c r="S21" i="3"/>
  <c r="U21" i="3" s="1"/>
  <c r="K88" i="3"/>
  <c r="K82" i="3"/>
  <c r="K76" i="3"/>
  <c r="K70" i="3"/>
  <c r="K64" i="3"/>
  <c r="K58" i="3"/>
  <c r="K52" i="3"/>
  <c r="K46" i="3"/>
  <c r="K40" i="3"/>
  <c r="K33" i="3"/>
  <c r="K26" i="3"/>
  <c r="E10" i="11" s="1"/>
  <c r="M21" i="3"/>
  <c r="M20" i="3"/>
  <c r="M19" i="3"/>
  <c r="M18" i="3"/>
  <c r="M17" i="3"/>
  <c r="M16" i="3"/>
  <c r="M15" i="3"/>
  <c r="M14" i="3"/>
  <c r="M13" i="3"/>
  <c r="M12" i="3"/>
  <c r="M11" i="3"/>
  <c r="M10" i="3"/>
  <c r="M9" i="3"/>
  <c r="M8" i="3"/>
  <c r="M7" i="3"/>
  <c r="M6" i="3"/>
  <c r="M5" i="3"/>
  <c r="M4" i="3"/>
  <c r="M3" i="3"/>
  <c r="J96" i="3" l="1"/>
  <c r="E5" i="11"/>
  <c r="E3" i="11"/>
  <c r="E4" i="11"/>
  <c r="E7" i="11"/>
  <c r="G7" i="11" s="1"/>
  <c r="E6" i="11"/>
  <c r="AB3" i="3"/>
  <c r="AD3" i="3"/>
  <c r="N3" i="3"/>
  <c r="P3" i="3" s="1"/>
  <c r="AB4" i="3"/>
  <c r="AD4" i="3"/>
  <c r="N4" i="3"/>
  <c r="AB5" i="3"/>
  <c r="AD5" i="3"/>
  <c r="N5" i="3"/>
  <c r="AB6" i="3"/>
  <c r="AD6" i="3"/>
  <c r="N6" i="3"/>
  <c r="AB7" i="3"/>
  <c r="AD7" i="3"/>
  <c r="N7" i="3"/>
  <c r="AB8" i="3"/>
  <c r="AD8" i="3"/>
  <c r="N8" i="3"/>
  <c r="AB9" i="3"/>
  <c r="AD9" i="3"/>
  <c r="N9" i="3"/>
  <c r="AB10" i="3"/>
  <c r="AD10" i="3"/>
  <c r="N10" i="3"/>
  <c r="AB11" i="3"/>
  <c r="AD11" i="3"/>
  <c r="N11" i="3"/>
  <c r="AB12" i="3"/>
  <c r="AD12" i="3"/>
  <c r="N12" i="3"/>
  <c r="AB13" i="3"/>
  <c r="AD13" i="3"/>
  <c r="N13" i="3"/>
  <c r="AB14" i="3"/>
  <c r="AD14" i="3"/>
  <c r="N14" i="3"/>
  <c r="AB15" i="3"/>
  <c r="AD15" i="3"/>
  <c r="N15" i="3"/>
  <c r="AB16" i="3"/>
  <c r="AD16" i="3"/>
  <c r="N16" i="3"/>
  <c r="AB17" i="3"/>
  <c r="AD17" i="3"/>
  <c r="N17" i="3"/>
  <c r="AB18" i="3"/>
  <c r="AD18" i="3"/>
  <c r="N18" i="3"/>
  <c r="AB19" i="3"/>
  <c r="AD19" i="3"/>
  <c r="N19" i="3"/>
  <c r="AB20" i="3"/>
  <c r="AD20" i="3"/>
  <c r="N20" i="3"/>
  <c r="AC20" i="3" s="1"/>
  <c r="AB21" i="3"/>
  <c r="AD21" i="3"/>
  <c r="N21" i="3"/>
  <c r="U22" i="3"/>
  <c r="Z23" i="3" l="1"/>
  <c r="G3" i="11"/>
  <c r="E8" i="11"/>
  <c r="U23" i="3"/>
  <c r="AC21" i="3"/>
  <c r="P21" i="3"/>
  <c r="AC19" i="3"/>
  <c r="P19" i="3"/>
  <c r="AC18" i="3"/>
  <c r="P18" i="3"/>
  <c r="AC17" i="3"/>
  <c r="P17" i="3"/>
  <c r="AC16" i="3"/>
  <c r="P16" i="3"/>
  <c r="AC15" i="3"/>
  <c r="P15" i="3"/>
  <c r="AC14" i="3"/>
  <c r="P14" i="3"/>
  <c r="AC13" i="3"/>
  <c r="P13" i="3"/>
  <c r="AC12" i="3"/>
  <c r="P12" i="3"/>
  <c r="AC11" i="3"/>
  <c r="P11" i="3"/>
  <c r="AC10" i="3"/>
  <c r="P10" i="3"/>
  <c r="AC9" i="3"/>
  <c r="P9" i="3"/>
  <c r="AC8" i="3"/>
  <c r="P8" i="3"/>
  <c r="AC7" i="3"/>
  <c r="P7" i="3"/>
  <c r="AC6" i="3"/>
  <c r="P6" i="3"/>
  <c r="AC5" i="3"/>
  <c r="P5" i="3"/>
  <c r="AC4" i="3"/>
  <c r="P4" i="3"/>
  <c r="AC3" i="3"/>
  <c r="AF3" i="3" l="1"/>
  <c r="AE3" i="3"/>
  <c r="P22" i="3"/>
  <c r="P23" i="3" s="1"/>
  <c r="AF4" i="3"/>
  <c r="AE4" i="3"/>
  <c r="AF5" i="3"/>
  <c r="AE5" i="3"/>
  <c r="AF6" i="3"/>
  <c r="AE6" i="3"/>
  <c r="AF7" i="3"/>
  <c r="AE7" i="3"/>
  <c r="AF8" i="3"/>
  <c r="AE8" i="3"/>
  <c r="AF9" i="3"/>
  <c r="AE9" i="3"/>
  <c r="AF10" i="3"/>
  <c r="AE10" i="3"/>
  <c r="AF11" i="3"/>
  <c r="AE11" i="3"/>
  <c r="AF12" i="3"/>
  <c r="AE12" i="3"/>
  <c r="AF13" i="3"/>
  <c r="AE13" i="3"/>
  <c r="AF14" i="3"/>
  <c r="AE14" i="3"/>
  <c r="AF15" i="3"/>
  <c r="AE15" i="3"/>
  <c r="AF16" i="3"/>
  <c r="AE16" i="3"/>
  <c r="AF17" i="3"/>
  <c r="AE17" i="3"/>
  <c r="AF18" i="3"/>
  <c r="AE18" i="3"/>
  <c r="AF19" i="3"/>
  <c r="AE19" i="3"/>
  <c r="AF21" i="3"/>
  <c r="AE21" i="3"/>
  <c r="AE22" i="3" l="1"/>
  <c r="AE23" i="3" s="1"/>
  <c r="D5" i="11"/>
  <c r="G5" i="11" s="1"/>
  <c r="D4" i="11"/>
  <c r="D6" i="11"/>
  <c r="G6" i="11" s="1"/>
  <c r="AG21" i="3"/>
  <c r="AG19" i="3"/>
  <c r="AG18" i="3"/>
  <c r="AG17" i="3"/>
  <c r="AG16" i="3"/>
  <c r="AG15" i="3"/>
  <c r="AG14" i="3"/>
  <c r="AG13" i="3"/>
  <c r="AG12" i="3"/>
  <c r="AG11" i="3"/>
  <c r="AG10" i="3"/>
  <c r="AG9" i="3"/>
  <c r="AG8" i="3"/>
  <c r="AG7" i="3"/>
  <c r="AG6" i="3"/>
  <c r="AG5" i="3"/>
  <c r="AG4" i="3"/>
  <c r="AG3" i="3"/>
  <c r="AH24" i="3" l="1"/>
  <c r="D8" i="11"/>
  <c r="G4" i="11"/>
  <c r="G8" i="11" l="1"/>
  <c r="H4" i="11" s="1"/>
  <c r="H7" i="11" l="1"/>
  <c r="H3" i="11"/>
  <c r="H6" i="11"/>
  <c r="H5" i="11"/>
  <c r="H8" i="1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tc={B4E793C9-87B9-4174-9C90-E9E40997B86E}</author>
    <author>tc={E998290A-4318-4A2A-8AFE-B1BFE1EA207B}</author>
  </authors>
  <commentList>
    <comment ref="AA1" authorId="0" shapeId="0" xr:uid="{641B3456-26D9-4CF6-B495-E735DB8D9C0F}">
      <text>
        <t>[Comentario encadenado]
Su versión de Excel le permite leer este comentario encadenado; sin embargo, las ediciones que se apliquen se quitarán si el archivo se abre en una versión más reciente de Excel. Más información: https://go.microsoft.com/fwlink/?linkid=870924
Comentario:
    Sugiero agregar las siguientes columnas: 1. Valor de Referencia 2. Valor de Referencia más Incremento IPC.
Estas columnas se usan cuando el coeficiente de variación es muy alto.
Adicionalmente, sugiero incluir la columna 3. Observaciones. para las aclaraciones a que haya lugar sobre los valores de cada fila.</t>
      </text>
    </comment>
    <comment ref="A15" authorId="1" shapeId="0" xr:uid="{4585EF21-0D9E-4CFA-AA77-7BE17194708E}">
      <text>
        <t>[Comentario encadenado]
Su versión de Excel le permite leer este comentario encadenado; sin embargo, las ediciones que se apliquen se quitarán si el archivo se abre en una versión más reciente de Excel. Más información: https://go.microsoft.com/fwlink/?linkid=870924
Comentario:
    Sugiero que aquí se coloque la palabra total para entender de que tratan los valores de esta fila</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tc={B4E793C9-87B9-4172-9C90-E9E40997B86E}</author>
    <author>tc={E998290A-4318-4A28-8AFE-B1BFE1EA207B}</author>
  </authors>
  <commentList>
    <comment ref="AA1" authorId="0" shapeId="0" xr:uid="{B4E793C9-87B9-4172-9C90-E9E40997B86E}">
      <text>
        <t>[Comentario encadenado]
Su versión de Excel le permite leer este comentario encadenado; sin embargo, las ediciones que se apliquen se quitarán si el archivo se abre en una versión más reciente de Excel. Más información: https://go.microsoft.com/fwlink/?linkid=870924
Comentario:
    Sugiero agregar las siguientes columnas: 1. Valor de Referencia 2. Valor de Referencia más Incremento IPC.
Estas columnas se usan cuando el coeficiente de variación es muy alto.
Adicionalmente, sugiero incluir la columna 3. Observaciones. para las aclaraciones a que haya lugar sobre los valores de cada fila.</t>
      </text>
    </comment>
    <comment ref="A22" authorId="1" shapeId="0" xr:uid="{E998290A-4318-4A28-8AFE-B1BFE1EA207B}">
      <text>
        <t>[Comentario encadenado]
Su versión de Excel le permite leer este comentario encadenado; sin embargo, las ediciones que se apliquen se quitarán si el archivo se abre en una versión más reciente de Excel. Más información: https://go.microsoft.com/fwlink/?linkid=870924
Comentario:
    Sugiero que aquí se coloque la palabra total para entender de que tratan los valores de esta fila</t>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tc={B4E793C9-87B9-4173-9C90-E9E40997B86E}</author>
    <author>tc={E998290A-4318-4A29-8AFE-B1BFE1EA207B}</author>
  </authors>
  <commentList>
    <comment ref="AA1" authorId="0" shapeId="0" xr:uid="{493D8250-A35F-4F5D-92D6-8E30C4B60A90}">
      <text>
        <t>[Comentario encadenado]
Su versión de Excel le permite leer este comentario encadenado; sin embargo, las ediciones que se apliquen se quitarán si el archivo se abre en una versión más reciente de Excel. Más información: https://go.microsoft.com/fwlink/?linkid=870924
Comentario:
    Sugiero agregar las siguientes columnas: 1. Valor de Referencia 2. Valor de Referencia más Incremento IPC.
Estas columnas se usan cuando el coeficiente de variación es muy alto.
Adicionalmente, sugiero incluir la columna 3. Observaciones. para las aclaraciones a que haya lugar sobre los valores de cada fila.</t>
      </text>
    </comment>
    <comment ref="A30" authorId="1" shapeId="0" xr:uid="{195DCEDD-E54E-4F50-A2CB-A09D816343C2}">
      <text>
        <t>[Comentario encadenado]
Su versión de Excel le permite leer este comentario encadenado; sin embargo, las ediciones que se apliquen se quitarán si el archivo se abre en una versión más reciente de Excel. Más información: https://go.microsoft.com/fwlink/?linkid=870924
Comentario:
    Sugiero que aquí se coloque la palabra total para entender de que tratan los valores de esta fila</t>
      </text>
    </comment>
  </commentList>
</comments>
</file>

<file path=xl/sharedStrings.xml><?xml version="1.0" encoding="utf-8"?>
<sst xmlns="http://schemas.openxmlformats.org/spreadsheetml/2006/main" count="1626" uniqueCount="532">
  <si>
    <t>ESTUDIO DE MERCADO</t>
  </si>
  <si>
    <t>COTIZACIÓN 1</t>
  </si>
  <si>
    <t>COTIZACIÓN 2</t>
  </si>
  <si>
    <t>COTIZACIÓN 3</t>
  </si>
  <si>
    <t>PROMEDIOS TOTALES</t>
  </si>
  <si>
    <t>Ítem</t>
  </si>
  <si>
    <t>Componente</t>
  </si>
  <si>
    <t>Actividad</t>
  </si>
  <si>
    <t>Alcance de la actividad</t>
  </si>
  <si>
    <t>Duración</t>
  </si>
  <si>
    <t>Población Obejtivo</t>
  </si>
  <si>
    <t>Descripción</t>
  </si>
  <si>
    <t>Cantidad</t>
  </si>
  <si>
    <t>Unidad de medida</t>
  </si>
  <si>
    <t>Tiempo</t>
  </si>
  <si>
    <t>Valor unitario sin IVA</t>
  </si>
  <si>
    <t>Valor IVA</t>
  </si>
  <si>
    <t>Valor unitario con IVA</t>
  </si>
  <si>
    <t>Valor total Sin IVA</t>
  </si>
  <si>
    <t>Valor total con IVA</t>
  </si>
  <si>
    <t>Promedio Valor unitario sin IVA</t>
  </si>
  <si>
    <t>Promedio Valor IVA</t>
  </si>
  <si>
    <t>Promedio Valor unitario con IVA</t>
  </si>
  <si>
    <t>Promedio Valor total Sin IVA</t>
  </si>
  <si>
    <t>Prmedio Valor total con IVA</t>
  </si>
  <si>
    <t>DESVIACIÓN ESTANDAR</t>
  </si>
  <si>
    <t>COEF VAR.</t>
  </si>
  <si>
    <t>Componente: Prevención de violencia en el contexto familiar, violencia sexual y promoción y garantía de derechos</t>
  </si>
  <si>
    <t>A.2 “La familia es para cuidarla”</t>
  </si>
  <si>
    <t>Implementar acciones de sensibilización para prevenir la violencia en el contexto familiar y promover dinámicas de cuidado y entornos protectores.</t>
  </si>
  <si>
    <t>30 minutos de sensibilización por casa</t>
  </si>
  <si>
    <t>500 personas</t>
  </si>
  <si>
    <t xml:space="preserve">Sensibilización de 30 minutos por casa                                                                                                                                                                                                                 
(Papeleria) Tener en cuenta materiales referidos en la estrategia “La familia es para cuidarla”.                                                                                      
Impresión de piezas comunicativas de prevención de violencias: Pieza gráfica del folleto de la campaña La familia es para cuidarla, dispuesta por la SDIS- Subdirección para la Familia. 
Impresión del Instrumento el cuidado familiar, aportado por la SDIS.                                                                                                                                                                                                           </t>
  </si>
  <si>
    <t>Personas</t>
  </si>
  <si>
    <t>minutos de sensibilización por casa</t>
  </si>
  <si>
    <t>-Diseñar un (1) folleto digital o Flip book para compartir en línea y dejar como recurso instalado en las viviendas visitadas. El Flip book, debe contener (por lo menos 10 páginas con recursos escritos y visuales que contengan información convenida y aprobada por el comité de seguimiento y la oficina de prensa, en temas te prevención de violencia en el contexto familiar y violencia sexual.
-500 Folletos plegables en papel estucado o couché, en Formato A4. Medidas: 210 × 297 mm. Impresos en tintas de 5 colores. Con información sobre la prevención de violencia sexual y en el contexto familiar.</t>
  </si>
  <si>
    <t>unidad</t>
  </si>
  <si>
    <t>-200 Imanes con números/rutas de atención impreso en 5 colores, de 10cms x 6cms. Para pegar en la nevera. Diseño a definir por el comité de seguimiento.</t>
  </si>
  <si>
    <t>-200 stickers para pegar en las puertas de las viviendas sensibilizadas estilo “rombo” de 12x12. Papel adhesivo de publicidad.</t>
  </si>
  <si>
    <t>A.3 Estrategia de acompañamiento “Cuidándome -Cuidándonos”.</t>
  </si>
  <si>
    <t>Contribuir a la re-significación de relaciones sanas y seguras desde la confianza, el apego seguro en las prácticas cotidianas de las familias, a través de escenarios individuales reflexivos y experienciales que favorezcan, el fortalecimiento de capacidades de las familias que permitan la creación de vínculos asertivos, seguros y positivos creando espacios protectores que permitan la prevalencia de derechos de las niñas y los niños.</t>
  </si>
  <si>
    <t>12 sesiones por persona – 1 hora C/U15</t>
  </si>
  <si>
    <t>450 Personas</t>
  </si>
  <si>
    <t>450 Diplomas con mensaje alusivo a familias que cuidan. Compuesto de mínimo 3 colores. 20 x 30 cm. Papel Opalina. Diseño a convenir por el comité de seguimiento.</t>
  </si>
  <si>
    <t>Unidad</t>
  </si>
  <si>
    <t xml:space="preserve"> sesiones por persona – 1 hora C/U15</t>
  </si>
  <si>
    <t>B2.2 Movilizaciones territoriales</t>
  </si>
  <si>
    <t>Promover la prevención de violencias a partir de la concientización de la misma en la localidad.</t>
  </si>
  <si>
    <t>Puestas en escena (actos) de 1 hora en espacio público</t>
  </si>
  <si>
    <t>Comunidad en general de la localidad de Suba.</t>
  </si>
  <si>
    <t>15 Performances: Actos teatrales, musicales, artísticos puestos en escena que deberá garantizar el desarrollo de actos artístico-culturales (performances) donde se promueva de maneras disruptivas la no violencia y a partir de los cuales se generen reflexiones en la comunidad
2 artistas y 2 psicopedagosos</t>
  </si>
  <si>
    <t>450 Folletos o volantes: Folletos plegables en papel estucado o couché, en Formato A4. Medidas: 210 × 297 mm. Impresos en tintas de 5 colores. Con información sobre la prevención de violencia sexual e intrafamiliar</t>
  </si>
  <si>
    <t>B3. Estrategia comunicativa “Di No a la vulneración de derechos”.</t>
  </si>
  <si>
    <t>•
Implementar una estrategia comunicativa en prevención de vulneraciones y la divulgación de mensajes asertivos y claros de frecuente transmisión, con el fin de incidir positivamente en el cambio de patrones de conducta en niños, niñas y adolescentes y de todos los actores involucrados en su protección y defensa.
•
Formar y promover en el conocimiento y apropiación de los derechos de las niñas, niños y adolescentes, el marco normativo y legal de protección, y las ofertas y servicios orientados a su atención.</t>
  </si>
  <si>
    <t>Cuarenta (40) obras de teatro de 60 minutos c/u y Seis (6) sesiones de formación por grupo de 30 personas con una duración de 60 minutos c/u.</t>
  </si>
  <si>
    <t>1200 Personas</t>
  </si>
  <si>
    <t>1200 Kits (participantes): Se deberá incluir la entrega de un kit por cada uno de los participantes que comprenda:
-Una agenda para notas tipo cuaderno pequeño de 15cm x 20cm (aprox) de 75 páginas con 5 páginas impresas a color con mensajes alusivos a la prevención de violencias.
-Un esfero marcado con los logos de la entidad.
-Una tula impermeable. 43 cm de altura x 35 cm de ancho aprox. Con mensaje alusivos a la prevención de las violencias en el contexto familiar y sexual y la erradicación del castigo físico.
-Una cartilla con información y actividades en prevención de violencia intrafamiliar y/o sexual. Debe contener mínimo 50 páginas y su contenido debe ser aprobado por la supervisión del contrato y la oficina de prensa.</t>
  </si>
  <si>
    <t xml:space="preserve">200 reconocimientos a los ganadores. Cada reconocimiento contará con:
-Diploma compuesto de mínimo 3 colores. 20 x 30 cm. Papel Opalina. Diseño a convenir por el comité de seguimiento.
-Una medalla de reconocimiento.
</t>
  </si>
  <si>
    <t xml:space="preserve">Alquiler de dos (2) espacios cerrados con capacidad para 150 personas </t>
  </si>
  <si>
    <t>Espacios</t>
  </si>
  <si>
    <t>Componente: Orientación y asesoría familiar.</t>
  </si>
  <si>
    <t>Formación y orientación a familias</t>
  </si>
  <si>
    <t>Orientación y asesoría familiar para la prevención de violencias que permitan a las víctimas recibir una atención y orientación adecuada.</t>
  </si>
  <si>
    <t>Máximo 10 sesiones de 1h (c/u)</t>
  </si>
  <si>
    <t>Alquiler de un espacio por seis meses que contenga las siguientes características:
Ubicación de un sitio de atención en un punto estratégico de la localidad, destinado para la orientación y asesoría familiar, dos espacios adecuados para la atención de las y los participantes con el mobiliario necesario en lugares que cuenten con adecuada ventilación, iluminación y condiciones de higiene permanente, espacios cerrados, que permitan la privacidad. Igualmente debe contar con baños y elementos de higiene.
Debe ubicarse en un punto de fácil accesibilidad y equidistante dentro de la localidad, teniendo en cuenta que muchos de las y los potenciales participantes no cuentan con medios económicos para su desplazamiento.
Estado del Inmueble:
Debe estar dotado con mobiliario y materiales necesarios para la ejecución del componente.
La recepción y sala de espera, debe ser un lugar cómodo dotado con computador, teléfono, cuya ambientación visual y auditiva propicie un ambiente tranquilo y agradable a los participantes. El inmueble debe contar con mínimo un baño, dotado con los implementos de aseo necesarios (toalla para manos, jabón, papel higiénico, papelera).</t>
  </si>
  <si>
    <t>Meses</t>
  </si>
  <si>
    <t>Familias</t>
  </si>
  <si>
    <t>Componente: Posicionamiento y promoción del buen trato en jornadas locales.</t>
  </si>
  <si>
    <t>Conmemorar eventos que permiten visibilizar causas sociales entorno a la prevención de las violencias.</t>
  </si>
  <si>
    <t>Comunidad en general de la localidad</t>
  </si>
  <si>
    <t>Jornadas de 6 horas</t>
  </si>
  <si>
    <t>Comunidad en general de la localidad de Suba</t>
  </si>
  <si>
    <t xml:space="preserve">El contratista deberá garantizar, en el desarrollo de los 10 eventos conmemorativos y/o celebraciones de jornadas locales, el acompañamiento de:
-Un (1) animador con mínimo Título de bachiller, 18 meses de experiencia laboral en recreación, animación, o afines.
-Tres (3) Artistas prefiblemente locales.
-6 Profesionales con 24 meses de experiencia en actividades de facilitador, tallerista o docente y al menos 12 meses de los 24 meses de experiencia profesional en trabajo en comunidad o jóvenes en temas de derechos sexuales y reproductivos y/o habilidades para la vida que realicen actividades principalmente lúdicas, recreativas y vivenciales. Sensibilización tendiente a la prevención de violencias y rutas de atención integral de acceso a la justicia.                                                                                                                                                                                           </t>
  </si>
  <si>
    <t>Jornadas</t>
  </si>
  <si>
    <t>PERSONAL (CARGO)</t>
  </si>
  <si>
    <t>PERFIL</t>
  </si>
  <si>
    <t>CANTIDAD</t>
  </si>
  <si>
    <t xml:space="preserve">MESES </t>
  </si>
  <si>
    <t>VALOR MENSUAL REFERENCIA TECHO RESOLUCIÓN 0001 DEL 04/01/2024 - SECRETARÍA DISTRITAL DE GOBIERNO</t>
  </si>
  <si>
    <t>VALOR TOTAL</t>
  </si>
  <si>
    <t>Todos los Componentes</t>
  </si>
  <si>
    <t>PERSONAL</t>
  </si>
  <si>
    <t>Cordinador del Proyecto</t>
  </si>
  <si>
    <t>FORMACIÓN PROFESIONAL</t>
  </si>
  <si>
    <r>
      <t>Formación profesional en áreas del conocimiento de ciencias sociales y humanas o economía, administración, contaduría y afines y núcleos básicos del conocimiento en Ciencia Política, Derecho, Psicología, Sociología, Trabajo Social, Administración, Administración Pública o Economía con especialización en áreas cómo Ciencias Humanas, Economía o Administración.</t>
    </r>
    <r>
      <rPr>
        <sz val="11"/>
        <color theme="1"/>
        <rFont val="Calibri"/>
        <family val="2"/>
        <scheme val="minor"/>
      </rPr>
      <t xml:space="preserve"> </t>
    </r>
  </si>
  <si>
    <t>EXPERIENCIA PROFESIONAL</t>
  </si>
  <si>
    <t>Experiencia mínima de sesenta (60) meses debidamente certificada, contados a partir de la expedición de la tarjeta profesional, terminación de materias y/o fecha de grado, según aplique.</t>
  </si>
  <si>
    <t>EXPERIENCIA ESPECIFICA</t>
  </si>
  <si>
    <t>Experiencia mínima profesional de treinta y seis (36) y hasta setenta y dos (72) meses en coordinación y ejecución de proyectos sociales y/o cargos de nivel directivo o gerencial con población afectada por violencia en el contexto familiar y/o violencia sexual.</t>
  </si>
  <si>
    <t>Dedicación 100%.</t>
  </si>
  <si>
    <t>Asistente Administrativo</t>
  </si>
  <si>
    <t xml:space="preserve">Título de formación técnica o tecnológica o acreditación o aprobación del 50% o más de un plan de estudios de una carrera profesional que sea afín con el objeto a contratar. </t>
  </si>
  <si>
    <t xml:space="preserve">Experiencia mínima de treinta y cinco (35) meses debidamente certificada, contados a partir de la expedición de la tarjeta profesional, terminación de materias y/o fecha de grado, según aplique. </t>
  </si>
  <si>
    <t xml:space="preserve">Experiencia mínima de 18 meses en actividades administrativas de secretariado o archivo, manejo de bases de datos o asistenciales. </t>
  </si>
  <si>
    <t>Componente 2 A2.
LA FAMILIA ES PARA CUIDARLA</t>
  </si>
  <si>
    <t xml:space="preserve"> Psicólogo</t>
  </si>
  <si>
    <r>
      <t>Formación profesional en áreas del conocimiento de ciencias sociales y humanas y núcleos básicos del conocimiento en Psicología.</t>
    </r>
    <r>
      <rPr>
        <sz val="11"/>
        <color theme="1"/>
        <rFont val="Calibri"/>
        <family val="2"/>
        <scheme val="minor"/>
      </rPr>
      <t xml:space="preserve"> </t>
    </r>
  </si>
  <si>
    <t>Experiencia de veintiún (21) meses de debidamente certificada, contados a partir de la expedición de la tarjeta profesional, terminación de materias y/o fecha de grado, según aplique.</t>
  </si>
  <si>
    <t>Experiencia mínima de 18 meses en asesoría a familias en situación de violencia en el contexto familiar o poblaciones vulnerables.</t>
  </si>
  <si>
    <t>Profesional en Trabajo Social</t>
  </si>
  <si>
    <t>Formación profesional en áreas del conocimiento de ciencias sociales y humanas y núcleos básicos del conocimiento en Trabajo Social.</t>
  </si>
  <si>
    <r>
      <t>Experiencia mínima de 18 meses en asesoría a familias en situación de violencia en el contexto familiar o poblaciones vulnerables.</t>
    </r>
    <r>
      <rPr>
        <sz val="11"/>
        <color theme="1"/>
        <rFont val="Calibri"/>
        <family val="2"/>
        <scheme val="minor"/>
      </rPr>
      <t xml:space="preserve"> </t>
    </r>
  </si>
  <si>
    <t>Componente 2 
A3. CUIDÁNDOME, CUIDÁNDONOS</t>
  </si>
  <si>
    <t>Componente 2 
B3. ESTRATEGIAS COMUNICATIVAS_DI NO A LA VULNERACIÓN DE DERECHO</t>
  </si>
  <si>
    <t>Componenete 2 
Actividad B. 2. 2. Movilizaciones Territoriales</t>
  </si>
  <si>
    <t>Artista Escénico</t>
  </si>
  <si>
    <t>Formación profesional en áreas del conocimiento de bella artes y núcleo básico del conocimiento en Artes Plásticas Visuales y afines, Artes Representativas, Música y Otros Programas Asociados a Bellas Artes</t>
  </si>
  <si>
    <t>Experiencia mínima de 18 meses en trabajo con comunidad o en proyectos sociales o puestas en escena sobre temáticas relacionadas con violencias, preferiblemente con entidades del sector público.</t>
  </si>
  <si>
    <t>Componenete 3</t>
  </si>
  <si>
    <t xml:space="preserve">Psicólogo </t>
  </si>
  <si>
    <t xml:space="preserve">Experiencia mínima de 18 meses en asesoría a personas o familias en situación de violencias. </t>
  </si>
  <si>
    <t>Trabajador Social</t>
  </si>
  <si>
    <t>Experiencia mínima de 18 meses en asesoría a familias en situación de violencia en el contexto familiar o poblaciones vulnerables</t>
  </si>
  <si>
    <r>
      <t xml:space="preserve">NOTA 1: </t>
    </r>
    <r>
      <rPr>
        <sz val="11"/>
        <color theme="1"/>
        <rFont val="Calibri"/>
        <family val="2"/>
        <scheme val="minor"/>
      </rPr>
      <t>EL VALOR TOTAL COTIZADO INCLUYE TODOS LOS COSTOS DIRECTOS E INDIRECTOS, IMPUESTOS , TASAS, CONTRIBUCIONES Y TODOS LOS NECESARIOS PARA EJECUTAR DEL OBJETO CONTRACTUAL CON EL CUMPLIMIENTO DE LAS CONDICIONES  Y ESPECIFICACIONES TECNICAS.</t>
    </r>
    <r>
      <rPr>
        <b/>
        <sz val="11"/>
        <color theme="1"/>
        <rFont val="Calibri"/>
        <family val="2"/>
        <scheme val="minor"/>
      </rPr>
      <t xml:space="preserve"> 
NOTA 2: </t>
    </r>
    <r>
      <rPr>
        <sz val="11"/>
        <color theme="1"/>
        <rFont val="Calibri"/>
        <family val="2"/>
        <scheme val="minor"/>
      </rPr>
      <t>EL VALOR DEL PERSONAL CORRESPONDE A VALORES DE REFERENCIA SEGÚN RESOLUCIÓN 0001 DEL 04/01/2024  DE LA SECRETARÍA DISTRITAL DE GOBIERNO</t>
    </r>
    <r>
      <rPr>
        <b/>
        <sz val="11"/>
        <color theme="1"/>
        <rFont val="Calibri"/>
        <family val="2"/>
        <scheme val="minor"/>
      </rPr>
      <t xml:space="preserve">. </t>
    </r>
    <r>
      <rPr>
        <sz val="11"/>
        <color theme="1"/>
        <rFont val="Calibri"/>
        <family val="2"/>
        <scheme val="minor"/>
      </rPr>
      <t>NO ES OFERTABLE</t>
    </r>
  </si>
  <si>
    <t>Total Personal</t>
  </si>
  <si>
    <t>Item</t>
  </si>
  <si>
    <t>Unidad de Medida</t>
  </si>
  <si>
    <t xml:space="preserve">Valor </t>
  </si>
  <si>
    <t>Iva</t>
  </si>
  <si>
    <t>Valor Total</t>
  </si>
  <si>
    <t>Todos los componentes</t>
  </si>
  <si>
    <t>Papelería, impresiones.</t>
  </si>
  <si>
    <t>Componente 4</t>
  </si>
  <si>
    <t>Sonido: Alquiler de sonido profesional de 7.000 watts line array. con sistema y microfonería completo para presentaciones. incluye 8 micrófonos dinámicos, 2 micrófonos condensadores, 4 cajas directas activas, 1 consola análoga 16 canales, 1 ecualizador gráfico, 1 reverberación digital, 1 snake de 8 canales y 10 metros, 1 cd player (mp3, wap, cd, dvd), 2 cabinas para público, 4 monitores para escenario, técnico de sonido y operario de montaje, cables y conexiones - tiempo de alquiler 1 día. instalación, transporte y desinstalación</t>
  </si>
  <si>
    <t>Servicio</t>
  </si>
  <si>
    <t>Tarima: Alquiler de tarima de 5x5 (altura modular entre 0.20 y 1.60) con faldon negro, escalera de embarque y desembarque, cinta anti deslizante y barandas. Incluye instalación, transporte y entrega en el lugar requerido, montaje y desmontaje de la misma (jornada 6 horas día). Debe contar con techo que cubra la superficie de la tarima en caso de lluvia.</t>
  </si>
  <si>
    <t>Sillas: alquiler silla plástica de 2.11kg. 46,5cm de ancho, 87,5cm de alto, 52,5cm de largo, con espaldar tejido.</t>
  </si>
  <si>
    <t xml:space="preserve">Mesas: ALQUILER DE MESAS: MESAS PLÁSTICAS BLANCAS, CUADRADA DE 75 CMS DE LARGO X 75 CMS DE ANCHO X 70,5 CMS DE ALTO INCLUYE TRANSPORTE, INSTALACIÓN Y ENTREGA EN EL LUGAR REQUERIDO. JORNADA DE 4 A 6 HORAS.  </t>
  </si>
  <si>
    <t>ALQUILER DE PLANTA ELÉCTRICA DE 50 KVA: PLANTA ELECTRICA DE 50 KVA INSONORIZADA, QUE INCLUYA TRANSPORTE, PARCIAL DE CORRIENTE DE 10 METROS, TRIFÁSICA, TIERRA Y NEUTRO CON OPERARIO DISPONIBLE JORNADA DE 4 A 6 HORAS.</t>
  </si>
  <si>
    <t>FORMATO SOLICITUD DE COTIZACIÓN</t>
  </si>
  <si>
    <t>ALCALDÍA LOCAL DE SUBA</t>
  </si>
  <si>
    <t>ADVERTENCIA</t>
  </si>
  <si>
    <t>La cotización recibida servirá de base para la elaboración de un estudio de mercado, y por tanto, no constituye en si misma una oferta y consecuentemente NO obliga a ninguna de las partes.</t>
  </si>
  <si>
    <t>OBJETO</t>
  </si>
  <si>
    <t>VALIDEZ DE LA CONTRATACIÓN</t>
  </si>
  <si>
    <t>Se solicita que la cotización tenga validez minimo 3 Meses a partir de su expedición.</t>
  </si>
  <si>
    <t>ESPECIFICACIONES TECNICAS</t>
  </si>
  <si>
    <t xml:space="preserve">Para visualizar las especificaciones tecnicas dirijase a la pestaña Cotización </t>
  </si>
  <si>
    <t>CONDICIONES DE CONTRATACIÓN</t>
  </si>
  <si>
    <t>PLAZO</t>
  </si>
  <si>
    <t>CODIGOS UNSPSC</t>
  </si>
  <si>
    <t xml:space="preserve">SEGMENTO </t>
  </si>
  <si>
    <t>FAMILIA</t>
  </si>
  <si>
    <t>CLASE</t>
  </si>
  <si>
    <t xml:space="preserve">NOMBRE </t>
  </si>
  <si>
    <t>Servicios de Política Social</t>
  </si>
  <si>
    <t>Servicios de Bienestar Social</t>
  </si>
  <si>
    <t>Organizaciones de Eventos Culturales</t>
  </si>
  <si>
    <t>Servicios de Prevención o control de enfermedades de transmisión sexual</t>
  </si>
  <si>
    <t>Servicios de Derecho de Familia</t>
  </si>
  <si>
    <t>Servicios de defensa de los Derechos de los Niños</t>
  </si>
  <si>
    <t>Solicita y elabora:</t>
  </si>
  <si>
    <t>Sergio Mejia Dussán</t>
  </si>
  <si>
    <t>Revisó:</t>
  </si>
  <si>
    <t>Jeimmy Sierra Godoy</t>
  </si>
  <si>
    <t>FONDO DE DESARROLLO LOCAL DE SUBA</t>
  </si>
  <si>
    <t>OBJETO: Contratar los servicios integrales y especializados para la formación de personas en estrategias personales y comunitarias de prevención de la violencia intrafamiliar y/o violencia sexual en la localidad de Suba</t>
  </si>
  <si>
    <t>CORPORACIÓN ESTRATEGICA EN GESTIÓN E INTEGRACIÓN COLOMBIA- EGESCO</t>
  </si>
  <si>
    <t>Población Objetivo</t>
  </si>
  <si>
    <t>Insumos mínimos requeridos
Especificaciones técnicas</t>
  </si>
  <si>
    <t>VALOR UNITARIO REFERENCIA TECHO INCLUIDO IVA QUE NO PODRAN SUPERAR LOS PROPONENTES</t>
  </si>
  <si>
    <t>VALOR TOTA DE REFERENCIA TECHO INCLUIDO IVA QUE NO PODRAN SUPERAR LOS PROPONENTES</t>
  </si>
  <si>
    <t>VALOR UNITARIO</t>
  </si>
  <si>
    <t>IVA</t>
  </si>
  <si>
    <t>VALOR UNITARIO INCLUIDO IVA</t>
  </si>
  <si>
    <t xml:space="preserve">Sensibilización de 30 minutos por casa                                                                                                                                                                                                                 (Papeleria) Tener en cuenta materiales referidos en la estrategia “La familia es para cuidarla”.                                                                                      Impresión de piezas comunicativas de prevención de violencias: Pieza gráfica del folleto de la campaña La familia es para cuidarla, dispuesta por la SDIS- Subdirección para la Familia. 
Impresión del Instrumento el cuidado familiar, aportado por la SDIS.                                                                                                                                                                                                           </t>
  </si>
  <si>
    <t>-500 Imanes con números/rutas de atención impreso en 5 colores, de 10cms x 6cms. Para pegar en la nevera. Diseño a definir por el comité de seguimiento.</t>
  </si>
  <si>
    <t>1500 Folletos o volantes: Folletos plegables en papel estucado o couché, en Formato A4. Medidas: 210 × 297 mm. Impresos en tintas de 5 colores. Con información sobre la prevención de violencia sexual e intrafamiliar</t>
  </si>
  <si>
    <t xml:space="preserve">El contratista deberá garantizar, en el desarrollo de los 5 eventos conmemorativos y/o celebraciones de jornadas locales, el acompañamiento de:
-Un (1) animador con mínimo Título de bachiller, 18 meses de experiencia laboral en recreación, animación, o afines.
-Tres (3) Artistas locales.
-6 Profesionales con 24 meses de experiencia en actividades de facilitador, tallerista o docente y al menos 12 meses de los 24 meses de experiencia profesional en trabajo en comunidad o jóvenes en temas de derechos sexuales y reproductivos y/o habilidades para la vida que realicen actividades principalmente lúdicas, recreativas y vivenciales. Sensibilización tendiente a la prevención de violencias y rutas de atención integral de acceso a la justicia.                                                                                                                                                                                           </t>
  </si>
  <si>
    <t xml:space="preserve">Carpas: Alquiler de carpa tipo bodega para trabajo liviano, tipo túnel con laterales y ventanas en vinilo transparente. Para mover a distintos puntos de la localidad durante el proyecto. Medidas: 6mts x 3 mts.
</t>
  </si>
  <si>
    <t xml:space="preserve">   </t>
  </si>
  <si>
    <t>Mesas: Mesa cuadrada de 4 puestos, color blanca, desarmable, fácil de transportar. 
Alto: 72 cms, Material de la cubierta:  Plástico, Material de la estructura: Plástico</t>
  </si>
  <si>
    <t>Alquiler Generador Electrico Potencia Standby: 40 kW / 50 kVA. Corriente Standby: 131 A. Para una autonomia aproximada de 8 horas. Generador Y164C con AVR para soportar picos de Corriente en Voltaje 127 - 220V. Fases 3</t>
  </si>
  <si>
    <t>Pendones: Diseño a definir por el comité de seguimiento, previo aval de prensa. En 5 colores. Con soporte tipo araña. Material: Vinilo o lona. Tamaño: 60cmx180cm. Los pendones deben ser aprobados por la oficina de prensa de la Alcaldía Local de Suba</t>
  </si>
  <si>
    <t xml:space="preserve">Nombre representante legal :DIANA CAROLINA CUERVO TORRES
Celular: 3138863356
Correo electrónico: direccion@egesco.org
Firma:       
    </t>
  </si>
  <si>
    <t>VALOR TOTAL OFERTADO</t>
  </si>
  <si>
    <t xml:space="preserve">  </t>
  </si>
  <si>
    <t>Coponenente 1</t>
  </si>
  <si>
    <r>
      <t>Formación profesional en áreas del conocimiento de ciencias sociales y humanas o economía, administración, contaduría y afines y núcleos básicos del conocimiento en Ciencia Política, Derecho, Psicología, Sociología, Trabajo Social, Administración, Administración Pública o Economía con especialización en áreas cómo Ciencias Humanas, Economía o Administración.</t>
    </r>
    <r>
      <rPr>
        <sz val="10"/>
        <color theme="1"/>
        <rFont val="Garamond"/>
        <family val="1"/>
      </rPr>
      <t xml:space="preserve"> </t>
    </r>
  </si>
  <si>
    <t>Componente 1</t>
  </si>
  <si>
    <t>Componente 2 A2</t>
  </si>
  <si>
    <r>
      <t>Formación profesional en áreas del conocimiento de ciencias sociales y humanas y núcleos básicos del conocimiento en Psicología.</t>
    </r>
    <r>
      <rPr>
        <sz val="10"/>
        <color theme="1"/>
        <rFont val="Garamond"/>
        <family val="1"/>
      </rPr>
      <t xml:space="preserve"> </t>
    </r>
  </si>
  <si>
    <r>
      <t>Experiencia mínima de 18 meses en asesoría a familias en situación de violencia en el contexto familiar o poblaciones vulnerables.</t>
    </r>
    <r>
      <rPr>
        <sz val="10"/>
        <color theme="1"/>
        <rFont val="Garamond"/>
        <family val="1"/>
      </rPr>
      <t xml:space="preserve"> </t>
    </r>
  </si>
  <si>
    <t>Componente 2 A3</t>
  </si>
  <si>
    <t>Componente 2 B3</t>
  </si>
  <si>
    <t>Componenete 2 B2.2</t>
  </si>
  <si>
    <t>NOTA 1: EL VALOR TOTAL COTIZADO INCLUYE TODOS LOS COSTOS DIRECTOS E INDIRECTOS, IMPUESTOS , TASAS, CONTRIBUCIONES Y TODOS LOS NECESARIOS PARA EJECUTAR DEL OBJETO CONTRACTUAL CON EL CUMPLIMIENTO DE LAS CONDICIONES  Y ESPECIFICACIONES TECNICAS. 
NOTA 2: EL VALOR DEL PERSONAL CORRESPONDE A VALORES DE REFERENCIA SEGÚN RESOLUCIÓN 0001 DEL 04/01/2024  DE LA SECRETARÍA DISTRITAL DE GOBIERNO. NO ES OFERTABLE</t>
  </si>
  <si>
    <t>Total Proyecto</t>
  </si>
  <si>
    <t>Fundación Internacional de Pedagogia Conceptual Alberto Merani FIPCAM</t>
  </si>
  <si>
    <t xml:space="preserve">Sensibilización de 30 minutos por casa                                                                                                                                                                                                                           (Papeleria) Tener en cuenta materiales referidos en la estrategia “La familia es para cuidarla”.                                                                                            Impresión de piezas comunicativas de prevención de violencias: Pieza gráfica del folleto de la campaña La familia es para cuidarla, dispuesta por la SDIS- Subdirección para la Familia. 
Impresión del Instrumento el cuidado familiar, aportado por la SDIS.                                                                                                                                                                                                           </t>
  </si>
  <si>
    <t>Nombre representante legal :
Celular:
Correo electrónico:
Firma:</t>
  </si>
  <si>
    <t>NOTA 1: EL VALOR TOTAL COTIZADO INCLUYE TODOS LOS COSTOS DIRECTOS E INDIRECTOS, IMPUESTOS , TASAS, CONTRIBUCIONES Y TODOS LOS NECESARIOS PARA EJECUTAR DEL OBJETO CONTRACTUAL CON EL CUMPLIMIENTO DE LAS CONDICIONES  Y ESPECIFICACIONES TECNICAS. 
NOTA 2: EL VALOR DEL PERSONAL CORRESPONDE A VALORES DE REFERENCIA SEGÚN RESOLUCIÓN 0001 DEL 04/01/2024  DE LA SECRETARÍA DISTRITAL DE GOBIERNO</t>
  </si>
  <si>
    <r>
      <rPr>
        <b/>
        <sz val="5"/>
        <rFont val="Times New Roman"/>
        <family val="1"/>
      </rPr>
      <t>FONDO DE DESARROLLO LOCAL DE SUBA</t>
    </r>
  </si>
  <si>
    <r>
      <rPr>
        <sz val="5"/>
        <rFont val="Times New Roman"/>
        <family val="1"/>
      </rPr>
      <t>OBJETO: Contratar los servicios integrales y especializados para la formación de personas en estrategias personales y comunitarias de prevención de la violencia intrafamiliar y/o violencia sexual en la localidad de Suba</t>
    </r>
  </si>
  <si>
    <r>
      <rPr>
        <b/>
        <sz val="5"/>
        <rFont val="Calibri"/>
        <family val="1"/>
      </rPr>
      <t>FUNDACION UN NUEVO AMANECER</t>
    </r>
  </si>
  <si>
    <r>
      <rPr>
        <b/>
        <sz val="5.5"/>
        <rFont val="Times New Roman"/>
        <family val="1"/>
      </rPr>
      <t>Componente</t>
    </r>
  </si>
  <si>
    <r>
      <rPr>
        <b/>
        <sz val="5.5"/>
        <rFont val="Times New Roman"/>
        <family val="1"/>
      </rPr>
      <t>Actividad</t>
    </r>
  </si>
  <si>
    <r>
      <rPr>
        <b/>
        <sz val="5.5"/>
        <rFont val="Times New Roman"/>
        <family val="1"/>
      </rPr>
      <t>Alcance de la actividad</t>
    </r>
  </si>
  <si>
    <r>
      <rPr>
        <b/>
        <sz val="5.5"/>
        <rFont val="Times New Roman"/>
        <family val="1"/>
      </rPr>
      <t>Duración</t>
    </r>
  </si>
  <si>
    <r>
      <rPr>
        <b/>
        <sz val="5.5"/>
        <rFont val="Times New Roman"/>
        <family val="1"/>
      </rPr>
      <t>Población Objetivo</t>
    </r>
  </si>
  <si>
    <r>
      <rPr>
        <b/>
        <sz val="5.5"/>
        <rFont val="Times New Roman"/>
        <family val="1"/>
      </rPr>
      <t>Insumos mínimos requeridos Especificaciones técnicas</t>
    </r>
  </si>
  <si>
    <r>
      <rPr>
        <b/>
        <sz val="5.5"/>
        <rFont val="Times New Roman"/>
        <family val="1"/>
      </rPr>
      <t>Unidad de medida</t>
    </r>
  </si>
  <si>
    <r>
      <rPr>
        <b/>
        <sz val="5.5"/>
        <rFont val="Times New Roman"/>
        <family val="1"/>
      </rPr>
      <t>Cantidad</t>
    </r>
  </si>
  <si>
    <r>
      <rPr>
        <b/>
        <sz val="5.5"/>
        <rFont val="Calibri"/>
        <family val="1"/>
      </rPr>
      <t>VALOR UNITARIO</t>
    </r>
  </si>
  <si>
    <r>
      <rPr>
        <b/>
        <sz val="5.5"/>
        <rFont val="Calibri"/>
        <family val="1"/>
      </rPr>
      <t>IVA</t>
    </r>
  </si>
  <si>
    <r>
      <rPr>
        <b/>
        <sz val="5.5"/>
        <rFont val="Calibri"/>
        <family val="1"/>
      </rPr>
      <t>VALOR UNITARIO INCLUIDO IVA</t>
    </r>
  </si>
  <si>
    <r>
      <rPr>
        <b/>
        <sz val="5.5"/>
        <rFont val="Calibri"/>
        <family val="1"/>
      </rPr>
      <t>VALOR TOTAL</t>
    </r>
  </si>
  <si>
    <r>
      <rPr>
        <sz val="5"/>
        <rFont val="Times New Roman"/>
        <family val="1"/>
      </rPr>
      <t>Componente: Prevención de violencia en el contexto familiar, violencia sexual y promoción y garantía de derechos</t>
    </r>
  </si>
  <si>
    <r>
      <rPr>
        <sz val="5"/>
        <rFont val="Calibri"/>
        <family val="1"/>
      </rPr>
      <t>A.2 “La familia es para cuidarla”</t>
    </r>
  </si>
  <si>
    <r>
      <rPr>
        <sz val="5"/>
        <rFont val="Calibri"/>
        <family val="1"/>
      </rPr>
      <t>Implementar acciones de sensibilización para prevenir  la violencia en el contexto familiar y promover dinámicas de cuidado y entornos protectores.</t>
    </r>
  </si>
  <si>
    <r>
      <rPr>
        <sz val="5"/>
        <rFont val="Calibri"/>
        <family val="1"/>
      </rPr>
      <t>30 minutos de sensibilización por casa</t>
    </r>
  </si>
  <si>
    <r>
      <rPr>
        <sz val="5"/>
        <rFont val="Calibri"/>
        <family val="1"/>
      </rPr>
      <t>500 personas</t>
    </r>
  </si>
  <si>
    <r>
      <rPr>
        <sz val="5"/>
        <rFont val="Calibri"/>
        <family val="1"/>
      </rPr>
      <t xml:space="preserve">Sensibilización de 30 minutos por casa
</t>
    </r>
    <r>
      <rPr>
        <sz val="5"/>
        <rFont val="Calibri"/>
        <family val="1"/>
      </rPr>
      <t xml:space="preserve">(Papeleria) Tener en cuenta materiales referidos en la estrategia “La familia es para cuidarla”.                                                                                           Impresión de piezas
</t>
    </r>
    <r>
      <rPr>
        <sz val="5"/>
        <rFont val="Calibri"/>
        <family val="1"/>
      </rPr>
      <t>comunicativas de prevención de violencias: Pieza gráfica del folleto de la campaña La familia es para cuidarla, dispuesta por la SDIS- Subdirección para la Familia.</t>
    </r>
  </si>
  <si>
    <r>
      <rPr>
        <sz val="5"/>
        <rFont val="Calibri"/>
        <family val="1"/>
      </rPr>
      <t>Personas</t>
    </r>
  </si>
  <si>
    <r>
      <rPr>
        <sz val="5"/>
        <rFont val="Calibri"/>
        <family val="1"/>
      </rPr>
      <t xml:space="preserve">-Diseñar un (1) folleto digital o Flip book para compartir en línea y dejar como recurso
</t>
    </r>
    <r>
      <rPr>
        <sz val="5"/>
        <rFont val="Calibri"/>
        <family val="1"/>
      </rPr>
      <t>instalado en las viviendas visitadas. El Flip book, debe contener (por lo menos 10 páginas con recursos escritos y visuales que contengan información convenida y aprobada por el comité de seguimiento y la oficina de prensa, en temas te prevención de violencia en el contexto familiar y violencia sexual.</t>
    </r>
  </si>
  <si>
    <r>
      <rPr>
        <sz val="5"/>
        <rFont val="Calibri"/>
        <family val="1"/>
      </rPr>
      <t>unidad</t>
    </r>
  </si>
  <si>
    <r>
      <rPr>
        <sz val="5"/>
        <rFont val="Calibri"/>
        <family val="1"/>
      </rPr>
      <t xml:space="preserve">-500 Imanes con números/rutas de atención impreso en 5 colores, de 10cms x 6cms.
</t>
    </r>
    <r>
      <rPr>
        <sz val="5"/>
        <rFont val="Calibri"/>
        <family val="1"/>
      </rPr>
      <t>Para pegar en la nevera. Diseño a definir por el comité de seguimiento.</t>
    </r>
  </si>
  <si>
    <r>
      <rPr>
        <sz val="5"/>
        <rFont val="Calibri"/>
        <family val="1"/>
      </rPr>
      <t>-200 stickers para pegar en las puertas de las viviendas sensibilizadas estilo “rombo” de</t>
    </r>
  </si>
  <si>
    <r>
      <rPr>
        <sz val="5"/>
        <rFont val="Calibri"/>
        <family val="1"/>
      </rPr>
      <t xml:space="preserve">A.3 Estrategia de acompañamiento
</t>
    </r>
    <r>
      <rPr>
        <sz val="5"/>
        <rFont val="Calibri"/>
        <family val="1"/>
      </rPr>
      <t>“Cuidándome -Cuidándonos”.</t>
    </r>
  </si>
  <si>
    <r>
      <rPr>
        <sz val="5"/>
        <rFont val="Calibri"/>
        <family val="1"/>
      </rPr>
      <t>450 Diplomas con mensaje alusivo a familias que cuidan. Compuesto de mínimo 3 colores. 20 x 30 cm. Papel Opalina. Diseño a convenir por el comité de seguimiento.</t>
    </r>
  </si>
  <si>
    <r>
      <rPr>
        <sz val="5"/>
        <rFont val="Calibri"/>
        <family val="1"/>
      </rPr>
      <t>Unidad</t>
    </r>
  </si>
  <si>
    <r>
      <rPr>
        <sz val="5"/>
        <rFont val="Calibri"/>
        <family val="1"/>
      </rPr>
      <t>B2.2 Movilizaciones territoriales</t>
    </r>
  </si>
  <si>
    <r>
      <rPr>
        <sz val="5"/>
        <rFont val="Calibri"/>
        <family val="1"/>
      </rPr>
      <t>Promover la prevención de violencias a partir de la concientización de la misma en la localidad.</t>
    </r>
  </si>
  <si>
    <r>
      <rPr>
        <sz val="5"/>
        <rFont val="Calibri"/>
        <family val="1"/>
      </rPr>
      <t xml:space="preserve">Puestas en escena (actos) de 1 hora en espacio
</t>
    </r>
    <r>
      <rPr>
        <sz val="5"/>
        <rFont val="Calibri"/>
        <family val="1"/>
      </rPr>
      <t>público</t>
    </r>
  </si>
  <si>
    <r>
      <rPr>
        <sz val="5"/>
        <rFont val="Calibri"/>
        <family val="1"/>
      </rPr>
      <t>Comunidad en general de la localidad de Suba.</t>
    </r>
  </si>
  <si>
    <r>
      <rPr>
        <sz val="5"/>
        <rFont val="Calibri"/>
        <family val="1"/>
      </rPr>
      <t xml:space="preserve">15 Performances: Actos teatrales, musicales, artísticos puestos en escena que deberá
</t>
    </r>
    <r>
      <rPr>
        <sz val="5"/>
        <rFont val="Calibri"/>
        <family val="1"/>
      </rPr>
      <t>garantizar el desarrollo de actos artístico-culturales (performances) donde se promueva de maneras disruptivas la no violencia y a partir de los cuales se generen reflexiones en la</t>
    </r>
  </si>
  <si>
    <r>
      <rPr>
        <sz val="5"/>
        <rFont val="Calibri"/>
        <family val="1"/>
      </rPr>
      <t xml:space="preserve">1500 Folletos o volantes: Folletos plegables en papel estucado o couché, en Formato A4.
</t>
    </r>
    <r>
      <rPr>
        <sz val="5"/>
        <rFont val="Calibri"/>
        <family val="1"/>
      </rPr>
      <t>Medidas: 210 × 297 mm. Impresos en tintas de 5 colores. Con información sobre la</t>
    </r>
  </si>
  <si>
    <r>
      <rPr>
        <sz val="5"/>
        <rFont val="Calibri"/>
        <family val="1"/>
      </rPr>
      <t xml:space="preserve">1200 Kits (participantes): Se deberá incluir la entrega de un kit por cada uno de los
</t>
    </r>
    <r>
      <rPr>
        <sz val="5"/>
        <rFont val="Calibri"/>
        <family val="1"/>
      </rPr>
      <t xml:space="preserve">participantes que comprenda:
</t>
    </r>
    <r>
      <rPr>
        <sz val="5"/>
        <rFont val="Calibri"/>
        <family val="1"/>
      </rPr>
      <t xml:space="preserve">-Una agenda para notas tipo cuaderno pequeño de 15cm x 20cm (aprox) de 75 páginas con 5 páginas impresas a color con mensajes alusivos a la prevención de violencias.
</t>
    </r>
    <r>
      <rPr>
        <sz val="5"/>
        <rFont val="Calibri"/>
        <family val="1"/>
      </rPr>
      <t xml:space="preserve">-Un esfero marcado con los logos de la entidad.
</t>
    </r>
    <r>
      <rPr>
        <sz val="5"/>
        <rFont val="Calibri"/>
        <family val="1"/>
      </rPr>
      <t>-Una tula impermeable. 43 cm de altura x 35 cm de ancho aprox. Con mensaje alusivos a la prevención de las violencias en el contexto familiar y sexual y la erradicación del castigo físico.</t>
    </r>
  </si>
  <si>
    <r>
      <rPr>
        <sz val="5"/>
        <rFont val="Calibri"/>
        <family val="1"/>
      </rPr>
      <t xml:space="preserve">200 reconocimientos a los ganadores. Cada reconocimiento contará con:
</t>
    </r>
    <r>
      <rPr>
        <sz val="5"/>
        <rFont val="Calibri"/>
        <family val="1"/>
      </rPr>
      <t xml:space="preserve">-Diploma compuesto de mínimo 3 colores. 20 x 30 cm. Papel Opalina. Diseño a convenir por el comité de seguimiento.
</t>
    </r>
    <r>
      <rPr>
        <sz val="5"/>
        <rFont val="Calibri"/>
        <family val="1"/>
      </rPr>
      <t>-Una medalla de reconocimiento.</t>
    </r>
  </si>
  <si>
    <r>
      <rPr>
        <sz val="5"/>
        <rFont val="Calibri"/>
        <family val="1"/>
      </rPr>
      <t>Alquiler de dos (2) espacios cerrados con capacidad para 150 personas</t>
    </r>
  </si>
  <si>
    <r>
      <rPr>
        <sz val="5"/>
        <rFont val="Times New Roman"/>
        <family val="1"/>
      </rPr>
      <t>Componente: Orientación y asesoría familiar.</t>
    </r>
  </si>
  <si>
    <r>
      <rPr>
        <sz val="5"/>
        <rFont val="Calibri"/>
        <family val="1"/>
      </rPr>
      <t>Orientación y asesoría familiar para la prevención de violencias que permitan a las víctimas recibir una atención y orientación adecuada.</t>
    </r>
  </si>
  <si>
    <r>
      <rPr>
        <sz val="5"/>
        <rFont val="Calibri"/>
        <family val="1"/>
      </rPr>
      <t>Máximo 10 sesiones de 1h (c/u)</t>
    </r>
  </si>
  <si>
    <r>
      <rPr>
        <sz val="5"/>
        <rFont val="Calibri"/>
        <family val="1"/>
      </rPr>
      <t xml:space="preserve">Alquiler de un espacio por seis meses que contenga las siguientes características:
</t>
    </r>
    <r>
      <rPr>
        <sz val="5"/>
        <rFont val="Calibri"/>
        <family val="1"/>
      </rPr>
      <t xml:space="preserve">Ubicación de un sitio de atención en un punto estratégico de la localidad, destinado para la orientación y asesoría familiar, dos espacios adecuados para la atención de las y los participantes con el mobiliario necesario en lugares que cuenten con adecuada ventilación, iluminación y condiciones de higiene permanente, espacios cerrados, que permitan la privacidad. Igualmente debe contar con baños y elementos de higiene.
</t>
    </r>
    <r>
      <rPr>
        <sz val="5"/>
        <rFont val="Calibri"/>
        <family val="1"/>
      </rPr>
      <t xml:space="preserve">Debe ubicarse en un punto de fácil accesibilidad y equidistante dentro de la localidad, teniendo en cuenta que muchos de las y los potenciales participantes no cuentan con medios económicos para su desplazamiento.
</t>
    </r>
    <r>
      <rPr>
        <sz val="5"/>
        <rFont val="Calibri"/>
        <family val="1"/>
      </rPr>
      <t xml:space="preserve">Estado del Inmueble:
</t>
    </r>
    <r>
      <rPr>
        <sz val="5"/>
        <rFont val="Calibri"/>
        <family val="1"/>
      </rPr>
      <t>Debe estar dotado con mobiliario y materiales necesarios para la ejecución del</t>
    </r>
  </si>
  <si>
    <r>
      <rPr>
        <sz val="5"/>
        <rFont val="Calibri"/>
        <family val="1"/>
      </rPr>
      <t>Meses</t>
    </r>
  </si>
  <si>
    <r>
      <rPr>
        <sz val="5"/>
        <rFont val="Times New Roman"/>
        <family val="1"/>
      </rPr>
      <t>Componente: Posicionamiento y promoción del buen trato en jornadas locales.</t>
    </r>
  </si>
  <si>
    <r>
      <rPr>
        <sz val="5"/>
        <rFont val="Calibri"/>
        <family val="1"/>
      </rPr>
      <t>Conmemorar eventos que permiten visibilizar causas sociales entorno a la prevención de las violencias.</t>
    </r>
  </si>
  <si>
    <r>
      <rPr>
        <sz val="5"/>
        <rFont val="Calibri"/>
        <family val="1"/>
      </rPr>
      <t>Comunidad en general de la localidad</t>
    </r>
  </si>
  <si>
    <r>
      <rPr>
        <sz val="5"/>
        <rFont val="Calibri"/>
        <family val="1"/>
      </rPr>
      <t>Jornadas de 6 horas</t>
    </r>
  </si>
  <si>
    <r>
      <rPr>
        <sz val="5"/>
        <rFont val="Calibri"/>
        <family val="1"/>
      </rPr>
      <t>Comunidad en general de la localidad de Suba</t>
    </r>
  </si>
  <si>
    <r>
      <rPr>
        <sz val="5"/>
        <rFont val="Calibri"/>
        <family val="1"/>
      </rPr>
      <t xml:space="preserve">El contratista deberá garantizar, en el desarrollo de los 5 eventos conmemorativos y/o
</t>
    </r>
    <r>
      <rPr>
        <sz val="5"/>
        <rFont val="Calibri"/>
        <family val="1"/>
      </rPr>
      <t xml:space="preserve">celebraciones de jornadas locales, el acompañamiento de:
</t>
    </r>
    <r>
      <rPr>
        <sz val="5"/>
        <rFont val="Calibri"/>
        <family val="1"/>
      </rPr>
      <t xml:space="preserve">-Un (1) animador con mínimo Título de bachiller, 18 meses de experiencia laboral en recreación, animación, o afines.
</t>
    </r>
    <r>
      <rPr>
        <sz val="5"/>
        <rFont val="Calibri"/>
        <family val="1"/>
      </rPr>
      <t xml:space="preserve">-Tres (3) Artistas locales.
</t>
    </r>
    <r>
      <rPr>
        <sz val="5"/>
        <rFont val="Calibri"/>
        <family val="1"/>
      </rPr>
      <t>-6 Profesionales con 24 meses de experiencia en actividades de facilitador, tallerista o docente y al menos 12 meses de los 24 meses de experiencia profesional en trabajo en</t>
    </r>
  </si>
  <si>
    <r>
      <rPr>
        <sz val="5"/>
        <rFont val="Calibri"/>
        <family val="1"/>
      </rPr>
      <t>Jornadas</t>
    </r>
  </si>
  <si>
    <r>
      <rPr>
        <sz val="5"/>
        <rFont val="Calibri"/>
        <family val="1"/>
      </rPr>
      <t xml:space="preserve">Sonido: Alquiler de sonido profesional de 7.000 watts line array. con sistema y
</t>
    </r>
    <r>
      <rPr>
        <sz val="5"/>
        <rFont val="Calibri"/>
        <family val="1"/>
      </rPr>
      <t xml:space="preserve">microfonería completo para presentaciones. incluye 8 micrófonos dinámicos, 2 micrófonos condensadores, 4 cajas directas activas, 1 consola análoga 16 canales, 1
</t>
    </r>
    <r>
      <rPr>
        <sz val="5"/>
        <rFont val="Calibri"/>
        <family val="1"/>
      </rPr>
      <t>ecualizador gráfico, 1 reverberación digital, 1 snake de 8 canales y 10 metros, 1 cd player</t>
    </r>
  </si>
  <si>
    <r>
      <rPr>
        <sz val="5"/>
        <rFont val="Calibri"/>
        <family val="1"/>
      </rPr>
      <t>Carpas: Alquiler de carpa tipo bodega para trabajo liviano, tipo túnel con laterales y ventanas en vinilo transparente. Para mover a distintos puntos de la localidad durante el proyecto. Medidas: 6mts x 3 mts.</t>
    </r>
  </si>
  <si>
    <r>
      <rPr>
        <sz val="5"/>
        <rFont val="Calibri"/>
        <family val="1"/>
      </rPr>
      <t xml:space="preserve">Tarima: Alquiler de tarima de 5x5 (altura modular entre 0.20 y 1.60) con faldon negro,
</t>
    </r>
    <r>
      <rPr>
        <sz val="5"/>
        <rFont val="Calibri"/>
        <family val="1"/>
      </rPr>
      <t>escalera de embarque y desembarque, cinta anti deslizante y barandas. Incluye instalación, transporte y entrega en el lugar requerido, montaje y desmontaje de la</t>
    </r>
  </si>
  <si>
    <r>
      <rPr>
        <sz val="5"/>
        <rFont val="Calibri"/>
        <family val="1"/>
      </rPr>
      <t>Sillas: alquiler silla plástica de 2.11kg. 46,5cm de ancho, 87,5cm de alto, 52,5cm de largo,</t>
    </r>
  </si>
  <si>
    <r>
      <rPr>
        <sz val="5"/>
        <rFont val="Calibri"/>
        <family val="1"/>
      </rPr>
      <t xml:space="preserve">Mesas: Mesa cuadrada de 4 puestos, color blanca, desarmable, fácil de transportar.
</t>
    </r>
    <r>
      <rPr>
        <sz val="5"/>
        <rFont val="Calibri"/>
        <family val="1"/>
      </rPr>
      <t>Alto: 72 cms, Material de la cubierta:  Plástico, Material de la estructura: Plástico</t>
    </r>
  </si>
  <si>
    <r>
      <rPr>
        <sz val="5"/>
        <rFont val="Calibri"/>
        <family val="1"/>
      </rPr>
      <t xml:space="preserve">Alquiler Generador Electrico Potencia Standby: 40 kW / 50 kVA. Corriente Standby: 131 A.
</t>
    </r>
    <r>
      <rPr>
        <sz val="5"/>
        <rFont val="Calibri"/>
        <family val="1"/>
      </rPr>
      <t>Para una autonomia aproximada de 8 horas. Generador Y164C con AVR para soportar</t>
    </r>
  </si>
  <si>
    <r>
      <rPr>
        <sz val="5"/>
        <rFont val="Calibri"/>
        <family val="1"/>
      </rPr>
      <t>Pendones: Diseño a definir por el comité de seguimiento, previo aval de prensa. En 5 colores. Con soporte tipo araña. Material: Vinilo o lona. Tamaño: 60cmx180cm. Los pendones deben ser aprobados por la oficina de prensa de la Alcaldía Local de Suba</t>
    </r>
  </si>
  <si>
    <r>
      <rPr>
        <b/>
        <sz val="5"/>
        <rFont val="Times New Roman"/>
        <family val="1"/>
      </rPr>
      <t>VALOR SUBTOTAL OFERTADO</t>
    </r>
  </si>
  <si>
    <r>
      <rPr>
        <b/>
        <sz val="5"/>
        <color rgb="FFFFFFFF"/>
        <rFont val="Arial"/>
        <family val="2"/>
      </rPr>
      <t>PERSONAL (CARGO)</t>
    </r>
  </si>
  <si>
    <r>
      <rPr>
        <b/>
        <sz val="5"/>
        <color rgb="FFFFFFFF"/>
        <rFont val="Arial"/>
        <family val="2"/>
      </rPr>
      <t>PERFIL</t>
    </r>
  </si>
  <si>
    <r>
      <rPr>
        <b/>
        <sz val="5"/>
        <color rgb="FFFFFFFF"/>
        <rFont val="Arial"/>
        <family val="2"/>
      </rPr>
      <t>CANTIDAD</t>
    </r>
  </si>
  <si>
    <r>
      <rPr>
        <b/>
        <sz val="5"/>
        <color rgb="FFFFFFFF"/>
        <rFont val="Arial"/>
        <family val="2"/>
      </rPr>
      <t>MESES</t>
    </r>
  </si>
  <si>
    <r>
      <rPr>
        <b/>
        <sz val="5"/>
        <color rgb="FFFFFFFF"/>
        <rFont val="Arial"/>
        <family val="2"/>
      </rPr>
      <t>REFERENCIA TECHO RESOLUCIÓN 0001 DEL 04/01/2024 - SECRETARÍA DISTRITAL DE</t>
    </r>
  </si>
  <si>
    <r>
      <rPr>
        <b/>
        <sz val="5"/>
        <color rgb="FFFFFFFF"/>
        <rFont val="Arial"/>
        <family val="2"/>
      </rPr>
      <t>VALOR TOTAL</t>
    </r>
  </si>
  <si>
    <r>
      <rPr>
        <sz val="5"/>
        <rFont val="Calibri"/>
        <family val="1"/>
      </rPr>
      <t>Cordinador del Proyecto</t>
    </r>
  </si>
  <si>
    <r>
      <rPr>
        <b/>
        <u/>
        <sz val="5"/>
        <rFont val="Times New Roman"/>
        <family val="1"/>
      </rPr>
      <t>FORMACIÓN PROFESIONAL</t>
    </r>
  </si>
  <si>
    <r>
      <rPr>
        <sz val="5"/>
        <rFont val="Times New Roman"/>
        <family val="1"/>
      </rPr>
      <t>Formación profesional en áreas del conocimiento de ciencias sociales y humanas o economía, administración,  contaduría  y  afines  y  núcleos  básicos  del  conocimiento  en  Ciencia  Política, Derecho,  Psicología,  Sociología,  Trabajo  Social,  Administración,  Administración  Pública  o Economía con especialización en áreas cómo Ciencias Humanas, Economía o Administración.</t>
    </r>
  </si>
  <si>
    <r>
      <rPr>
        <b/>
        <u/>
        <sz val="5"/>
        <rFont val="Times New Roman"/>
        <family val="1"/>
      </rPr>
      <t>EXPERIENCIA PROFESIONAL</t>
    </r>
  </si>
  <si>
    <r>
      <rPr>
        <sz val="5"/>
        <rFont val="Times New Roman"/>
        <family val="1"/>
      </rPr>
      <t>Experiencia  mínima  de  sesenta  (60)  meses  debidamente  certificada,  contados  a  partir  de  la expedición de la tarjeta profesional, terminación de materias y/o fecha de grado, según aplique.</t>
    </r>
  </si>
  <si>
    <r>
      <rPr>
        <b/>
        <u/>
        <sz val="5"/>
        <rFont val="Times New Roman"/>
        <family val="1"/>
      </rPr>
      <t>EXPERIENCIA ESPECIFICA</t>
    </r>
  </si>
  <si>
    <r>
      <rPr>
        <sz val="5"/>
        <rFont val="Times New Roman"/>
        <family val="1"/>
      </rPr>
      <t>Experiencia  mínima  profesional  de  treinta  y  seis  (36)  y  hasta  setenta  y  dos  (72)  meses  en coordinación y ejecución de proyectos sociales y/o cargos de nivel directivo o gerencial con población afectada por violencia en el contexto familiar y/o violencia sexual.</t>
    </r>
  </si>
  <si>
    <r>
      <rPr>
        <b/>
        <sz val="5"/>
        <rFont val="Times New Roman"/>
        <family val="1"/>
      </rPr>
      <t>Dedicación 100%.</t>
    </r>
  </si>
  <si>
    <r>
      <rPr>
        <sz val="5"/>
        <rFont val="Times New Roman"/>
        <family val="1"/>
      </rPr>
      <t>Asistente Administrativo</t>
    </r>
  </si>
  <si>
    <r>
      <rPr>
        <sz val="5"/>
        <rFont val="Times New Roman"/>
        <family val="1"/>
      </rPr>
      <t>Título de formación técnica o tecnológica o acreditación o aprobación del 50% o más de un plan de estudios de una carrera profesional que sea afín con el objeto a contratar.</t>
    </r>
  </si>
  <si>
    <r>
      <rPr>
        <sz val="5"/>
        <rFont val="Times New Roman"/>
        <family val="1"/>
      </rPr>
      <t>Experiencia mínima de treinta y cinco (35) meses debidamente certificada, contados a partir de la  expedición  de  la  tarjeta  profesional,  terminación  de  materias  y/o  fecha  de  grado,  según aplique.</t>
    </r>
  </si>
  <si>
    <r>
      <rPr>
        <sz val="5"/>
        <rFont val="Times New Roman"/>
        <family val="1"/>
      </rPr>
      <t>Experiencia  mínima  de  18  meses  en  actividades  administrativas  de  secretariado  o  archivo, manejo de bases de datos o asistenciales.</t>
    </r>
  </si>
  <si>
    <r>
      <rPr>
        <sz val="5"/>
        <rFont val="Times New Roman"/>
        <family val="1"/>
      </rPr>
      <t>Psicólogo</t>
    </r>
  </si>
  <si>
    <r>
      <rPr>
        <sz val="5"/>
        <rFont val="Times New Roman"/>
        <family val="1"/>
      </rPr>
      <t>Formación  profesional  en  áreas  del  conocimiento  de  ciencias sociales  y humanas  y núcleos básicos del conocimiento en Psicología.</t>
    </r>
  </si>
  <si>
    <r>
      <rPr>
        <sz val="5"/>
        <rFont val="Times New Roman"/>
        <family val="1"/>
      </rPr>
      <t>Experiencia  de  veintiún  (21)  meses  de  debidamente  certificada,  contados  a  partir  de  la expedición de la tarjeta profesional, terminación de materias y/o fecha de grado, según aplique.</t>
    </r>
  </si>
  <si>
    <r>
      <rPr>
        <sz val="4.5"/>
        <rFont val="Calibri"/>
        <family val="1"/>
      </rPr>
      <t xml:space="preserve">Experiencia  mínima  de 18  meses  en  asesoría  a  familias  en  situación  de violencia  en  el  contexto
</t>
    </r>
    <r>
      <rPr>
        <sz val="4.5"/>
        <rFont val="Calibri"/>
        <family val="1"/>
      </rPr>
      <t>familiar o poblaciones vulnerables.</t>
    </r>
  </si>
  <si>
    <r>
      <rPr>
        <sz val="5"/>
        <rFont val="Times New Roman"/>
        <family val="1"/>
      </rPr>
      <t>Profesional en Trabajo Social</t>
    </r>
  </si>
  <si>
    <r>
      <rPr>
        <sz val="5"/>
        <rFont val="Times New Roman"/>
        <family val="1"/>
      </rPr>
      <t>Formación  profesional  en  áreas  del  conocimiento  de  ciencias sociales  y humanas  y núcleos básicos del conocimiento en Trabajo Social.</t>
    </r>
  </si>
  <si>
    <r>
      <rPr>
        <sz val="5"/>
        <rFont val="Times New Roman"/>
        <family val="1"/>
      </rPr>
      <t>Formación   profesional   en   áreas   del   conocimiento   de  bella   artes   y  núcleo   básico  del conocimiento  en  Artes  Plásticas  Visuales  y  afines,  Artes  Representativas,  Música  y  Otros Programas Asociados a Bellas Artes</t>
    </r>
  </si>
  <si>
    <r>
      <rPr>
        <sz val="5"/>
        <rFont val="Times New Roman"/>
        <family val="1"/>
      </rPr>
      <t>Artista Escénico</t>
    </r>
  </si>
  <si>
    <r>
      <rPr>
        <sz val="4.5"/>
        <rFont val="Calibri"/>
        <family val="1"/>
      </rPr>
      <t xml:space="preserve">Experiencia mínima de 18 meses en trabajo con comunidad o en proyectos sociales o puestas en
</t>
    </r>
    <r>
      <rPr>
        <sz val="4.5"/>
        <rFont val="Calibri"/>
        <family val="1"/>
      </rPr>
      <t>escena  sobre  temáticas  relacionadas  con  violencias,  preferiblemente  con  entidades  del  sector público.</t>
    </r>
  </si>
  <si>
    <r>
      <rPr>
        <sz val="4.5"/>
        <rFont val="Calibri"/>
        <family val="1"/>
      </rPr>
      <t>Experiencia mínima de 18 meses en asesoría a personas o familias en situación de violencias.</t>
    </r>
  </si>
  <si>
    <r>
      <rPr>
        <sz val="5"/>
        <rFont val="Times New Roman"/>
        <family val="1"/>
      </rPr>
      <t>Trabajador Social</t>
    </r>
  </si>
  <si>
    <r>
      <rPr>
        <sz val="4.5"/>
        <rFont val="Calibri"/>
        <family val="1"/>
      </rPr>
      <t xml:space="preserve">Experiencia  mínima  de 18  meses  en  asesoría  a  familias  en  situación  de violencia  en  el  contexto
</t>
    </r>
    <r>
      <rPr>
        <sz val="4.5"/>
        <rFont val="Calibri"/>
        <family val="1"/>
      </rPr>
      <t>familiar o poblaciones vulnerables</t>
    </r>
  </si>
  <si>
    <r>
      <rPr>
        <b/>
        <sz val="5"/>
        <rFont val="Times New Roman"/>
        <family val="1"/>
      </rPr>
      <t>VALOR TOTAL</t>
    </r>
  </si>
  <si>
    <t xml:space="preserve">Papelería, impresiones y gastos de Tramites Administrativos </t>
  </si>
  <si>
    <t>Valor</t>
  </si>
  <si>
    <t>Personal</t>
  </si>
  <si>
    <t>Insumos</t>
  </si>
  <si>
    <t>Total</t>
  </si>
  <si>
    <t>%</t>
  </si>
  <si>
    <t>FORMATO OFERTA ECONOMICA</t>
  </si>
  <si>
    <t>ÍTEM</t>
  </si>
  <si>
    <t xml:space="preserve">ELEMENTO </t>
  </si>
  <si>
    <t>DESCRIPCIÓN</t>
  </si>
  <si>
    <t>VALOR UNITARIO INCLUIDO IVA FINAL TECHO QUE LOS PROPONENTES NO PODRÁN SUPERAR</t>
  </si>
  <si>
    <t>VALOR UNITARIO ANTES DE IVA</t>
  </si>
  <si>
    <t>TOTAL (VALOR UNITARIO INCLUIDO IVA)</t>
  </si>
  <si>
    <t>COMPONENTES A CARGO DEL TALENTO HUMANO</t>
  </si>
  <si>
    <t>CARGO</t>
  </si>
  <si>
    <t>TIEMPO (MESES)
(dedicación 100%)</t>
  </si>
  <si>
    <t>DEDICACIÓN</t>
  </si>
  <si>
    <t>VALOR UNITARIO SEGÚN RESOLUCIÓN 0001 DE LA SECRETARÍA DE GOBIERNO QUE NO PODRÁ SER OFERTADO POR LOS PROPONENTES</t>
  </si>
  <si>
    <t>TOTAL TALENTO HUMANO</t>
  </si>
  <si>
    <t xml:space="preserve">NOTA 1: EL VALOR TOTAL COTIZADO INCLUYE TODOS LOS COSTOS DIRECTOS E INDIRECTOS, IMPUESTOS , TASAS, CONTRIBUCIONES Y TODOS LOS NECESARIOS PARA EJECUTAR DEL OBJETO CONTRACTUAL CON EL CUMPLIMIENTO DE LAS CONDICIONES  Y ESPECIFICACIONES TECNICAS. 
NOTA 2: EL VALOR DEL PERSONAL CORRESPONDE A VALORES DE REFERENCIA SEGÚN RESOLUCIÓN 0001 DEL 04/01/2024  DE LA SECRETARÍA DISTRITAL DE GOBIERNO. NO ES OFERTABLE
</t>
  </si>
  <si>
    <t>CRONOGRAMA GENERAL DE ACTIVIDADES</t>
  </si>
  <si>
    <t>COMPONENTE</t>
  </si>
  <si>
    <t>ACTIVIDAD</t>
  </si>
  <si>
    <t>MES 1</t>
  </si>
  <si>
    <t>MES 2</t>
  </si>
  <si>
    <t>MES 3</t>
  </si>
  <si>
    <t>MES 4</t>
  </si>
  <si>
    <t>MES 5</t>
  </si>
  <si>
    <t>MES 6</t>
  </si>
  <si>
    <t>MES 7</t>
  </si>
  <si>
    <t>MES 8</t>
  </si>
  <si>
    <t>COMPONENTE 1. ALISTAMIENTO</t>
  </si>
  <si>
    <t>Elaboración de Documentos y realización de trámites administrativos</t>
  </si>
  <si>
    <t>Contratación Talento Humano requerido</t>
  </si>
  <si>
    <t>Plan de Trabajo</t>
  </si>
  <si>
    <t>Presentación Pública del Proyecto</t>
  </si>
  <si>
    <t>Socialización del proyecto</t>
  </si>
  <si>
    <t>COMPONENTE 2: PREVENCIÓN DE VIOLECIA EN EL CONTEXTO FAMILIAR, CIENCIA SEXUAL Y PROMOCIÓN Y GARANTIA DE DERECHOS.</t>
  </si>
  <si>
    <t>A2. La familia es para cuidarla</t>
  </si>
  <si>
    <t>A3. Estrategia de acompañamiento “Cuidándome -Cuidándonos”.</t>
  </si>
  <si>
    <t>B. 2. 2. Movilizaciones Territoriales</t>
  </si>
  <si>
    <t xml:space="preserve">B3- Estrategia comunicativas: “Di no a la vulneración de derechos”. </t>
  </si>
  <si>
    <t>COMPONENTE 3: ORIENTACIÓN Y ASESORÍA FAMILIAR</t>
  </si>
  <si>
    <t>Encuentros Presenciales Familiares</t>
  </si>
  <si>
    <t>Encuentros Presenciales Individuales</t>
  </si>
  <si>
    <t>COMPONENETE 4: POSICIONAMIENTO Y PROMOCIÓN DEL BUEN TRATO EN JORNADAS LOCALES</t>
  </si>
  <si>
    <t>Se realizarán 5 jornadas que celebren o conmemoren alguna de las fechas propuestas</t>
  </si>
  <si>
    <t>COMPONENTE 5: SEGUIMIENTO Y EVALUACIÓN DEL PROYECTO</t>
  </si>
  <si>
    <t>Encuestas de satisfacción</t>
  </si>
  <si>
    <t>Elaboración Informe mensual de Actividades y anexos (bases de datos y soportes documentales)</t>
  </si>
  <si>
    <t>Elaboración Informe Final de Actividades y anexos (bases de datos y soportes documentales)</t>
  </si>
  <si>
    <t>Componenete 2</t>
  </si>
  <si>
    <t>Componeente3</t>
  </si>
  <si>
    <t>Componeente4</t>
  </si>
  <si>
    <t>Cordinador</t>
  </si>
  <si>
    <t>Asistente</t>
  </si>
  <si>
    <t>Personal componente 2</t>
  </si>
  <si>
    <t>Personal componente 3</t>
  </si>
  <si>
    <t>Personal componente 4</t>
  </si>
  <si>
    <t>Componenete 1</t>
  </si>
  <si>
    <t>Componenete 5</t>
  </si>
  <si>
    <t>TOTAL</t>
  </si>
  <si>
    <r>
      <t xml:space="preserve">NOTA 1: </t>
    </r>
    <r>
      <rPr>
        <sz val="12"/>
        <color theme="1"/>
        <rFont val="Arial Narrow"/>
        <family val="2"/>
      </rPr>
      <t>EL VALOR TOTAL COTIZADO INCLUYE TODOS LOS COSTOS DIRECTOS E INDIRECTOS, IMPUESTOS , TASAS, CONTRIBUCIONES Y TODOS LOS NECESARIOS PARA EJECUTAR DEL OBJETO CONTRACTUAL CON EL CUMPLIMIENTO DE LAS CONDICIONES  Y ESPECIFICACIONES TECNICAS.</t>
    </r>
    <r>
      <rPr>
        <b/>
        <sz val="12"/>
        <color theme="1"/>
        <rFont val="Arial Narrow"/>
        <family val="2"/>
      </rPr>
      <t xml:space="preserve"> 
NOTA 2: </t>
    </r>
    <r>
      <rPr>
        <sz val="12"/>
        <color theme="1"/>
        <rFont val="Arial Narrow"/>
        <family val="2"/>
      </rPr>
      <t>EL VALOR DEL PERSONAL CORRESPONDE A VALORES DE REFERENCIA SEGÚN RESOLUCIÓN 0001 DEL 04/01/2024  DE LA SECRETARÍA DISTRITAL DE GOBIERNO</t>
    </r>
    <r>
      <rPr>
        <b/>
        <sz val="12"/>
        <color theme="1"/>
        <rFont val="Arial Narrow"/>
        <family val="2"/>
      </rPr>
      <t xml:space="preserve">. </t>
    </r>
    <r>
      <rPr>
        <sz val="12"/>
        <color theme="1"/>
        <rFont val="Arial Narrow"/>
        <family val="2"/>
      </rPr>
      <t>NO ES OFERTABLE</t>
    </r>
  </si>
  <si>
    <t>ELEMENTOS Y/O SERVICIOS</t>
  </si>
  <si>
    <t xml:space="preserve">Coordinador (a) general del proyecto. </t>
  </si>
  <si>
    <r>
      <t>O</t>
    </r>
    <r>
      <rPr>
        <b/>
        <sz val="14"/>
        <color theme="0"/>
        <rFont val="Arial Narrow"/>
        <family val="2"/>
      </rPr>
      <t>BJETO: PRESTAR LOS SERVICIOS LOGÍSTICOS Y DE CATERING PARA LA REALIZACIÓN DE EVENTOS Y ACTIVIDADES TRANSVERSALES QUE REQUIERA LA ALCALDÍA LOCAL DE SUBA EN EL MARCO DEL CUMPLIMIENTO DEL PLAN DE DESARROLLO LOCAL.</t>
    </r>
  </si>
  <si>
    <t xml:space="preserve">Atentamente,
Proponente:
Nit. No. 
Dirección 
Teléfono:
Correo electrónico Nombre del Representante Legal:Dirección
Firma del Representante Legal  
Correo electrónico 
Documento de Identificación: </t>
  </si>
  <si>
    <t>Talento humano</t>
  </si>
  <si>
    <t>Auditorio o salón</t>
  </si>
  <si>
    <t>Mobiliario para eventos</t>
  </si>
  <si>
    <t>Alquiler mesas</t>
  </si>
  <si>
    <t>Alquiler manteles</t>
  </si>
  <si>
    <t>Alquiler sillas</t>
  </si>
  <si>
    <t>Alquiler carpa</t>
  </si>
  <si>
    <t>Alquiler tarima</t>
  </si>
  <si>
    <t>Alquiler sobretarima</t>
  </si>
  <si>
    <t>Alquiler techo</t>
  </si>
  <si>
    <t>Alquiler kit señalización</t>
  </si>
  <si>
    <t>Alquiler baño portatil tipo 1</t>
  </si>
  <si>
    <t>Alquiler baño portatil tipo 2</t>
  </si>
  <si>
    <t>Alquiler pisacable</t>
  </si>
  <si>
    <t>Alquiler ambulancia</t>
  </si>
  <si>
    <t>Alquiler MEC</t>
  </si>
  <si>
    <t>Punto fijo</t>
  </si>
  <si>
    <t>Alquiler pantalla gigante</t>
  </si>
  <si>
    <t>Alquiler pantalla</t>
  </si>
  <si>
    <t>Alquiler sonido</t>
  </si>
  <si>
    <t>Alquiler planta electrica</t>
  </si>
  <si>
    <t>Alquiler punto corriente</t>
  </si>
  <si>
    <t>Alquiler transporte</t>
  </si>
  <si>
    <t>Alquiler vallas</t>
  </si>
  <si>
    <t>Alquiler iluminación</t>
  </si>
  <si>
    <t>SMS texto masivo</t>
  </si>
  <si>
    <t>Linea de Whatsapp</t>
  </si>
  <si>
    <t>Alquiles radio de comnicación</t>
  </si>
  <si>
    <t>Circuito cerrado de TV</t>
  </si>
  <si>
    <t>Circuito cerrado</t>
  </si>
  <si>
    <t>Plataforma virtual</t>
  </si>
  <si>
    <t>Equipo para streaming</t>
  </si>
  <si>
    <t>Alquiler canal</t>
  </si>
  <si>
    <t>Alquiler backline</t>
  </si>
  <si>
    <t>SUGA</t>
  </si>
  <si>
    <t>Alquiler señalizador</t>
  </si>
  <si>
    <t>Alquiler tablero</t>
  </si>
  <si>
    <t>Alquiler metro de extensión</t>
  </si>
  <si>
    <t>Servicio de internet</t>
  </si>
  <si>
    <t>Alquiler video proyector y computador</t>
  </si>
  <si>
    <t>Alquiler equipos de computo</t>
  </si>
  <si>
    <t>Refrigerio Tipo 1</t>
  </si>
  <si>
    <t>Refrigerio Tipo 2</t>
  </si>
  <si>
    <t>Refrigerio Tipo 3</t>
  </si>
  <si>
    <t>Refrigerio para niños</t>
  </si>
  <si>
    <t>Refrigerio para deportista</t>
  </si>
  <si>
    <t>Desayuno</t>
  </si>
  <si>
    <t>Servicio de torta para evento</t>
  </si>
  <si>
    <t>Servicio de lechona para evento</t>
  </si>
  <si>
    <t>Servicio de olla comunitaria</t>
  </si>
  <si>
    <t>Almuerzo Tipo 1</t>
  </si>
  <si>
    <t>Almuerzo Tipo 2</t>
  </si>
  <si>
    <t>Almuerzo Tipo 3 - Vegano</t>
  </si>
  <si>
    <t>Almuerzo Tipo 4 -Vegetariano</t>
  </si>
  <si>
    <t>Mesero</t>
  </si>
  <si>
    <t>Botellón de agua con soporte</t>
  </si>
  <si>
    <t>Agua en botella</t>
  </si>
  <si>
    <t>Estación de café tipo 1</t>
  </si>
  <si>
    <t>Estación de café tipo 2</t>
  </si>
  <si>
    <t>Estación de café tipo 3</t>
  </si>
  <si>
    <t xml:space="preserve"> LOGÍSTICO: OPERARIO CON EXPERIENCIA CERTIFICADA EN EVENTOS MÁSIVOS QUE INCLUYA DOTACIÓN DE UNIFORME Y ELEMENTOS DE BIOSEGURIDAD
(JORNADA ENTRE 6 Y HASTA 10 HORAS DÍA) </t>
  </si>
  <si>
    <t>BRIGADAS SE ASEO DE 4 PERSONAS, QUE INCLUYA LOS INSUMOS: 50 BOLSAS DE BASURA, ESCOBAS, RECOGEDORES, GUANTES PARA EL PERSONAL DE BRIGADA, TAPA BOCAS PARA EL PERSONAL DE BRIGADA PAPEL HIGIÉNICO INDUSTRIAL, JABÓN PARA LAVAR MANOS, DESINFECTANTE PARA PISOS, AMBIENTADOR.
(JORNADA ENTRE 6 Y HASTA 10 HORAS DÍA).</t>
  </si>
  <si>
    <t>PERSONAL DE PRIMEROS AUXILIOS (AUXILIARES DE ENFERMERÍA)
(JORNADA ENTRE 5 Y HASTA 10 HORAS DÍA).</t>
  </si>
  <si>
    <t>PRESENTADOR PARA EVENTO DIURNO O NOCTURNO CON EXPERIENCIA EN MANEJO DE PÚBLICO
(POR EVENTO O MAXIMO 8 HORAS).</t>
  </si>
  <si>
    <t>PRESENTACION DE ARTISTAS MUSICALES  DE LA LOCALIDAD (GRUPOS DE ROCK, RAP, HIP HOP, REGGAETÓN ENTRE OTROS)</t>
  </si>
  <si>
    <t>PRESENTACION DE ARTISTAS DE LA LOCALIDAD (DÚO, TRIO, ORQUESTA) POR EVENTO O DÍA</t>
  </si>
  <si>
    <t>PRESENTACION DE ARTISTAS MODALIDAD CULTURAL FESTIVA (BATUCADA, COMPARSA, CIRCO, PAPAYERA (MÁS DE 6 PARTICIPANTES) POR EVENTO O DÍA</t>
  </si>
  <si>
    <t xml:space="preserve">DUO DE INTÉRPRETES DE LENGUAJE DE SEÑAS O SIGNOS: MÍNIMO DE SEIS (6) MESES DE EXPERIENCIA CERTIFICADA. TURNOS DE 25 MINUTOS CADA UNO DURANTE LA DURACIÓN DEL EVENTO (SERVICIO POR EVENTO DE 3 A 4 HORAS) </t>
  </si>
  <si>
    <t xml:space="preserve">SERVICIO INTEGRAL DE DÚO DE GUÍAS DE INTERPRETACIÓN PARA PERSONAS SORDOCIEGAS: MÍNIMO DE SEIS (6) MESES DE EXPERIENCIA CERTIFICADA.  TURNOS DE 25 MINUTOS CADA UNO DURANTE LA DURACIÓN DEL EVENTO (SERVICIO POR EVENTO DE 3 A 4 HORAS) </t>
  </si>
  <si>
    <t>AUDITORIO O SALÓN
ALQUILER  INCLUYENDO SERVICIO DE ASEO, PARA EL DESARROLLO DE SESIONES CON CAPACIDAD PARA CIEN (100) PERSONAS. INCLUYE MESAS Y SILLAS, SONIDO, VIDEO BEAM, PANTALLA DE 50", COMPUTADOR PORTATIL
JORNADA POR EVENTO O DÍA</t>
  </si>
  <si>
    <t>AUDITORIO EVENTOS ESPECIALES
ALQUILER DE AUDITORIO PARA 500 PERSONAS, QUE TENGA INCLUIDO, SONIDO (ENTRADA Y DE SALIDA), MEDIOS AUDIOVISUALES (VIDEO BEAM, TELÓN PARA PRESENTACIONES, PORTÁTIL), DOS ESPACIOS ADICIONALES PARA MESA DE TRABAJO Y ESPACIO PARA EXPOSICIÓN FOTOGRÁFICA, INCLUIR SERVICIO DE BAÑO, VIGILANCIA Y ASEO. 
(JORNADA POR EVENTO O DÍA)</t>
  </si>
  <si>
    <t>ALQUILER MOBILIARIO PARA EVENTOS
(1) JUEGO DE TRES (3) POLTRONAS
(2) COLOR BLANCO 
(3) MATERIAL SINTÉTICO
(4) DOS (2) MESAS DE CENTRO EN VIDRIO, CUADRADA O REDONDA, BASE METÁLICA, 
(5) INCLUYE INSTALACIÓN, TRANSPORTE, MONTAJE Y DESMONTAJE
(5) SERVICIO POR EVENTO O DÍA</t>
  </si>
  <si>
    <t>ALQUILER DE MESAS: MESAS PLÁSTICAS BLANCAS, CUADRADA DE 75 CMS DE LARGO X 75 CMS DE ANCHO X 70,5 CMS DE ALTO INCLUYE TRANSPORTE, INSTALACIÓN Y ENTREGA EN EL LUGAR REQUERIDO. JORNADA POR EVENTO O DÍA</t>
  </si>
  <si>
    <t>ALQUILER DE MESAS TIPO TABLÓN: RECTANGULAR PARA 10 PUESTOS. INCLUYE INSTALACIÓN, TRASPORTE Y ENTREGA EN EL LUGAR REQUERIDO, MONTAJE Y DESMONTAJE DE LA MISMA JORNADA POR EVENTO O DÍA</t>
  </si>
  <si>
    <t xml:space="preserve">ALQUILER MANTELES DE COLOR BLANCO CON TAPA DE 2X2 EN PVC DRECRON POLIESTER CON REFUERZO EN TELA NO TEJIDA DE 25GR. PARA MESA RECTANGULAR. POR EVENTO O DÍA, INCLUYE TRANSPORTE, </t>
  </si>
  <si>
    <t xml:space="preserve">ALQUILER MANTEL CON TAPA CUADRADO DE 75 X 75. TIEMPO POR EVENTO O DÍA , INCLUYE TRANSPORTE.  </t>
  </si>
  <si>
    <t>ALQUILER DE VEINTE (20) SILLAS: SILLAS PLÁSTICA TIPO SIN BRAZOS DE 46,7 CMS DE ANCHO X 50,5 CMS DE LARGO Y 89 CMS DE ALTO INCLUIDO EL TRANSPORTE. POR EVENTO O DÍA</t>
  </si>
  <si>
    <t>CARPA DE 2X2 A 4 AGUAS CON LATERALES. INCLUYE INSTALACIÓN, TRASPORTE Y ENTREGA EN EL LUGAR REQUERIDO, MONTAJE Y DESMONTAJE DE LA MISMA (JORNADA POR EVENTO O DÍA)</t>
  </si>
  <si>
    <t>CARPA DE 3X3 A 4 AGUAS CON LATERALES INCLUYE INSTALACIÓN, TRASPORTE Y ENTREGA EN EL LUGAR REQUERIDO, MONTAJE Y DESMONTAJE DE LA MISMA (JORNADA POR EVENTO O DÍA)</t>
  </si>
  <si>
    <t>CARPA 4X4 A 4 AGUAS CON LATERALES INCLUYE INSTALACIÓN, TRASPORTE Y ENTREGA EN EL LUGAR REQUERIDO, MONTAJE Y DESMONTAJE DE LA MISMA (JORNADA POR EVENTO O DÍA)</t>
  </si>
  <si>
    <t>CARPA PAGODA DE 3X3 CON LATERALES  INCLUYE INSTALACIÓN, TRASPORTE Y ENTREGA EN EL LUGAR REQUERIDO, MONTAJE Y DESMONTAJE DE LA MISMA (JORNADA POR EVENTO O DÍA)</t>
  </si>
  <si>
    <t>CARPA PAGODA DE 4X4 CON LATERALES  INCLUYE INSTALACIÓN, TRASPORTE Y ENTREGA EN EL LUGAR REQUERIDO, MONTAJE Y DESMONTAJE DE LA MISMA (JORNADA POR EVENTO O DÍA)</t>
  </si>
  <si>
    <t>ALQUILER CARPA - HANGAR- CIRCULAR
(1) 12 MTS DE ANCHO X   30 MTS DE LARGO
(2) CON MECANISMO CORREDIZO OPCIÓN   HORIZONTAL O VERTICAL DE LATERALES
(3) PARALES DE 2,40 METROS DE ALTURA APROX
(4) 2,60 METROS DEL INICIO DE LA PARÁBOLA AL PUNTO CENTRAL DEL TECHO
(5) ALTURA CENTRAL 5 MTS
(6) LONA PLÁSTICA CON MICROFIBRAS INTERNAS TOTALMENTE IMPERMEABLE PARA EL TECHO
(7) INCLUYE TRANSPORTE, MONTAJE Y DESMONTAJE  
(8)  JORNADA POR EVENTO O DÍA</t>
  </si>
  <si>
    <t>ALQUILER CARPA - HANGAR- CIRCULAR
(1) 6 MTS DE ANCHO X   6 MTS DE LARGO
(2) CON MECANISMO CORREDIZO OPCIÓN   HORIZONTAL O VERTICAL DE LATERALES
(3) PARALES DE 2,40 METROS DE ALTURA APROX
(4) 2,00 METROS DEL INICIO DE LA PARÁBOLA AL PUNTO CENTRAL DEL TECHO
(5) ALTURA CENTRAL 5 MTS
(6) LONA PLÁSTICA CON MICROFIBRAS INTERNAS TOTALMENTE IMPERMEABLE PARA EL TECHO
(7) INCLUYE TRANSPORTE, MONTAJE Y DESMONTAJE  
(8)  JORNADA POR EVENTO O DÍA</t>
  </si>
  <si>
    <t>ALQUILER DE TARIMA DE 4,88 X 3,66 (ALTURA MODULAR ENTRE 0.20 Y 1.60) CON FALDON NEGRO, ESCALERA DE EMBARQUE Y DESEMBARQUE, CINTA ANTI DESLIZANTE Y BARANDAS. INCLUYE INSTALACIÓN, TRASPORTE Y ENTREGA EN EL LUGAR REQUERIDO, MONTAJE Y DESMONTAJE DE LA MISMA  (JORNADA POR EVENTO O DÍA)</t>
  </si>
  <si>
    <t>ALQUILER DE TARIMA DE 3.60 X8.40 (ALTURA MODULAR ENTRE 0.20 Y 1.60) CON FALDON NEGRO, ESCALERA DE EMBARQUE Y DESEMBARQUE, CINTA ANTI DESLIZANTE Y BARANDAS.   INCLUYE INSTALACIÓN, TRANSPORTE Y ENTREGA EN EL LUGAR REQUERIDO, MONTAJE Y DESMONTAJE DE LA MISMA  (JORNADA POR EVENTO O DÍA)</t>
  </si>
  <si>
    <t>ALQUILER DE TARIMA DE 4X4 (ALTURA MODULAR ENTRE 0.20 Y 1.60) CON FALDON NEGRO, ESCALERA DE EMBARQUE Y DESEMBARQUE, CINTA ANTI DESLIZANTE Y BARANDAS.   INCLUYE INSTALACIÓN, TRANSPORTE Y ENTREGA EN EL LUGAR REQUERIDO, MONTAJE Y DESMONTAJE DE LA MISMA  (POR EVENTO O DÍA)</t>
  </si>
  <si>
    <t>ALQUILER DE TARIMA DE 5X5 (ALTURA MODULAR ENTRE 0.20 Y 1.60) CON FALDON NEGRO, ESCALERA DE EMBARQUE Y DESEMBARQUE, CINTA ANTI DESLIZANTE Y BARANDAS.   INCLUYE INSTALACIÓN, TRANSPORTE Y ENTREGA EN EL LUGAR REQUERIDO, MONTAJE Y DESMONTAJE DE LA MISMA  (JORNADA POR EVENTO O DÍA)</t>
  </si>
  <si>
    <t>ALQUILER DE TARIMA DE 6X6 (ALTURA MODULAR ENTRE 0.20 Y 1.60) CON FALDON NEGRO, ESCALERA DE EMBARQUE Y DESEMBARQUE, CINTA ANTI DESLIZANTE Y BARANDAS.   INCLUYE INSTALACIÓN, TRANSPORTE Y ENTREGA EN EL LUGAR REQUERIDO, MONTAJE Y DESMONTAJE DE LA MISMA  (JORNADA POR EVENTO O DÍA)</t>
  </si>
  <si>
    <t>ALQUILER DE SOBRETARIMA DE 3X3 (ALTURA MODULAR ENTRE 0.20 Y 0.80) CON ALFOMBRA Y LAS ESCALERAS RESPECTIVAS   INCLUYE INSTALACIÓN, TRANSPORTE Y ENTREGA EN EL LUGAR REQUERIDO, MONTAJE Y DESMONTAJE DE LA MISMA  (POR EVENTO O DÍA)</t>
  </si>
  <si>
    <t>ALQUILER DE SOBRETARIMA DE 4X4 (ALTURA MODULAR ENTRE 0.20 Y 0.80) CON ALFOMBRA Y LAS ESCALERAS RESPECTIVAS   INCLUYE INSTALACIÓN, TRANSPORTE Y ENTREGA EN EL LUGAR REQUERIDO, MONTAJE Y DESMONTAJE DE LA MISMA  (JORNADA POR EVENTO O DÍA)</t>
  </si>
  <si>
    <t>ALQUILER DE SOBRETARIMA DE 5X5 (ALTURA MODULAR ENTRE 0.20 Y 0.80) CON ALFOMBRA Y LAS ESCALERAS RESPECTIVAS   INCLUYE INSTALACIÓN, TRANSPORTE Y ENTREGA EN EL LUGAR REQUERIDO, MONTAJE Y DESMONTAJE DE LA MISMA  (JORNADA POR EVENTO O DÍA)</t>
  </si>
  <si>
    <t>ALQUILER DE SOBRETARIMA DE 6X6 (ALTURA MODULAR ENTRE 0.20 Y 0.80) CON ALFOMBRA Y LAS ESCALERAS RESPECTIVAS   INCLUYE INSTALACIÓN, TRANSPORTE Y ENTREGA EN EL LUGAR REQUERIDO, MONTAJE Y DESMONTAJE DE LA MISMA  (JORNADA POR EVENTO O DÍA)</t>
  </si>
  <si>
    <t>ALQUILER TECHO EN ESTRUCTURA DE TRUSS PARA TARIMA DE 6X6.   INCLUYE INSTALACIÓN, TRANSPORTE Y ENTREGA EN EL LUGAR REQUERIDO, MONTAJE Y DESMONTAJE DE LA MISMA  (JORNADA POR EVENTO O DÍA)</t>
  </si>
  <si>
    <t>ALQUILER TECHO EN ESTRUCTURA DE TRUSS PARA TARIMA DE 12X12 POR JORNADA DE 12 HORAS (CON MONTAJE EL DÍA ANTERIOR) * REQUIERE TENER CERTIFICACIÓN ESTRUCTURAL   INCLUYE INSTALACIÓN, TRANSPORTE Y ENTREGA EN EL LUGAR REQUERIDO, MONTAJE Y DESMONTAJE DE LA MISMA  (JORNADA POR EVENTO O DÍA)</t>
  </si>
  <si>
    <t>ALQUILER DE KIT DE SEÑALIZACIÓN QUE INCLUYA: (SEÑALES ENTRADA (2), SALIDA DE EMERGENCIA (2), PMU (1), PUNTO DE ENCUENTRO (1), PUNTO DE INFORMACIÓN (2), PUNTO DE PERSONAS DESAPARECIDAS (1), ZONA DE BIENESTAR (1), BAÑOS (2), CAMERINOS (1), SALA JUNTAS (1), CADA SEÑAL DEBE SER DE MÍNIMO 3X1 MTS Y DEBE INCLUIR INSTALACIÓN. (JORNADA POR EVENTO O DÍA)</t>
  </si>
  <si>
    <t>ALQUILER DE 2 BAÑOS PORTÁTILES PERSONAS DISCAPACITADAS: INCLUYE SUMINISTRO DE PAPEL HIGIÉNICO – PERSONA DE ASEO (JORNADA POR EVENTO O DÍA)   INCLUYE INSTALACIÓN, TRASPORTE Y ENTREGA EN EL LUGAR REQUERIDO, MONTAJE Y DESMONTAJE</t>
  </si>
  <si>
    <t>ALQUILER DE  2 BAÑOS PORTATILES (SANITARIO, LAVAMANOS) INCLUYENDO TRANSPORTE, INSTALACIÓN Y DESINSTALACIÓN - TIEMPO DE ALQUILER 1 DÍA.   INCLUYE INSTALACIÓN, TRASPORTE Y ENTREGA EN EL LUGAR REQUERIDO, MONTAJE Y DESMONTAJE</t>
  </si>
  <si>
    <t>ALQUILER PISACABLE ALTO TRÁFICO- METRO - DIA</t>
  </si>
  <si>
    <t xml:space="preserve">ALQUILER DE MEC (MÓDULO DE ESTABILIZACIÓN Y CLASIFICACIÓN), EN LOS EVENTOS MASIVOS SIEMPRE SE TIENE POR SOLICITUD DE LOS ENTES REGULADORES, ES EL ELEMENTO CENTRAL PARA LA ATENCIÓN A POSIBLES VÍCTIMAS DE LA CADENA DE SOCORRO DONDE INICIA LA ATENCIÓN MÉDICA Y SE CLASIFICA EL TIPO DE EMERGENCIA Y LA NECESIDAD DE TRASLADAR O NO UN POSIBLE AFECTADO A UN CENTRO DE ATENCIÓN O SE LE PRESTAN LOS PRIMEROS AUXILIOS BÁSICOS QUE REQUIERA. EVENTO DE 6 A 8. </t>
  </si>
  <si>
    <t>ALQUILER DE PANTALLA GIGANTE CON ESTRUCTURA
(1) PANTALLAS LED DE 3.5 PITCH (2) LED INDOOR – OUTDOOR TIPO PIXEL PITCH  (3) TAMAÑO DE PANTALLA 3 MTS DE ANCHO X 2 MTS DE ALTO  (4) CON SDI (5) PARA CONEXIÓN DE HDMI, (6) INCLUYE TRANSPORTE, MONTAJE Y DESMONTAJE  (7) CARACTERÍSTICAS POR MÓDULO DE PANTALLA: ALTO CM (H): 500, LARGO CM (H): 500, GROSOR CM (H): 89,75,PITCH: 3, RESOLUCIÓN PIXELES: 128X128 (8) CON ESTRUCTURA DE SUSPENSIÓN DE PANTALLA AJUSTABLE A 50 CM Y 100 CM DEL PISO  (9) SERVICIO 8 HORAS</t>
  </si>
  <si>
    <t>ALQUILER DE PANTALLA LED
DE 48 A 65 PULGADAS O TELEVISOR SMART TV CON ESTRUCTURA, CABLEADO NECESARIO, TRANSPORTE, INSTALACIÓN, DESINSTALACIÓN Y OPERARIO. (JORNADA 4 HORAS)</t>
  </si>
  <si>
    <t>ALQUILER DE SONIDO PROFESIONAL DE 13.000 WATTS
LINE ARRAY PARA EXTERIORES COMPUESTO POR 6 CABINAS AUTOPOTENCIADAS A 3 VÍAS EN STA KING DE 1080 WATTS C/U, 2 BAJOS DOBLES DE 3.600 VATIOS  C/U , 1 SIDE FILL, 2 MONITORES DE 1.000 VATIOS CADA UNO, CONSOLA DIGITAL DE 32 CANALES, 1 MICRÓFONO INALÁMBRICO, MICROFONERIA PARA GRUPOS ALÁMBRICA, INCLUYE KIT DE BATERÍA Y BASES DE MICRÓFONOS - TIEMPO DE ALQUILER 1 DÍA. INSTALACIÓN, TRANSPORTE Y DESINSTALACIÓN</t>
  </si>
  <si>
    <t>ALQUILER DE SONIDO PROFESIONAL DE 7.000 WATTS LINE ARRAY.
CON SISTEMA Y MICROFONERÍA COMPLETO PARA PRESENTACIONES. INCLUYE 8 MICRÓFONOS DINÁMICOS, 2 MICRÓFONOS CONDENSADORES, 4 CAJAS DIRECTAS ACTIVAS, 1 CONSOLA ANÁLOGA 16 CANALES, 1 ECUALIZADOR GRÁFICO, 1 REVERBERACIÓN DIGITAL, 1 SNAKE DE 8 CANALES Y 10 METROS, 1 CD PLAYER (MP3, WAP, CD, DVD), 2 CABINAS PARA PÚBLICO, 4  MONITORES PARA ESCENARIO, TÉCNICO DE SONIDO Y OPERARIO DE MONTAJE, CABLES Y CONEXIONES - TIEMPO DE ALQUILER 1 DÍA. INSTALACIÓN, TRANSPORTE Y DESINSTALACIÓN</t>
  </si>
  <si>
    <t>ALQUILER DE SONIDO PROFESIONAL 6000 WATTS
PARA CONFERENCIA CON DOS (2) SISTEMAS LINE ARRAY TIPO COLUMNA BI-AMPLIFICADO ACTIVO A 12 VÍAS, 6 WOOFERS DE 4" Y 4 TWEETERS NEODIMIO DE 1" EN BOCINA, DE  2200 VATIOS CADA UNO, CON SUBWOOFER ACTIVO DOBLE DE 8" DE ALTA  CAPACIDAD DE EXCURSIÓN. CONSOLA DE 16 CANALES DIGITAL CON EFECTOS  DE MARCA RECONOCIDA, 1 MICRÓFONO INALÁMBRICO ULX BETA 58, 8 ALÁMBRICOS DE MESA, CABLEADO PROFESIONAL - TIEMPO DE ALQUILER 1  DÍA. INSTALACIÓN, TRANSPORTE Y DESINSTALACIÓN</t>
  </si>
  <si>
    <t>ALQUILER DE SONIDO DE 4.000 WATTS
INCLUYE 8 MICRÓFONOS DINÁMICOS, 2 MICRÓFONOS CONDENSADORES, 2 CAJAS DIRECTAS ACTIVAS, 1 CON SOLA ANÁLOGA 16 CANALES, 1 ECUALIZADOR GRÁFICO, 1 REVERBERACIÓN DIGITAL, 1 CD PLAYER (MP3, WAP, CD, DVD), 2 CABINAS PARA PÚBLICO, 2  MONITORES PARA ESCENARIO, TÉCNICO DE SONIDO Y OPERARIO DE MONTAJE, CABLES Y CONEXIONES - TIEMPO DE ALQUILER DÍA. INSTALACIÓN, TRANSPORTE Y DESINSTALACIÓN</t>
  </si>
  <si>
    <t>ALQUILER DE SONIDO DE 2000 WATTS
INCLUYE 2 CABINAS, 1 CONSOLA, 1  UNIDAD LECTORA DE DVD, MICRÓFONO ALÁMBRICO E INALÁMBRICO, BASE  PARA MICRÓFONO, TRÍPODES PARA CABINA Y 1 TÉCNICO DE SONIDO, CABLES  Y CONEXIONES - TIEMPO DE ALQUILER 1 DÍA. INSTALACIÓN, TRANSPORTE  Y DESINSTALACIÓN</t>
  </si>
  <si>
    <t>ALQUILER DE PLANTA ELÉCTRICA DE 25 KVA: PLANTA ELECTRICA DE 25 KVA INSONORIZADA, QUE INCLUYA TRANSPORTE, PARCIAL DE CORRIENTE DE 10 METROS, TRIFÁSICA, TIERRA Y NEUTRO CON OPERARIO DISPONIBLE JORNADA POR EVENTO O DÍA</t>
  </si>
  <si>
    <t>ALQUILER DE PLANTA ELÉCTRICA DE 50 KVA: PLANTA ELECTRICA DE 50 KVA INSONORIZADA, QUE INCLUYA TRANSPORTE, PARCIAL DE CORRIENTE DE 10 METROS, TRIFÁSICA, TIERRA Y NEUTRO CON OPERARIO DISPONIBLE JORNADA POR EVENTO O DÍA</t>
  </si>
  <si>
    <t>ALQUILER DE PLANTA ELÉCTRICA DE 75 KVA: PLANTA ELECTRICA DE 75 KVA INSONORIZADA, QUE INCLUYA TRANSPORTE, PARCIAL DE CORRIENTE DE 10 METROS, TRIFÁSICA, TIERRA Y NEUTRO CON OPERARIO DISPONIBLE JORNADA POR EVENTO O DÍA</t>
  </si>
  <si>
    <t>ALQUILER DE PLANTA ELÉCTRICA DE 120 KVA: PLANTA ELECTRICA DE 120 KVA INSONORIZADA, QUE INCLUYA TRANSPORTE, PARCIAL DE CORRIENTE DE 10 METROS, TRIFÁSICA, TIERRA Y NEUTRO CON OPERARIO DISPONIBLE JORNADA POR EVENTO O DÍA.</t>
  </si>
  <si>
    <t>ALQUILER DE PLANTA ELÉCTRICA DE 200 KVA: PLANTA ELECTRICA DE 200 KVA INSONORIZADA, QUE INCLUYA TRANSPORTE, PARCIAL DE CORRIENTE DE 10 METROS, TRIFÁSICA, TIERRA Y NEUTRO CON OPERARIO DISPONIBLE JORNADA POR EVENTO O DÍA</t>
  </si>
  <si>
    <t>ALQUILER DE PLANTA ELÉCTRICA DE 250 KVA: PLANTA ELECTRICA DE 250 KVA INSONORIZADA, QUE INCLUYA TRANSPORTE, PARCIAL DE CORRIENTE DE 10 METROS, TRIFÁSICA, TIERRA Y NEUTRO CON OPERARIO DISPONIBLE JORNADA POR EVENTO O DÍA</t>
  </si>
  <si>
    <t>ALQUILER DE PUNTO DE CORRIENTE CON TOMA DOBLE TIPO LEVINTON Y CABLE ENCAUCHETADO, LA ELECTRICIDAD SALE DE LAS PLANTAS QUE SE ALQUILAN PARA EL EVENTO, DISPONIBLE JORNADA DE 7 A 10 HORAS.</t>
  </si>
  <si>
    <t xml:space="preserve">ALQUILER DE TRANSPORTE DE PASAJEROS TIPO 1 VEHÍCULO CON CAPACIDAD DE 10 PERSONAS   
Urbano y rural ida y regreso en Bogotá Modelo 2015 en adelante 
La estructura exterior del vehículo debe tener alta resistencia a impactos, que aporte seguridad activa a la vida de los pasajeros y al conductor; que cuente con vidrios templados de seguridad en sus ventanas laterales que permitan visión panorámica, con el fin de garantizar la seguridad a los usuarios.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Servicio x trayecto </t>
  </si>
  <si>
    <t xml:space="preserve">ALQUILER DE TRANSPORTE DE PASAJEROS TIPO 1 VEHÍCULO CON CAPACIDAD DE 10 PERSONAS   
Urbano y rural ida y regreso en Bogotá Modelo 2015 en adelante 
La estructura exterior del vehículo debe tener alta resistencia a impactos, que aporte seguridad activa a la vida de los pasajeros y al conductor; que cuente con vidrios templados de seguridad en sus ventanas laterales que permitan visión panorámica, con el fin de garantizar la seguridad a los usuarios.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(Jornada entre 4 y 8 horas día) </t>
  </si>
  <si>
    <t xml:space="preserve">ALQUILER DE TRANSPORTE DE PASAJEROS TIPO 2 VEHÍCULO CON CAPACIDAD DE 16 A 30 PERSONAS   
Urbano y rural ida y regreso en Bogotá Modelo 2015 en adelante 
La estructura exterior del vehículo debe tener alta resistencia a impactos, que aporte seguridad activa a la vida de los pasajeros y al conductor; que cuente con vidrios templados de seguridad en sus ventanas laterales que permitan visión panorámica, con el fin de garantizar la seguridad a los usuarios.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Servicio x trayecto </t>
  </si>
  <si>
    <t xml:space="preserve">ALQUILER DE TRANSPORTE DE PASAJEROS TIPO 2 VEHÍCULO CAPACIDAD 16 A 30 PERSONAS
Urbano y rural ida y regreso en Bogotá Modelo 2015 en adelante 
La estructura exterior del vehículo debe tener alta resistencia a impactos, que aporte seguridad activa a la vida de los pasajeros y al conductor; que cuente con vidrios templados de seguridad en sus ventanas laterales que permitan visión panorámica, con el fin de garantizar la seguridad a los usuarios.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(Jornada entre 4 y 8 horas día) </t>
  </si>
  <si>
    <t>ALQUILER DE TRANSPORTE DE PASAJEROS TIPO 3 VEHÍCULO CON CAPACIDAD SUPERIOR A 30 PERSONAS Urbano y rural ida y regreso en Bogotá Modelo 2015 en adelante  La estructura exterior del vehículo debe tener alta resistencia a impactos, que aporte seguridad activa a la vida de los pasajeros y al conductor; que cuente con vidrios templados de seguridad en sus ventanas laterales que permitan visión panorámica, con el fin de garantizar la seguridad a los usuarios.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Servicio x trayecto</t>
  </si>
  <si>
    <t>ALQUILER DE TRANSPORTE DE PASAJEROS TIPO 3 VEHÍCULO CON CAPACIDAD SUPERIOR A 30 PERSONAS Urbano y rural ida y regreso en Bogotá Modelo 2015 en adelante  La estructura exterior del vehículo debe tener alta resistencia a impactos, que aporte seguridad activa a la vida de los pasajeros y al conductor; que cuente con vidrios templados de seguridad en sus ventanas laterales que permitan visión panorámica, con el fin de garantizar la seguridad a los usuarios.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(Jornada entre 4 y 8 horas día)</t>
  </si>
  <si>
    <t>ALQUILER DE VALLAS TIPO CONCIERTO
ALQUILER DE VALLAS TIPO CONCIERTO CON LAS SIGUIENTES DIMENSIONES: LARGO: 2,00MTS ANCHO: 1,40 MTS DIÁMETRO DE TUBO: 11/4 PULGADAS. FABRICADAS EN TUBO DE ALTA RESISTENCIA. PATAS DE 40 CM. POR 20 CM. PARA PERFECTO SOSTENIMIENTO. INCLUYE TRANSPORTE, INSTALACIÓN Y ENTREGA EN EL LUGAR REQUERIDO. 
(JORNADA ENTRE 4 Y HASTA 10 HORAS DÍA)</t>
  </si>
  <si>
    <t xml:space="preserve">ALQUILER DE ILUMINACIÓN
RGWB DE 8 VATIOS, (4) MÓVILES WASH, (4) MÓVILES SPOT, (6) OPTIPARES, (2) BARRAS DE LED AMBIENTACIÓN, (1) CONSOLA, (1) DMX Y CABLEADO PARA EL EQUIPO. INCLUYE TRANSPORTE, INSTALACIÓN, CONTROLADORES Y OPERARIO. (JORNADA DE 4  A 6 HORAS) </t>
  </si>
  <si>
    <t>SMS DE TEXTO MASIVO
SHORT MESSAGE SERVICE) CONFIRMACIÓN DE ENTREGA CON DÍA Y HORA CAPACIDAD DE 160 CARACTERES APRÓX CLARO-MOVISTAR-TIGO</t>
  </si>
  <si>
    <t xml:space="preserve">LINEA DE WHATSAPP
EL OPERADOR DEBE GESTIONAR UNA LÍNEA TELEFÓNICA CON SOLO WHATSAPP Y CONVOCAR POR ESTE MEDIO A LA BASE DE DATOS QUE SUMINISTRARÁ LA ALCALDÍA DE SUBA DEL PERSONAL INSCRITO A LOS ENCUENTROS. Y ARTICULAR LAS SOLICITUDES QUE SE GENEREN POR ESTE MEDIO CON LA OFICINA DE PARTICIPACIÓN DE LA ENTIDAD. </t>
  </si>
  <si>
    <t>ALQUILER RADIO DE COMUNICACIÓN
1 RADIO  1 ANTENA 1 CLIP DE CINTURÓN 2 BATERÍAS 1 CARGADOR (ENCHUFE CARGA RÁPIDA) ALCANCE: DISTANCIA QUE DA EL RADIO ES DE UNOS 2 KILÓMETROS EN LA CUIDAD Y EN CAMPO ABIERTO 7 KILÓMETROS FRECUENCIA UHF -VH CAPACIDAD DEL CANAL: 16. SERVICIO POR DÍA</t>
  </si>
  <si>
    <t>CIRCUITO CERRADO DE TELEVISIÓN
(1) CIRCUITO CERRADO DE TELEVISIÓN (2) CON TRES (3) CÁMARAS PARA TRANSMISIÓN EN STREAMING CON SWITCHER, ALTA DEFINICIÓN (3) COMPUTADOR CON LOS PROGRAMAS CORRESPONDIENTES, TARJETA GRÁFICA, MEMORIA MÍNIMA DE 16 GB (4) INCLUYE TRANSPORTE, INSTALACIÓN, OPERARIO (5) SERVICIO 8 HORAS</t>
  </si>
  <si>
    <t xml:space="preserve">ALQUILER CIRCUITO CERRADO A 3 CÁMARAS
INTERCOM, SWITCHER, DISPOSITIVO DE GRABACIÓN FULL HD, MONITOR DE PREVIEW Y UN CONTROLADOR DE VIDEO; SERVIDOR PARA TRANSMISIÓN STREAMING CON TARJETA DE VIDEO DE 6 GIGAS O SUPERIOR, 2.6 HERCIOS DE VELOCIDAD DE PROCESADOR, 1 RAM MÍNIMO DE 12 GIGAS, DISCO DURO DE MÍNIMO 256 GIGAS, TARJETAS CAPTURADORAS DE VIDEO EXTERNA HD; 2 COMPUTADORES PARA EL ENVÍO DE APOYOS VISUALES; CABLEADO DIGITAL NECESARIO PARA EL CORRECTO FUNCIONAMIENTO DE LOS EQUIPOS.  INCLUYE TRANSPORTE, INSTALACIÓN Y OPERARIOS 
(JORNADA 8 HORAS) </t>
  </si>
  <si>
    <t xml:space="preserve">PLATAFORMA VIRTUAL
PLATAFORMA PARA LA COMUNICACIÓN VIRTUAL PARA CONFERENCIAS EXISTENTES, PROCESOS DE FORMACIÓN, REUNIONES, ACTIVIDADES DE LA LOCALIDAD DE SUBA CON CAPACIDAD DE DESARROLLAR SESIONES DE MÁS DE 3 HORAS, QUE CONTENGA APLICACIONES PARA GUARDAR INFORMACIÓN EN LA NUBE- DOCUMENTOS DE TRABAJO, VIDEOS, CON CAPACIDAD PARA EL TRABAJO REMOTO, CON CAPACIDAD DE VERSIÓN WEB Y MÓVIL. CON PROTECCIÓN CONTRA CIBERAMENAZAS Y ADMINISTRACIÓN DE DISPOSITIVOS, PARA 750 PERSONAS PRO . MÍNIMO 6 ACCESOS COMO ADMINISTRADORES. </t>
  </si>
  <si>
    <t>EQUIPO PARA STREAMING PARA TRANSMISONES ON LINE
ALQUILER EQUIPO PARA STREAMING COMPUESTO POR  1. EQUIPO DE GRABACIÓN DE VIDEO: ALQUILER DE CÁMARA DE VIDEO Ó  DISPOSITIVO INTELIGENTE SUFICIENTE PARA ENLAZAR TRANSMISIÓN. GRABACIÓN QUE GENERE CONTENIDO PROFESIONAL E IMAGEN DE CALIDAD.  2. MICRÓFONOS INALÁMBRICOS. 3. SWITCHER DE VIDEO QUE PERMITA SUMAR CÁMARAS ADEMÁS DE ALGÚN  OTRO INPUT DE VIDEO, COMO GRÁFICAS, PRESENTACIONES O INCLUSIVE VIDEOS MP4. 4. DISPOSITIVO DE TRANSMISIÓN Y GRABACIÓN QUE PERMITA TRANSMITIR  EL EVENTO EN DIRECTO MIENTRAS SIMULTÁNEAMENTE SE GRABA UNA VERSIÓN MAESTRA DE MAYOR CALIDAD PARA LA EDICIÓN O EL ARCHIVADO POSTERIOR. 5. COMPUTADORA PARA GESTIONAR EL CONTENIDO DEL STREAMING. - TIEMPO DE ALQUILER 1 DÍA. INSTALACIÓN, TRANSPORTE Y DESINSTALACIÓN</t>
  </si>
  <si>
    <t>CANAL DEDICADO 1 ALQUILER DE SERVICIO DE CANAL DEDICADO 1:1 TRANSPORTE INTERNET GOLD,  CAPACIDAD DE 10 MEGAS, CON RADIO ENLACE.</t>
  </si>
  <si>
    <t>ALQUILER DE BACKLINE PROFESIONAL  COMPUESTO POR: 2 AMPLIFICADORES PROFESIONALES DE GUITARRA CABINA CABEZOTE,  1 AMPLIFICADOR PROFESIONAL DE BAJO CABINA CABEZOTE,  BATERÍA 5 PIEZAS (JORNADA POR EVENTO O DÍA)</t>
  </si>
  <si>
    <t>TRÁMITE SUGA DE BAJA COMPLEJIDAD</t>
  </si>
  <si>
    <t>TRÁMITE SUGA DE MEDIANA COMPLEJIDAD</t>
  </si>
  <si>
    <t>TRÁMITE SUGA DE ALTA COMPLEJIDAD</t>
  </si>
  <si>
    <t xml:space="preserve">COORDINADOR LOGÍSTICO DE TERRITORIO: OPERARIO CERTIFICADO QUE INCLUYA  DOTACIÓN DE UNIFORME Y ELEMENTOS DE BIOSEGURIDAD
(JORNADA ENTRE 6 Y HASTA 10 HORAS DÍA) </t>
  </si>
  <si>
    <t>BRIGADISTA CON SU EQUIPO QUE INCLUYA ELEMENTOS NECESARIOS PARA PREVENCIÓN Y ATENCIÓN DE INCENDIOS.
(JORNADA ENTRE 5 Y HASTA 10 HORAS DÍA).</t>
  </si>
  <si>
    <t>ANIMADOR CON EXPERIENCIA
(JORNADA ENTRE 5 Y HASTA 10 HORAS DÍA).</t>
  </si>
  <si>
    <t>ALQUILER SEÑALIZADOR TUBULAR
POSTE DELIMITADOR DE POLIETILENO HDPE COLOR NARANJA CINTA REFLECTIVA ALTA INTENSIDAD TIPO IV, III NTC 4739-99 O PRISMÁTICA PESO: 1.82 KG USO OBLIGATORIO EN TRABAJOS DE OBRAS VIALES Y CIVILES QUE IMPLIQUEN RIESGO PARA PEATONES Y CONDUCTORES. BASE: ALTO (32 CM) Y DIÁMETRO (35 CM) COLUMNA ALTO (98 CM) Y DIÁMETRO (7.5 CM)
(JORNADA ENTRE 4 Y HASTA 10 HORAS DÍA)</t>
  </si>
  <si>
    <t>ALQUILER TABLERO ROMPETRÁFICO.
TABLERO ROMPETRÁFICO DOBLE CARA CON MARCO EN MADERA DE 15 CMS (LARGO) * 85 CMS (ANCHO)
(JORNADA ENTRE 4 Y HASTA 10 HORAS DÍA)</t>
  </si>
  <si>
    <t xml:space="preserve">ALQUILER METRO LINEAL DE EXTENSIÓN DE 10 BOMBILLOS LED TIPO PING PONG 3W ENTRE CADA UNO PARA EXTERIORES CON INSTALACIÓN Y DESINSTALACIÓN INCLUIDA.(SERVICIO POR EVENTO DE 4 A 6 HORAS) </t>
  </si>
  <si>
    <t xml:space="preserve">ALQUILER METRO LINEAL DE EXTENSIÓN DE 15 BOMBILLOS LED TIPO PING PONG 3W ENTRE CADA UNO PARA EXTERIORES CON INSTALACIÓN Y DESINSTALACIÓN INCLUIDA.(SERVICIO POR EVENTO DE 4 A 6 HORAS) </t>
  </si>
  <si>
    <t xml:space="preserve">ALQUILER METRO LINEAL DE EXTENSIÓN DE 20 BOMBILLOS LED TIPO PING PONG 3W ENTRE CADA UNO PARA EXTERIORES CON INSTALACIÓN Y DESINSTALACIÓN INCLUIDA.(SERVICIO POR EVENTO DE 4 A 6 HORAS) </t>
  </si>
  <si>
    <t xml:space="preserve">ALQUILER METRO LINEAL DE EXTENSIÓN DE 10 BOMBILLOS LED TIPO PING PONG 3W ENTRE CADA UNO PARA INTERIORES CON INSTALACIÓN Y DESINSTALACIÓN INCLUIDA.(SERVICIO POR EVENTO DE 4 A 6 HORAS) </t>
  </si>
  <si>
    <t xml:space="preserve">ALQUILER METRO LINEAL DE EXTENSIÓN DE 15 BOMBILLOS LED TIPO PING PONG 3W ENTRE CADA UNO PARA INTERIORES CON INSTALACIÓN Y DESINSTALACIÓN INCLUIDA. (SERVICIO POR EVENTO DE 4 A 6 HORAS) </t>
  </si>
  <si>
    <t xml:space="preserve">ALQUILER METRO LINEAL DE EXTENSIÓN DE 20 BOMBILLOS LED TIPO PING PONG 3W ENTRE CADA UNO PARA INTERIORES CON INSTALACIÓN Y DESINSTALACIÓN INCLUIDA.  (SERVICIO POR EVENTO DE 4 A 6 HORAS) </t>
  </si>
  <si>
    <t xml:space="preserve">ALQUILER DE ILUMINACIÓN
RGWB DE 8 VATIOS, (4) MÓVILES WASH, (4) MÓVILES SPOT, (6) OPTIPARES, (2) BARRAS DE LED AMBIENTACIÓN, (1) CONSOLA, (1) DMX Y CABLEADO PARA EL EQUIPO. INCLUYE TRANSPORTE, INSTALACIÓN, CONTROLADORES Y OPERARIO. (JORNADA DE 1 A 3 HORAS) </t>
  </si>
  <si>
    <t xml:space="preserve">ALQUILER DE PROYECTOR DE VIDEO Y COMPUTADOR PORTÁTIL
CON TELÓN DE PROYECCIÓN DE 2X2 O DE 3X4 Y DEMÁS ELEMENTOS NECESARIOS PARA LA PRESTACIÓN DEL SERVICIO. MÍNIMO 2.000 LUMENS CON SOPORTE. INCLUYE TRANSPORTE, INSTALACIÓN Y OPERARIO. (JORNADA 4 HORAS) </t>
  </si>
  <si>
    <t xml:space="preserve">ALQUILER DE EQUIPOS DE CÓMPUTO (HARDWARE Y SOFTWARE)
HARDWARE: PROCESADOR: DUAL CORE / TURION / AMD. DISCO DURO: 160 GIGA BYTES TARJETA DE RED INALÁMBRICA. MEMORIA RAM: 2 GIGA BYTES MONITOR: 15″ PUERTOS: USB, VGA HDMI UNIDAD DE DVD: REPRODUCTOR Y QUEMADOR. CARGADORES Y CABLES DE CONEXIÓN. SOFTWARE: ÚLTIMA VERSIÓN DE WINDOWS CON LICENCIA. ÚLTIMA VERSIÓN DEL PAQUETE DE OFFICE CON LICENCIA.  PROGRAMAS PARA REPRODUCIR Y QUEMAR CD Y DVD.  DEMÁS PROGRAMAS PARA PROYECCIÓN DE PRESENTACIONES VIRTUALES EN PDF, PREZI VERSIÓN ESCRITORIO Y/U ONLINE, FLASH PLAYER, WINDOWS MEDIA PLAYER, DOCUMENTOS EN TEXTO, PLANOS, IMÁGENES Y VIDEOS, ETC (JORNADA 8 HORAS) </t>
  </si>
  <si>
    <t xml:space="preserve">ALQUILER DE TABLET
TABLET CON SIM CARD CON SISTEMA OPERATIVO ANDROID 8.1, TAMAÑO 10 PULGADAS, 1GB DE MEMORIA RAM Y 16 GB MEMORIA ROM, CONEXIÓN WIFI. CON PROTECTOR  (JORNADA ENTRE 4 Y HASTA 8 HORAS DÍA) </t>
  </si>
  <si>
    <t>BEBIDA: Jugo natural  de fruta en agua o  néctares,  o refrescos de fruta,  con opción sin azúcar, o bajo en azúcar, o gaseosas ligth o normal; contenido mínimo 200 ml, en empaque comercial  duro ( no en bolsa, no de icopor o plástico), o servido en vaso de vidrio
ALIMENTO PRINCIPAL: Sánduche de jamón y/o queso o atún o pollo o espinaca y queso en pan común o integral  para sánduche,  ponqués o galletas o palito de queso o arepas  con queso o pasteles gloria, de pollo, de carne,  de queso, de harina  integral o comunes; porción entre  60 a 100 gr.
ACOMPAÑAMIENTO: Papas fritas de pollo o natural, o fruta deshidratada, paq de 30gr.
FRUTA: De temporada 150 gr.
EMPAQUE:  En bolsa plástica bio-degradable (si se requiere), preferiblemente que los productos se encuentren en empaques reciclables y/o biodegradables.
OPCIONAL: servicio de entrega al usuario final.</t>
  </si>
  <si>
    <t>1. BEBIDA TIPO: Deberá contener al menos 200 mililitros.
Jugo de frutas, yogurt, kumis, avena, y/o similares, no se permitirá el suministro de bebidas empacadas en bolsa plástica, la Alcaldía Local de Suba requiere que las mismas sean entregadas a los asistentes en empaque tetra pack. 
2. UN PRODUCTO CEREAL O PRODUCTO DE PANADERIA TIPO: Deberán tener un peso mínimo de 100 gramos.  
Pastel de pollo o carne, ponqué, arepa, empanada, mantecada, arepa con queso, pastel gloria, croissant de jamón y queso, alimentos tipo mantecada, brownie, o ponqué y/o similares. Los gramajes corresponden a los productos ya elaborados.
3. UNA FRUTA DE TEMPORADA TIPO: Porción de fruta no menor de 100 gramos.
Mandarina, naranja, manzana, pera y/o similares.
4. DULCE TIPO: Deberá tener mínimo entre 12 y 15 gramos.
Chocolatina, Arequipe, bocadillo o bom bum y/o similares.</t>
  </si>
  <si>
    <t>Un sólido: Un pastel de pollo o un pastel gloria (Producto de pastelería), jugo o avena en caja, fruta (manzana, pera, durazno, banano, mandarina, o ciruela) y dulce de chocolate. Todo empacado en bolsa de papel.</t>
  </si>
  <si>
    <t>Un sólido, opciones: galleta con chips de chocolate-ponqué-mantecada, porción aprox 65 gm, empacado individualmente, jugo o avena de 200 ml, fruta de temporada y golosina.  Todo empacado en bolsa de papel.</t>
  </si>
  <si>
    <t>Refrigerio para deportista	Una fruta fresca (banano, manzana, pera, mandarina o guayaba), botella plástica sellada de agua de 600ml, 2 bocadillos veleño en empaque individual, 1 Barra de proteína con 20g de proteína premium, baja en azúcar y enriquecida con fibra y superalimentos para recuperar energía y favorecer el crecimiento muscular. (No se aceptarán productos con alto contenido de azúcares añadidos, colorantes o conservantes artificiales).</t>
  </si>
  <si>
    <t>BEBIDA: caliente: café, chocolate, té en agua o en leche; mínimo 6 onzas; y yogurt o jugo natural de frutas, mínimo 10 onzas.
CARBOHIDRATO: galletas, pasteles o panes en harina común o integral; mínimo 150 gr.
PROTEÍNA: Huevos revueltos o salchichas o jamón; mínimo 150 gr en crudo.
FRUTA: tres porciones de diferentes frutas de temporada; mínimo 50 gr. cada porción.
Servido a la mesa o tipo buffet o empacado para llevar</t>
  </si>
  <si>
    <t>Plato de torta tradicional (vainilla, chocolate, zanahoria o mixta), con cobertura decorativa (crema de mantequilla, arequipe, fondant o similar) para 100 personas con una porción individual de 130gr con  jugo néctar o natural de 300 ml envasado individual, en botella PET o cartón con tapa sellada (No debe contener colorantes artificiales).
Especificaciones adicionales: 
Platos desechables: 100 unidades, resistentes al calor y a alimentos húmedos. Preferiblemente biodegradables o compostables.
Cucharas desechables: 100 unidades, resistentes, preferiblemente biodegradables o compostables.
Servilletas de papel: 100 unidades, de una o dos hojas.
Decoración: debe tener presentación estética y cuidada, con diseño alusivo al evento (si aplica).
Requisitos dietarios: en caso de requerirse una o más porciones sin gluten o sin azúcar, el proveedor deberá prever la posibilidad de adaptación.
Servicio de repartición en sitio:
El proveedor deberá contar con mínimo 2 personas encargadas de repartir la torta de manera ordenada, higiénica y eficiente.
El personal deberá presentarse al lugar del evento con 30 minutos de anticipación para alistamiento y coordinación con el equipo logístico del evento.
Se exigirá que el personal use gorros, guantes, tapabocas y uniforme limpio, cumpliendo con normas de manipulación de alimentos.</t>
  </si>
  <si>
    <t>Plato de lechona (arroz, carne de cerdo desmechada, arveja y especias tradicionales) para 100 personas con una porción individual de 400gr con acompañamiento de arepa blanca y jugo néctar o natural de 300 ml envasado individual, en botella PET o cartón con tapa sellada (No debe contener colorantes artificiales).
Especificaciones adicionales: La lechona debe venir sin cabeza y debe estar adecuadamente empacada para preservar la temperatura, higiene y frescura.
Servir en platos biodegradables resistentes al calor: 100 unidades (preferiblemente de bagazo de caña o cartón prensado).
Cucharas resistentes: 100 unidades (preferiblemente biodegradables o compostables). Servilletas de papel: 100 unidades.
El proveedor deberá contar con personal capacitado para el servido individual de las porciones, con al menos 2 personas encargadas de la atención.
Deberán presentarse al sitio del evento con al menos 30 minutos de antelación para el montaje.
El contratista debe garantizar condiciones higiénico-sanitarias del personal (uso de guantes, tapabocas, gorro, uniforme limpio).
El montaje del servicio deberá incluir recipientes térmicos (samovares, calentadores o similares) que mantengan la temperatura adecuada del alimento.</t>
  </si>
  <si>
    <t xml:space="preserve">Suministro de alimentos frescos, elementos de preparación y utensilios necesarios para la realización de una olla comunitaria con capacidad para atender a 100 personas, garantizando calidad, inocuidad, cantidad y condiciones adecuadas de almacenamiento y transporte.
Alimentos requeridos:
1.	Proteína – Pechuga de pollo
Cantidad: mínimo 25 kg
Pechuga de pollo deshuesada, sin piel, empacada al vacío o refrigerada, en óptimas condiciones de frescura.
Producto con registro Invima o certificado de calidad sanitaria.
2.	Papa criolla o sabanera
Cantidad: mínimo 25 kg
Papa lavada, en buen estado, sin golpes, ni brotes visibles.
3.	Cebolla cabezona y larga
4.	Cebolla cabezona blanca o roja: 5 kg
5.	Cebolla larga: 3 kg
Frescas, limpias, sin daños ni hongos visibles.
6.	Mazorca
Cantidad: mínimo 50 unidades
Mazorca tierna, fresca, pelada o con cáscara, preferiblemente blanca o amarilla.
7.	Verduras surtidas (zanahoria, habichuela, arveja u otras de temporada)
Cantidad total: 10 kg
Verduras frescas, sin daños, limpias y en condiciones óptimas para cocción directa.
8.	Hierbas y condimentos frescos y naturales
Incluye mínimo: cilantro, cebolla larga, ajo, comino, laurel u otros ingredientes que permitan saborizar adecuadamente la preparación.
9.	Carbón vegetal Cantidad: mínimo 20 kg De buena calidad, seco, listo para uso en cocina tradicional (fogón, parrilla o leña).
10.	Utensilios desechables para consumo individual
11.	Platos resistentes (plástico o cartón ecológico): 100 unidades
12.	Cucharas resistentes (plástico o biodegradables): 100 unidades
13.	Servilletas: 100 unidades
Condiciones de entrega y calidad del servicio:
Todos los productos deben ser entregados lavados (en el caso de frutas, verduras y tubérculos) o listos para su preparación.
El proveedor deberá hacer la entrega en el sitio designado por la entidad contratante, con al menos 2 horas de antelación al inicio de la preparación del alimento.
El transporte debe realizarse en vehículos adecuados, con condiciones de higiene y conservación (refrigeración si aplica).
No se aceptarán productos vencidos, en mal estado o con signos de descomposición.
Requisitos del proveedor:
Registro sanitario y cumplimiento de normas de inocuidad alimentaria.
Certificación de manipulación de alimentos vigente para el personal involucrado.
</t>
  </si>
  <si>
    <t>Entrada, sopa o porción de fruta, 2 carnes (130 gr. c/u) + 1 carbohidrato 100 gramos + 1 ensalada 100 gramos + 1 acompañamiento 50 gramos postre 50 gramos + bebida 250 ml. 
Servicio de samovares y servido en cerámica</t>
  </si>
  <si>
    <t>Entrada, sopa o porción de fruta, 2 carnes (130 gr. c/u) + 1 carbohidrato 100 gramos + 1 ensalada 100 gramos + 1 acompañamiento 50 gramos + postre 50 gramos + bebida 250 ml. Servicio de samovares y servido en desechables biodegradables</t>
  </si>
  <si>
    <t>Entrada, sopa o porción de fruta, Proteína vegetal + 1 carbohidrato 100 gramos + 1 ensalada 100 gramos + 1 acompañamiento 50 gramos + postre 50 gramos + bebida 250 ml. Servicio de samovares y servido en desechables biodegradables</t>
  </si>
  <si>
    <t>Entrada, sopa o porción de fruta, Proteína vegetal + 1 carbohidrato 100 gramos + 1 ensalada 100 gramos + 1 acompañamiento 50 gramos + postre 50 gramos + bebida 250 ml. Servicio de samovares y servido en cerámica</t>
  </si>
  <si>
    <t>Servicio por evento de 4 horas</t>
  </si>
  <si>
    <t>20 Litros</t>
  </si>
  <si>
    <t xml:space="preserve">Suministro Botellas plástica con Agua.
300 ML
</t>
  </si>
  <si>
    <t xml:space="preserve">Suministro Botellas plástica con Agua.
500 ML
</t>
  </si>
  <si>
    <t xml:space="preserve">Suministro Botellas plástica con Agua.
600 ML
</t>
  </si>
  <si>
    <t>Servicio de cafetería para 50 personas (tinto, aromática y agua): Operario + presentación mesa + vasos de cartón bebida caliente 4 oz. + mezclador + azúcar + crema para café. Duración del evento aprox. 6 horas. Transporte incluido</t>
  </si>
  <si>
    <t>Servicio de cafetería para 100 personas (tinto, aromática y agua): Operario + presentación mesa + vasos de cartón bebida caliente 4 oz. + mezclador + azúcar + crema para café. Duración del evento aprox. 6 horas. Transporte incluido</t>
  </si>
  <si>
    <t>Servicio de cafetería para 50 personas (tinto, aromática y agua): Operario + presentación mesa + vasos de cartón bebida caliente 4 oz. + mezclador + azúcar + crema para café). Incluye galletas tipo avena o integrales. Duración del evento aprox. 6 horas. Transporte incluido.</t>
  </si>
  <si>
    <t>Ejecución</t>
  </si>
  <si>
    <t xml:space="preserve">Formación profesional en ciencias sociales y humanas y/o administración, contabilidad, economía y afines (según clasificación del SNIES). 
EXPERIENCIA PROFESIONAL Tres (3) años de experiencia profesional, contados a partir de la terminación de materias y/o fecha de grado, según aplique. 
EXPERIENCIA ESPECIFICA En dos (2) años como director(a) y/o coordinador(a) de proyectos logísticos, realización de eventos, ferias o congresos.		</t>
  </si>
  <si>
    <t>Salón</t>
  </si>
  <si>
    <t>Espacio adecuado con dotación de sillas, baños, mesas, video beam, computador, sonido (parlantes y micrófono) y elementos necesarios para el desarrollo de eventos de hasta 50 personas. Con disponibilidad de espacio exterior para el desarrollo de las actividades al aire libre.</t>
  </si>
  <si>
    <t>Auditorio</t>
  </si>
  <si>
    <t>Alquiler de Ambulancia medicalizada durante una jornada de 6 a 8 horas</t>
  </si>
  <si>
    <t>MEDICO CON EXPERIENCIA PARA UTILIZACIÓN DE MEC (MÓDULO DE ESTABILIZACIÓN Y CLASIFICACIÓN), EN LOS EVENTOS MASIVOS SIEMPRE SE TIENE POR SOLICITUD DE LOS ENTES REGULADORES, ES EL ELEMENTO CENTRAL PARA LA ATENCIÓN A POSIBLES VÍCTIMAS DE LA CADENA DE SOCORRO DONDE INICIA LA ATENCIÓN MÉDICA Y SE CLASIFICA EL TIPO DE EMERGENCIA Y LA NECESIDAD DE TRASLADAR O NO UN POSIBLE AFECTADO A UN CENTRO DE ATENCIÓN O SE LE PRESTAN LOS PRIMEROS AUXILIOS BÁSICOS QUE REQUIERA. 
(JORNADA ENTRE 5 Y HASTA 10 HORAS DÍA).</t>
  </si>
  <si>
    <t>AUDITORIO
ALQUILER  INCLUYENDO SERVICIO DE ASEO, PARA EL DESARROLLO DE SESIONES CON CAPACIDAD PARA CINCUENTA PERSONAS. INCLUYE MESAS, SILLAS, VIDEO BEAM Y SONIDO.
JORNADA POR EVENTO O DÍA</t>
  </si>
  <si>
    <t>PUNTO FIJO VIDEO CON PANTALLAS, COMPUTADORES Y CONSOLA PARA EVENTOS DE FORMATO MEDIANO Y GRANDE CUANDO SE REQUIERE) (VALOR POR DÍA)</t>
  </si>
  <si>
    <t>SERVICIO DE INTERNET DE 200 MEGAS PARA REALIZAR TRANSMISIÓN POR PLATAFORMAS USTREAM PARA REDES SOCIALES. JORNADA 6 A 8 HORAS</t>
  </si>
  <si>
    <t>TALENTO HUMANO (QUE NO PODRÁ SER MODIFICADO POR LOS PROPONENTES)</t>
  </si>
  <si>
    <t>VALOR TOTAL DEFINIDIO POR LA ALS QUE LOS PROPONENTES NO PODRÁN MODIFICAR</t>
  </si>
  <si>
    <t>VALOR UNITARIO INCLUIDO IVA OFERTADO</t>
  </si>
  <si>
    <t>Serán de exclusiva responsabilidad del proponente los errores u omisiones en que incurra al indicar el valor de su propuesta, debiendo asumir los mayores costos y/o pérdidas que se deriven de dichos errores u omisiones, sin que por esta razón haya lugar a alegar ruptura del equilibrio contractual. 
Para efectos del señalamiento del precio ofrecido, el proponente debe tener en cuenta todos los costos, gastos, impuestos, seguros, pago de salarios, prestaciones sociales y demás emolumentos que considere necesarios para la fijación de la propuesta económica. 
Los proponentes deben tener en cuenta que el costo ofertado respecto de los productos y/o servicios a contratar, NO PUDE SER MAYOR POR ITEM AL ESTABLECIDO POR LA ENTIDAD EN SUS CUADRO DE COSTOS, SO PENA DE RECHAZO DE LA PROPUESTA 
Los proponentes no modificarán el valor de items que la entidad identifique como ""item no modificable"" 
Se deberá diligenciar el formato de propuesta económica conforme al anexo correspondiente aportado por el Fondo de Desarrollo de Local de Suba para el presente proceso de selección. EL PROPONENTE QUE OFERTE ELEMENTOS O SERVICIOS NO SOLICITADOS POR LA ENTIDAD ENTRARA EN CAUSAL DE RECHAZO DE LA PROPUESTA. 
Cuando se trate de errores simplemente aritméticos (sumas o multiplicaciones) la Alcaldía podrá hacer uso de la facultad de corrección aritmética.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</si>
</sst>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6" formatCode="&quot;$&quot;\ #,##0;[Red]\-&quot;$&quot;\ #,##0"/>
    <numFmt numFmtId="8" formatCode="&quot;$&quot;\ #,##0.00;[Red]\-&quot;$&quot;\ #,##0.00"/>
    <numFmt numFmtId="42" formatCode="_-&quot;$&quot;\ * #,##0_-;\-&quot;$&quot;\ * #,##0_-;_-&quot;$&quot;\ * &quot;-&quot;_-;_-@_-"/>
    <numFmt numFmtId="44" formatCode="_-&quot;$&quot;\ * #,##0.00_-;\-&quot;$&quot;\ * #,##0.00_-;_-&quot;$&quot;\ * &quot;-&quot;??_-;_-@_-"/>
    <numFmt numFmtId="43" formatCode="_-* #,##0.00_-;\-* #,##0.00_-;_-* &quot;-&quot;??_-;_-@_-"/>
    <numFmt numFmtId="164" formatCode="_-&quot;$&quot;\ * #,##0_-;\-&quot;$&quot;\ * #,##0_-;_-&quot;$&quot;\ * &quot;-&quot;??_-;_-@_-"/>
    <numFmt numFmtId="165" formatCode="_-&quot;$&quot;* #,##0.00_-;\-&quot;$&quot;* #,##0.00_-;_-&quot;$&quot;* &quot;-&quot;??_-;_-@_-"/>
    <numFmt numFmtId="166" formatCode="\$\ #,##0"/>
    <numFmt numFmtId="167" formatCode="\$\ 0"/>
    <numFmt numFmtId="168" formatCode="_-* #,##0_-;\-* #,##0_-;_-* &quot;-&quot;??_-;_-@_-"/>
  </numFmts>
  <fonts count="79" x14ac:knownFonts="1">
    <font>
      <sz val="11"/>
      <color theme="1"/>
      <name val="Calibri"/>
      <family val="2"/>
      <scheme val="minor"/>
    </font>
    <font>
      <sz val="12"/>
      <color theme="1"/>
      <name val="Calibri"/>
      <family val="2"/>
      <scheme val="minor"/>
    </font>
    <font>
      <sz val="12"/>
      <color theme="1"/>
      <name val="Calibri"/>
      <family val="2"/>
      <scheme val="minor"/>
    </font>
    <font>
      <sz val="11"/>
      <color theme="1"/>
      <name val="Calibri"/>
      <family val="2"/>
      <scheme val="minor"/>
    </font>
    <font>
      <b/>
      <sz val="11"/>
      <color theme="1"/>
      <name val="Calibri"/>
      <family val="2"/>
      <scheme val="minor"/>
    </font>
    <font>
      <sz val="12"/>
      <color theme="1"/>
      <name val="Calibri"/>
      <family val="2"/>
      <scheme val="minor"/>
    </font>
    <font>
      <sz val="11"/>
      <color rgb="FF000000"/>
      <name val="Calibri"/>
      <family val="2"/>
      <scheme val="minor"/>
    </font>
    <font>
      <sz val="11"/>
      <color theme="1"/>
      <name val="Garamond"/>
      <family val="1"/>
    </font>
    <font>
      <sz val="11"/>
      <color rgb="FF000000"/>
      <name val="Garamond"/>
      <family val="1"/>
    </font>
    <font>
      <b/>
      <sz val="11"/>
      <color theme="1"/>
      <name val="Garamond"/>
      <family val="1"/>
    </font>
    <font>
      <b/>
      <sz val="22"/>
      <color theme="1"/>
      <name val="Arial"/>
      <family val="2"/>
    </font>
    <font>
      <sz val="11"/>
      <name val="Calibri"/>
      <family val="2"/>
    </font>
    <font>
      <b/>
      <sz val="16"/>
      <color theme="1"/>
      <name val="Arial"/>
      <family val="2"/>
    </font>
    <font>
      <sz val="11"/>
      <color theme="1"/>
      <name val="Arial"/>
      <family val="2"/>
    </font>
    <font>
      <b/>
      <sz val="11"/>
      <color theme="1"/>
      <name val="Arial"/>
      <family val="2"/>
    </font>
    <font>
      <u/>
      <sz val="11"/>
      <color theme="10"/>
      <name val="Calibri"/>
      <family val="2"/>
    </font>
    <font>
      <sz val="12"/>
      <color rgb="FF000000"/>
      <name val="Arial"/>
      <family val="2"/>
    </font>
    <font>
      <b/>
      <sz val="24"/>
      <color theme="0"/>
      <name val="Garamond"/>
      <family val="1"/>
    </font>
    <font>
      <b/>
      <sz val="24"/>
      <color theme="1"/>
      <name val="Garamond"/>
      <family val="1"/>
    </font>
    <font>
      <b/>
      <sz val="16"/>
      <color rgb="FF000000"/>
      <name val="Garamond"/>
      <family val="1"/>
    </font>
    <font>
      <sz val="10"/>
      <color theme="1"/>
      <name val="Arial"/>
      <family val="2"/>
    </font>
    <font>
      <sz val="10"/>
      <name val="Calibri"/>
      <family val="2"/>
    </font>
    <font>
      <sz val="11"/>
      <name val="Calibri"/>
      <family val="2"/>
      <scheme val="minor"/>
    </font>
    <font>
      <sz val="10"/>
      <color theme="1"/>
      <name val="Garamond"/>
      <family val="1"/>
    </font>
    <font>
      <b/>
      <sz val="11"/>
      <color theme="0"/>
      <name val="Arial Narrow"/>
      <family val="2"/>
    </font>
    <font>
      <b/>
      <u/>
      <sz val="11"/>
      <color theme="1"/>
      <name val="Garamond"/>
      <family val="1"/>
    </font>
    <font>
      <sz val="11"/>
      <name val="Garamond"/>
      <family val="1"/>
    </font>
    <font>
      <sz val="10"/>
      <color rgb="FF000000"/>
      <name val="Calibri"/>
      <family val="2"/>
      <scheme val="minor"/>
    </font>
    <font>
      <sz val="10"/>
      <color rgb="FF000000"/>
      <name val="Calibri"/>
      <family val="2"/>
    </font>
    <font>
      <b/>
      <sz val="12"/>
      <color theme="1"/>
      <name val="Arial Narrow"/>
      <family val="2"/>
    </font>
    <font>
      <sz val="12"/>
      <color theme="1"/>
      <name val="Arial Narrow"/>
      <family val="2"/>
    </font>
    <font>
      <b/>
      <sz val="18"/>
      <color theme="1"/>
      <name val="Calibri"/>
      <family val="2"/>
      <scheme val="minor"/>
    </font>
    <font>
      <b/>
      <sz val="12"/>
      <color theme="1"/>
      <name val="Calibri"/>
      <family val="2"/>
      <scheme val="minor"/>
    </font>
    <font>
      <sz val="10"/>
      <color rgb="FF000000"/>
      <name val="Times New Roman"/>
      <family val="1"/>
    </font>
    <font>
      <b/>
      <sz val="5"/>
      <name val="Times New Roman"/>
      <family val="1"/>
    </font>
    <font>
      <sz val="5"/>
      <name val="Times New Roman"/>
      <family val="1"/>
    </font>
    <font>
      <b/>
      <sz val="5"/>
      <name val="Calibri"/>
      <family val="2"/>
    </font>
    <font>
      <b/>
      <sz val="5"/>
      <name val="Calibri"/>
      <family val="1"/>
    </font>
    <font>
      <b/>
      <sz val="5.5"/>
      <name val="Times New Roman"/>
      <family val="1"/>
    </font>
    <font>
      <b/>
      <sz val="5.5"/>
      <name val="Calibri"/>
      <family val="2"/>
    </font>
    <font>
      <b/>
      <sz val="5.5"/>
      <name val="Calibri"/>
      <family val="1"/>
    </font>
    <font>
      <sz val="5"/>
      <name val="Calibri"/>
      <family val="2"/>
    </font>
    <font>
      <sz val="5"/>
      <name val="Calibri"/>
      <family val="1"/>
    </font>
    <font>
      <sz val="5"/>
      <color rgb="FF000000"/>
      <name val="Calibri"/>
      <family val="2"/>
    </font>
    <font>
      <b/>
      <sz val="5.5"/>
      <color rgb="FF000000"/>
      <name val="Times New Roman"/>
      <family val="2"/>
    </font>
    <font>
      <b/>
      <sz val="5"/>
      <name val="Arial"/>
      <family val="2"/>
    </font>
    <font>
      <b/>
      <sz val="5"/>
      <color rgb="FFFFFFFF"/>
      <name val="Arial"/>
      <family val="2"/>
    </font>
    <font>
      <b/>
      <u/>
      <sz val="5"/>
      <name val="Times New Roman"/>
      <family val="1"/>
    </font>
    <font>
      <sz val="5"/>
      <color rgb="FF000000"/>
      <name val="Times New Roman"/>
      <family val="2"/>
    </font>
    <font>
      <sz val="4.5"/>
      <name val="Calibri"/>
      <family val="1"/>
    </font>
    <font>
      <sz val="4.5"/>
      <name val="Calibri"/>
      <family val="2"/>
    </font>
    <font>
      <sz val="10"/>
      <color rgb="FF000000"/>
      <name val="Garamond"/>
      <family val="1"/>
    </font>
    <font>
      <sz val="18"/>
      <color theme="1"/>
      <name val="Calibri"/>
      <family val="2"/>
      <scheme val="minor"/>
    </font>
    <font>
      <b/>
      <sz val="22"/>
      <color theme="1"/>
      <name val="Garamond"/>
      <family val="1"/>
    </font>
    <font>
      <b/>
      <sz val="12"/>
      <color theme="0"/>
      <name val="Calibri"/>
      <family val="2"/>
      <scheme val="minor"/>
    </font>
    <font>
      <b/>
      <sz val="12"/>
      <color theme="0"/>
      <name val="Garamond"/>
      <family val="1"/>
    </font>
    <font>
      <sz val="11"/>
      <color rgb="FFFF0000"/>
      <name val="Calibri"/>
      <family val="2"/>
      <scheme val="minor"/>
    </font>
    <font>
      <b/>
      <sz val="11"/>
      <color rgb="FFFF0000"/>
      <name val="Calibri"/>
      <family val="2"/>
      <scheme val="minor"/>
    </font>
    <font>
      <b/>
      <sz val="8"/>
      <color theme="1"/>
      <name val="Calibri"/>
      <family val="2"/>
      <scheme val="minor"/>
    </font>
    <font>
      <b/>
      <u/>
      <sz val="11"/>
      <color theme="1"/>
      <name val="Calibri"/>
      <family val="2"/>
      <scheme val="minor"/>
    </font>
    <font>
      <b/>
      <sz val="24"/>
      <color theme="0"/>
      <name val="Arial Narrow"/>
      <family val="2"/>
    </font>
    <font>
      <b/>
      <sz val="14"/>
      <color theme="0"/>
      <name val="Arial Narrow"/>
      <family val="2"/>
    </font>
    <font>
      <b/>
      <sz val="11"/>
      <color theme="1"/>
      <name val="Arial Narrow"/>
      <family val="2"/>
    </font>
    <font>
      <sz val="11"/>
      <color theme="1"/>
      <name val="Arial Narrow"/>
      <family val="2"/>
    </font>
    <font>
      <b/>
      <u/>
      <sz val="11"/>
      <color theme="1"/>
      <name val="Arial Narrow"/>
      <family val="2"/>
    </font>
    <font>
      <b/>
      <sz val="12"/>
      <color theme="1"/>
      <name val="Calibri Light"/>
      <family val="2"/>
    </font>
    <font>
      <b/>
      <sz val="10"/>
      <color theme="0"/>
      <name val="Calibri Light"/>
      <family val="2"/>
    </font>
    <font>
      <b/>
      <sz val="11"/>
      <color theme="0"/>
      <name val="Calibri Light"/>
      <family val="2"/>
    </font>
    <font>
      <sz val="11"/>
      <color theme="1"/>
      <name val="Calibri Light"/>
      <family val="2"/>
    </font>
    <font>
      <b/>
      <sz val="10"/>
      <color rgb="FF000000"/>
      <name val="Calibri Light"/>
      <family val="2"/>
    </font>
    <font>
      <b/>
      <sz val="10"/>
      <color theme="1"/>
      <name val="Calibri Light"/>
      <family val="2"/>
    </font>
    <font>
      <sz val="10"/>
      <color theme="1"/>
      <name val="Calibri Light"/>
      <family val="2"/>
    </font>
    <font>
      <b/>
      <sz val="12"/>
      <color theme="0"/>
      <name val="Calibri Light"/>
      <family val="2"/>
    </font>
    <font>
      <b/>
      <sz val="16"/>
      <color theme="0"/>
      <name val="Calibri Light"/>
      <family val="2"/>
    </font>
    <font>
      <sz val="14"/>
      <name val="Garamond"/>
      <family val="1"/>
    </font>
    <font>
      <b/>
      <sz val="24"/>
      <color theme="1" tint="0.34998626667073579"/>
      <name val="Arial Narrow"/>
      <family val="2"/>
    </font>
    <font>
      <b/>
      <sz val="11"/>
      <color theme="1" tint="0.34998626667073579"/>
      <name val="Arial Narrow"/>
      <family val="2"/>
    </font>
    <font>
      <sz val="12"/>
      <color theme="1" tint="0.34998626667073579"/>
      <name val="Arial Narrow"/>
      <family val="2"/>
    </font>
    <font>
      <sz val="11"/>
      <color theme="1" tint="0.34998626667073579"/>
      <name val="Arial Narrow"/>
      <family val="2"/>
    </font>
  </fonts>
  <fills count="31">
    <fill>
      <patternFill patternType="none"/>
    </fill>
    <fill>
      <patternFill patternType="gray125"/>
    </fill>
    <fill>
      <patternFill patternType="solid">
        <fgColor theme="4" tint="-0.249977111117893"/>
        <bgColor indexed="64"/>
      </patternFill>
    </fill>
    <fill>
      <patternFill patternType="solid">
        <fgColor theme="4" tint="0.39997558519241921"/>
        <bgColor indexed="64"/>
      </patternFill>
    </fill>
    <fill>
      <patternFill patternType="solid">
        <fgColor theme="4" tint="0.59999389629810485"/>
        <bgColor indexed="64"/>
      </patternFill>
    </fill>
    <fill>
      <patternFill patternType="solid">
        <fgColor rgb="FFD8D8D8"/>
        <bgColor rgb="FFD8D8D8"/>
      </patternFill>
    </fill>
    <fill>
      <patternFill patternType="solid">
        <fgColor theme="7" tint="0.59999389629810485"/>
        <bgColor indexed="64"/>
      </patternFill>
    </fill>
    <fill>
      <patternFill patternType="solid">
        <fgColor theme="7" tint="0.79998168889431442"/>
        <bgColor indexed="64"/>
      </patternFill>
    </fill>
    <fill>
      <patternFill patternType="solid">
        <fgColor theme="9" tint="0.39997558519241921"/>
        <bgColor indexed="64"/>
      </patternFill>
    </fill>
    <fill>
      <patternFill patternType="solid">
        <fgColor theme="9" tint="0.79998168889431442"/>
        <bgColor indexed="64"/>
      </patternFill>
    </fill>
    <fill>
      <patternFill patternType="solid">
        <fgColor theme="5" tint="0.59999389629810485"/>
        <bgColor indexed="64"/>
      </patternFill>
    </fill>
    <fill>
      <patternFill patternType="solid">
        <fgColor theme="5" tint="0.79998168889431442"/>
        <bgColor indexed="64"/>
      </patternFill>
    </fill>
    <fill>
      <patternFill patternType="solid">
        <fgColor theme="2" tint="-0.249977111117893"/>
        <bgColor indexed="64"/>
      </patternFill>
    </fill>
    <fill>
      <patternFill patternType="solid">
        <fgColor theme="6" tint="0.59999389629810485"/>
        <bgColor indexed="64"/>
      </patternFill>
    </fill>
    <fill>
      <patternFill patternType="solid">
        <fgColor theme="3"/>
        <bgColor indexed="64"/>
      </patternFill>
    </fill>
    <fill>
      <patternFill patternType="solid">
        <fgColor theme="0"/>
        <bgColor indexed="64"/>
      </patternFill>
    </fill>
    <fill>
      <patternFill patternType="solid">
        <fgColor rgb="FF00FF00"/>
        <bgColor indexed="64"/>
      </patternFill>
    </fill>
    <fill>
      <patternFill patternType="solid">
        <fgColor theme="6" tint="0.79998168889431442"/>
        <bgColor indexed="64"/>
      </patternFill>
    </fill>
    <fill>
      <patternFill patternType="solid">
        <fgColor rgb="FF44536A"/>
      </patternFill>
    </fill>
    <fill>
      <patternFill patternType="solid">
        <fgColor theme="1"/>
        <bgColor indexed="64"/>
      </patternFill>
    </fill>
    <fill>
      <patternFill patternType="solid">
        <fgColor rgb="FFFFFF00"/>
        <bgColor indexed="64"/>
      </patternFill>
    </fill>
    <fill>
      <patternFill patternType="solid">
        <fgColor theme="9" tint="0.59999389629810485"/>
        <bgColor indexed="64"/>
      </patternFill>
    </fill>
    <fill>
      <patternFill patternType="solid">
        <fgColor theme="4" tint="0.79998168889431442"/>
        <bgColor indexed="64"/>
      </patternFill>
    </fill>
    <fill>
      <patternFill patternType="solid">
        <fgColor theme="5"/>
        <bgColor indexed="64"/>
      </patternFill>
    </fill>
    <fill>
      <patternFill patternType="solid">
        <fgColor theme="8" tint="0.79998168889431442"/>
        <bgColor indexed="64"/>
      </patternFill>
    </fill>
    <fill>
      <patternFill patternType="solid">
        <fgColor rgb="FFC00000"/>
        <bgColor indexed="64"/>
      </patternFill>
    </fill>
    <fill>
      <patternFill patternType="solid">
        <fgColor rgb="FFFF0000"/>
        <bgColor indexed="64"/>
      </patternFill>
    </fill>
    <fill>
      <patternFill patternType="solid">
        <fgColor theme="9"/>
        <bgColor indexed="64"/>
      </patternFill>
    </fill>
    <fill>
      <patternFill patternType="solid">
        <fgColor theme="4" tint="-0.499984740745262"/>
        <bgColor indexed="64"/>
      </patternFill>
    </fill>
    <fill>
      <patternFill patternType="solid">
        <fgColor rgb="FFFFFFFF"/>
        <bgColor rgb="FF000000"/>
      </patternFill>
    </fill>
    <fill>
      <patternFill patternType="solid">
        <fgColor theme="0" tint="-4.9989318521683403E-2"/>
        <bgColor indexed="64"/>
      </patternFill>
    </fill>
  </fills>
  <borders count="54">
    <border>
      <left/>
      <right/>
      <top/>
      <bottom/>
      <diagonal/>
    </border>
    <border>
      <left style="medium">
        <color indexed="64"/>
      </left>
      <right/>
      <top/>
      <bottom/>
      <diagonal/>
    </border>
    <border>
      <left/>
      <right/>
      <top style="thin">
        <color indexed="64"/>
      </top>
      <bottom style="thin">
        <color indexed="64"/>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bottom/>
      <diagonal/>
    </border>
    <border>
      <left/>
      <right/>
      <top/>
      <bottom style="thin">
        <color rgb="FF000000"/>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medium">
        <color indexed="64"/>
      </top>
      <bottom style="medium">
        <color indexed="64"/>
      </bottom>
      <diagonal/>
    </border>
    <border>
      <left/>
      <right/>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diagonal/>
    </border>
    <border>
      <left/>
      <right style="thin">
        <color rgb="FF000000"/>
      </right>
      <top/>
      <bottom/>
      <diagonal/>
    </border>
    <border>
      <left style="thin">
        <color rgb="FF000000"/>
      </left>
      <right style="thin">
        <color rgb="FF000000"/>
      </right>
      <top/>
      <bottom/>
      <diagonal/>
    </border>
    <border>
      <left style="thin">
        <color rgb="FF000000"/>
      </left>
      <right/>
      <top/>
      <bottom/>
      <diagonal/>
    </border>
    <border>
      <left/>
      <right style="thin">
        <color indexed="64"/>
      </right>
      <top/>
      <bottom/>
      <diagonal/>
    </border>
    <border>
      <left style="thin">
        <color theme="1"/>
      </left>
      <right style="thin">
        <color theme="1"/>
      </right>
      <top style="thin">
        <color theme="1"/>
      </top>
      <bottom style="thin">
        <color theme="1"/>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style="medium">
        <color indexed="64"/>
      </right>
      <top/>
      <bottom style="medium">
        <color indexed="64"/>
      </bottom>
      <diagonal/>
    </border>
    <border>
      <left style="thin">
        <color indexed="64"/>
      </left>
      <right style="medium">
        <color indexed="64"/>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diagonal/>
    </border>
  </borders>
  <cellStyleXfs count="11">
    <xf numFmtId="0" fontId="0" fillId="0" borderId="0"/>
    <xf numFmtId="0" fontId="5" fillId="0" borderId="0"/>
    <xf numFmtId="42" fontId="5" fillId="0" borderId="0" applyFont="0" applyFill="0" applyBorder="0" applyAlignment="0" applyProtection="0"/>
    <xf numFmtId="0" fontId="3" fillId="0" borderId="0"/>
    <xf numFmtId="9" fontId="3" fillId="0" borderId="0" applyFont="0" applyFill="0" applyBorder="0" applyAlignment="0" applyProtection="0"/>
    <xf numFmtId="44" fontId="3" fillId="0" borderId="0" applyFont="0" applyFill="0" applyBorder="0" applyAlignment="0" applyProtection="0"/>
    <xf numFmtId="42" fontId="3" fillId="0" borderId="0" applyFont="0" applyFill="0" applyBorder="0" applyAlignment="0" applyProtection="0"/>
    <xf numFmtId="0" fontId="20" fillId="0" borderId="0"/>
    <xf numFmtId="0" fontId="33" fillId="0" borderId="0"/>
    <xf numFmtId="0" fontId="2" fillId="0" borderId="0"/>
    <xf numFmtId="43" fontId="3" fillId="0" borderId="0" applyFont="0" applyFill="0" applyBorder="0" applyAlignment="0" applyProtection="0"/>
  </cellStyleXfs>
  <cellXfs count="473">
    <xf numFmtId="0" fontId="0" fillId="0" borderId="0" xfId="0"/>
    <xf numFmtId="0" fontId="5" fillId="0" borderId="0" xfId="1"/>
    <xf numFmtId="0" fontId="5" fillId="0" borderId="0" xfId="1" applyAlignment="1">
      <alignment horizontal="center" vertical="center"/>
    </xf>
    <xf numFmtId="0" fontId="4" fillId="0" borderId="11" xfId="0" applyFont="1" applyBorder="1" applyAlignment="1">
      <alignment vertical="center" wrapText="1"/>
    </xf>
    <xf numFmtId="0" fontId="3" fillId="0" borderId="6" xfId="0" applyFont="1" applyBorder="1" applyAlignment="1">
      <alignment horizontal="center" vertical="center"/>
    </xf>
    <xf numFmtId="0" fontId="3" fillId="0" borderId="6" xfId="1" applyFont="1" applyBorder="1" applyAlignment="1">
      <alignment horizontal="center" vertical="center"/>
    </xf>
    <xf numFmtId="0" fontId="3" fillId="0" borderId="6" xfId="1" applyFont="1" applyBorder="1" applyAlignment="1">
      <alignment horizontal="center" vertical="center" wrapText="1"/>
    </xf>
    <xf numFmtId="164" fontId="3" fillId="0" borderId="6" xfId="1" applyNumberFormat="1" applyFont="1" applyBorder="1" applyAlignment="1">
      <alignment horizontal="right" vertical="center" wrapText="1"/>
    </xf>
    <xf numFmtId="0" fontId="3" fillId="4" borderId="7" xfId="1" applyFont="1" applyFill="1" applyBorder="1" applyAlignment="1">
      <alignment horizontal="center" vertical="center"/>
    </xf>
    <xf numFmtId="0" fontId="3" fillId="4" borderId="0" xfId="1" applyFont="1" applyFill="1" applyAlignment="1">
      <alignment horizontal="center" vertical="center" wrapText="1"/>
    </xf>
    <xf numFmtId="0" fontId="6" fillId="4" borderId="0" xfId="1" applyFont="1" applyFill="1" applyAlignment="1">
      <alignment horizontal="center" vertical="center" wrapText="1"/>
    </xf>
    <xf numFmtId="44" fontId="3" fillId="4" borderId="0" xfId="1" applyNumberFormat="1" applyFont="1" applyFill="1" applyAlignment="1">
      <alignment horizontal="center" vertical="center" wrapText="1"/>
    </xf>
    <xf numFmtId="44" fontId="4" fillId="4" borderId="0" xfId="1" applyNumberFormat="1" applyFont="1" applyFill="1" applyAlignment="1">
      <alignment horizontal="center" vertical="center" wrapText="1"/>
    </xf>
    <xf numFmtId="0" fontId="8" fillId="0" borderId="6" xfId="1" applyFont="1" applyBorder="1" applyAlignment="1">
      <alignment horizontal="center" vertical="center" wrapText="1"/>
    </xf>
    <xf numFmtId="0" fontId="7" fillId="0" borderId="6" xfId="1" applyFont="1" applyBorder="1" applyAlignment="1">
      <alignment horizontal="center" vertical="center"/>
    </xf>
    <xf numFmtId="0" fontId="7" fillId="0" borderId="6" xfId="0" applyFont="1" applyBorder="1" applyAlignment="1">
      <alignment horizontal="center" vertical="center" wrapText="1"/>
    </xf>
    <xf numFmtId="0" fontId="14" fillId="5" borderId="19" xfId="0" applyFont="1" applyFill="1" applyBorder="1" applyAlignment="1">
      <alignment horizontal="left" vertical="center"/>
    </xf>
    <xf numFmtId="0" fontId="14" fillId="5" borderId="19" xfId="0" applyFont="1" applyFill="1" applyBorder="1" applyAlignment="1">
      <alignment horizontal="left" vertical="center" wrapText="1"/>
    </xf>
    <xf numFmtId="0" fontId="14" fillId="5" borderId="0" xfId="0" applyFont="1" applyFill="1"/>
    <xf numFmtId="0" fontId="16" fillId="0" borderId="19" xfId="0" applyFont="1" applyBorder="1" applyAlignment="1">
      <alignment horizontal="center" vertical="center" wrapText="1"/>
    </xf>
    <xf numFmtId="0" fontId="4" fillId="3" borderId="13" xfId="1" applyFont="1" applyFill="1" applyBorder="1" applyAlignment="1">
      <alignment horizontal="center" vertical="center" wrapText="1"/>
    </xf>
    <xf numFmtId="42" fontId="4" fillId="7" borderId="13" xfId="2" applyFont="1" applyFill="1" applyBorder="1" applyAlignment="1">
      <alignment horizontal="center" vertical="center" wrapText="1"/>
    </xf>
    <xf numFmtId="42" fontId="4" fillId="7" borderId="13" xfId="2" applyFont="1" applyFill="1" applyBorder="1" applyAlignment="1">
      <alignment horizontal="center" vertical="center"/>
    </xf>
    <xf numFmtId="42" fontId="4" fillId="9" borderId="13" xfId="2" applyFont="1" applyFill="1" applyBorder="1" applyAlignment="1">
      <alignment horizontal="center" vertical="center" wrapText="1"/>
    </xf>
    <xf numFmtId="42" fontId="4" fillId="9" borderId="13" xfId="2" applyFont="1" applyFill="1" applyBorder="1" applyAlignment="1">
      <alignment horizontal="center" vertical="center"/>
    </xf>
    <xf numFmtId="42" fontId="4" fillId="11" borderId="13" xfId="2" applyFont="1" applyFill="1" applyBorder="1" applyAlignment="1">
      <alignment horizontal="center" vertical="center" wrapText="1"/>
    </xf>
    <xf numFmtId="42" fontId="4" fillId="11" borderId="13" xfId="2" applyFont="1" applyFill="1" applyBorder="1" applyAlignment="1">
      <alignment horizontal="center" vertical="center"/>
    </xf>
    <xf numFmtId="42" fontId="4" fillId="13" borderId="13" xfId="2" applyFont="1" applyFill="1" applyBorder="1" applyAlignment="1">
      <alignment horizontal="center" vertical="center" wrapText="1"/>
    </xf>
    <xf numFmtId="9" fontId="3" fillId="0" borderId="6" xfId="4" applyFont="1" applyBorder="1" applyAlignment="1">
      <alignment horizontal="right" vertical="center" wrapText="1"/>
    </xf>
    <xf numFmtId="9" fontId="4" fillId="4" borderId="0" xfId="4" applyFont="1" applyFill="1" applyAlignment="1">
      <alignment horizontal="center" vertical="center" wrapText="1"/>
    </xf>
    <xf numFmtId="9" fontId="4" fillId="0" borderId="11" xfId="4" applyFont="1" applyBorder="1" applyAlignment="1">
      <alignment vertical="center" wrapText="1"/>
    </xf>
    <xf numFmtId="9" fontId="5" fillId="0" borderId="0" xfId="4" applyFont="1"/>
    <xf numFmtId="164" fontId="3" fillId="0" borderId="29" xfId="1" applyNumberFormat="1" applyFont="1" applyBorder="1" applyAlignment="1">
      <alignment horizontal="right" vertical="center" wrapText="1"/>
    </xf>
    <xf numFmtId="0" fontId="3" fillId="4" borderId="0" xfId="1" applyFont="1" applyFill="1" applyAlignment="1">
      <alignment horizontal="center" vertical="center"/>
    </xf>
    <xf numFmtId="0" fontId="7" fillId="0" borderId="30" xfId="0" applyFont="1" applyBorder="1" applyAlignment="1">
      <alignment vertical="center" wrapText="1"/>
    </xf>
    <xf numFmtId="0" fontId="0" fillId="0" borderId="6" xfId="0" applyBorder="1" applyAlignment="1">
      <alignment horizontal="center" vertical="center" wrapText="1"/>
    </xf>
    <xf numFmtId="0" fontId="0" fillId="0" borderId="29" xfId="0" applyBorder="1" applyAlignment="1">
      <alignment vertical="center" wrapText="1"/>
    </xf>
    <xf numFmtId="0" fontId="0" fillId="0" borderId="13" xfId="0" applyBorder="1" applyAlignment="1">
      <alignment horizontal="center" vertical="center" wrapText="1"/>
    </xf>
    <xf numFmtId="49" fontId="0" fillId="0" borderId="6" xfId="0" applyNumberFormat="1" applyBorder="1" applyAlignment="1">
      <alignment horizontal="left" vertical="center" wrapText="1"/>
    </xf>
    <xf numFmtId="49" fontId="0" fillId="0" borderId="6" xfId="0" quotePrefix="1" applyNumberFormat="1" applyBorder="1" applyAlignment="1">
      <alignment vertical="center" wrapText="1"/>
    </xf>
    <xf numFmtId="49" fontId="0" fillId="0" borderId="6" xfId="0" applyNumberFormat="1" applyBorder="1" applyAlignment="1">
      <alignment vertical="center" wrapText="1"/>
    </xf>
    <xf numFmtId="49" fontId="0" fillId="0" borderId="6" xfId="0" applyNumberFormat="1" applyBorder="1" applyAlignment="1">
      <alignment wrapText="1"/>
    </xf>
    <xf numFmtId="0" fontId="0" fillId="0" borderId="6" xfId="0" applyBorder="1" applyAlignment="1">
      <alignment vertical="center" wrapText="1"/>
    </xf>
    <xf numFmtId="0" fontId="22" fillId="0" borderId="6" xfId="0" applyFont="1" applyBorder="1" applyAlignment="1">
      <alignment vertical="center" wrapText="1"/>
    </xf>
    <xf numFmtId="0" fontId="16" fillId="0" borderId="3" xfId="0" applyFont="1" applyBorder="1" applyAlignment="1">
      <alignment horizontal="center" vertical="center" wrapText="1"/>
    </xf>
    <xf numFmtId="0" fontId="14" fillId="5" borderId="20" xfId="0" applyFont="1" applyFill="1" applyBorder="1"/>
    <xf numFmtId="0" fontId="13" fillId="0" borderId="6" xfId="0" applyFont="1" applyBorder="1" applyAlignment="1">
      <alignment horizontal="center" vertical="center" wrapText="1"/>
    </xf>
    <xf numFmtId="0" fontId="0" fillId="0" borderId="29" xfId="0" applyBorder="1" applyAlignment="1">
      <alignment horizontal="center" vertical="center" wrapText="1"/>
    </xf>
    <xf numFmtId="0" fontId="0" fillId="0" borderId="0" xfId="0" applyAlignment="1">
      <alignment horizontal="center" vertical="center" wrapText="1"/>
    </xf>
    <xf numFmtId="0" fontId="24" fillId="14" borderId="29" xfId="0" applyFont="1" applyFill="1" applyBorder="1" applyAlignment="1">
      <alignment horizontal="center" vertical="center"/>
    </xf>
    <xf numFmtId="42" fontId="24" fillId="14" borderId="31" xfId="6" applyFont="1" applyFill="1" applyBorder="1" applyAlignment="1">
      <alignment horizontal="center" vertical="center"/>
    </xf>
    <xf numFmtId="42" fontId="24" fillId="14" borderId="29" xfId="6" applyFont="1" applyFill="1" applyBorder="1" applyAlignment="1">
      <alignment horizontal="center" vertical="center"/>
    </xf>
    <xf numFmtId="44" fontId="24" fillId="14" borderId="7" xfId="0" applyNumberFormat="1" applyFont="1" applyFill="1" applyBorder="1" applyAlignment="1">
      <alignment vertical="center" wrapText="1"/>
    </xf>
    <xf numFmtId="44" fontId="24" fillId="14" borderId="12" xfId="0" applyNumberFormat="1" applyFont="1" applyFill="1" applyBorder="1" applyAlignment="1">
      <alignment vertical="center" wrapText="1"/>
    </xf>
    <xf numFmtId="0" fontId="25" fillId="0" borderId="6" xfId="0" applyFont="1" applyBorder="1" applyAlignment="1">
      <alignment horizontal="justify" vertical="center" wrapText="1"/>
    </xf>
    <xf numFmtId="0" fontId="7" fillId="0" borderId="6" xfId="0" applyFont="1" applyBorder="1" applyAlignment="1">
      <alignment horizontal="justify" vertical="center" wrapText="1"/>
    </xf>
    <xf numFmtId="0" fontId="23" fillId="0" borderId="6" xfId="0" applyFont="1" applyBorder="1" applyAlignment="1">
      <alignment horizontal="justify" vertical="center" wrapText="1"/>
    </xf>
    <xf numFmtId="0" fontId="9" fillId="0" borderId="6" xfId="0" applyFont="1" applyBorder="1" applyAlignment="1">
      <alignment horizontal="justify" vertical="center" wrapText="1"/>
    </xf>
    <xf numFmtId="0" fontId="26" fillId="0" borderId="6" xfId="0" applyFont="1" applyBorder="1" applyAlignment="1">
      <alignment horizontal="justify" vertical="center" wrapText="1"/>
    </xf>
    <xf numFmtId="0" fontId="27" fillId="0" borderId="6" xfId="0" applyFont="1" applyBorder="1" applyAlignment="1">
      <alignment horizontal="justify" vertical="center" wrapText="1"/>
    </xf>
    <xf numFmtId="0" fontId="28" fillId="0" borderId="6" xfId="0" applyFont="1" applyBorder="1" applyAlignment="1">
      <alignment horizontal="justify" vertical="center" wrapText="1"/>
    </xf>
    <xf numFmtId="0" fontId="28" fillId="0" borderId="29" xfId="0" applyFont="1" applyBorder="1" applyAlignment="1">
      <alignment horizontal="justify" vertical="center" wrapText="1"/>
    </xf>
    <xf numFmtId="0" fontId="0" fillId="16" borderId="6" xfId="0" applyFill="1" applyBorder="1" applyAlignment="1">
      <alignment horizontal="center" vertical="center" wrapText="1"/>
    </xf>
    <xf numFmtId="0" fontId="7" fillId="0" borderId="30" xfId="0" applyFont="1" applyBorder="1" applyAlignment="1">
      <alignment horizontal="center" vertical="center" wrapText="1"/>
    </xf>
    <xf numFmtId="42" fontId="0" fillId="0" borderId="6" xfId="0" applyNumberFormat="1" applyBorder="1" applyAlignment="1">
      <alignment horizontal="right" vertical="center" wrapText="1"/>
    </xf>
    <xf numFmtId="42" fontId="0" fillId="0" borderId="6" xfId="0" applyNumberFormat="1" applyBorder="1" applyAlignment="1">
      <alignment horizontal="center" vertical="center" wrapText="1"/>
    </xf>
    <xf numFmtId="42" fontId="0" fillId="0" borderId="6" xfId="5" applyNumberFormat="1" applyFont="1" applyBorder="1" applyAlignment="1">
      <alignment horizontal="right" vertical="center" wrapText="1"/>
    </xf>
    <xf numFmtId="42" fontId="0" fillId="15" borderId="6" xfId="0" applyNumberFormat="1" applyFill="1" applyBorder="1" applyAlignment="1">
      <alignment horizontal="right" vertical="center" wrapText="1"/>
    </xf>
    <xf numFmtId="42" fontId="0" fillId="15" borderId="6" xfId="5" applyNumberFormat="1" applyFont="1" applyFill="1" applyBorder="1" applyAlignment="1">
      <alignment horizontal="right" vertical="center" wrapText="1"/>
    </xf>
    <xf numFmtId="164" fontId="0" fillId="0" borderId="6" xfId="0" applyNumberFormat="1" applyBorder="1" applyAlignment="1">
      <alignment horizontal="center" vertical="center" wrapText="1"/>
    </xf>
    <xf numFmtId="44" fontId="24" fillId="14" borderId="12" xfId="0" applyNumberFormat="1" applyFont="1" applyFill="1" applyBorder="1" applyAlignment="1">
      <alignment horizontal="center" vertical="center" wrapText="1"/>
    </xf>
    <xf numFmtId="0" fontId="0" fillId="0" borderId="0" xfId="0" applyAlignment="1">
      <alignment vertical="center" wrapText="1"/>
    </xf>
    <xf numFmtId="0" fontId="0" fillId="0" borderId="0" xfId="0" applyAlignment="1">
      <alignment horizontal="center" wrapText="1"/>
    </xf>
    <xf numFmtId="165" fontId="0" fillId="0" borderId="0" xfId="0" applyNumberFormat="1" applyAlignment="1">
      <alignment horizontal="center" wrapText="1"/>
    </xf>
    <xf numFmtId="0" fontId="31" fillId="17" borderId="6" xfId="0" applyFont="1" applyFill="1" applyBorder="1" applyAlignment="1">
      <alignment horizontal="center" wrapText="1"/>
    </xf>
    <xf numFmtId="164" fontId="31" fillId="17" borderId="6" xfId="0" applyNumberFormat="1" applyFont="1" applyFill="1" applyBorder="1" applyAlignment="1">
      <alignment horizontal="center" wrapText="1"/>
    </xf>
    <xf numFmtId="0" fontId="32" fillId="17" borderId="6" xfId="0" applyFont="1" applyFill="1" applyBorder="1" applyAlignment="1">
      <alignment horizontal="center" vertical="center" wrapText="1"/>
    </xf>
    <xf numFmtId="164" fontId="32" fillId="17" borderId="6" xfId="0" applyNumberFormat="1" applyFont="1" applyFill="1" applyBorder="1" applyAlignment="1">
      <alignment horizontal="center" vertical="center" wrapText="1"/>
    </xf>
    <xf numFmtId="164" fontId="0" fillId="0" borderId="6" xfId="5" applyNumberFormat="1" applyFont="1" applyFill="1" applyBorder="1" applyAlignment="1">
      <alignment horizontal="right" vertical="center" wrapText="1"/>
    </xf>
    <xf numFmtId="44" fontId="4" fillId="0" borderId="11" xfId="0" applyNumberFormat="1" applyFont="1" applyBorder="1" applyAlignment="1">
      <alignment vertical="center" wrapText="1"/>
    </xf>
    <xf numFmtId="0" fontId="33" fillId="0" borderId="0" xfId="8" applyAlignment="1">
      <alignment horizontal="left" vertical="top"/>
    </xf>
    <xf numFmtId="0" fontId="38" fillId="0" borderId="19" xfId="8" applyFont="1" applyBorder="1" applyAlignment="1">
      <alignment horizontal="left" vertical="center" wrapText="1" indent="1"/>
    </xf>
    <xf numFmtId="0" fontId="38" fillId="0" borderId="19" xfId="8" applyFont="1" applyBorder="1" applyAlignment="1">
      <alignment horizontal="center" vertical="center" wrapText="1"/>
    </xf>
    <xf numFmtId="0" fontId="38" fillId="0" borderId="19" xfId="8" applyFont="1" applyBorder="1" applyAlignment="1">
      <alignment horizontal="left" vertical="center" wrapText="1"/>
    </xf>
    <xf numFmtId="0" fontId="38" fillId="0" borderId="19" xfId="8" applyFont="1" applyBorder="1" applyAlignment="1">
      <alignment horizontal="left" vertical="top" wrapText="1" indent="8"/>
    </xf>
    <xf numFmtId="0" fontId="38" fillId="0" borderId="19" xfId="8" applyFont="1" applyBorder="1" applyAlignment="1">
      <alignment horizontal="center" wrapText="1"/>
    </xf>
    <xf numFmtId="0" fontId="39" fillId="0" borderId="19" xfId="8" applyFont="1" applyBorder="1" applyAlignment="1">
      <alignment horizontal="right" wrapText="1"/>
    </xf>
    <xf numFmtId="0" fontId="39" fillId="0" borderId="19" xfId="8" applyFont="1" applyBorder="1" applyAlignment="1">
      <alignment horizontal="center" wrapText="1"/>
    </xf>
    <xf numFmtId="0" fontId="39" fillId="0" borderId="19" xfId="8" applyFont="1" applyBorder="1" applyAlignment="1">
      <alignment horizontal="left" vertical="center" wrapText="1"/>
    </xf>
    <xf numFmtId="0" fontId="33" fillId="0" borderId="19" xfId="8" applyBorder="1" applyAlignment="1">
      <alignment horizontal="left" vertical="top" wrapText="1"/>
    </xf>
    <xf numFmtId="0" fontId="41" fillId="0" borderId="19" xfId="8" applyFont="1" applyBorder="1" applyAlignment="1">
      <alignment horizontal="left" vertical="center" wrapText="1" indent="1"/>
    </xf>
    <xf numFmtId="1" fontId="43" fillId="0" borderId="19" xfId="8" applyNumberFormat="1" applyFont="1" applyBorder="1" applyAlignment="1">
      <alignment horizontal="center" vertical="center" shrinkToFit="1"/>
    </xf>
    <xf numFmtId="166" fontId="43" fillId="0" borderId="19" xfId="8" applyNumberFormat="1" applyFont="1" applyBorder="1" applyAlignment="1">
      <alignment horizontal="right" vertical="center" shrinkToFit="1"/>
    </xf>
    <xf numFmtId="166" fontId="43" fillId="0" borderId="19" xfId="8" applyNumberFormat="1" applyFont="1" applyBorder="1" applyAlignment="1">
      <alignment horizontal="center" vertical="center" shrinkToFit="1"/>
    </xf>
    <xf numFmtId="167" fontId="43" fillId="0" borderId="19" xfId="8" applyNumberFormat="1" applyFont="1" applyBorder="1" applyAlignment="1">
      <alignment horizontal="right" vertical="center" shrinkToFit="1"/>
    </xf>
    <xf numFmtId="167" fontId="43" fillId="0" borderId="19" xfId="8" applyNumberFormat="1" applyFont="1" applyBorder="1" applyAlignment="1">
      <alignment horizontal="center" vertical="center" shrinkToFit="1"/>
    </xf>
    <xf numFmtId="0" fontId="41" fillId="0" borderId="19" xfId="8" applyFont="1" applyBorder="1" applyAlignment="1">
      <alignment horizontal="left" vertical="top" wrapText="1" indent="1"/>
    </xf>
    <xf numFmtId="1" fontId="43" fillId="0" borderId="19" xfId="8" applyNumberFormat="1" applyFont="1" applyBorder="1" applyAlignment="1">
      <alignment horizontal="center" vertical="top" shrinkToFit="1"/>
    </xf>
    <xf numFmtId="166" fontId="43" fillId="0" borderId="19" xfId="8" applyNumberFormat="1" applyFont="1" applyBorder="1" applyAlignment="1">
      <alignment horizontal="right" vertical="top" shrinkToFit="1"/>
    </xf>
    <xf numFmtId="167" fontId="43" fillId="0" borderId="19" xfId="8" applyNumberFormat="1" applyFont="1" applyBorder="1" applyAlignment="1">
      <alignment horizontal="center" vertical="top" shrinkToFit="1"/>
    </xf>
    <xf numFmtId="166" fontId="43" fillId="0" borderId="19" xfId="8" applyNumberFormat="1" applyFont="1" applyBorder="1" applyAlignment="1">
      <alignment horizontal="center" vertical="top" shrinkToFit="1"/>
    </xf>
    <xf numFmtId="0" fontId="41" fillId="0" borderId="19" xfId="8" applyFont="1" applyBorder="1" applyAlignment="1">
      <alignment horizontal="left" vertical="top" wrapText="1"/>
    </xf>
    <xf numFmtId="0" fontId="33" fillId="0" borderId="19" xfId="8" applyBorder="1" applyAlignment="1">
      <alignment horizontal="center" vertical="top" wrapText="1"/>
    </xf>
    <xf numFmtId="0" fontId="33" fillId="0" borderId="19" xfId="8" applyBorder="1" applyAlignment="1">
      <alignment horizontal="left" vertical="center" wrapText="1"/>
    </xf>
    <xf numFmtId="1" fontId="43" fillId="0" borderId="19" xfId="8" applyNumberFormat="1" applyFont="1" applyBorder="1" applyAlignment="1">
      <alignment horizontal="right" vertical="top" shrinkToFit="1"/>
    </xf>
    <xf numFmtId="0" fontId="33" fillId="0" borderId="20" xfId="8" applyBorder="1" applyAlignment="1">
      <alignment horizontal="left" vertical="top" wrapText="1"/>
    </xf>
    <xf numFmtId="0" fontId="33" fillId="0" borderId="39" xfId="8" applyBorder="1" applyAlignment="1">
      <alignment horizontal="left" vertical="top" wrapText="1"/>
    </xf>
    <xf numFmtId="0" fontId="35" fillId="0" borderId="5" xfId="8" applyFont="1" applyBorder="1" applyAlignment="1">
      <alignment horizontal="left" vertical="center" wrapText="1"/>
    </xf>
    <xf numFmtId="0" fontId="41" fillId="0" borderId="19" xfId="8" applyFont="1" applyBorder="1" applyAlignment="1">
      <alignment horizontal="left" vertical="center" wrapText="1"/>
    </xf>
    <xf numFmtId="0" fontId="41" fillId="0" borderId="19" xfId="8" applyFont="1" applyBorder="1" applyAlignment="1">
      <alignment horizontal="center" vertical="center" wrapText="1"/>
    </xf>
    <xf numFmtId="166" fontId="43" fillId="0" borderId="19" xfId="8" applyNumberFormat="1" applyFont="1" applyBorder="1" applyAlignment="1">
      <alignment horizontal="left" vertical="center" shrinkToFit="1"/>
    </xf>
    <xf numFmtId="0" fontId="41" fillId="0" borderId="19" xfId="8" applyFont="1" applyBorder="1" applyAlignment="1">
      <alignment horizontal="center" vertical="top" wrapText="1"/>
    </xf>
    <xf numFmtId="167" fontId="43" fillId="0" borderId="19" xfId="8" applyNumberFormat="1" applyFont="1" applyBorder="1" applyAlignment="1">
      <alignment horizontal="left" vertical="top" shrinkToFit="1"/>
    </xf>
    <xf numFmtId="166" fontId="43" fillId="0" borderId="19" xfId="8" applyNumberFormat="1" applyFont="1" applyBorder="1" applyAlignment="1">
      <alignment horizontal="left" vertical="top" shrinkToFit="1"/>
    </xf>
    <xf numFmtId="166" fontId="44" fillId="0" borderId="19" xfId="8" applyNumberFormat="1" applyFont="1" applyBorder="1" applyAlignment="1">
      <alignment horizontal="center" vertical="top" shrinkToFit="1"/>
    </xf>
    <xf numFmtId="0" fontId="33" fillId="0" borderId="18" xfId="8" applyBorder="1" applyAlignment="1">
      <alignment horizontal="left" vertical="top" wrapText="1"/>
    </xf>
    <xf numFmtId="0" fontId="33" fillId="18" borderId="19" xfId="8" applyFill="1" applyBorder="1" applyAlignment="1">
      <alignment horizontal="left" vertical="top" wrapText="1"/>
    </xf>
    <xf numFmtId="0" fontId="45" fillId="18" borderId="19" xfId="8" applyFont="1" applyFill="1" applyBorder="1" applyAlignment="1">
      <alignment horizontal="left" vertical="center" wrapText="1" indent="1"/>
    </xf>
    <xf numFmtId="0" fontId="45" fillId="18" borderId="19" xfId="8" applyFont="1" applyFill="1" applyBorder="1" applyAlignment="1">
      <alignment horizontal="center" vertical="center" wrapText="1"/>
    </xf>
    <xf numFmtId="0" fontId="45" fillId="18" borderId="19" xfId="8" applyFont="1" applyFill="1" applyBorder="1" applyAlignment="1">
      <alignment horizontal="left" vertical="top" wrapText="1"/>
    </xf>
    <xf numFmtId="0" fontId="45" fillId="18" borderId="19" xfId="8" applyFont="1" applyFill="1" applyBorder="1" applyAlignment="1">
      <alignment horizontal="left" vertical="center" wrapText="1"/>
    </xf>
    <xf numFmtId="0" fontId="34" fillId="0" borderId="19" xfId="8" applyFont="1" applyBorder="1" applyAlignment="1">
      <alignment horizontal="left" vertical="top" wrapText="1"/>
    </xf>
    <xf numFmtId="0" fontId="35" fillId="0" borderId="19" xfId="8" applyFont="1" applyBorder="1" applyAlignment="1">
      <alignment horizontal="left" vertical="top" wrapText="1"/>
    </xf>
    <xf numFmtId="0" fontId="33" fillId="0" borderId="19" xfId="8" applyBorder="1" applyAlignment="1">
      <alignment horizontal="left" wrapText="1"/>
    </xf>
    <xf numFmtId="0" fontId="33" fillId="0" borderId="14" xfId="8" applyBorder="1" applyAlignment="1">
      <alignment vertical="top" wrapText="1"/>
    </xf>
    <xf numFmtId="0" fontId="33" fillId="0" borderId="40" xfId="8" applyBorder="1" applyAlignment="1">
      <alignment vertical="top" wrapText="1"/>
    </xf>
    <xf numFmtId="0" fontId="50" fillId="0" borderId="19" xfId="8" applyFont="1" applyBorder="1" applyAlignment="1">
      <alignment horizontal="left" vertical="top" wrapText="1"/>
    </xf>
    <xf numFmtId="42" fontId="51" fillId="15" borderId="6" xfId="6" applyFont="1" applyFill="1" applyBorder="1" applyAlignment="1">
      <alignment horizontal="center" vertical="center" wrapText="1"/>
    </xf>
    <xf numFmtId="9" fontId="22" fillId="15" borderId="6" xfId="4" applyFont="1" applyFill="1" applyBorder="1" applyAlignment="1">
      <alignment vertical="center" wrapText="1"/>
    </xf>
    <xf numFmtId="0" fontId="0" fillId="0" borderId="0" xfId="0" applyAlignment="1">
      <alignment horizontal="right" wrapText="1"/>
    </xf>
    <xf numFmtId="0" fontId="52" fillId="0" borderId="0" xfId="0" applyFont="1" applyAlignment="1">
      <alignment horizontal="center" wrapText="1"/>
    </xf>
    <xf numFmtId="42" fontId="0" fillId="0" borderId="0" xfId="0" applyNumberFormat="1" applyAlignment="1">
      <alignment horizontal="center" wrapText="1"/>
    </xf>
    <xf numFmtId="42" fontId="0" fillId="0" borderId="0" xfId="0" applyNumberFormat="1" applyAlignment="1">
      <alignment horizontal="right" wrapText="1"/>
    </xf>
    <xf numFmtId="0" fontId="7" fillId="0" borderId="41" xfId="0" applyFont="1" applyBorder="1" applyAlignment="1">
      <alignment vertical="center" wrapText="1"/>
    </xf>
    <xf numFmtId="42" fontId="53" fillId="0" borderId="22" xfId="0" applyNumberFormat="1" applyFont="1" applyBorder="1" applyAlignment="1">
      <alignment horizontal="center" wrapText="1"/>
    </xf>
    <xf numFmtId="164" fontId="53" fillId="0" borderId="22" xfId="0" applyNumberFormat="1" applyFont="1" applyBorder="1" applyAlignment="1">
      <alignment horizontal="center" wrapText="1"/>
    </xf>
    <xf numFmtId="0" fontId="18" fillId="0" borderId="26" xfId="0" applyFont="1" applyBorder="1" applyAlignment="1">
      <alignment vertical="center" wrapText="1"/>
    </xf>
    <xf numFmtId="0" fontId="22" fillId="15" borderId="0" xfId="0" applyFont="1" applyFill="1" applyAlignment="1">
      <alignment vertical="center" wrapText="1"/>
    </xf>
    <xf numFmtId="164" fontId="0" fillId="0" borderId="0" xfId="0" applyNumberFormat="1" applyAlignment="1">
      <alignment horizontal="center" wrapText="1"/>
    </xf>
    <xf numFmtId="164" fontId="22" fillId="15" borderId="0" xfId="0" applyNumberFormat="1" applyFont="1" applyFill="1" applyAlignment="1">
      <alignment vertical="center" wrapText="1"/>
    </xf>
    <xf numFmtId="0" fontId="22" fillId="15" borderId="6" xfId="0" applyFont="1" applyFill="1" applyBorder="1" applyAlignment="1">
      <alignment horizontal="center" vertical="center" wrapText="1"/>
    </xf>
    <xf numFmtId="0" fontId="54" fillId="19" borderId="1" xfId="0" applyFont="1" applyFill="1" applyBorder="1" applyAlignment="1">
      <alignment horizontal="center" wrapText="1"/>
    </xf>
    <xf numFmtId="0" fontId="0" fillId="0" borderId="0" xfId="0" applyAlignment="1">
      <alignment wrapText="1"/>
    </xf>
    <xf numFmtId="0" fontId="54" fillId="19" borderId="1" xfId="0" applyFont="1" applyFill="1" applyBorder="1" applyAlignment="1">
      <alignment wrapText="1"/>
    </xf>
    <xf numFmtId="164" fontId="0" fillId="0" borderId="0" xfId="0" applyNumberFormat="1" applyAlignment="1">
      <alignment horizontal="right" wrapText="1"/>
    </xf>
    <xf numFmtId="164" fontId="5" fillId="0" borderId="0" xfId="1" applyNumberFormat="1"/>
    <xf numFmtId="42" fontId="5" fillId="0" borderId="0" xfId="1" applyNumberFormat="1"/>
    <xf numFmtId="44" fontId="5" fillId="0" borderId="0" xfId="1" applyNumberFormat="1"/>
    <xf numFmtId="0" fontId="32" fillId="20" borderId="0" xfId="1" applyFont="1" applyFill="1"/>
    <xf numFmtId="44" fontId="32" fillId="20" borderId="0" xfId="1" applyNumberFormat="1" applyFont="1" applyFill="1"/>
    <xf numFmtId="1" fontId="5" fillId="0" borderId="0" xfId="1" applyNumberFormat="1"/>
    <xf numFmtId="0" fontId="0" fillId="0" borderId="6" xfId="0" applyBorder="1" applyAlignment="1">
      <alignment horizontal="left" vertical="center" wrapText="1"/>
    </xf>
    <xf numFmtId="0" fontId="56" fillId="0" borderId="6" xfId="0" applyFont="1" applyBorder="1" applyAlignment="1">
      <alignment horizontal="center" vertical="center" wrapText="1"/>
    </xf>
    <xf numFmtId="44" fontId="57" fillId="0" borderId="11" xfId="0" applyNumberFormat="1" applyFont="1" applyBorder="1" applyAlignment="1">
      <alignment vertical="center" wrapText="1"/>
    </xf>
    <xf numFmtId="164" fontId="57" fillId="0" borderId="11" xfId="4" applyNumberFormat="1" applyFont="1" applyBorder="1" applyAlignment="1">
      <alignment vertical="center" wrapText="1"/>
    </xf>
    <xf numFmtId="0" fontId="4" fillId="0" borderId="6" xfId="0" applyFont="1" applyBorder="1"/>
    <xf numFmtId="0" fontId="0" fillId="0" borderId="6" xfId="0" applyBorder="1" applyAlignment="1">
      <alignment horizontal="justify" wrapText="1"/>
    </xf>
    <xf numFmtId="0" fontId="0" fillId="21" borderId="6" xfId="0" applyFill="1" applyBorder="1"/>
    <xf numFmtId="0" fontId="0" fillId="0" borderId="6" xfId="0" applyBorder="1"/>
    <xf numFmtId="0" fontId="0" fillId="15" borderId="6" xfId="0" applyFill="1" applyBorder="1"/>
    <xf numFmtId="0" fontId="58" fillId="0" borderId="6" xfId="0" applyFont="1" applyBorder="1" applyAlignment="1">
      <alignment vertical="center" textRotation="90" wrapText="1"/>
    </xf>
    <xf numFmtId="0" fontId="0" fillId="0" borderId="0" xfId="0" applyAlignment="1">
      <alignment horizontal="justify" wrapText="1"/>
    </xf>
    <xf numFmtId="0" fontId="7" fillId="0" borderId="31" xfId="0" applyFont="1" applyBorder="1" applyAlignment="1">
      <alignment horizontal="center" vertical="center" wrapText="1"/>
    </xf>
    <xf numFmtId="164" fontId="32" fillId="0" borderId="6" xfId="0" applyNumberFormat="1" applyFont="1" applyBorder="1" applyAlignment="1">
      <alignment horizontal="center" vertical="center" wrapText="1"/>
    </xf>
    <xf numFmtId="0" fontId="32" fillId="0" borderId="6" xfId="1" applyFont="1" applyBorder="1" applyAlignment="1">
      <alignment horizontal="center"/>
    </xf>
    <xf numFmtId="0" fontId="32" fillId="22" borderId="6" xfId="1" applyFont="1" applyFill="1" applyBorder="1"/>
    <xf numFmtId="164" fontId="32" fillId="22" borderId="6" xfId="1" applyNumberFormat="1" applyFont="1" applyFill="1" applyBorder="1"/>
    <xf numFmtId="0" fontId="32" fillId="22" borderId="6" xfId="0" applyFont="1" applyFill="1" applyBorder="1" applyAlignment="1">
      <alignment horizontal="center"/>
    </xf>
    <xf numFmtId="0" fontId="32" fillId="22" borderId="6" xfId="0" applyFont="1" applyFill="1" applyBorder="1" applyAlignment="1">
      <alignment horizontal="center" vertical="center"/>
    </xf>
    <xf numFmtId="164" fontId="0" fillId="0" borderId="0" xfId="0" applyNumberFormat="1"/>
    <xf numFmtId="9" fontId="0" fillId="0" borderId="6" xfId="4" applyFont="1" applyBorder="1" applyAlignment="1">
      <alignment horizontal="center"/>
    </xf>
    <xf numFmtId="9" fontId="32" fillId="22" borderId="6" xfId="4" applyFont="1" applyFill="1" applyBorder="1" applyAlignment="1">
      <alignment horizontal="center"/>
    </xf>
    <xf numFmtId="0" fontId="5" fillId="0" borderId="6" xfId="1" applyBorder="1" applyAlignment="1">
      <alignment horizontal="center" vertical="center"/>
    </xf>
    <xf numFmtId="168" fontId="5" fillId="0" borderId="6" xfId="1" applyNumberFormat="1" applyBorder="1" applyAlignment="1">
      <alignment vertical="center"/>
    </xf>
    <xf numFmtId="0" fontId="0" fillId="0" borderId="6" xfId="0" applyBorder="1" applyAlignment="1">
      <alignment horizontal="center" vertical="center"/>
    </xf>
    <xf numFmtId="164" fontId="5" fillId="0" borderId="6" xfId="1" applyNumberFormat="1" applyBorder="1" applyAlignment="1">
      <alignment horizontal="center" vertical="center"/>
    </xf>
    <xf numFmtId="0" fontId="59" fillId="0" borderId="6" xfId="0" applyFont="1" applyBorder="1" applyAlignment="1">
      <alignment horizontal="justify" vertical="center" wrapText="1"/>
    </xf>
    <xf numFmtId="0" fontId="0" fillId="0" borderId="6" xfId="0" applyBorder="1" applyAlignment="1">
      <alignment horizontal="justify" vertical="center" wrapText="1"/>
    </xf>
    <xf numFmtId="0" fontId="4" fillId="0" borderId="6" xfId="0" applyFont="1" applyBorder="1" applyAlignment="1">
      <alignment horizontal="justify" vertical="center" wrapText="1"/>
    </xf>
    <xf numFmtId="0" fontId="22" fillId="0" borderId="6" xfId="0" applyFont="1" applyBorder="1" applyAlignment="1">
      <alignment horizontal="justify" vertical="center" wrapText="1"/>
    </xf>
    <xf numFmtId="0" fontId="6" fillId="0" borderId="6" xfId="0" applyFont="1" applyBorder="1" applyAlignment="1">
      <alignment horizontal="justify" vertical="center" wrapText="1"/>
    </xf>
    <xf numFmtId="0" fontId="6" fillId="0" borderId="29" xfId="0" applyFont="1" applyBorder="1" applyAlignment="1">
      <alignment horizontal="justify" vertical="center" wrapText="1"/>
    </xf>
    <xf numFmtId="44" fontId="0" fillId="0" borderId="0" xfId="0" applyNumberFormat="1" applyAlignment="1">
      <alignment horizontal="center" wrapText="1"/>
    </xf>
    <xf numFmtId="168" fontId="5" fillId="0" borderId="29" xfId="1" applyNumberFormat="1" applyBorder="1" applyAlignment="1">
      <alignment vertical="center"/>
    </xf>
    <xf numFmtId="164" fontId="5" fillId="0" borderId="29" xfId="1" applyNumberFormat="1" applyBorder="1" applyAlignment="1">
      <alignment horizontal="center" vertical="center"/>
    </xf>
    <xf numFmtId="0" fontId="51" fillId="15" borderId="6" xfId="0" applyFont="1" applyFill="1" applyBorder="1" applyAlignment="1">
      <alignment horizontal="justify" vertical="center"/>
    </xf>
    <xf numFmtId="0" fontId="5" fillId="0" borderId="42" xfId="1" applyBorder="1" applyAlignment="1">
      <alignment horizontal="center" vertical="center"/>
    </xf>
    <xf numFmtId="168" fontId="5" fillId="0" borderId="42" xfId="1" applyNumberFormat="1" applyBorder="1" applyAlignment="1">
      <alignment vertical="center"/>
    </xf>
    <xf numFmtId="164" fontId="5" fillId="0" borderId="42" xfId="1" applyNumberFormat="1" applyBorder="1" applyAlignment="1">
      <alignment horizontal="center" vertical="center"/>
    </xf>
    <xf numFmtId="0" fontId="30" fillId="0" borderId="0" xfId="1" applyFont="1"/>
    <xf numFmtId="0" fontId="30" fillId="0" borderId="0" xfId="1" applyFont="1" applyAlignment="1">
      <alignment horizontal="center" vertical="center"/>
    </xf>
    <xf numFmtId="0" fontId="65" fillId="0" borderId="0" xfId="0" applyFont="1" applyAlignment="1">
      <alignment horizontal="center" vertical="center" wrapText="1"/>
    </xf>
    <xf numFmtId="44" fontId="68" fillId="0" borderId="0" xfId="0" applyNumberFormat="1" applyFont="1" applyAlignment="1">
      <alignment vertical="center"/>
    </xf>
    <xf numFmtId="0" fontId="60" fillId="0" borderId="0" xfId="1" applyFont="1" applyAlignment="1">
      <alignment horizontal="center" vertical="center" wrapText="1"/>
    </xf>
    <xf numFmtId="0" fontId="30" fillId="0" borderId="0" xfId="1" applyFont="1" applyAlignment="1">
      <alignment vertical="center"/>
    </xf>
    <xf numFmtId="0" fontId="70" fillId="27" borderId="44" xfId="0" applyFont="1" applyFill="1" applyBorder="1" applyAlignment="1">
      <alignment horizontal="center" vertical="center" wrapText="1"/>
    </xf>
    <xf numFmtId="0" fontId="70" fillId="27" borderId="45" xfId="0" applyFont="1" applyFill="1" applyBorder="1" applyAlignment="1">
      <alignment horizontal="center" vertical="center" wrapText="1"/>
    </xf>
    <xf numFmtId="0" fontId="70" fillId="27" borderId="48" xfId="0" applyFont="1" applyFill="1" applyBorder="1" applyAlignment="1">
      <alignment horizontal="center" vertical="center" wrapText="1"/>
    </xf>
    <xf numFmtId="0" fontId="60" fillId="15" borderId="6" xfId="1" applyFont="1" applyFill="1" applyBorder="1" applyAlignment="1">
      <alignment horizontal="center" vertical="center" wrapText="1"/>
    </xf>
    <xf numFmtId="0" fontId="30" fillId="15" borderId="0" xfId="1" applyFont="1" applyFill="1"/>
    <xf numFmtId="0" fontId="60" fillId="15" borderId="7" xfId="1" applyFont="1" applyFill="1" applyBorder="1" applyAlignment="1">
      <alignment horizontal="center" vertical="center" wrapText="1"/>
    </xf>
    <xf numFmtId="0" fontId="60" fillId="15" borderId="0" xfId="1" applyFont="1" applyFill="1" applyAlignment="1">
      <alignment vertical="center"/>
    </xf>
    <xf numFmtId="0" fontId="60" fillId="15" borderId="0" xfId="1" applyFont="1" applyFill="1" applyAlignment="1">
      <alignment vertical="center" wrapText="1"/>
    </xf>
    <xf numFmtId="0" fontId="60" fillId="15" borderId="0" xfId="1" applyFont="1" applyFill="1" applyAlignment="1">
      <alignment horizontal="center" vertical="center" wrapText="1"/>
    </xf>
    <xf numFmtId="0" fontId="65" fillId="15" borderId="0" xfId="0" applyFont="1" applyFill="1" applyAlignment="1">
      <alignment horizontal="center" vertical="center" wrapText="1"/>
    </xf>
    <xf numFmtId="44" fontId="72" fillId="15" borderId="0" xfId="0" applyNumberFormat="1" applyFont="1" applyFill="1" applyAlignment="1">
      <alignment vertical="center" wrapText="1"/>
    </xf>
    <xf numFmtId="0" fontId="65" fillId="15" borderId="0" xfId="0" applyFont="1" applyFill="1" applyAlignment="1">
      <alignment vertical="center" wrapText="1"/>
    </xf>
    <xf numFmtId="44" fontId="68" fillId="15" borderId="0" xfId="0" applyNumberFormat="1" applyFont="1" applyFill="1" applyAlignment="1">
      <alignment vertical="center"/>
    </xf>
    <xf numFmtId="0" fontId="66" fillId="28" borderId="44" xfId="0" applyFont="1" applyFill="1" applyBorder="1" applyAlignment="1">
      <alignment horizontal="center" vertical="center" wrapText="1"/>
    </xf>
    <xf numFmtId="0" fontId="66" fillId="28" borderId="8" xfId="0" applyFont="1" applyFill="1" applyBorder="1" applyAlignment="1">
      <alignment horizontal="center" vertical="center" wrapText="1"/>
    </xf>
    <xf numFmtId="42" fontId="62" fillId="15" borderId="0" xfId="6" applyFont="1" applyFill="1" applyBorder="1" applyAlignment="1">
      <alignment horizontal="center" vertical="center"/>
    </xf>
    <xf numFmtId="44" fontId="24" fillId="15" borderId="0" xfId="0" applyNumberFormat="1" applyFont="1" applyFill="1" applyAlignment="1">
      <alignment horizontal="center" vertical="center" wrapText="1"/>
    </xf>
    <xf numFmtId="0" fontId="63" fillId="15" borderId="0" xfId="0" applyFont="1" applyFill="1" applyAlignment="1">
      <alignment vertical="center" wrapText="1"/>
    </xf>
    <xf numFmtId="44" fontId="63" fillId="0" borderId="0" xfId="5" applyFont="1" applyBorder="1" applyAlignment="1">
      <alignment vertical="center" wrapText="1"/>
    </xf>
    <xf numFmtId="0" fontId="63" fillId="0" borderId="0" xfId="0" applyFont="1" applyAlignment="1">
      <alignment vertical="center" wrapText="1"/>
    </xf>
    <xf numFmtId="0" fontId="64" fillId="0" borderId="0" xfId="0" applyFont="1" applyAlignment="1">
      <alignment horizontal="justify" vertical="center" wrapText="1"/>
    </xf>
    <xf numFmtId="0" fontId="62" fillId="15" borderId="0" xfId="7" applyFont="1" applyFill="1" applyAlignment="1" applyProtection="1">
      <alignment vertical="center" wrapText="1"/>
      <protection locked="0"/>
    </xf>
    <xf numFmtId="0" fontId="62" fillId="0" borderId="0" xfId="0" applyFont="1" applyAlignment="1">
      <alignment horizontal="left" vertical="center" wrapText="1"/>
    </xf>
    <xf numFmtId="0" fontId="70" fillId="15" borderId="8" xfId="0" applyFont="1" applyFill="1" applyBorder="1" applyAlignment="1">
      <alignment horizontal="center" vertical="center" wrapText="1"/>
    </xf>
    <xf numFmtId="0" fontId="0" fillId="0" borderId="22" xfId="0" applyBorder="1" applyAlignment="1">
      <alignment vertical="center" wrapText="1"/>
    </xf>
    <xf numFmtId="0" fontId="70" fillId="15" borderId="22" xfId="0" applyFont="1" applyFill="1" applyBorder="1" applyAlignment="1">
      <alignment horizontal="center" vertical="center" wrapText="1"/>
    </xf>
    <xf numFmtId="9" fontId="70" fillId="15" borderId="22" xfId="0" applyNumberFormat="1" applyFont="1" applyFill="1" applyBorder="1" applyAlignment="1">
      <alignment horizontal="center" vertical="center" wrapText="1"/>
    </xf>
    <xf numFmtId="44" fontId="66" fillId="26" borderId="22" xfId="5" applyFont="1" applyFill="1" applyBorder="1" applyAlignment="1">
      <alignment horizontal="center" vertical="center" wrapText="1"/>
    </xf>
    <xf numFmtId="6" fontId="0" fillId="10" borderId="22" xfId="0" applyNumberFormat="1" applyFill="1" applyBorder="1" applyAlignment="1">
      <alignment vertical="center"/>
    </xf>
    <xf numFmtId="6" fontId="67" fillId="26" borderId="22" xfId="5" applyNumberFormat="1" applyFont="1" applyFill="1" applyBorder="1" applyAlignment="1">
      <alignment horizontal="center" vertical="center" wrapText="1"/>
    </xf>
    <xf numFmtId="0" fontId="69" fillId="24" borderId="45" xfId="0" applyFont="1" applyFill="1" applyBorder="1" applyAlignment="1">
      <alignment horizontal="center" vertical="center" wrapText="1"/>
    </xf>
    <xf numFmtId="0" fontId="69" fillId="24" borderId="46" xfId="0" applyFont="1" applyFill="1" applyBorder="1" applyAlignment="1">
      <alignment horizontal="center" vertical="center" wrapText="1"/>
    </xf>
    <xf numFmtId="0" fontId="71" fillId="0" borderId="22" xfId="0" applyFont="1" applyBorder="1" applyAlignment="1">
      <alignment horizontal="center" vertical="center" wrapText="1"/>
    </xf>
    <xf numFmtId="9" fontId="67" fillId="25" borderId="43" xfId="4" applyFont="1" applyFill="1" applyBorder="1" applyAlignment="1">
      <alignment horizontal="center" vertical="center" wrapText="1"/>
    </xf>
    <xf numFmtId="0" fontId="0" fillId="0" borderId="22" xfId="0" applyBorder="1" applyAlignment="1">
      <alignment horizontal="center" vertical="center"/>
    </xf>
    <xf numFmtId="8" fontId="0" fillId="0" borderId="22" xfId="0" applyNumberFormat="1" applyBorder="1" applyAlignment="1">
      <alignment horizontal="center" vertical="center"/>
    </xf>
    <xf numFmtId="164" fontId="1" fillId="21" borderId="0" xfId="5" applyNumberFormat="1" applyFont="1" applyFill="1"/>
    <xf numFmtId="9" fontId="1" fillId="0" borderId="0" xfId="4" applyFont="1"/>
    <xf numFmtId="0" fontId="1" fillId="0" borderId="0" xfId="1" applyFont="1"/>
    <xf numFmtId="0" fontId="1" fillId="0" borderId="6" xfId="1" applyFont="1" applyBorder="1" applyAlignment="1">
      <alignment horizontal="center" vertical="center"/>
    </xf>
    <xf numFmtId="168" fontId="1" fillId="0" borderId="6" xfId="10" applyNumberFormat="1" applyFont="1" applyBorder="1" applyAlignment="1">
      <alignment horizontal="center" vertical="center"/>
    </xf>
    <xf numFmtId="168" fontId="1" fillId="0" borderId="29" xfId="10" applyNumberFormat="1" applyFont="1" applyBorder="1" applyAlignment="1">
      <alignment horizontal="center" vertical="center"/>
    </xf>
    <xf numFmtId="0" fontId="1" fillId="0" borderId="42" xfId="1" applyFont="1" applyBorder="1" applyAlignment="1">
      <alignment horizontal="center" vertical="center"/>
    </xf>
    <xf numFmtId="168" fontId="1" fillId="0" borderId="7" xfId="10" applyNumberFormat="1" applyFont="1" applyBorder="1" applyAlignment="1">
      <alignment horizontal="center" vertical="center"/>
    </xf>
    <xf numFmtId="0" fontId="1" fillId="0" borderId="6" xfId="1" applyFont="1" applyBorder="1" applyAlignment="1">
      <alignment horizontal="center"/>
    </xf>
    <xf numFmtId="164" fontId="1" fillId="0" borderId="6" xfId="1" applyNumberFormat="1" applyFont="1" applyBorder="1"/>
    <xf numFmtId="164" fontId="1" fillId="0" borderId="6" xfId="0" applyNumberFormat="1" applyFont="1" applyBorder="1"/>
    <xf numFmtId="44" fontId="1" fillId="0" borderId="6" xfId="0" applyNumberFormat="1" applyFont="1" applyBorder="1"/>
    <xf numFmtId="42" fontId="1" fillId="0" borderId="6" xfId="1" applyNumberFormat="1" applyFont="1" applyBorder="1"/>
    <xf numFmtId="0" fontId="0" fillId="0" borderId="28" xfId="0" applyBorder="1" applyAlignment="1">
      <alignment vertical="center" wrapText="1"/>
    </xf>
    <xf numFmtId="0" fontId="0" fillId="0" borderId="49" xfId="0" applyBorder="1" applyAlignment="1">
      <alignment vertical="center" wrapText="1"/>
    </xf>
    <xf numFmtId="0" fontId="69" fillId="24" borderId="53" xfId="0" applyFont="1" applyFill="1" applyBorder="1" applyAlignment="1">
      <alignment horizontal="center" vertical="center" wrapText="1"/>
    </xf>
    <xf numFmtId="0" fontId="69" fillId="24" borderId="22" xfId="0" applyFont="1" applyFill="1" applyBorder="1" applyAlignment="1">
      <alignment horizontal="center" vertical="center" wrapText="1"/>
    </xf>
    <xf numFmtId="0" fontId="74" fillId="29" borderId="28" xfId="0" applyFont="1" applyFill="1" applyBorder="1" applyAlignment="1">
      <alignment horizontal="center" vertical="center" wrapText="1"/>
    </xf>
    <xf numFmtId="0" fontId="75" fillId="15" borderId="0" xfId="1" applyFont="1" applyFill="1" applyAlignment="1">
      <alignment vertical="center"/>
    </xf>
    <xf numFmtId="0" fontId="75" fillId="15" borderId="0" xfId="1" applyFont="1" applyFill="1" applyAlignment="1">
      <alignment vertical="center" wrapText="1"/>
    </xf>
    <xf numFmtId="0" fontId="75" fillId="15" borderId="0" xfId="1" applyFont="1" applyFill="1" applyAlignment="1">
      <alignment horizontal="center" vertical="center" wrapText="1"/>
    </xf>
    <xf numFmtId="0" fontId="75" fillId="0" borderId="0" xfId="1" applyFont="1" applyAlignment="1">
      <alignment horizontal="center" vertical="center" wrapText="1"/>
    </xf>
    <xf numFmtId="8" fontId="75" fillId="0" borderId="0" xfId="1" applyNumberFormat="1" applyFont="1" applyAlignment="1">
      <alignment horizontal="center" vertical="center" wrapText="1"/>
    </xf>
    <xf numFmtId="0" fontId="76" fillId="0" borderId="0" xfId="0" applyFont="1" applyAlignment="1">
      <alignment horizontal="left" vertical="center" wrapText="1"/>
    </xf>
    <xf numFmtId="0" fontId="77" fillId="0" borderId="0" xfId="1" applyFont="1"/>
    <xf numFmtId="44" fontId="76" fillId="15" borderId="0" xfId="0" applyNumberFormat="1" applyFont="1" applyFill="1" applyAlignment="1">
      <alignment vertical="center" wrapText="1"/>
    </xf>
    <xf numFmtId="44" fontId="78" fillId="0" borderId="0" xfId="5" applyFont="1" applyBorder="1" applyAlignment="1">
      <alignment vertical="center" wrapText="1"/>
    </xf>
    <xf numFmtId="0" fontId="76" fillId="15" borderId="0" xfId="7" applyFont="1" applyFill="1" applyAlignment="1" applyProtection="1">
      <alignment vertical="center" wrapText="1"/>
      <protection locked="0"/>
    </xf>
    <xf numFmtId="44" fontId="75" fillId="0" borderId="0" xfId="1" applyNumberFormat="1" applyFont="1" applyAlignment="1">
      <alignment horizontal="center" vertical="center" wrapText="1"/>
    </xf>
    <xf numFmtId="44" fontId="30" fillId="0" borderId="0" xfId="1" applyNumberFormat="1" applyFont="1"/>
    <xf numFmtId="164" fontId="71" fillId="0" borderId="22" xfId="5" applyNumberFormat="1" applyFont="1" applyBorder="1" applyAlignment="1">
      <alignment horizontal="center" vertical="center"/>
    </xf>
    <xf numFmtId="164" fontId="68" fillId="27" borderId="47" xfId="0" applyNumberFormat="1" applyFont="1" applyFill="1" applyBorder="1" applyAlignment="1">
      <alignment vertical="center"/>
    </xf>
    <xf numFmtId="164" fontId="63" fillId="15" borderId="0" xfId="0" applyNumberFormat="1" applyFont="1" applyFill="1" applyAlignment="1">
      <alignment vertical="center" wrapText="1"/>
    </xf>
    <xf numFmtId="0" fontId="69" fillId="24" borderId="28" xfId="0" applyFont="1" applyFill="1" applyBorder="1" applyAlignment="1">
      <alignment horizontal="center" vertical="center" wrapText="1"/>
    </xf>
    <xf numFmtId="0" fontId="74" fillId="29" borderId="27" xfId="0" applyFont="1" applyFill="1" applyBorder="1" applyAlignment="1">
      <alignment horizontal="center" vertical="center" wrapText="1"/>
    </xf>
    <xf numFmtId="6" fontId="71" fillId="11" borderId="22" xfId="6" applyNumberFormat="1" applyFont="1" applyFill="1" applyBorder="1" applyAlignment="1">
      <alignment vertical="center"/>
    </xf>
    <xf numFmtId="6" fontId="72" fillId="25" borderId="47" xfId="0" applyNumberFormat="1" applyFont="1" applyFill="1" applyBorder="1" applyAlignment="1">
      <alignment horizontal="center" vertical="center" wrapText="1"/>
    </xf>
    <xf numFmtId="44" fontId="0" fillId="0" borderId="29" xfId="5" applyFont="1" applyBorder="1" applyAlignment="1">
      <alignment horizontal="center" vertical="center" wrapText="1"/>
    </xf>
    <xf numFmtId="44" fontId="0" fillId="0" borderId="37" xfId="5" applyFont="1" applyBorder="1" applyAlignment="1">
      <alignment horizontal="center" vertical="center" wrapText="1"/>
    </xf>
    <xf numFmtId="44" fontId="0" fillId="0" borderId="13" xfId="5" applyFont="1" applyBorder="1" applyAlignment="1">
      <alignment horizontal="center" vertical="center" wrapText="1"/>
    </xf>
    <xf numFmtId="0" fontId="4" fillId="15" borderId="31" xfId="7" applyFont="1" applyFill="1" applyBorder="1" applyAlignment="1" applyProtection="1">
      <alignment horizontal="center" vertical="center" wrapText="1"/>
      <protection locked="0"/>
    </xf>
    <xf numFmtId="0" fontId="4" fillId="15" borderId="32" xfId="7" applyFont="1" applyFill="1" applyBorder="1" applyAlignment="1" applyProtection="1">
      <alignment horizontal="center" vertical="center" wrapText="1"/>
      <protection locked="0"/>
    </xf>
    <xf numFmtId="0" fontId="4" fillId="0" borderId="7" xfId="1" applyFont="1" applyBorder="1" applyAlignment="1">
      <alignment horizontal="center" vertical="center"/>
    </xf>
    <xf numFmtId="0" fontId="4" fillId="0" borderId="2" xfId="1" applyFont="1" applyBorder="1" applyAlignment="1">
      <alignment horizontal="center" vertical="center"/>
    </xf>
    <xf numFmtId="0" fontId="4" fillId="0" borderId="12" xfId="1" applyFont="1" applyBorder="1" applyAlignment="1">
      <alignment horizontal="center" vertical="center"/>
    </xf>
    <xf numFmtId="0" fontId="32" fillId="0" borderId="6" xfId="1" applyFont="1" applyBorder="1" applyAlignment="1">
      <alignment horizontal="center" vertical="center"/>
    </xf>
    <xf numFmtId="0" fontId="32" fillId="0" borderId="7" xfId="1" applyFont="1" applyBorder="1" applyAlignment="1">
      <alignment horizontal="center" vertical="center"/>
    </xf>
    <xf numFmtId="0" fontId="0" fillId="0" borderId="29" xfId="0" applyBorder="1" applyAlignment="1">
      <alignment horizontal="left" vertical="center" wrapText="1"/>
    </xf>
    <xf numFmtId="0" fontId="0" fillId="0" borderId="37" xfId="0" applyBorder="1" applyAlignment="1">
      <alignment horizontal="left" vertical="center" wrapText="1"/>
    </xf>
    <xf numFmtId="0" fontId="0" fillId="0" borderId="13" xfId="0" applyBorder="1" applyAlignment="1">
      <alignment horizontal="left" vertical="center" wrapText="1"/>
    </xf>
    <xf numFmtId="0" fontId="0" fillId="0" borderId="29" xfId="0" applyBorder="1" applyAlignment="1">
      <alignment horizontal="center" vertical="center" wrapText="1"/>
    </xf>
    <xf numFmtId="0" fontId="0" fillId="0" borderId="37" xfId="0" applyBorder="1" applyAlignment="1">
      <alignment horizontal="center" vertical="center" wrapText="1"/>
    </xf>
    <xf numFmtId="0" fontId="0" fillId="0" borderId="13" xfId="0" applyBorder="1" applyAlignment="1">
      <alignment horizontal="center" vertical="center" wrapText="1"/>
    </xf>
    <xf numFmtId="0" fontId="56" fillId="0" borderId="29" xfId="0" applyFont="1" applyBorder="1" applyAlignment="1">
      <alignment horizontal="center" vertical="center" wrapText="1"/>
    </xf>
    <xf numFmtId="0" fontId="56" fillId="0" borderId="37" xfId="0" applyFont="1" applyBorder="1" applyAlignment="1">
      <alignment horizontal="center" vertical="center" wrapText="1"/>
    </xf>
    <xf numFmtId="0" fontId="56" fillId="0" borderId="13" xfId="0" applyFont="1" applyBorder="1" applyAlignment="1">
      <alignment horizontal="center" vertical="center" wrapText="1"/>
    </xf>
    <xf numFmtId="0" fontId="56" fillId="21" borderId="29" xfId="0" applyFont="1" applyFill="1" applyBorder="1" applyAlignment="1">
      <alignment horizontal="center" vertical="center" wrapText="1"/>
    </xf>
    <xf numFmtId="0" fontId="56" fillId="21" borderId="37" xfId="0" applyFont="1" applyFill="1" applyBorder="1" applyAlignment="1">
      <alignment horizontal="center" vertical="center" wrapText="1"/>
    </xf>
    <xf numFmtId="0" fontId="56" fillId="21" borderId="13" xfId="0" applyFont="1" applyFill="1" applyBorder="1" applyAlignment="1">
      <alignment horizontal="center" vertical="center" wrapText="1"/>
    </xf>
    <xf numFmtId="44" fontId="0" fillId="0" borderId="29" xfId="5" applyFont="1" applyFill="1" applyBorder="1" applyAlignment="1">
      <alignment horizontal="center" vertical="center" wrapText="1"/>
    </xf>
    <xf numFmtId="44" fontId="0" fillId="0" borderId="37" xfId="5" applyFont="1" applyFill="1" applyBorder="1" applyAlignment="1">
      <alignment horizontal="center" vertical="center" wrapText="1"/>
    </xf>
    <xf numFmtId="44" fontId="0" fillId="0" borderId="13" xfId="5" applyFont="1" applyFill="1" applyBorder="1" applyAlignment="1">
      <alignment horizontal="center" vertical="center" wrapText="1"/>
    </xf>
    <xf numFmtId="0" fontId="0" fillId="21" borderId="29" xfId="0" applyFill="1" applyBorder="1" applyAlignment="1">
      <alignment horizontal="center" vertical="center" wrapText="1"/>
    </xf>
    <xf numFmtId="0" fontId="0" fillId="21" borderId="37" xfId="0" applyFill="1" applyBorder="1" applyAlignment="1">
      <alignment horizontal="center" vertical="center" wrapText="1"/>
    </xf>
    <xf numFmtId="0" fontId="0" fillId="21" borderId="13" xfId="0" applyFill="1" applyBorder="1" applyAlignment="1">
      <alignment horizontal="center" vertical="center" wrapText="1"/>
    </xf>
    <xf numFmtId="0" fontId="0" fillId="0" borderId="6" xfId="0" applyBorder="1" applyAlignment="1">
      <alignment horizontal="center" vertical="center" wrapText="1"/>
    </xf>
    <xf numFmtId="0" fontId="17" fillId="2" borderId="23" xfId="1" applyFont="1" applyFill="1" applyBorder="1" applyAlignment="1">
      <alignment horizontal="center" vertical="center"/>
    </xf>
    <xf numFmtId="0" fontId="17" fillId="2" borderId="33" xfId="1" applyFont="1" applyFill="1" applyBorder="1" applyAlignment="1">
      <alignment horizontal="center" vertical="center"/>
    </xf>
    <xf numFmtId="0" fontId="17" fillId="2" borderId="24" xfId="1" applyFont="1" applyFill="1" applyBorder="1" applyAlignment="1">
      <alignment horizontal="center" vertical="center"/>
    </xf>
    <xf numFmtId="0" fontId="17" fillId="2" borderId="25" xfId="1" applyFont="1" applyFill="1" applyBorder="1" applyAlignment="1">
      <alignment horizontal="center" vertical="center"/>
    </xf>
    <xf numFmtId="0" fontId="18" fillId="6" borderId="26" xfId="1" applyFont="1" applyFill="1" applyBorder="1" applyAlignment="1">
      <alignment horizontal="center" vertical="center"/>
    </xf>
    <xf numFmtId="0" fontId="18" fillId="6" borderId="27" xfId="1" applyFont="1" applyFill="1" applyBorder="1" applyAlignment="1">
      <alignment horizontal="center" vertical="center"/>
    </xf>
    <xf numFmtId="0" fontId="18" fillId="6" borderId="28" xfId="1" applyFont="1" applyFill="1" applyBorder="1" applyAlignment="1">
      <alignment horizontal="center" vertical="center"/>
    </xf>
    <xf numFmtId="0" fontId="18" fillId="8" borderId="26" xfId="1" applyFont="1" applyFill="1" applyBorder="1" applyAlignment="1">
      <alignment horizontal="center" vertical="center"/>
    </xf>
    <xf numFmtId="0" fontId="18" fillId="8" borderId="27" xfId="1" applyFont="1" applyFill="1" applyBorder="1" applyAlignment="1">
      <alignment horizontal="center" vertical="center"/>
    </xf>
    <xf numFmtId="0" fontId="18" fillId="8" borderId="28" xfId="1" applyFont="1" applyFill="1" applyBorder="1" applyAlignment="1">
      <alignment horizontal="center" vertical="center"/>
    </xf>
    <xf numFmtId="0" fontId="18" fillId="10" borderId="26" xfId="1" applyFont="1" applyFill="1" applyBorder="1" applyAlignment="1">
      <alignment horizontal="center" vertical="center"/>
    </xf>
    <xf numFmtId="0" fontId="18" fillId="10" borderId="27" xfId="1" applyFont="1" applyFill="1" applyBorder="1" applyAlignment="1">
      <alignment horizontal="center" vertical="center"/>
    </xf>
    <xf numFmtId="0" fontId="18" fillId="10" borderId="28" xfId="1" applyFont="1" applyFill="1" applyBorder="1" applyAlignment="1">
      <alignment horizontal="center" vertical="center"/>
    </xf>
    <xf numFmtId="0" fontId="18" fillId="12" borderId="1" xfId="1" applyFont="1" applyFill="1" applyBorder="1" applyAlignment="1">
      <alignment horizontal="center" vertical="center"/>
    </xf>
    <xf numFmtId="0" fontId="18" fillId="12" borderId="0" xfId="1" applyFont="1" applyFill="1" applyAlignment="1">
      <alignment horizontal="center" vertical="center"/>
    </xf>
    <xf numFmtId="0" fontId="7" fillId="0" borderId="32" xfId="0" applyFont="1" applyBorder="1" applyAlignment="1">
      <alignment horizontal="center" vertical="center" wrapText="1"/>
    </xf>
    <xf numFmtId="0" fontId="7" fillId="0" borderId="0" xfId="0" applyFont="1" applyAlignment="1">
      <alignment horizontal="center" vertical="center" wrapText="1"/>
    </xf>
    <xf numFmtId="0" fontId="7" fillId="0" borderId="34" xfId="0" applyFont="1" applyBorder="1" applyAlignment="1">
      <alignment horizontal="center" vertical="center" wrapText="1"/>
    </xf>
    <xf numFmtId="0" fontId="13" fillId="0" borderId="3" xfId="0" applyFont="1" applyBorder="1" applyAlignment="1">
      <alignment horizontal="left" vertical="center"/>
    </xf>
    <xf numFmtId="0" fontId="11" fillId="0" borderId="4" xfId="0" applyFont="1" applyBorder="1"/>
    <xf numFmtId="0" fontId="11" fillId="0" borderId="5" xfId="0" applyFont="1" applyBorder="1"/>
    <xf numFmtId="0" fontId="10" fillId="0" borderId="3" xfId="0" applyFont="1" applyBorder="1" applyAlignment="1">
      <alignment horizontal="center"/>
    </xf>
    <xf numFmtId="0" fontId="12" fillId="0" borderId="3" xfId="0" applyFont="1" applyBorder="1" applyAlignment="1">
      <alignment horizontal="center"/>
    </xf>
    <xf numFmtId="0" fontId="13" fillId="0" borderId="14" xfId="0" applyFont="1" applyBorder="1" applyAlignment="1">
      <alignment horizontal="center" vertical="center"/>
    </xf>
    <xf numFmtId="0" fontId="11" fillId="0" borderId="15" xfId="0" applyFont="1" applyBorder="1"/>
    <xf numFmtId="0" fontId="11" fillId="0" borderId="16" xfId="0" applyFont="1" applyBorder="1"/>
    <xf numFmtId="0" fontId="11" fillId="0" borderId="17" xfId="0" applyFont="1" applyBorder="1"/>
    <xf numFmtId="0" fontId="11" fillId="0" borderId="11" xfId="0" applyFont="1" applyBorder="1"/>
    <xf numFmtId="0" fontId="11" fillId="0" borderId="18" xfId="0" applyFont="1" applyBorder="1"/>
    <xf numFmtId="0" fontId="20" fillId="0" borderId="3" xfId="0" applyFont="1" applyBorder="1" applyAlignment="1">
      <alignment horizontal="left" vertical="center" wrapText="1"/>
    </xf>
    <xf numFmtId="0" fontId="21" fillId="0" borderId="4" xfId="0" applyFont="1" applyBorder="1"/>
    <xf numFmtId="0" fontId="21" fillId="0" borderId="5" xfId="0" applyFont="1" applyBorder="1"/>
    <xf numFmtId="0" fontId="13" fillId="0" borderId="3" xfId="0" applyFont="1" applyBorder="1" applyAlignment="1">
      <alignment horizontal="left" vertical="center" wrapText="1"/>
    </xf>
    <xf numFmtId="0" fontId="14" fillId="5" borderId="20" xfId="0" applyFont="1" applyFill="1" applyBorder="1" applyAlignment="1">
      <alignment horizontal="center" vertical="center"/>
    </xf>
    <xf numFmtId="0" fontId="11" fillId="0" borderId="21" xfId="0" applyFont="1" applyBorder="1"/>
    <xf numFmtId="0" fontId="13" fillId="0" borderId="3" xfId="0" applyFont="1" applyBorder="1" applyAlignment="1">
      <alignment horizontal="center"/>
    </xf>
    <xf numFmtId="0" fontId="14" fillId="5" borderId="15" xfId="0" applyFont="1" applyFill="1" applyBorder="1" applyAlignment="1">
      <alignment horizontal="center" vertical="center"/>
    </xf>
    <xf numFmtId="0" fontId="14" fillId="5" borderId="0" xfId="0" applyFont="1" applyFill="1" applyAlignment="1">
      <alignment horizontal="center" vertical="center"/>
    </xf>
    <xf numFmtId="0" fontId="15" fillId="0" borderId="3" xfId="0" applyFont="1" applyBorder="1" applyAlignment="1">
      <alignment horizontal="left" vertical="center"/>
    </xf>
    <xf numFmtId="0" fontId="14" fillId="5" borderId="3" xfId="0" applyFont="1" applyFill="1" applyBorder="1" applyAlignment="1">
      <alignment horizontal="center" vertical="center"/>
    </xf>
    <xf numFmtId="0" fontId="13" fillId="0" borderId="3" xfId="0" applyFont="1" applyBorder="1" applyAlignment="1">
      <alignment horizontal="center" vertical="center"/>
    </xf>
    <xf numFmtId="44" fontId="7" fillId="0" borderId="6" xfId="5" applyFont="1" applyBorder="1" applyAlignment="1">
      <alignment horizontal="center" vertical="center" wrapText="1"/>
    </xf>
    <xf numFmtId="44" fontId="7" fillId="0" borderId="29" xfId="5" applyFont="1" applyBorder="1" applyAlignment="1">
      <alignment horizontal="center" vertical="center" wrapText="1"/>
    </xf>
    <xf numFmtId="0" fontId="29" fillId="15" borderId="6" xfId="7" applyFont="1" applyFill="1" applyBorder="1" applyAlignment="1" applyProtection="1">
      <alignment horizontal="justify" vertical="center" wrapText="1"/>
      <protection locked="0"/>
    </xf>
    <xf numFmtId="0" fontId="7" fillId="0" borderId="29" xfId="0" applyFont="1" applyBorder="1" applyAlignment="1">
      <alignment horizontal="justify" vertical="center" wrapText="1"/>
    </xf>
    <xf numFmtId="0" fontId="7" fillId="0" borderId="37" xfId="0" applyFont="1" applyBorder="1" applyAlignment="1">
      <alignment horizontal="justify" vertical="center" wrapText="1"/>
    </xf>
    <xf numFmtId="0" fontId="7" fillId="0" borderId="6" xfId="0" applyFont="1" applyBorder="1" applyAlignment="1">
      <alignment horizontal="justify" vertical="center" wrapText="1"/>
    </xf>
    <xf numFmtId="0" fontId="7" fillId="0" borderId="6" xfId="0" applyFont="1" applyBorder="1" applyAlignment="1">
      <alignment horizontal="center" vertical="center" wrapText="1"/>
    </xf>
    <xf numFmtId="0" fontId="7" fillId="0" borderId="29" xfId="0" applyFont="1" applyBorder="1" applyAlignment="1">
      <alignment horizontal="center" vertical="center" wrapText="1"/>
    </xf>
    <xf numFmtId="0" fontId="7" fillId="0" borderId="13" xfId="0" applyFont="1" applyBorder="1" applyAlignment="1">
      <alignment horizontal="justify" vertical="center" wrapText="1"/>
    </xf>
    <xf numFmtId="0" fontId="7" fillId="0" borderId="31" xfId="0" applyFont="1" applyBorder="1" applyAlignment="1">
      <alignment horizontal="center" vertical="center" wrapText="1"/>
    </xf>
    <xf numFmtId="0" fontId="7" fillId="0" borderId="35" xfId="0" applyFont="1" applyBorder="1" applyAlignment="1">
      <alignment horizontal="center" vertical="center" wrapText="1"/>
    </xf>
    <xf numFmtId="0" fontId="7" fillId="0" borderId="36" xfId="0" applyFont="1" applyBorder="1" applyAlignment="1">
      <alignment horizontal="center" vertical="center" wrapText="1"/>
    </xf>
    <xf numFmtId="0" fontId="19" fillId="0" borderId="31" xfId="9" applyFont="1" applyBorder="1" applyAlignment="1">
      <alignment horizontal="left" vertical="top" wrapText="1"/>
    </xf>
    <xf numFmtId="0" fontId="19" fillId="0" borderId="32" xfId="9" applyFont="1" applyBorder="1" applyAlignment="1">
      <alignment horizontal="left" vertical="top" wrapText="1"/>
    </xf>
    <xf numFmtId="0" fontId="19" fillId="0" borderId="30" xfId="9" applyFont="1" applyBorder="1" applyAlignment="1">
      <alignment horizontal="left" vertical="top" wrapText="1"/>
    </xf>
    <xf numFmtId="0" fontId="18" fillId="0" borderId="26" xfId="0" applyFont="1" applyBorder="1" applyAlignment="1">
      <alignment horizontal="center" vertical="center" wrapText="1"/>
    </xf>
    <xf numFmtId="0" fontId="18" fillId="0" borderId="27" xfId="0" applyFont="1" applyBorder="1" applyAlignment="1">
      <alignment horizontal="center" vertical="center" wrapText="1"/>
    </xf>
    <xf numFmtId="0" fontId="18" fillId="0" borderId="28" xfId="0" applyFont="1" applyBorder="1" applyAlignment="1">
      <alignment horizontal="center" vertical="center" wrapText="1"/>
    </xf>
    <xf numFmtId="0" fontId="18" fillId="9" borderId="26" xfId="0" applyFont="1" applyFill="1" applyBorder="1" applyAlignment="1">
      <alignment horizontal="center" wrapText="1"/>
    </xf>
    <xf numFmtId="0" fontId="18" fillId="9" borderId="27" xfId="0" applyFont="1" applyFill="1" applyBorder="1" applyAlignment="1">
      <alignment horizontal="center" wrapText="1"/>
    </xf>
    <xf numFmtId="0" fontId="18" fillId="9" borderId="28" xfId="0" applyFont="1" applyFill="1" applyBorder="1" applyAlignment="1">
      <alignment horizontal="center" wrapText="1"/>
    </xf>
    <xf numFmtId="0" fontId="0" fillId="0" borderId="6" xfId="0" applyBorder="1" applyAlignment="1">
      <alignment horizontal="left" vertical="center" wrapText="1"/>
    </xf>
    <xf numFmtId="44" fontId="0" fillId="0" borderId="6" xfId="5" applyFont="1" applyBorder="1" applyAlignment="1">
      <alignment vertical="center" wrapText="1"/>
    </xf>
    <xf numFmtId="0" fontId="7" fillId="0" borderId="6" xfId="0" applyFont="1" applyBorder="1" applyAlignment="1">
      <alignment horizontal="left" vertical="center" wrapText="1"/>
    </xf>
    <xf numFmtId="0" fontId="7" fillId="0" borderId="0" xfId="0" applyFont="1" applyAlignment="1">
      <alignment horizontal="center"/>
    </xf>
    <xf numFmtId="0" fontId="0" fillId="0" borderId="0" xfId="0" applyAlignment="1">
      <alignment horizontal="center" vertical="center" wrapText="1"/>
    </xf>
    <xf numFmtId="0" fontId="4" fillId="0" borderId="7" xfId="0" applyFont="1" applyBorder="1" applyAlignment="1">
      <alignment horizontal="center" vertical="center" wrapText="1"/>
    </xf>
    <xf numFmtId="0" fontId="4" fillId="0" borderId="2" xfId="0" applyFont="1" applyBorder="1" applyAlignment="1">
      <alignment horizontal="center" vertical="center" wrapText="1"/>
    </xf>
    <xf numFmtId="0" fontId="4" fillId="0" borderId="12" xfId="0" applyFont="1" applyBorder="1" applyAlignment="1">
      <alignment horizontal="center" vertical="center" wrapText="1"/>
    </xf>
    <xf numFmtId="0" fontId="55" fillId="19" borderId="8" xfId="0" applyFont="1" applyFill="1" applyBorder="1" applyAlignment="1">
      <alignment horizontal="center" vertical="center" wrapText="1"/>
    </xf>
    <xf numFmtId="0" fontId="55" fillId="19" borderId="1" xfId="0" applyFont="1" applyFill="1" applyBorder="1" applyAlignment="1">
      <alignment horizontal="center" vertical="center" wrapText="1"/>
    </xf>
    <xf numFmtId="0" fontId="55" fillId="19" borderId="9" xfId="0" applyFont="1" applyFill="1" applyBorder="1" applyAlignment="1">
      <alignment horizontal="center" vertical="center" wrapText="1"/>
    </xf>
    <xf numFmtId="0" fontId="55" fillId="19" borderId="0" xfId="0" applyFont="1" applyFill="1" applyAlignment="1">
      <alignment horizontal="center" vertical="center" wrapText="1"/>
    </xf>
    <xf numFmtId="0" fontId="55" fillId="19" borderId="0" xfId="0" applyFont="1" applyFill="1" applyAlignment="1">
      <alignment horizontal="center" wrapText="1"/>
    </xf>
    <xf numFmtId="0" fontId="55" fillId="19" borderId="10" xfId="0" applyFont="1" applyFill="1" applyBorder="1" applyAlignment="1">
      <alignment horizontal="center"/>
    </xf>
    <xf numFmtId="0" fontId="54" fillId="19" borderId="1" xfId="0" applyFont="1" applyFill="1" applyBorder="1" applyAlignment="1">
      <alignment horizontal="center" wrapText="1"/>
    </xf>
    <xf numFmtId="44" fontId="0" fillId="0" borderId="6" xfId="5" applyFont="1" applyBorder="1" applyAlignment="1">
      <alignment horizontal="center" vertical="center" wrapText="1"/>
    </xf>
    <xf numFmtId="0" fontId="41" fillId="0" borderId="20" xfId="8" applyFont="1" applyBorder="1" applyAlignment="1">
      <alignment horizontal="center" vertical="top" wrapText="1"/>
    </xf>
    <xf numFmtId="0" fontId="41" fillId="0" borderId="21" xfId="8" applyFont="1" applyBorder="1" applyAlignment="1">
      <alignment horizontal="center" vertical="top" wrapText="1"/>
    </xf>
    <xf numFmtId="0" fontId="33" fillId="0" borderId="20" xfId="8" applyBorder="1" applyAlignment="1">
      <alignment horizontal="center" vertical="top" wrapText="1"/>
    </xf>
    <xf numFmtId="0" fontId="33" fillId="0" borderId="21" xfId="8" applyBorder="1" applyAlignment="1">
      <alignment horizontal="center" vertical="top" wrapText="1"/>
    </xf>
    <xf numFmtId="0" fontId="41" fillId="0" borderId="20" xfId="8" applyFont="1" applyBorder="1" applyAlignment="1">
      <alignment horizontal="left" vertical="top" wrapText="1"/>
    </xf>
    <xf numFmtId="0" fontId="41" fillId="0" borderId="21" xfId="8" applyFont="1" applyBorder="1" applyAlignment="1">
      <alignment horizontal="left" vertical="top" wrapText="1"/>
    </xf>
    <xf numFmtId="0" fontId="33" fillId="0" borderId="20" xfId="8" applyBorder="1" applyAlignment="1">
      <alignment horizontal="left" vertical="top" wrapText="1"/>
    </xf>
    <xf numFmtId="0" fontId="33" fillId="0" borderId="39" xfId="8" applyBorder="1" applyAlignment="1">
      <alignment horizontal="left" vertical="top" wrapText="1"/>
    </xf>
    <xf numFmtId="0" fontId="33" fillId="0" borderId="21" xfId="8" applyBorder="1" applyAlignment="1">
      <alignment horizontal="left" vertical="top" wrapText="1"/>
    </xf>
    <xf numFmtId="0" fontId="34" fillId="0" borderId="0" xfId="8" applyFont="1" applyAlignment="1">
      <alignment horizontal="center" vertical="top" wrapText="1"/>
    </xf>
    <xf numFmtId="0" fontId="35" fillId="0" borderId="0" xfId="8" applyFont="1" applyAlignment="1">
      <alignment horizontal="center" vertical="top" wrapText="1"/>
    </xf>
    <xf numFmtId="0" fontId="33" fillId="0" borderId="11" xfId="8" applyBorder="1" applyAlignment="1">
      <alignment horizontal="left" vertical="center" wrapText="1"/>
    </xf>
    <xf numFmtId="0" fontId="33" fillId="0" borderId="18" xfId="8" applyBorder="1" applyAlignment="1">
      <alignment horizontal="left" vertical="center" wrapText="1"/>
    </xf>
    <xf numFmtId="0" fontId="36" fillId="0" borderId="3" xfId="8" applyFont="1" applyBorder="1" applyAlignment="1">
      <alignment horizontal="center" vertical="center" wrapText="1"/>
    </xf>
    <xf numFmtId="0" fontId="36" fillId="0" borderId="4" xfId="8" applyFont="1" applyBorder="1" applyAlignment="1">
      <alignment horizontal="center" vertical="center" wrapText="1"/>
    </xf>
    <xf numFmtId="0" fontId="36" fillId="0" borderId="5" xfId="8" applyFont="1" applyBorder="1" applyAlignment="1">
      <alignment horizontal="center" vertical="center" wrapText="1"/>
    </xf>
    <xf numFmtId="0" fontId="35" fillId="0" borderId="16" xfId="8" applyFont="1" applyBorder="1" applyAlignment="1">
      <alignment horizontal="center" vertical="center" wrapText="1"/>
    </xf>
    <xf numFmtId="0" fontId="35" fillId="0" borderId="38" xfId="8" applyFont="1" applyBorder="1" applyAlignment="1">
      <alignment horizontal="center" vertical="center" wrapText="1"/>
    </xf>
    <xf numFmtId="0" fontId="35" fillId="0" borderId="18" xfId="8" applyFont="1" applyBorder="1" applyAlignment="1">
      <alignment horizontal="center" vertical="center" wrapText="1"/>
    </xf>
    <xf numFmtId="0" fontId="41" fillId="0" borderId="20" xfId="8" applyFont="1" applyBorder="1" applyAlignment="1">
      <alignment horizontal="left" vertical="center" wrapText="1"/>
    </xf>
    <xf numFmtId="0" fontId="41" fillId="0" borderId="39" xfId="8" applyFont="1" applyBorder="1" applyAlignment="1">
      <alignment horizontal="left" vertical="center" wrapText="1"/>
    </xf>
    <xf numFmtId="0" fontId="41" fillId="0" borderId="21" xfId="8" applyFont="1" applyBorder="1" applyAlignment="1">
      <alignment horizontal="left" vertical="center" wrapText="1"/>
    </xf>
    <xf numFmtId="0" fontId="41" fillId="0" borderId="20" xfId="8" applyFont="1" applyBorder="1" applyAlignment="1">
      <alignment horizontal="center" vertical="center" wrapText="1"/>
    </xf>
    <xf numFmtId="0" fontId="41" fillId="0" borderId="39" xfId="8" applyFont="1" applyBorder="1" applyAlignment="1">
      <alignment horizontal="center" vertical="center" wrapText="1"/>
    </xf>
    <xf numFmtId="0" fontId="41" fillId="0" borderId="21" xfId="8" applyFont="1" applyBorder="1" applyAlignment="1">
      <alignment horizontal="center" vertical="center" wrapText="1"/>
    </xf>
    <xf numFmtId="0" fontId="41" fillId="0" borderId="20" xfId="8" applyFont="1" applyBorder="1" applyAlignment="1">
      <alignment horizontal="left" vertical="center" wrapText="1" indent="2"/>
    </xf>
    <xf numFmtId="0" fontId="41" fillId="0" borderId="39" xfId="8" applyFont="1" applyBorder="1" applyAlignment="1">
      <alignment horizontal="left" vertical="center" wrapText="1" indent="2"/>
    </xf>
    <xf numFmtId="0" fontId="41" fillId="0" borderId="21" xfId="8" applyFont="1" applyBorder="1" applyAlignment="1">
      <alignment horizontal="left" vertical="center" wrapText="1" indent="2"/>
    </xf>
    <xf numFmtId="0" fontId="35" fillId="0" borderId="20" xfId="8" applyFont="1" applyBorder="1" applyAlignment="1">
      <alignment horizontal="center" wrapText="1"/>
    </xf>
    <xf numFmtId="0" fontId="35" fillId="0" borderId="39" xfId="8" applyFont="1" applyBorder="1" applyAlignment="1">
      <alignment horizontal="center" wrapText="1"/>
    </xf>
    <xf numFmtId="0" fontId="41" fillId="0" borderId="20" xfId="8" applyFont="1" applyBorder="1" applyAlignment="1">
      <alignment horizontal="center" wrapText="1"/>
    </xf>
    <xf numFmtId="0" fontId="41" fillId="0" borderId="39" xfId="8" applyFont="1" applyBorder="1" applyAlignment="1">
      <alignment horizontal="center" wrapText="1"/>
    </xf>
    <xf numFmtId="0" fontId="41" fillId="0" borderId="20" xfId="8" applyFont="1" applyBorder="1" applyAlignment="1">
      <alignment horizontal="left" wrapText="1"/>
    </xf>
    <xf numFmtId="0" fontId="41" fillId="0" borderId="39" xfId="8" applyFont="1" applyBorder="1" applyAlignment="1">
      <alignment horizontal="left" wrapText="1"/>
    </xf>
    <xf numFmtId="0" fontId="34" fillId="0" borderId="3" xfId="8" applyFont="1" applyBorder="1" applyAlignment="1">
      <alignment horizontal="right" vertical="top" wrapText="1"/>
    </xf>
    <xf numFmtId="0" fontId="34" fillId="0" borderId="4" xfId="8" applyFont="1" applyBorder="1" applyAlignment="1">
      <alignment horizontal="right" vertical="top" wrapText="1"/>
    </xf>
    <xf numFmtId="0" fontId="34" fillId="0" borderId="5" xfId="8" applyFont="1" applyBorder="1" applyAlignment="1">
      <alignment horizontal="right" vertical="top" wrapText="1"/>
    </xf>
    <xf numFmtId="0" fontId="41" fillId="0" borderId="20" xfId="8" applyFont="1" applyBorder="1" applyAlignment="1">
      <alignment horizontal="left" vertical="center" wrapText="1" indent="1"/>
    </xf>
    <xf numFmtId="0" fontId="41" fillId="0" borderId="39" xfId="8" applyFont="1" applyBorder="1" applyAlignment="1">
      <alignment horizontal="left" vertical="center" wrapText="1" indent="1"/>
    </xf>
    <xf numFmtId="0" fontId="41" fillId="0" borderId="21" xfId="8" applyFont="1" applyBorder="1" applyAlignment="1">
      <alignment horizontal="left" vertical="center" wrapText="1" indent="1"/>
    </xf>
    <xf numFmtId="0" fontId="33" fillId="0" borderId="16" xfId="8" applyBorder="1" applyAlignment="1">
      <alignment horizontal="center" vertical="top" wrapText="1"/>
    </xf>
    <xf numFmtId="0" fontId="33" fillId="0" borderId="38" xfId="8" applyBorder="1" applyAlignment="1">
      <alignment horizontal="center" vertical="top" wrapText="1"/>
    </xf>
    <xf numFmtId="0" fontId="33" fillId="0" borderId="18" xfId="8" applyBorder="1" applyAlignment="1">
      <alignment horizontal="center" vertical="top" wrapText="1"/>
    </xf>
    <xf numFmtId="1" fontId="43" fillId="0" borderId="20" xfId="8" applyNumberFormat="1" applyFont="1" applyBorder="1" applyAlignment="1">
      <alignment horizontal="center" vertical="center" shrinkToFit="1"/>
    </xf>
    <xf numFmtId="1" fontId="43" fillId="0" borderId="39" xfId="8" applyNumberFormat="1" applyFont="1" applyBorder="1" applyAlignment="1">
      <alignment horizontal="center" vertical="center" shrinkToFit="1"/>
    </xf>
    <xf numFmtId="1" fontId="43" fillId="0" borderId="21" xfId="8" applyNumberFormat="1" applyFont="1" applyBorder="1" applyAlignment="1">
      <alignment horizontal="center" vertical="center" shrinkToFit="1"/>
    </xf>
    <xf numFmtId="1" fontId="48" fillId="0" borderId="20" xfId="8" applyNumberFormat="1" applyFont="1" applyBorder="1" applyAlignment="1">
      <alignment horizontal="center" vertical="center" shrinkToFit="1"/>
    </xf>
    <xf numFmtId="1" fontId="48" fillId="0" borderId="39" xfId="8" applyNumberFormat="1" applyFont="1" applyBorder="1" applyAlignment="1">
      <alignment horizontal="center" vertical="center" shrinkToFit="1"/>
    </xf>
    <xf numFmtId="1" fontId="48" fillId="0" borderId="21" xfId="8" applyNumberFormat="1" applyFont="1" applyBorder="1" applyAlignment="1">
      <alignment horizontal="center" vertical="center" shrinkToFit="1"/>
    </xf>
    <xf numFmtId="166" fontId="43" fillId="0" borderId="20" xfId="8" applyNumberFormat="1" applyFont="1" applyBorder="1" applyAlignment="1">
      <alignment horizontal="left" vertical="center" shrinkToFit="1"/>
    </xf>
    <xf numFmtId="166" fontId="43" fillId="0" borderId="39" xfId="8" applyNumberFormat="1" applyFont="1" applyBorder="1" applyAlignment="1">
      <alignment horizontal="left" vertical="center" shrinkToFit="1"/>
    </xf>
    <xf numFmtId="166" fontId="43" fillId="0" borderId="21" xfId="8" applyNumberFormat="1" applyFont="1" applyBorder="1" applyAlignment="1">
      <alignment horizontal="left" vertical="center" shrinkToFit="1"/>
    </xf>
    <xf numFmtId="166" fontId="48" fillId="0" borderId="20" xfId="8" applyNumberFormat="1" applyFont="1" applyBorder="1" applyAlignment="1">
      <alignment horizontal="center" vertical="center" shrinkToFit="1"/>
    </xf>
    <xf numFmtId="166" fontId="48" fillId="0" borderId="39" xfId="8" applyNumberFormat="1" applyFont="1" applyBorder="1" applyAlignment="1">
      <alignment horizontal="center" vertical="center" shrinkToFit="1"/>
    </xf>
    <xf numFmtId="166" fontId="48" fillId="0" borderId="21" xfId="8" applyNumberFormat="1" applyFont="1" applyBorder="1" applyAlignment="1">
      <alignment horizontal="center" vertical="center" shrinkToFit="1"/>
    </xf>
    <xf numFmtId="0" fontId="35" fillId="0" borderId="20" xfId="8" applyFont="1" applyBorder="1" applyAlignment="1">
      <alignment horizontal="center" vertical="center" wrapText="1"/>
    </xf>
    <xf numFmtId="0" fontId="35" fillId="0" borderId="39" xfId="8" applyFont="1" applyBorder="1" applyAlignment="1">
      <alignment horizontal="center" vertical="center" wrapText="1"/>
    </xf>
    <xf numFmtId="0" fontId="35" fillId="0" borderId="21" xfId="8" applyFont="1" applyBorder="1" applyAlignment="1">
      <alignment horizontal="center" vertical="center" wrapText="1"/>
    </xf>
    <xf numFmtId="166" fontId="48" fillId="0" borderId="20" xfId="8" applyNumberFormat="1" applyFont="1" applyBorder="1" applyAlignment="1">
      <alignment horizontal="left" vertical="center" shrinkToFit="1"/>
    </xf>
    <xf numFmtId="166" fontId="48" fillId="0" borderId="39" xfId="8" applyNumberFormat="1" applyFont="1" applyBorder="1" applyAlignment="1">
      <alignment horizontal="left" vertical="center" shrinkToFit="1"/>
    </xf>
    <xf numFmtId="166" fontId="48" fillId="0" borderId="21" xfId="8" applyNumberFormat="1" applyFont="1" applyBorder="1" applyAlignment="1">
      <alignment horizontal="left" vertical="center" shrinkToFit="1"/>
    </xf>
    <xf numFmtId="0" fontId="35" fillId="0" borderId="20" xfId="8" applyFont="1" applyBorder="1" applyAlignment="1">
      <alignment horizontal="left" vertical="center" wrapText="1"/>
    </xf>
    <xf numFmtId="0" fontId="35" fillId="0" borderId="39" xfId="8" applyFont="1" applyBorder="1" applyAlignment="1">
      <alignment horizontal="left" vertical="center" wrapText="1"/>
    </xf>
    <xf numFmtId="0" fontId="35" fillId="0" borderId="21" xfId="8" applyFont="1" applyBorder="1" applyAlignment="1">
      <alignment horizontal="left" vertical="center" wrapText="1"/>
    </xf>
    <xf numFmtId="1" fontId="43" fillId="0" borderId="39" xfId="8" applyNumberFormat="1" applyFont="1" applyBorder="1" applyAlignment="1">
      <alignment horizontal="center" vertical="top" shrinkToFit="1"/>
    </xf>
    <xf numFmtId="1" fontId="43" fillId="0" borderId="21" xfId="8" applyNumberFormat="1" applyFont="1" applyBorder="1" applyAlignment="1">
      <alignment horizontal="center" vertical="top" shrinkToFit="1"/>
    </xf>
    <xf numFmtId="0" fontId="35" fillId="0" borderId="39" xfId="8" applyFont="1" applyBorder="1" applyAlignment="1">
      <alignment horizontal="left" vertical="top" wrapText="1"/>
    </xf>
    <xf numFmtId="0" fontId="35" fillId="0" borderId="21" xfId="8" applyFont="1" applyBorder="1" applyAlignment="1">
      <alignment horizontal="left" vertical="top" wrapText="1"/>
    </xf>
    <xf numFmtId="1" fontId="48" fillId="0" borderId="39" xfId="8" applyNumberFormat="1" applyFont="1" applyBorder="1" applyAlignment="1">
      <alignment horizontal="center" vertical="top" shrinkToFit="1"/>
    </xf>
    <xf numFmtId="1" fontId="48" fillId="0" borderId="21" xfId="8" applyNumberFormat="1" applyFont="1" applyBorder="1" applyAlignment="1">
      <alignment horizontal="center" vertical="top" shrinkToFit="1"/>
    </xf>
    <xf numFmtId="166" fontId="48" fillId="0" borderId="39" xfId="8" applyNumberFormat="1" applyFont="1" applyBorder="1" applyAlignment="1">
      <alignment horizontal="left" vertical="top" shrinkToFit="1"/>
    </xf>
    <xf numFmtId="166" fontId="48" fillId="0" borderId="21" xfId="8" applyNumberFormat="1" applyFont="1" applyBorder="1" applyAlignment="1">
      <alignment horizontal="left" vertical="top" shrinkToFit="1"/>
    </xf>
    <xf numFmtId="0" fontId="62" fillId="0" borderId="32" xfId="0" applyFont="1" applyBorder="1" applyAlignment="1">
      <alignment horizontal="left" vertical="center" wrapText="1"/>
    </xf>
    <xf numFmtId="0" fontId="63" fillId="0" borderId="32" xfId="0" applyFont="1" applyBorder="1" applyAlignment="1">
      <alignment horizontal="left" vertical="center" wrapText="1"/>
    </xf>
    <xf numFmtId="0" fontId="60" fillId="2" borderId="7" xfId="1" applyFont="1" applyFill="1" applyBorder="1" applyAlignment="1">
      <alignment horizontal="center" vertical="center" wrapText="1"/>
    </xf>
    <xf numFmtId="0" fontId="60" fillId="2" borderId="2" xfId="1" applyFont="1" applyFill="1" applyBorder="1" applyAlignment="1">
      <alignment horizontal="center" vertical="center" wrapText="1"/>
    </xf>
    <xf numFmtId="0" fontId="60" fillId="2" borderId="7" xfId="1" applyFont="1" applyFill="1" applyBorder="1" applyAlignment="1">
      <alignment horizontal="center" vertical="center"/>
    </xf>
    <xf numFmtId="0" fontId="60" fillId="2" borderId="2" xfId="1" applyFont="1" applyFill="1" applyBorder="1" applyAlignment="1">
      <alignment horizontal="center" vertical="center"/>
    </xf>
    <xf numFmtId="0" fontId="73" fillId="23" borderId="8" xfId="0" applyFont="1" applyFill="1" applyBorder="1" applyAlignment="1">
      <alignment horizontal="center" vertical="center" wrapText="1"/>
    </xf>
    <xf numFmtId="0" fontId="73" fillId="23" borderId="9" xfId="0" applyFont="1" applyFill="1" applyBorder="1" applyAlignment="1">
      <alignment horizontal="center" vertical="center" wrapText="1"/>
    </xf>
    <xf numFmtId="0" fontId="73" fillId="23" borderId="49" xfId="0" applyFont="1" applyFill="1" applyBorder="1" applyAlignment="1">
      <alignment horizontal="center" vertical="center" wrapText="1"/>
    </xf>
    <xf numFmtId="0" fontId="62" fillId="15" borderId="26" xfId="7" applyFont="1" applyFill="1" applyBorder="1" applyAlignment="1" applyProtection="1">
      <alignment horizontal="center" vertical="center" wrapText="1"/>
      <protection locked="0"/>
    </xf>
    <xf numFmtId="0" fontId="62" fillId="15" borderId="27" xfId="7" applyFont="1" applyFill="1" applyBorder="1" applyAlignment="1" applyProtection="1">
      <alignment horizontal="center" vertical="center" wrapText="1"/>
      <protection locked="0"/>
    </xf>
    <xf numFmtId="0" fontId="62" fillId="15" borderId="28" xfId="7" applyFont="1" applyFill="1" applyBorder="1" applyAlignment="1" applyProtection="1">
      <alignment horizontal="center" vertical="center" wrapText="1"/>
      <protection locked="0"/>
    </xf>
    <xf numFmtId="0" fontId="65" fillId="0" borderId="9" xfId="0" applyFont="1" applyBorder="1" applyAlignment="1">
      <alignment horizontal="center" vertical="center" wrapText="1"/>
    </xf>
    <xf numFmtId="0" fontId="65" fillId="11" borderId="50" xfId="0" applyFont="1" applyFill="1" applyBorder="1" applyAlignment="1">
      <alignment horizontal="center" vertical="center" wrapText="1"/>
    </xf>
    <xf numFmtId="0" fontId="65" fillId="11" borderId="51" xfId="0" applyFont="1" applyFill="1" applyBorder="1" applyAlignment="1">
      <alignment horizontal="center" vertical="center" wrapText="1"/>
    </xf>
    <xf numFmtId="0" fontId="65" fillId="11" borderId="52" xfId="0" applyFont="1" applyFill="1" applyBorder="1" applyAlignment="1">
      <alignment horizontal="center" vertical="center" wrapText="1"/>
    </xf>
    <xf numFmtId="0" fontId="58" fillId="0" borderId="6" xfId="0" applyFont="1" applyBorder="1" applyAlignment="1">
      <alignment horizontal="center" vertical="center" textRotation="90" wrapText="1"/>
    </xf>
    <xf numFmtId="0" fontId="4" fillId="0" borderId="6" xfId="0" applyFont="1" applyBorder="1" applyAlignment="1">
      <alignment horizontal="center" wrapText="1"/>
    </xf>
    <xf numFmtId="0" fontId="4" fillId="0" borderId="29" xfId="0" applyFont="1" applyBorder="1" applyAlignment="1">
      <alignment horizontal="center" vertical="center" wrapText="1"/>
    </xf>
    <xf numFmtId="0" fontId="4" fillId="0" borderId="13" xfId="0" applyFont="1" applyBorder="1" applyAlignment="1">
      <alignment horizontal="center" vertical="center" wrapText="1"/>
    </xf>
    <xf numFmtId="0" fontId="4" fillId="0" borderId="6" xfId="0" applyFont="1" applyBorder="1" applyAlignment="1">
      <alignment horizontal="center"/>
    </xf>
    <xf numFmtId="44" fontId="7" fillId="20" borderId="6" xfId="5" applyFont="1" applyFill="1" applyBorder="1" applyAlignment="1">
      <alignment horizontal="center" vertical="center" wrapText="1"/>
    </xf>
    <xf numFmtId="0" fontId="0" fillId="30" borderId="7" xfId="0" applyFill="1" applyBorder="1" applyAlignment="1">
      <alignment horizontal="center" vertical="center" wrapText="1"/>
    </xf>
    <xf numFmtId="0" fontId="0" fillId="30" borderId="2" xfId="0" applyFill="1" applyBorder="1" applyAlignment="1">
      <alignment horizontal="center" vertical="center" wrapText="1"/>
    </xf>
    <xf numFmtId="0" fontId="0" fillId="30" borderId="12" xfId="0" applyFill="1" applyBorder="1" applyAlignment="1">
      <alignment horizontal="center" vertical="center" wrapText="1"/>
    </xf>
    <xf numFmtId="0" fontId="32" fillId="0" borderId="6" xfId="0" applyFont="1" applyBorder="1" applyAlignment="1">
      <alignment horizontal="center" vertical="center" wrapText="1"/>
    </xf>
  </cellXfs>
  <cellStyles count="11">
    <cellStyle name="Millares" xfId="10" builtinId="3"/>
    <cellStyle name="Moneda" xfId="5" builtinId="4"/>
    <cellStyle name="Moneda [0]" xfId="6" builtinId="7"/>
    <cellStyle name="Moneda [0] 2" xfId="2" xr:uid="{00000000-0005-0000-0000-000001000000}"/>
    <cellStyle name="Normal" xfId="0" builtinId="0"/>
    <cellStyle name="Normal 2" xfId="8" xr:uid="{44B0078B-6C00-41D7-9553-2E122D0B2DEF}"/>
    <cellStyle name="Normal 2 3" xfId="3" xr:uid="{00000000-0005-0000-0000-000003000000}"/>
    <cellStyle name="Normal 3" xfId="1" xr:uid="{00000000-0005-0000-0000-000004000000}"/>
    <cellStyle name="Normal 3 2" xfId="9" xr:uid="{17780FB1-F3C3-48DE-A62D-7131246F585F}"/>
    <cellStyle name="Normal 3 4" xfId="7" xr:uid="{5F8464BE-4B65-4D9C-987E-38479A329EB3}"/>
    <cellStyle name="Porcentaje" xfId="4"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microsoft.com/office/2017/10/relationships/person" Target="persons/perso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3.jpg"/><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oneCellAnchor>
    <xdr:from>
      <xdr:col>4</xdr:col>
      <xdr:colOff>717550</xdr:colOff>
      <xdr:row>2</xdr:row>
      <xdr:rowOff>60324</xdr:rowOff>
    </xdr:from>
    <xdr:ext cx="920750" cy="809625"/>
    <xdr:pic>
      <xdr:nvPicPr>
        <xdr:cNvPr id="2" name="image1.png">
          <a:extLst>
            <a:ext uri="{FF2B5EF4-FFF2-40B4-BE49-F238E27FC236}">
              <a16:creationId xmlns:a16="http://schemas.microsoft.com/office/drawing/2014/main" id="{EB30E866-B5A0-408D-96D0-15A8745EA02F}"/>
            </a:ext>
          </a:extLst>
        </xdr:cNvPr>
        <xdr:cNvPicPr preferRelativeResize="0"/>
      </xdr:nvPicPr>
      <xdr:blipFill>
        <a:blip xmlns:r="http://schemas.openxmlformats.org/officeDocument/2006/relationships" r:embed="rId1" cstate="print"/>
        <a:stretch>
          <a:fillRect/>
        </a:stretch>
      </xdr:blipFill>
      <xdr:spPr>
        <a:xfrm>
          <a:off x="5378450" y="733424"/>
          <a:ext cx="920750" cy="809625"/>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241300</xdr:colOff>
      <xdr:row>0</xdr:row>
      <xdr:rowOff>0</xdr:rowOff>
    </xdr:from>
    <xdr:ext cx="1007518" cy="1005453"/>
    <xdr:pic>
      <xdr:nvPicPr>
        <xdr:cNvPr id="2" name="Imagen 1">
          <a:extLst>
            <a:ext uri="{FF2B5EF4-FFF2-40B4-BE49-F238E27FC236}">
              <a16:creationId xmlns:a16="http://schemas.microsoft.com/office/drawing/2014/main" id="{AEB281CD-0590-4ABE-ABC3-1DACF6735270}"/>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241300" y="0"/>
          <a:ext cx="1007518" cy="10054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1727200</xdr:colOff>
      <xdr:row>27</xdr:row>
      <xdr:rowOff>188376</xdr:rowOff>
    </xdr:from>
    <xdr:ext cx="3768725" cy="1132424"/>
    <xdr:pic>
      <xdr:nvPicPr>
        <xdr:cNvPr id="3" name="Imagen 2">
          <a:extLst>
            <a:ext uri="{FF2B5EF4-FFF2-40B4-BE49-F238E27FC236}">
              <a16:creationId xmlns:a16="http://schemas.microsoft.com/office/drawing/2014/main" id="{E167D2FC-94BE-4F67-8956-89DF24D41A95}"/>
            </a:ext>
          </a:extLst>
        </xdr:cNvPr>
        <xdr:cNvPicPr>
          <a:picLocks noChangeAspect="1"/>
        </xdr:cNvPicPr>
      </xdr:nvPicPr>
      <xdr:blipFill>
        <a:blip xmlns:r="http://schemas.openxmlformats.org/officeDocument/2006/relationships" r:embed="rId2"/>
        <a:stretch>
          <a:fillRect/>
        </a:stretch>
      </xdr:blipFill>
      <xdr:spPr>
        <a:xfrm>
          <a:off x="1746250" y="5331876"/>
          <a:ext cx="3768725" cy="1132424"/>
        </a:xfrm>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241300</xdr:colOff>
      <xdr:row>0</xdr:row>
      <xdr:rowOff>0</xdr:rowOff>
    </xdr:from>
    <xdr:ext cx="1007518" cy="1005453"/>
    <xdr:pic>
      <xdr:nvPicPr>
        <xdr:cNvPr id="2" name="Imagen 1">
          <a:extLst>
            <a:ext uri="{FF2B5EF4-FFF2-40B4-BE49-F238E27FC236}">
              <a16:creationId xmlns:a16="http://schemas.microsoft.com/office/drawing/2014/main" id="{DB1C3956-768F-4D94-A93A-8A34F98F9C8B}"/>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241300" y="0"/>
          <a:ext cx="1007518" cy="10054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xdr:wsDr xmlns:xdr="http://schemas.openxmlformats.org/drawingml/2006/spreadsheetDrawing" xmlns:a="http://schemas.openxmlformats.org/drawingml/2006/main">
  <xdr:oneCellAnchor>
    <xdr:from>
      <xdr:col>6</xdr:col>
      <xdr:colOff>155903</xdr:colOff>
      <xdr:row>1</xdr:row>
      <xdr:rowOff>88380</xdr:rowOff>
    </xdr:from>
    <xdr:ext cx="872493" cy="164043"/>
    <xdr:pic>
      <xdr:nvPicPr>
        <xdr:cNvPr id="2" name="image1.jpeg">
          <a:extLst>
            <a:ext uri="{FF2B5EF4-FFF2-40B4-BE49-F238E27FC236}">
              <a16:creationId xmlns:a16="http://schemas.microsoft.com/office/drawing/2014/main" id="{E45FB4A3-7186-4378-91B4-8EFCC45B7EF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461453" y="193155"/>
          <a:ext cx="872493" cy="164043"/>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gobiernobogota-my.sharepoint.com/Users/usuario/Desktop/ALPA/Formulaci&#243;n/Presupuestos%20Participativos/MATRIZ%20AVANCES%20CUALITATIVOS%20PP%20DIC%2031%20PUENTE%20ARANDA.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gobiernobogota-my.sharepoint.com/Users/GIO/Downloads/Sin%20t&#237;tuloC/Users/shernandez/Desktop/VISOR%20MUSI%2031%20DE%20MARZO%202019%2007%20DESBLOQUEADA.xlsm" TargetMode="External"/></Relationships>
</file>

<file path=xl/externalLinks/_rels/externalLink3.xml.rels><?xml version="1.0" encoding="UTF-8" standalone="yes"?>
<Relationships xmlns="http://schemas.openxmlformats.org/package/2006/relationships"><Relationship Id="rId2" Type="http://schemas.microsoft.com/office/2019/04/relationships/externalLinkLongPath" Target="https://gobiernobogota-my.sharepoint.com/Users/Usuario/OneDrive/Escritorio/Docs%20Sergio/Alcald&#237;a%20Local%20de%20Suba/Formulaciones/Operador%20Log&#237;stico/1978%20Operador%20Log&#237;stico%20-%20Menor%20cuant&#237;a/4.1%20Estudio%20de%20precios%20de%20Mercado%20-%20Operador%20Logistico.xlsx?A939D09D" TargetMode="External"/><Relationship Id="rId1" Type="http://schemas.openxmlformats.org/officeDocument/2006/relationships/externalLinkPath" Target="file:///\\A939D09D\4.1%20Estudio%20de%20precios%20de%20Mercado%20-%20Operador%20Logistic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PUESTAS GANADORAS"/>
      <sheetName val="LISTAS"/>
    </sheetNames>
    <sheetDataSet>
      <sheetData sheetId="0" refreshError="1"/>
      <sheetData sheetId="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incipal"/>
      <sheetName val="Promedio Sector"/>
      <sheetName val="Base de Datos MUSI 2017-2020"/>
      <sheetName val="Inf Ejec"/>
      <sheetName val="NomLocIE"/>
      <sheetName val="PMR"/>
      <sheetName val="NomLocPMR"/>
      <sheetName val="Dashboard"/>
      <sheetName val="INFORME INDICADOR SECTORIAL"/>
      <sheetName val="LINEA DE TIEMPO"/>
      <sheetName val="DBO1"/>
      <sheetName val="DB02"/>
      <sheetName val="DB03"/>
      <sheetName val="DB04"/>
      <sheetName val="DB05"/>
      <sheetName val="DB06"/>
      <sheetName val="DB07"/>
      <sheetName val="DB08"/>
      <sheetName val="DB09"/>
      <sheetName val="DB10"/>
      <sheetName val="DB11"/>
      <sheetName val="DB12"/>
      <sheetName val="AGREGACION"/>
      <sheetName val="AI1"/>
      <sheetName val="AI2"/>
      <sheetName val="ATotal"/>
      <sheetName val="AP1"/>
      <sheetName val="AP2"/>
      <sheetName val="AP3"/>
      <sheetName val="AE5"/>
      <sheetName val="AE6"/>
      <sheetName val="AE7"/>
      <sheetName val="IA03"/>
      <sheetName val="Entregables (2)"/>
      <sheetName val="Indicadores agregados"/>
      <sheetName val="listas"/>
      <sheetName val="Protocolo MUS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UDIO DE MERCADO"/>
    </sheetNames>
    <sheetDataSet>
      <sheetData sheetId="0">
        <row r="25">
          <cell r="D25">
            <v>8200</v>
          </cell>
          <cell r="G25">
            <v>8848</v>
          </cell>
          <cell r="J25">
            <v>8913.6720000000005</v>
          </cell>
        </row>
        <row r="31">
          <cell r="D31">
            <v>3700</v>
          </cell>
          <cell r="G31">
            <v>3920</v>
          </cell>
          <cell r="J31">
            <v>4456.8360000000002</v>
          </cell>
        </row>
        <row r="39">
          <cell r="D39">
            <v>897500</v>
          </cell>
          <cell r="G39">
            <v>1064000</v>
          </cell>
          <cell r="J39">
            <v>1089448.8</v>
          </cell>
        </row>
        <row r="48">
          <cell r="D48">
            <v>2011800</v>
          </cell>
          <cell r="G48">
            <v>2240000</v>
          </cell>
          <cell r="J48">
            <v>2376979.2000000002</v>
          </cell>
        </row>
        <row r="70">
          <cell r="D70">
            <v>7621700</v>
          </cell>
          <cell r="G70">
            <v>8960000</v>
          </cell>
          <cell r="J70">
            <v>9111753.5999999996</v>
          </cell>
        </row>
        <row r="75">
          <cell r="D75">
            <v>1261900</v>
          </cell>
          <cell r="G75">
            <v>1344000</v>
          </cell>
          <cell r="J75">
            <v>1535132.4</v>
          </cell>
        </row>
      </sheetData>
    </sheetDataSet>
  </externalBook>
</externalLink>
</file>

<file path=xl/persons/person.xml><?xml version="1.0" encoding="utf-8"?>
<personList xmlns="http://schemas.microsoft.com/office/spreadsheetml/2018/threadedcomments" xmlns:x="http://schemas.openxmlformats.org/spreadsheetml/2006/main">
  <person displayName="Sergio Mejia Dussan" id="{6750931D-BB0F-4DB8-B8A9-08BB7584EDBD}" userId="S::sergio.mejia@gobiernobogota.gov.co::bb46379c-96b7-439b-af73-d968eda19780" providerId="AD"/>
</personList>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AA1" dT="2024-09-04T12:00:10.52" personId="{6750931D-BB0F-4DB8-B8A9-08BB7584EDBD}" id="{B4E793C9-87B9-4174-9C90-E9E40997B86E}">
    <text>Sugiero agregar las siguientes columnas: 1. Valor de Referencia 2. Valor de Referencia más Incremento IPC.
Estas columnas se usan cuando el coeficiente de variación es muy alto.
Adicionalmente, sugiero incluir la columna 3. Observaciones. para las aclaraciones a que haya lugar sobre los valores de cada fila.</text>
  </threadedComment>
  <threadedComment ref="A15" dT="2024-09-04T11:51:33.75" personId="{6750931D-BB0F-4DB8-B8A9-08BB7584EDBD}" id="{E998290A-4318-4A2A-8AFE-B1BFE1EA207B}">
    <text>Sugiero que aquí se coloque la palabra total para entender de que tratan los valores de esta fila</text>
  </threadedComment>
</ThreadedComments>
</file>

<file path=xl/threadedComments/threadedComment2.xml><?xml version="1.0" encoding="utf-8"?>
<ThreadedComments xmlns="http://schemas.microsoft.com/office/spreadsheetml/2018/threadedcomments" xmlns:x="http://schemas.openxmlformats.org/spreadsheetml/2006/main">
  <threadedComment ref="AA1" dT="2024-09-04T12:00:10.52" personId="{6750931D-BB0F-4DB8-B8A9-08BB7584EDBD}" id="{B4E793C9-87B9-4172-9C90-E9E40997B86E}">
    <text>Sugiero agregar las siguientes columnas: 1. Valor de Referencia 2. Valor de Referencia más Incremento IPC.
Estas columnas se usan cuando el coeficiente de variación es muy alto.
Adicionalmente, sugiero incluir la columna 3. Observaciones. para las aclaraciones a que haya lugar sobre los valores de cada fila.</text>
  </threadedComment>
  <threadedComment ref="A22" dT="2024-09-04T11:51:33.75" personId="{6750931D-BB0F-4DB8-B8A9-08BB7584EDBD}" id="{E998290A-4318-4A28-8AFE-B1BFE1EA207B}">
    <text>Sugiero que aquí se coloque la palabra total para entender de que tratan los valores de esta fila</text>
  </threadedComment>
</ThreadedComments>
</file>

<file path=xl/threadedComments/threadedComment3.xml><?xml version="1.0" encoding="utf-8"?>
<ThreadedComments xmlns="http://schemas.microsoft.com/office/spreadsheetml/2018/threadedcomments" xmlns:x="http://schemas.openxmlformats.org/spreadsheetml/2006/main">
  <threadedComment ref="AA1" dT="2024-09-04T12:00:10.52" personId="{6750931D-BB0F-4DB8-B8A9-08BB7584EDBD}" id="{B4E793C9-87B9-4173-9C90-E9E40997B86E}">
    <text>Sugiero agregar las siguientes columnas: 1. Valor de Referencia 2. Valor de Referencia más Incremento IPC.
Estas columnas se usan cuando el coeficiente de variación es muy alto.
Adicionalmente, sugiero incluir la columna 3. Observaciones. para las aclaraciones a que haya lugar sobre los valores de cada fila.</text>
  </threadedComment>
  <threadedComment ref="A30" dT="2024-09-04T11:51:33.75" personId="{6750931D-BB0F-4DB8-B8A9-08BB7584EDBD}" id="{E998290A-4318-4A29-8AFE-B1BFE1EA207B}">
    <text>Sugiero que aquí se coloque la palabra total para entender de que tratan los valores de esta fila</text>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6.bin"/><Relationship Id="rId4" Type="http://schemas.microsoft.com/office/2017/10/relationships/threadedComment" Target="../threadedComments/threadedComment2.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3" Type="http://schemas.microsoft.com/office/2017/10/relationships/threadedComment" Target="../threadedComments/threadedComment3.xml"/><Relationship Id="rId2" Type="http://schemas.openxmlformats.org/officeDocument/2006/relationships/comments" Target="../comments3.xml"/><Relationship Id="rId1"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1F6DF1-9E85-479F-9CCA-174194090BF8}">
  <dimension ref="A1:AJ101"/>
  <sheetViews>
    <sheetView topLeftCell="G99" zoomScale="80" zoomScaleNormal="80" workbookViewId="0">
      <selection activeCell="J94" sqref="J94:N99"/>
    </sheetView>
  </sheetViews>
  <sheetFormatPr baseColWidth="10" defaultColWidth="11.44140625" defaultRowHeight="15.75" customHeight="1" x14ac:dyDescent="0.3"/>
  <cols>
    <col min="1" max="1" width="7.109375" style="1" customWidth="1"/>
    <col min="2" max="5" width="20.6640625" style="1" customWidth="1"/>
    <col min="6" max="6" width="40.44140625" style="1" customWidth="1"/>
    <col min="7" max="7" width="77.33203125" style="1" customWidth="1"/>
    <col min="8" max="8" width="9.77734375" style="2" bestFit="1" customWidth="1"/>
    <col min="9" max="9" width="25.33203125" style="1" bestFit="1" customWidth="1"/>
    <col min="10" max="10" width="25" style="1" bestFit="1" customWidth="1"/>
    <col min="11" max="11" width="17.44140625" style="1" bestFit="1" customWidth="1"/>
    <col min="12" max="12" width="18.44140625" style="1" bestFit="1" customWidth="1"/>
    <col min="13" max="13" width="18" style="1" bestFit="1" customWidth="1"/>
    <col min="14" max="14" width="18.44140625" style="1" bestFit="1" customWidth="1"/>
    <col min="15" max="15" width="22.44140625" style="1" customWidth="1"/>
    <col min="16" max="16" width="25.44140625" style="1" bestFit="1" customWidth="1"/>
    <col min="17" max="17" width="18.44140625" style="1" bestFit="1" customWidth="1"/>
    <col min="18" max="18" width="15.44140625" style="1" bestFit="1" customWidth="1"/>
    <col min="19" max="19" width="15.44140625" style="1" customWidth="1"/>
    <col min="20" max="20" width="22.44140625" style="1" customWidth="1"/>
    <col min="21" max="21" width="27.109375" style="1" bestFit="1" customWidth="1"/>
    <col min="22" max="22" width="18.44140625" style="1" bestFit="1" customWidth="1"/>
    <col min="23" max="23" width="15.44140625" style="1" bestFit="1" customWidth="1"/>
    <col min="24" max="24" width="15.44140625" style="1" customWidth="1"/>
    <col min="25" max="25" width="22.44140625" style="1" customWidth="1"/>
    <col min="26" max="26" width="27.6640625" style="1" bestFit="1" customWidth="1"/>
    <col min="27" max="27" width="18.44140625" style="1" bestFit="1" customWidth="1"/>
    <col min="28" max="28" width="15.44140625" style="1" bestFit="1" customWidth="1"/>
    <col min="29" max="29" width="15.44140625" style="1" customWidth="1"/>
    <col min="30" max="30" width="22.44140625" style="1" customWidth="1"/>
    <col min="31" max="31" width="27.6640625" style="1" bestFit="1" customWidth="1"/>
    <col min="32" max="32" width="29.33203125" style="1" bestFit="1" customWidth="1"/>
    <col min="33" max="33" width="27.109375" style="31" bestFit="1" customWidth="1"/>
    <col min="34" max="34" width="21.6640625" style="1" hidden="1" customWidth="1"/>
    <col min="35" max="16384" width="11.44140625" style="1"/>
  </cols>
  <sheetData>
    <row r="1" spans="1:36" ht="49.05" customHeight="1" thickBot="1" x14ac:dyDescent="0.35">
      <c r="A1" s="297" t="s">
        <v>0</v>
      </c>
      <c r="B1" s="298"/>
      <c r="C1" s="298"/>
      <c r="D1" s="298"/>
      <c r="E1" s="298"/>
      <c r="F1" s="299"/>
      <c r="G1" s="299"/>
      <c r="H1" s="299"/>
      <c r="I1" s="299"/>
      <c r="J1" s="299"/>
      <c r="K1" s="300"/>
      <c r="L1" s="301" t="s">
        <v>1</v>
      </c>
      <c r="M1" s="302"/>
      <c r="N1" s="302"/>
      <c r="O1" s="302"/>
      <c r="P1" s="303"/>
      <c r="Q1" s="304" t="s">
        <v>2</v>
      </c>
      <c r="R1" s="305"/>
      <c r="S1" s="305"/>
      <c r="T1" s="305"/>
      <c r="U1" s="306"/>
      <c r="V1" s="307" t="s">
        <v>3</v>
      </c>
      <c r="W1" s="308"/>
      <c r="X1" s="308"/>
      <c r="Y1" s="308"/>
      <c r="Z1" s="309"/>
      <c r="AA1" s="310" t="s">
        <v>4</v>
      </c>
      <c r="AB1" s="311"/>
      <c r="AC1" s="311"/>
      <c r="AD1" s="311"/>
      <c r="AE1" s="311"/>
      <c r="AF1" s="311"/>
      <c r="AG1" s="311"/>
    </row>
    <row r="2" spans="1:36" ht="49.05" customHeight="1" x14ac:dyDescent="0.3">
      <c r="A2" s="20" t="s">
        <v>5</v>
      </c>
      <c r="B2" s="20" t="s">
        <v>6</v>
      </c>
      <c r="C2" s="20" t="s">
        <v>7</v>
      </c>
      <c r="D2" s="20" t="s">
        <v>8</v>
      </c>
      <c r="E2" s="20" t="s">
        <v>9</v>
      </c>
      <c r="F2" s="20" t="s">
        <v>10</v>
      </c>
      <c r="G2" s="20" t="s">
        <v>11</v>
      </c>
      <c r="H2" s="20" t="s">
        <v>12</v>
      </c>
      <c r="I2" s="20" t="s">
        <v>13</v>
      </c>
      <c r="J2" s="20" t="s">
        <v>14</v>
      </c>
      <c r="K2" s="20" t="s">
        <v>13</v>
      </c>
      <c r="L2" s="21" t="s">
        <v>15</v>
      </c>
      <c r="M2" s="22" t="s">
        <v>16</v>
      </c>
      <c r="N2" s="21" t="s">
        <v>17</v>
      </c>
      <c r="O2" s="21" t="s">
        <v>18</v>
      </c>
      <c r="P2" s="21" t="s">
        <v>19</v>
      </c>
      <c r="Q2" s="23" t="s">
        <v>15</v>
      </c>
      <c r="R2" s="24" t="s">
        <v>16</v>
      </c>
      <c r="S2" s="23" t="s">
        <v>17</v>
      </c>
      <c r="T2" s="23" t="s">
        <v>18</v>
      </c>
      <c r="U2" s="23" t="s">
        <v>19</v>
      </c>
      <c r="V2" s="25" t="s">
        <v>15</v>
      </c>
      <c r="W2" s="26" t="s">
        <v>16</v>
      </c>
      <c r="X2" s="25" t="s">
        <v>17</v>
      </c>
      <c r="Y2" s="25" t="s">
        <v>18</v>
      </c>
      <c r="Z2" s="25" t="s">
        <v>19</v>
      </c>
      <c r="AA2" s="27" t="s">
        <v>20</v>
      </c>
      <c r="AB2" s="27" t="s">
        <v>21</v>
      </c>
      <c r="AC2" s="27" t="s">
        <v>22</v>
      </c>
      <c r="AD2" s="27" t="s">
        <v>23</v>
      </c>
      <c r="AE2" s="27" t="s">
        <v>24</v>
      </c>
      <c r="AF2" s="27" t="s">
        <v>25</v>
      </c>
      <c r="AG2" s="27" t="s">
        <v>26</v>
      </c>
    </row>
    <row r="3" spans="1:36" ht="86.4" x14ac:dyDescent="0.3">
      <c r="A3" s="14">
        <v>1</v>
      </c>
      <c r="B3" s="312" t="s">
        <v>27</v>
      </c>
      <c r="C3" s="296" t="s">
        <v>28</v>
      </c>
      <c r="D3" s="296" t="s">
        <v>29</v>
      </c>
      <c r="E3" s="296" t="s">
        <v>30</v>
      </c>
      <c r="F3" s="296" t="s">
        <v>31</v>
      </c>
      <c r="G3" s="38" t="s">
        <v>32</v>
      </c>
      <c r="H3" s="35">
        <v>500</v>
      </c>
      <c r="I3" s="35" t="s">
        <v>33</v>
      </c>
      <c r="J3" s="296">
        <v>30</v>
      </c>
      <c r="K3" s="296" t="s">
        <v>34</v>
      </c>
      <c r="L3" s="64">
        <v>83475</v>
      </c>
      <c r="M3" s="65">
        <f>+L3*19%</f>
        <v>15860.25</v>
      </c>
      <c r="N3" s="69">
        <f>+M3+L3</f>
        <v>99335.25</v>
      </c>
      <c r="O3" s="7">
        <f>H3*L3</f>
        <v>41737500</v>
      </c>
      <c r="P3" s="7">
        <f>N3*H3</f>
        <v>49667625</v>
      </c>
      <c r="Q3" s="64">
        <v>80000</v>
      </c>
      <c r="R3" s="65">
        <f t="shared" ref="R3:R14" si="0">+Q3*0.19</f>
        <v>15200</v>
      </c>
      <c r="S3" s="69">
        <f t="shared" ref="S3:S14" si="1">+Q3+R3</f>
        <v>95200</v>
      </c>
      <c r="T3" s="7">
        <f>Q3*H3</f>
        <v>40000000</v>
      </c>
      <c r="U3" s="7">
        <f>S3*H3</f>
        <v>47600000</v>
      </c>
      <c r="V3" s="7">
        <v>75000</v>
      </c>
      <c r="W3" s="7">
        <v>14250</v>
      </c>
      <c r="X3" s="7">
        <v>89250</v>
      </c>
      <c r="Y3" s="7">
        <f>V3*H3</f>
        <v>37500000</v>
      </c>
      <c r="Z3" s="7">
        <f>X3*H3</f>
        <v>44625000</v>
      </c>
      <c r="AA3" s="7">
        <f t="shared" ref="AA3:AE14" si="2">AVERAGE(L3,Q3,V3)</f>
        <v>79491.666666666672</v>
      </c>
      <c r="AB3" s="7">
        <f t="shared" si="2"/>
        <v>15103.416666666666</v>
      </c>
      <c r="AC3" s="7">
        <f t="shared" si="2"/>
        <v>94595.083333333328</v>
      </c>
      <c r="AD3" s="7">
        <f t="shared" si="2"/>
        <v>39745833.333333336</v>
      </c>
      <c r="AE3" s="7">
        <f t="shared" si="2"/>
        <v>47297541.666666664</v>
      </c>
      <c r="AF3" s="127">
        <f>_xlfn.STDEV.P(P3,U3,Z3)</f>
        <v>2069722.6070512177</v>
      </c>
      <c r="AG3" s="128">
        <f t="shared" ref="AG3:AG14" si="3">AF3/AE3</f>
        <v>4.3759623314838618E-2</v>
      </c>
    </row>
    <row r="4" spans="1:36" ht="115.2" x14ac:dyDescent="0.3">
      <c r="A4" s="14">
        <v>2</v>
      </c>
      <c r="B4" s="313"/>
      <c r="C4" s="296"/>
      <c r="D4" s="296"/>
      <c r="E4" s="296"/>
      <c r="F4" s="296"/>
      <c r="G4" s="39" t="s">
        <v>35</v>
      </c>
      <c r="H4" s="35">
        <v>500</v>
      </c>
      <c r="I4" s="35" t="s">
        <v>36</v>
      </c>
      <c r="J4" s="296"/>
      <c r="K4" s="296"/>
      <c r="L4" s="66">
        <v>890.4</v>
      </c>
      <c r="M4" s="65">
        <f t="shared" ref="M4:M14" si="4">+L4*19%</f>
        <v>169.17599999999999</v>
      </c>
      <c r="N4" s="69">
        <f t="shared" ref="N4:N14" si="5">+M4+L4</f>
        <v>1059.576</v>
      </c>
      <c r="O4" s="7">
        <f t="shared" ref="O4:O14" si="6">H4*L4</f>
        <v>445200</v>
      </c>
      <c r="P4" s="7">
        <f t="shared" ref="P4:P14" si="7">N4*H4</f>
        <v>529788</v>
      </c>
      <c r="Q4" s="78">
        <v>800</v>
      </c>
      <c r="R4" s="65">
        <f t="shared" si="0"/>
        <v>152</v>
      </c>
      <c r="S4" s="69">
        <f t="shared" si="1"/>
        <v>952</v>
      </c>
      <c r="T4" s="7">
        <f t="shared" ref="T4:T14" si="8">Q4*H4</f>
        <v>400000</v>
      </c>
      <c r="U4" s="7">
        <f t="shared" ref="U4:U14" si="9">S4*H4</f>
        <v>476000</v>
      </c>
      <c r="V4" s="7">
        <v>800</v>
      </c>
      <c r="W4" s="7">
        <v>152</v>
      </c>
      <c r="X4" s="7">
        <v>952</v>
      </c>
      <c r="Y4" s="7">
        <f t="shared" ref="Y4:Y14" si="10">V4*H4</f>
        <v>400000</v>
      </c>
      <c r="Z4" s="7">
        <f t="shared" ref="Z4:Z14" si="11">X4*H4</f>
        <v>476000</v>
      </c>
      <c r="AA4" s="7">
        <f t="shared" si="2"/>
        <v>830.13333333333333</v>
      </c>
      <c r="AB4" s="7">
        <f t="shared" si="2"/>
        <v>157.72533333333334</v>
      </c>
      <c r="AC4" s="7">
        <f t="shared" si="2"/>
        <v>987.85866666666664</v>
      </c>
      <c r="AD4" s="7">
        <f t="shared" si="2"/>
        <v>415066.66666666669</v>
      </c>
      <c r="AE4" s="7">
        <f t="shared" si="2"/>
        <v>493929.33333333331</v>
      </c>
      <c r="AF4" s="127">
        <f t="shared" ref="AF4:AF14" si="12">_xlfn.STDEV.P(P4,U4,Z4)</f>
        <v>25355.906364308015</v>
      </c>
      <c r="AG4" s="128">
        <f t="shared" si="3"/>
        <v>5.1335089157776986E-2</v>
      </c>
    </row>
    <row r="5" spans="1:36" ht="28.8" x14ac:dyDescent="0.3">
      <c r="A5" s="14">
        <v>3</v>
      </c>
      <c r="B5" s="313"/>
      <c r="C5" s="296"/>
      <c r="D5" s="296"/>
      <c r="E5" s="296"/>
      <c r="F5" s="296"/>
      <c r="G5" s="40" t="s">
        <v>37</v>
      </c>
      <c r="H5" s="152">
        <v>200</v>
      </c>
      <c r="I5" s="35" t="s">
        <v>36</v>
      </c>
      <c r="J5" s="296"/>
      <c r="K5" s="296"/>
      <c r="L5" s="66">
        <v>1669.5</v>
      </c>
      <c r="M5" s="65">
        <f t="shared" si="4"/>
        <v>317.20499999999998</v>
      </c>
      <c r="N5" s="69">
        <f t="shared" si="5"/>
        <v>1986.7049999999999</v>
      </c>
      <c r="O5" s="7">
        <f t="shared" si="6"/>
        <v>333900</v>
      </c>
      <c r="P5" s="7">
        <f t="shared" si="7"/>
        <v>397341</v>
      </c>
      <c r="Q5" s="78">
        <v>1500</v>
      </c>
      <c r="R5" s="65">
        <f t="shared" si="0"/>
        <v>285</v>
      </c>
      <c r="S5" s="69">
        <f t="shared" si="1"/>
        <v>1785</v>
      </c>
      <c r="T5" s="7">
        <f t="shared" si="8"/>
        <v>300000</v>
      </c>
      <c r="U5" s="7">
        <f t="shared" si="9"/>
        <v>357000</v>
      </c>
      <c r="V5" s="7">
        <v>1500</v>
      </c>
      <c r="W5" s="7">
        <v>285</v>
      </c>
      <c r="X5" s="7">
        <v>1785</v>
      </c>
      <c r="Y5" s="7">
        <f t="shared" si="10"/>
        <v>300000</v>
      </c>
      <c r="Z5" s="7">
        <f t="shared" si="11"/>
        <v>357000</v>
      </c>
      <c r="AA5" s="7">
        <f t="shared" si="2"/>
        <v>1556.5</v>
      </c>
      <c r="AB5" s="7">
        <f t="shared" si="2"/>
        <v>295.73499999999996</v>
      </c>
      <c r="AC5" s="7">
        <f t="shared" si="2"/>
        <v>1852.2349999999999</v>
      </c>
      <c r="AD5" s="7">
        <f t="shared" si="2"/>
        <v>311300</v>
      </c>
      <c r="AE5" s="7">
        <f t="shared" si="2"/>
        <v>370447</v>
      </c>
      <c r="AF5" s="127">
        <f t="shared" si="12"/>
        <v>19016.929773231008</v>
      </c>
      <c r="AG5" s="128">
        <f t="shared" si="3"/>
        <v>5.1335089157776979E-2</v>
      </c>
    </row>
    <row r="6" spans="1:36" ht="28.8" x14ac:dyDescent="0.3">
      <c r="A6" s="14">
        <v>4</v>
      </c>
      <c r="B6" s="313"/>
      <c r="C6" s="296"/>
      <c r="D6" s="296"/>
      <c r="E6" s="296"/>
      <c r="F6" s="296"/>
      <c r="G6" s="41" t="s">
        <v>38</v>
      </c>
      <c r="H6" s="35">
        <v>200</v>
      </c>
      <c r="I6" s="35" t="s">
        <v>36</v>
      </c>
      <c r="J6" s="296"/>
      <c r="K6" s="296"/>
      <c r="L6" s="66">
        <v>2226</v>
      </c>
      <c r="M6" s="65">
        <f t="shared" si="4"/>
        <v>422.94</v>
      </c>
      <c r="N6" s="69">
        <f t="shared" si="5"/>
        <v>2648.94</v>
      </c>
      <c r="O6" s="7">
        <f t="shared" si="6"/>
        <v>445200</v>
      </c>
      <c r="P6" s="7">
        <f t="shared" si="7"/>
        <v>529788</v>
      </c>
      <c r="Q6" s="78">
        <v>2200</v>
      </c>
      <c r="R6" s="65">
        <f t="shared" si="0"/>
        <v>418</v>
      </c>
      <c r="S6" s="69">
        <f t="shared" si="1"/>
        <v>2618</v>
      </c>
      <c r="T6" s="7">
        <f t="shared" si="8"/>
        <v>440000</v>
      </c>
      <c r="U6" s="7">
        <f t="shared" si="9"/>
        <v>523600</v>
      </c>
      <c r="V6" s="7">
        <v>2000</v>
      </c>
      <c r="W6" s="7">
        <v>380</v>
      </c>
      <c r="X6" s="7">
        <v>2380</v>
      </c>
      <c r="Y6" s="7">
        <f t="shared" si="10"/>
        <v>400000</v>
      </c>
      <c r="Z6" s="7">
        <f t="shared" si="11"/>
        <v>476000</v>
      </c>
      <c r="AA6" s="7">
        <f t="shared" si="2"/>
        <v>2142</v>
      </c>
      <c r="AB6" s="7">
        <f t="shared" si="2"/>
        <v>406.98</v>
      </c>
      <c r="AC6" s="7">
        <f t="shared" si="2"/>
        <v>2548.98</v>
      </c>
      <c r="AD6" s="7">
        <f t="shared" si="2"/>
        <v>428400</v>
      </c>
      <c r="AE6" s="7">
        <f t="shared" si="2"/>
        <v>509796</v>
      </c>
      <c r="AF6" s="127">
        <f t="shared" si="12"/>
        <v>24030.536795225082</v>
      </c>
      <c r="AG6" s="128">
        <f t="shared" si="3"/>
        <v>4.7137554620328682E-2</v>
      </c>
    </row>
    <row r="7" spans="1:36" ht="331.2" x14ac:dyDescent="0.3">
      <c r="A7" s="14">
        <v>5</v>
      </c>
      <c r="B7" s="313"/>
      <c r="C7" s="35" t="s">
        <v>39</v>
      </c>
      <c r="D7" s="35" t="s">
        <v>40</v>
      </c>
      <c r="E7" s="35" t="s">
        <v>41</v>
      </c>
      <c r="F7" s="35" t="s">
        <v>42</v>
      </c>
      <c r="G7" s="42" t="s">
        <v>43</v>
      </c>
      <c r="H7" s="35">
        <v>450</v>
      </c>
      <c r="I7" s="35" t="s">
        <v>44</v>
      </c>
      <c r="J7" s="35">
        <v>12</v>
      </c>
      <c r="K7" s="6" t="s">
        <v>45</v>
      </c>
      <c r="L7" s="66">
        <v>556.5</v>
      </c>
      <c r="M7" s="65">
        <f t="shared" si="4"/>
        <v>105.735</v>
      </c>
      <c r="N7" s="69">
        <f t="shared" si="5"/>
        <v>662.23500000000001</v>
      </c>
      <c r="O7" s="7">
        <f t="shared" si="6"/>
        <v>250425</v>
      </c>
      <c r="P7" s="7">
        <f t="shared" si="7"/>
        <v>298005.75</v>
      </c>
      <c r="Q7" s="78">
        <v>474</v>
      </c>
      <c r="R7" s="65">
        <f t="shared" si="0"/>
        <v>90.06</v>
      </c>
      <c r="S7" s="69">
        <f t="shared" si="1"/>
        <v>564.05999999999995</v>
      </c>
      <c r="T7" s="7">
        <f t="shared" si="8"/>
        <v>213300</v>
      </c>
      <c r="U7" s="7">
        <f t="shared" si="9"/>
        <v>253826.99999999997</v>
      </c>
      <c r="V7" s="7">
        <v>500</v>
      </c>
      <c r="W7" s="7">
        <v>95</v>
      </c>
      <c r="X7" s="7">
        <v>595</v>
      </c>
      <c r="Y7" s="7">
        <f t="shared" si="10"/>
        <v>225000</v>
      </c>
      <c r="Z7" s="7">
        <f t="shared" si="11"/>
        <v>267750</v>
      </c>
      <c r="AA7" s="7">
        <f t="shared" si="2"/>
        <v>510.16666666666669</v>
      </c>
      <c r="AB7" s="7">
        <f t="shared" si="2"/>
        <v>96.931666666666672</v>
      </c>
      <c r="AC7" s="7">
        <f t="shared" si="2"/>
        <v>607.09833333333336</v>
      </c>
      <c r="AD7" s="7">
        <f t="shared" si="2"/>
        <v>229575</v>
      </c>
      <c r="AE7" s="7">
        <f t="shared" si="2"/>
        <v>273194.25</v>
      </c>
      <c r="AF7" s="127">
        <f t="shared" si="12"/>
        <v>18442.168734316481</v>
      </c>
      <c r="AG7" s="128">
        <f t="shared" si="3"/>
        <v>6.7505698726515947E-2</v>
      </c>
    </row>
    <row r="8" spans="1:36" ht="72" x14ac:dyDescent="0.3">
      <c r="A8" s="14">
        <v>6</v>
      </c>
      <c r="B8" s="313"/>
      <c r="C8" s="296" t="s">
        <v>46</v>
      </c>
      <c r="D8" s="296" t="s">
        <v>47</v>
      </c>
      <c r="E8" s="296" t="s">
        <v>48</v>
      </c>
      <c r="F8" s="296" t="s">
        <v>49</v>
      </c>
      <c r="G8" s="42" t="s">
        <v>50</v>
      </c>
      <c r="H8" s="35">
        <v>15</v>
      </c>
      <c r="I8" s="35" t="s">
        <v>44</v>
      </c>
      <c r="J8" s="296" t="s">
        <v>48</v>
      </c>
      <c r="K8" s="6"/>
      <c r="L8" s="66">
        <v>3116400</v>
      </c>
      <c r="M8" s="65">
        <f t="shared" si="4"/>
        <v>592116</v>
      </c>
      <c r="N8" s="69">
        <f t="shared" si="5"/>
        <v>3708516</v>
      </c>
      <c r="O8" s="7">
        <f t="shared" si="6"/>
        <v>46746000</v>
      </c>
      <c r="P8" s="7">
        <f t="shared" si="7"/>
        <v>55627740</v>
      </c>
      <c r="Q8" s="78">
        <v>2830489</v>
      </c>
      <c r="R8" s="65">
        <f t="shared" si="0"/>
        <v>537792.91</v>
      </c>
      <c r="S8" s="69">
        <f t="shared" si="1"/>
        <v>3368281.91</v>
      </c>
      <c r="T8" s="7">
        <f t="shared" si="8"/>
        <v>42457335</v>
      </c>
      <c r="U8" s="7">
        <f t="shared" si="9"/>
        <v>50524228.650000006</v>
      </c>
      <c r="V8" s="7">
        <v>2800000</v>
      </c>
      <c r="W8" s="7">
        <v>532000</v>
      </c>
      <c r="X8" s="7">
        <v>3332000</v>
      </c>
      <c r="Y8" s="7">
        <f t="shared" si="10"/>
        <v>42000000</v>
      </c>
      <c r="Z8" s="7">
        <f t="shared" si="11"/>
        <v>49980000</v>
      </c>
      <c r="AA8" s="7">
        <f t="shared" si="2"/>
        <v>2915629.6666666665</v>
      </c>
      <c r="AB8" s="7">
        <f t="shared" si="2"/>
        <v>553969.63666666672</v>
      </c>
      <c r="AC8" s="7">
        <f t="shared" si="2"/>
        <v>3469599.3033333332</v>
      </c>
      <c r="AD8" s="7">
        <f t="shared" si="2"/>
        <v>43734445</v>
      </c>
      <c r="AE8" s="7">
        <f t="shared" si="2"/>
        <v>52043989.550000004</v>
      </c>
      <c r="AF8" s="127">
        <f t="shared" si="12"/>
        <v>2543815.5949644619</v>
      </c>
      <c r="AG8" s="128">
        <f t="shared" si="3"/>
        <v>4.8878182033307661E-2</v>
      </c>
      <c r="AI8" s="1">
        <f>350*6</f>
        <v>2100</v>
      </c>
      <c r="AJ8" s="1">
        <f>350*3</f>
        <v>1050</v>
      </c>
    </row>
    <row r="9" spans="1:36" ht="43.2" x14ac:dyDescent="0.3">
      <c r="A9" s="14">
        <v>7</v>
      </c>
      <c r="B9" s="313"/>
      <c r="C9" s="296"/>
      <c r="D9" s="296"/>
      <c r="E9" s="296"/>
      <c r="F9" s="296"/>
      <c r="G9" s="42" t="s">
        <v>51</v>
      </c>
      <c r="H9" s="152">
        <v>450</v>
      </c>
      <c r="I9" s="35" t="s">
        <v>44</v>
      </c>
      <c r="J9" s="296"/>
      <c r="K9" s="6"/>
      <c r="L9" s="67">
        <v>779.1</v>
      </c>
      <c r="M9" s="65">
        <f t="shared" si="4"/>
        <v>148.029</v>
      </c>
      <c r="N9" s="69">
        <f t="shared" si="5"/>
        <v>927.12900000000002</v>
      </c>
      <c r="O9" s="7">
        <f t="shared" si="6"/>
        <v>350595</v>
      </c>
      <c r="P9" s="7">
        <f t="shared" si="7"/>
        <v>417208.05</v>
      </c>
      <c r="Q9" s="78">
        <v>750</v>
      </c>
      <c r="R9" s="65">
        <f t="shared" si="0"/>
        <v>142.5</v>
      </c>
      <c r="S9" s="69">
        <f t="shared" si="1"/>
        <v>892.5</v>
      </c>
      <c r="T9" s="7">
        <f t="shared" si="8"/>
        <v>337500</v>
      </c>
      <c r="U9" s="7">
        <f t="shared" si="9"/>
        <v>401625</v>
      </c>
      <c r="V9" s="7">
        <v>700</v>
      </c>
      <c r="W9" s="7">
        <v>133</v>
      </c>
      <c r="X9" s="7">
        <v>833</v>
      </c>
      <c r="Y9" s="7">
        <f t="shared" si="10"/>
        <v>315000</v>
      </c>
      <c r="Z9" s="7">
        <f t="shared" si="11"/>
        <v>374850</v>
      </c>
      <c r="AA9" s="7">
        <f t="shared" si="2"/>
        <v>743.0333333333333</v>
      </c>
      <c r="AB9" s="7">
        <f t="shared" si="2"/>
        <v>141.17633333333333</v>
      </c>
      <c r="AC9" s="7">
        <f t="shared" si="2"/>
        <v>884.20966666666664</v>
      </c>
      <c r="AD9" s="7">
        <f t="shared" si="2"/>
        <v>334365</v>
      </c>
      <c r="AE9" s="7">
        <f t="shared" si="2"/>
        <v>397894.35000000003</v>
      </c>
      <c r="AF9" s="127">
        <f t="shared" si="12"/>
        <v>17492.653925148119</v>
      </c>
      <c r="AG9" s="128">
        <f t="shared" si="3"/>
        <v>4.3963061865915205E-2</v>
      </c>
      <c r="AH9" s="1">
        <f>450/15</f>
        <v>30</v>
      </c>
    </row>
    <row r="10" spans="1:36" ht="158.4" x14ac:dyDescent="0.3">
      <c r="A10" s="14">
        <v>8</v>
      </c>
      <c r="B10" s="313"/>
      <c r="C10" s="281" t="s">
        <v>52</v>
      </c>
      <c r="D10" s="281" t="s">
        <v>53</v>
      </c>
      <c r="E10" s="281" t="s">
        <v>54</v>
      </c>
      <c r="F10" s="281" t="s">
        <v>55</v>
      </c>
      <c r="G10" s="40" t="s">
        <v>56</v>
      </c>
      <c r="H10" s="35">
        <v>1200</v>
      </c>
      <c r="I10" s="35" t="s">
        <v>44</v>
      </c>
      <c r="J10" s="296" t="s">
        <v>54</v>
      </c>
      <c r="K10" s="6"/>
      <c r="L10" s="66">
        <v>111300</v>
      </c>
      <c r="M10" s="65">
        <f t="shared" si="4"/>
        <v>21147</v>
      </c>
      <c r="N10" s="69">
        <f t="shared" si="5"/>
        <v>132447</v>
      </c>
      <c r="O10" s="7">
        <f t="shared" si="6"/>
        <v>133560000</v>
      </c>
      <c r="P10" s="7">
        <f t="shared" si="7"/>
        <v>158936400</v>
      </c>
      <c r="Q10" s="78">
        <v>102349</v>
      </c>
      <c r="R10" s="65">
        <f t="shared" si="0"/>
        <v>19446.310000000001</v>
      </c>
      <c r="S10" s="69">
        <f t="shared" si="1"/>
        <v>121795.31</v>
      </c>
      <c r="T10" s="7">
        <f t="shared" si="8"/>
        <v>122818800</v>
      </c>
      <c r="U10" s="7">
        <f t="shared" si="9"/>
        <v>146154372</v>
      </c>
      <c r="V10" s="7">
        <v>100000</v>
      </c>
      <c r="W10" s="7">
        <v>19000</v>
      </c>
      <c r="X10" s="7">
        <v>119000</v>
      </c>
      <c r="Y10" s="7">
        <f t="shared" si="10"/>
        <v>120000000</v>
      </c>
      <c r="Z10" s="7">
        <f t="shared" si="11"/>
        <v>142800000</v>
      </c>
      <c r="AA10" s="7">
        <f t="shared" si="2"/>
        <v>104549.66666666667</v>
      </c>
      <c r="AB10" s="7">
        <f t="shared" si="2"/>
        <v>19864.436666666665</v>
      </c>
      <c r="AC10" s="7">
        <f t="shared" si="2"/>
        <v>124414.10333333333</v>
      </c>
      <c r="AD10" s="7">
        <f t="shared" si="2"/>
        <v>125459600</v>
      </c>
      <c r="AE10" s="7">
        <f t="shared" si="2"/>
        <v>149296924</v>
      </c>
      <c r="AF10" s="127">
        <f t="shared" si="12"/>
        <v>6952341.3823223608</v>
      </c>
      <c r="AG10" s="128">
        <f t="shared" si="3"/>
        <v>4.6567211139074513E-2</v>
      </c>
      <c r="AI10" s="1">
        <f>450*12</f>
        <v>5400</v>
      </c>
    </row>
    <row r="11" spans="1:36" ht="72" x14ac:dyDescent="0.3">
      <c r="A11" s="14">
        <v>9</v>
      </c>
      <c r="B11" s="313"/>
      <c r="C11" s="282"/>
      <c r="D11" s="282"/>
      <c r="E11" s="282"/>
      <c r="F11" s="282"/>
      <c r="G11" s="40" t="s">
        <v>57</v>
      </c>
      <c r="H11" s="35">
        <v>200</v>
      </c>
      <c r="I11" s="35" t="s">
        <v>44</v>
      </c>
      <c r="J11" s="296"/>
      <c r="K11" s="6"/>
      <c r="L11" s="68">
        <v>5565</v>
      </c>
      <c r="M11" s="65">
        <f t="shared" si="4"/>
        <v>1057.3499999999999</v>
      </c>
      <c r="N11" s="69">
        <f t="shared" si="5"/>
        <v>6622.35</v>
      </c>
      <c r="O11" s="7">
        <f t="shared" si="6"/>
        <v>1113000</v>
      </c>
      <c r="P11" s="7">
        <f t="shared" si="7"/>
        <v>1324470</v>
      </c>
      <c r="Q11" s="78">
        <v>5000</v>
      </c>
      <c r="R11" s="65">
        <f t="shared" si="0"/>
        <v>950</v>
      </c>
      <c r="S11" s="69">
        <f t="shared" si="1"/>
        <v>5950</v>
      </c>
      <c r="T11" s="7">
        <f t="shared" si="8"/>
        <v>1000000</v>
      </c>
      <c r="U11" s="7">
        <f t="shared" si="9"/>
        <v>1190000</v>
      </c>
      <c r="V11" s="7">
        <v>5000</v>
      </c>
      <c r="W11" s="7">
        <v>950</v>
      </c>
      <c r="X11" s="7">
        <v>5950</v>
      </c>
      <c r="Y11" s="7">
        <f t="shared" si="10"/>
        <v>1000000</v>
      </c>
      <c r="Z11" s="7">
        <f t="shared" si="11"/>
        <v>1190000</v>
      </c>
      <c r="AA11" s="7">
        <f t="shared" si="2"/>
        <v>5188.333333333333</v>
      </c>
      <c r="AB11" s="7">
        <f t="shared" si="2"/>
        <v>985.7833333333333</v>
      </c>
      <c r="AC11" s="7">
        <f t="shared" si="2"/>
        <v>6174.1166666666659</v>
      </c>
      <c r="AD11" s="7">
        <f t="shared" si="2"/>
        <v>1037666.6666666666</v>
      </c>
      <c r="AE11" s="7">
        <f t="shared" si="2"/>
        <v>1234823.3333333333</v>
      </c>
      <c r="AF11" s="127">
        <f t="shared" si="12"/>
        <v>63389.765910770038</v>
      </c>
      <c r="AG11" s="128">
        <f t="shared" si="3"/>
        <v>5.1335089157776993E-2</v>
      </c>
    </row>
    <row r="12" spans="1:36" ht="15.6" x14ac:dyDescent="0.3">
      <c r="A12" s="5">
        <v>10</v>
      </c>
      <c r="B12" s="314"/>
      <c r="C12" s="282"/>
      <c r="D12" s="283"/>
      <c r="E12" s="283"/>
      <c r="F12" s="283"/>
      <c r="G12" s="40" t="s">
        <v>58</v>
      </c>
      <c r="H12" s="35">
        <v>2</v>
      </c>
      <c r="I12" s="35" t="s">
        <v>59</v>
      </c>
      <c r="J12" s="296"/>
      <c r="K12" s="6"/>
      <c r="L12" s="68">
        <v>3339000</v>
      </c>
      <c r="M12" s="65">
        <f t="shared" si="4"/>
        <v>634410</v>
      </c>
      <c r="N12" s="69">
        <f t="shared" si="5"/>
        <v>3973410</v>
      </c>
      <c r="O12" s="7">
        <f t="shared" si="6"/>
        <v>6678000</v>
      </c>
      <c r="P12" s="7">
        <f t="shared" si="7"/>
        <v>7946820</v>
      </c>
      <c r="Q12" s="78">
        <v>3500000</v>
      </c>
      <c r="R12" s="65">
        <f t="shared" si="0"/>
        <v>665000</v>
      </c>
      <c r="S12" s="69">
        <f t="shared" si="1"/>
        <v>4165000</v>
      </c>
      <c r="T12" s="7">
        <f t="shared" si="8"/>
        <v>7000000</v>
      </c>
      <c r="U12" s="7">
        <f t="shared" si="9"/>
        <v>8330000</v>
      </c>
      <c r="V12" s="7">
        <v>3000000</v>
      </c>
      <c r="W12" s="7">
        <v>570000</v>
      </c>
      <c r="X12" s="7">
        <v>3570000</v>
      </c>
      <c r="Y12" s="7">
        <f t="shared" si="10"/>
        <v>6000000</v>
      </c>
      <c r="Z12" s="7">
        <f t="shared" si="11"/>
        <v>7140000</v>
      </c>
      <c r="AA12" s="7">
        <f t="shared" si="2"/>
        <v>3279666.6666666665</v>
      </c>
      <c r="AB12" s="7">
        <f t="shared" si="2"/>
        <v>623136.66666666663</v>
      </c>
      <c r="AC12" s="7">
        <f t="shared" si="2"/>
        <v>3902803.3333333335</v>
      </c>
      <c r="AD12" s="7">
        <f t="shared" si="2"/>
        <v>6559333.333333333</v>
      </c>
      <c r="AE12" s="7">
        <f t="shared" si="2"/>
        <v>7805606.666666667</v>
      </c>
      <c r="AF12" s="127">
        <f t="shared" si="12"/>
        <v>495971.03687838686</v>
      </c>
      <c r="AG12" s="128">
        <f t="shared" si="3"/>
        <v>6.3540357342933868E-2</v>
      </c>
    </row>
    <row r="13" spans="1:36" ht="230.4" x14ac:dyDescent="0.3">
      <c r="A13" s="14">
        <v>11</v>
      </c>
      <c r="B13" s="63" t="s">
        <v>60</v>
      </c>
      <c r="C13" s="47" t="s">
        <v>61</v>
      </c>
      <c r="D13" s="47" t="s">
        <v>62</v>
      </c>
      <c r="E13" s="37" t="s">
        <v>63</v>
      </c>
      <c r="F13" s="37">
        <v>350</v>
      </c>
      <c r="G13" s="42" t="s">
        <v>64</v>
      </c>
      <c r="H13" s="35">
        <v>6</v>
      </c>
      <c r="I13" s="35" t="s">
        <v>65</v>
      </c>
      <c r="J13" s="35">
        <v>350</v>
      </c>
      <c r="K13" s="4" t="s">
        <v>66</v>
      </c>
      <c r="L13" s="66">
        <v>5008500</v>
      </c>
      <c r="M13" s="65">
        <f t="shared" si="4"/>
        <v>951615</v>
      </c>
      <c r="N13" s="69">
        <f t="shared" si="5"/>
        <v>5960115</v>
      </c>
      <c r="O13" s="7">
        <f t="shared" si="6"/>
        <v>30051000</v>
      </c>
      <c r="P13" s="7">
        <f t="shared" si="7"/>
        <v>35760690</v>
      </c>
      <c r="Q13" s="78">
        <v>4500000</v>
      </c>
      <c r="R13" s="65">
        <f t="shared" si="0"/>
        <v>855000</v>
      </c>
      <c r="S13" s="69">
        <f t="shared" si="1"/>
        <v>5355000</v>
      </c>
      <c r="T13" s="7">
        <f t="shared" si="8"/>
        <v>27000000</v>
      </c>
      <c r="U13" s="7">
        <f t="shared" si="9"/>
        <v>32130000</v>
      </c>
      <c r="V13" s="7">
        <v>4500000</v>
      </c>
      <c r="W13" s="7">
        <v>855000</v>
      </c>
      <c r="X13" s="7">
        <v>5355000</v>
      </c>
      <c r="Y13" s="7">
        <f t="shared" si="10"/>
        <v>27000000</v>
      </c>
      <c r="Z13" s="7">
        <f t="shared" si="11"/>
        <v>32130000</v>
      </c>
      <c r="AA13" s="7">
        <f t="shared" si="2"/>
        <v>4669500</v>
      </c>
      <c r="AB13" s="7">
        <f t="shared" si="2"/>
        <v>887205</v>
      </c>
      <c r="AC13" s="7">
        <f t="shared" si="2"/>
        <v>5556705</v>
      </c>
      <c r="AD13" s="7">
        <f t="shared" si="2"/>
        <v>28017000</v>
      </c>
      <c r="AE13" s="7">
        <f t="shared" si="2"/>
        <v>33340230</v>
      </c>
      <c r="AF13" s="127">
        <f t="shared" si="12"/>
        <v>1711523.6795907908</v>
      </c>
      <c r="AG13" s="128">
        <f t="shared" si="3"/>
        <v>5.1335089157776979E-2</v>
      </c>
    </row>
    <row r="14" spans="1:36" ht="144" x14ac:dyDescent="0.3">
      <c r="A14" s="5">
        <v>12</v>
      </c>
      <c r="B14" s="162" t="s">
        <v>67</v>
      </c>
      <c r="C14" s="35" t="s">
        <v>68</v>
      </c>
      <c r="D14" s="35" t="s">
        <v>69</v>
      </c>
      <c r="E14" s="35" t="s">
        <v>70</v>
      </c>
      <c r="F14" s="35" t="s">
        <v>71</v>
      </c>
      <c r="G14" s="43" t="s">
        <v>72</v>
      </c>
      <c r="H14" s="35">
        <v>10</v>
      </c>
      <c r="I14" s="35" t="s">
        <v>73</v>
      </c>
      <c r="J14" s="35" t="s">
        <v>70</v>
      </c>
      <c r="K14" s="4"/>
      <c r="L14" s="66">
        <v>10017000</v>
      </c>
      <c r="M14" s="65">
        <f t="shared" si="4"/>
        <v>1903230</v>
      </c>
      <c r="N14" s="69">
        <f t="shared" si="5"/>
        <v>11920230</v>
      </c>
      <c r="O14" s="7">
        <f t="shared" si="6"/>
        <v>100170000</v>
      </c>
      <c r="P14" s="7">
        <f t="shared" si="7"/>
        <v>119202300</v>
      </c>
      <c r="Q14" s="78">
        <v>9646509</v>
      </c>
      <c r="R14" s="65">
        <f t="shared" si="0"/>
        <v>1832836.71</v>
      </c>
      <c r="S14" s="69">
        <f t="shared" si="1"/>
        <v>11479345.710000001</v>
      </c>
      <c r="T14" s="7">
        <f t="shared" si="8"/>
        <v>96465090</v>
      </c>
      <c r="U14" s="7">
        <f t="shared" si="9"/>
        <v>114793457.10000001</v>
      </c>
      <c r="V14" s="7">
        <v>9000000</v>
      </c>
      <c r="W14" s="7">
        <v>1710000</v>
      </c>
      <c r="X14" s="7">
        <v>10710000</v>
      </c>
      <c r="Y14" s="7">
        <f t="shared" si="10"/>
        <v>90000000</v>
      </c>
      <c r="Z14" s="7">
        <f t="shared" si="11"/>
        <v>107100000</v>
      </c>
      <c r="AA14" s="7">
        <f t="shared" si="2"/>
        <v>9554503</v>
      </c>
      <c r="AB14" s="7">
        <f t="shared" si="2"/>
        <v>1815355.57</v>
      </c>
      <c r="AC14" s="7">
        <f t="shared" si="2"/>
        <v>11369858.57</v>
      </c>
      <c r="AD14" s="7">
        <f t="shared" si="2"/>
        <v>95545030</v>
      </c>
      <c r="AE14" s="7">
        <f t="shared" si="2"/>
        <v>113698585.7</v>
      </c>
      <c r="AF14" s="127">
        <f t="shared" si="12"/>
        <v>5001031.4842309272</v>
      </c>
      <c r="AG14" s="128">
        <f t="shared" si="3"/>
        <v>4.3984992895394717E-2</v>
      </c>
    </row>
    <row r="15" spans="1:36" ht="36.450000000000003" customHeight="1" x14ac:dyDescent="0.3">
      <c r="A15" s="33"/>
      <c r="B15" s="33"/>
      <c r="C15" s="33"/>
      <c r="D15" s="33"/>
      <c r="E15" s="33"/>
      <c r="F15" s="10"/>
      <c r="G15" s="9"/>
      <c r="H15" s="9"/>
      <c r="I15" s="9"/>
      <c r="J15" s="33"/>
      <c r="K15" s="9"/>
      <c r="L15" s="11"/>
      <c r="M15" s="11"/>
      <c r="N15" s="11"/>
      <c r="O15" s="12"/>
      <c r="P15" s="12">
        <f>SUM(P3:P14)</f>
        <v>430638175.80000001</v>
      </c>
      <c r="Q15" s="11"/>
      <c r="R15" s="11"/>
      <c r="S15" s="11"/>
      <c r="T15" s="12"/>
      <c r="U15" s="12">
        <f>SUM(U3:U14)</f>
        <v>402734109.75</v>
      </c>
      <c r="V15" s="11"/>
      <c r="W15" s="11"/>
      <c r="X15" s="11"/>
      <c r="Y15" s="12"/>
      <c r="Z15" s="12">
        <f>SUM(Z3:Z14)</f>
        <v>386916600</v>
      </c>
      <c r="AA15" s="11"/>
      <c r="AB15" s="11"/>
      <c r="AC15" s="11"/>
      <c r="AD15" s="12"/>
      <c r="AE15" s="12">
        <f>SUM(AE3:AE14)</f>
        <v>406762961.84999996</v>
      </c>
      <c r="AF15" s="12"/>
      <c r="AG15" s="29"/>
    </row>
    <row r="16" spans="1:36" ht="15.6" x14ac:dyDescent="0.3">
      <c r="A16" s="3"/>
      <c r="B16" s="3"/>
      <c r="C16" s="3"/>
      <c r="D16" s="3"/>
      <c r="E16" s="3"/>
      <c r="F16" s="3"/>
      <c r="G16" s="3"/>
      <c r="H16" s="3"/>
      <c r="I16" s="3"/>
      <c r="J16" s="3"/>
      <c r="K16" s="3"/>
      <c r="L16" s="3"/>
      <c r="M16" s="3"/>
      <c r="N16" s="3"/>
      <c r="O16" s="3"/>
      <c r="P16" s="79">
        <f>P15+$J$89+$N$93+$N$100</f>
        <v>1354092289.6700001</v>
      </c>
      <c r="Q16" s="3"/>
      <c r="R16" s="3"/>
      <c r="S16" s="3"/>
      <c r="T16" s="3"/>
      <c r="U16" s="79">
        <f>U15+$J$89+$N$93+$N$100</f>
        <v>1326188223.6199999</v>
      </c>
      <c r="V16" s="3"/>
      <c r="W16" s="3"/>
      <c r="X16" s="3"/>
      <c r="Y16" s="3"/>
      <c r="Z16" s="79">
        <f>Z15+$J$89+$N$93+$N$100</f>
        <v>1310370713.8699999</v>
      </c>
      <c r="AA16" s="3"/>
      <c r="AB16" s="3"/>
      <c r="AC16" s="3"/>
      <c r="AD16" s="3"/>
      <c r="AE16" s="79">
        <f>AE15+$J$89+$N$93+$N$100</f>
        <v>1330217075.7199998</v>
      </c>
      <c r="AF16" s="153"/>
      <c r="AG16" s="154"/>
      <c r="AH16" s="231">
        <v>1305484000</v>
      </c>
    </row>
    <row r="17" spans="1:34" ht="15.6" x14ac:dyDescent="0.3">
      <c r="AG17" s="232"/>
      <c r="AH17" s="147">
        <f>+AH16-AE16</f>
        <v>-24733075.71999979</v>
      </c>
    </row>
    <row r="18" spans="1:34" ht="165" customHeight="1" x14ac:dyDescent="0.3">
      <c r="A18" s="233"/>
      <c r="C18" s="48"/>
      <c r="D18" s="49"/>
      <c r="E18" s="49"/>
      <c r="F18" s="49" t="s">
        <v>74</v>
      </c>
      <c r="G18" s="49" t="s">
        <v>75</v>
      </c>
      <c r="H18" s="50" t="s">
        <v>76</v>
      </c>
      <c r="I18" s="51" t="s">
        <v>77</v>
      </c>
      <c r="J18" s="52" t="s">
        <v>78</v>
      </c>
      <c r="K18" s="70" t="s">
        <v>79</v>
      </c>
      <c r="L18" s="53"/>
      <c r="M18" s="53"/>
      <c r="AG18" s="232"/>
    </row>
    <row r="19" spans="1:34" ht="19.2" customHeight="1" x14ac:dyDescent="0.3">
      <c r="C19" s="278" t="s">
        <v>80</v>
      </c>
      <c r="D19" s="281" t="s">
        <v>81</v>
      </c>
      <c r="E19" s="281">
        <v>1</v>
      </c>
      <c r="F19" s="281" t="s">
        <v>82</v>
      </c>
      <c r="G19" s="176" t="s">
        <v>83</v>
      </c>
      <c r="H19" s="281">
        <v>1</v>
      </c>
      <c r="I19" s="293">
        <v>8</v>
      </c>
      <c r="J19" s="268">
        <v>8000000</v>
      </c>
      <c r="K19" s="268">
        <f>J19*I19*H19</f>
        <v>64000000</v>
      </c>
      <c r="L19" s="71"/>
      <c r="M19" s="71"/>
      <c r="AG19" s="232"/>
    </row>
    <row r="20" spans="1:34" ht="39.450000000000003" customHeight="1" x14ac:dyDescent="0.3">
      <c r="C20" s="279"/>
      <c r="D20" s="282"/>
      <c r="E20" s="282"/>
      <c r="F20" s="282"/>
      <c r="G20" s="177" t="s">
        <v>84</v>
      </c>
      <c r="H20" s="282"/>
      <c r="I20" s="294"/>
      <c r="J20" s="269"/>
      <c r="K20" s="269"/>
      <c r="L20" s="71"/>
      <c r="M20" s="71"/>
      <c r="AG20" s="232"/>
    </row>
    <row r="21" spans="1:34" ht="18" customHeight="1" x14ac:dyDescent="0.3">
      <c r="C21" s="279"/>
      <c r="D21" s="282"/>
      <c r="E21" s="282"/>
      <c r="F21" s="282"/>
      <c r="G21" s="176" t="s">
        <v>85</v>
      </c>
      <c r="H21" s="282"/>
      <c r="I21" s="294"/>
      <c r="J21" s="269"/>
      <c r="K21" s="269"/>
      <c r="L21" s="71"/>
      <c r="M21" s="71"/>
      <c r="AG21" s="232"/>
    </row>
    <row r="22" spans="1:34" ht="39.450000000000003" customHeight="1" x14ac:dyDescent="0.3">
      <c r="C22" s="279"/>
      <c r="D22" s="282"/>
      <c r="E22" s="282"/>
      <c r="F22" s="282"/>
      <c r="G22" s="177" t="s">
        <v>86</v>
      </c>
      <c r="H22" s="282"/>
      <c r="I22" s="294"/>
      <c r="J22" s="269"/>
      <c r="K22" s="269"/>
      <c r="L22" s="71"/>
      <c r="M22" s="71"/>
      <c r="AG22" s="232"/>
    </row>
    <row r="23" spans="1:34" ht="18" customHeight="1" x14ac:dyDescent="0.3">
      <c r="C23" s="279"/>
      <c r="D23" s="282"/>
      <c r="E23" s="282"/>
      <c r="F23" s="282"/>
      <c r="G23" s="176" t="s">
        <v>87</v>
      </c>
      <c r="H23" s="282"/>
      <c r="I23" s="294"/>
      <c r="J23" s="269"/>
      <c r="K23" s="269"/>
      <c r="L23" s="71"/>
      <c r="M23" s="71"/>
      <c r="AG23" s="232"/>
    </row>
    <row r="24" spans="1:34" ht="39.450000000000003" customHeight="1" x14ac:dyDescent="0.3">
      <c r="C24" s="279"/>
      <c r="D24" s="282"/>
      <c r="E24" s="282"/>
      <c r="F24" s="282"/>
      <c r="G24" s="177" t="s">
        <v>88</v>
      </c>
      <c r="H24" s="282"/>
      <c r="I24" s="294"/>
      <c r="J24" s="269"/>
      <c r="K24" s="269"/>
      <c r="L24" s="71"/>
      <c r="M24" s="71"/>
      <c r="AG24" s="1"/>
    </row>
    <row r="25" spans="1:34" ht="19.95" customHeight="1" x14ac:dyDescent="0.3">
      <c r="C25" s="280"/>
      <c r="D25" s="282"/>
      <c r="E25" s="283"/>
      <c r="F25" s="283"/>
      <c r="G25" s="178" t="s">
        <v>89</v>
      </c>
      <c r="H25" s="283"/>
      <c r="I25" s="295"/>
      <c r="J25" s="270"/>
      <c r="K25" s="270"/>
      <c r="L25" s="71"/>
      <c r="M25" s="71"/>
      <c r="AG25" s="1"/>
    </row>
    <row r="26" spans="1:34" ht="15.45" customHeight="1" x14ac:dyDescent="0.3">
      <c r="C26" s="278" t="s">
        <v>80</v>
      </c>
      <c r="D26" s="282"/>
      <c r="E26" s="281">
        <v>2</v>
      </c>
      <c r="F26" s="281" t="s">
        <v>90</v>
      </c>
      <c r="G26" s="176" t="s">
        <v>83</v>
      </c>
      <c r="H26" s="281">
        <v>1</v>
      </c>
      <c r="I26" s="293">
        <v>8</v>
      </c>
      <c r="J26" s="268">
        <v>3381000</v>
      </c>
      <c r="K26" s="268">
        <f>J26*I26*H26</f>
        <v>27048000</v>
      </c>
      <c r="L26" s="71"/>
      <c r="M26" s="71"/>
      <c r="AG26" s="1"/>
    </row>
    <row r="27" spans="1:34" ht="35.549999999999997" customHeight="1" x14ac:dyDescent="0.3">
      <c r="C27" s="279"/>
      <c r="D27" s="282"/>
      <c r="E27" s="282"/>
      <c r="F27" s="282"/>
      <c r="G27" s="177" t="s">
        <v>91</v>
      </c>
      <c r="H27" s="282"/>
      <c r="I27" s="294"/>
      <c r="J27" s="269"/>
      <c r="K27" s="269"/>
      <c r="L27" s="72"/>
      <c r="M27" s="72"/>
      <c r="AG27" s="1"/>
    </row>
    <row r="28" spans="1:34" ht="22.95" customHeight="1" x14ac:dyDescent="0.3">
      <c r="C28" s="279"/>
      <c r="D28" s="282"/>
      <c r="E28" s="282"/>
      <c r="F28" s="282"/>
      <c r="G28" s="176" t="s">
        <v>85</v>
      </c>
      <c r="H28" s="282"/>
      <c r="I28" s="294"/>
      <c r="J28" s="269"/>
      <c r="K28" s="269"/>
      <c r="L28" s="72"/>
      <c r="M28" s="72"/>
      <c r="AG28" s="1"/>
    </row>
    <row r="29" spans="1:34" ht="35.549999999999997" customHeight="1" x14ac:dyDescent="0.3">
      <c r="C29" s="279"/>
      <c r="D29" s="282"/>
      <c r="E29" s="282"/>
      <c r="F29" s="282"/>
      <c r="G29" s="177" t="s">
        <v>92</v>
      </c>
      <c r="H29" s="282"/>
      <c r="I29" s="294"/>
      <c r="J29" s="269"/>
      <c r="K29" s="269"/>
      <c r="L29" s="72"/>
      <c r="M29" s="72"/>
      <c r="AG29" s="1"/>
    </row>
    <row r="30" spans="1:34" ht="24.45" customHeight="1" x14ac:dyDescent="0.3">
      <c r="C30" s="279"/>
      <c r="D30" s="282"/>
      <c r="E30" s="282"/>
      <c r="F30" s="282"/>
      <c r="G30" s="176" t="s">
        <v>87</v>
      </c>
      <c r="H30" s="282"/>
      <c r="I30" s="294"/>
      <c r="J30" s="269"/>
      <c r="K30" s="269"/>
      <c r="L30" s="72"/>
      <c r="M30" s="72"/>
      <c r="AG30" s="1"/>
    </row>
    <row r="31" spans="1:34" ht="35.549999999999997" customHeight="1" x14ac:dyDescent="0.3">
      <c r="C31" s="279"/>
      <c r="D31" s="282"/>
      <c r="E31" s="282"/>
      <c r="F31" s="282"/>
      <c r="G31" s="179" t="s">
        <v>93</v>
      </c>
      <c r="H31" s="282"/>
      <c r="I31" s="294"/>
      <c r="J31" s="269"/>
      <c r="K31" s="269"/>
      <c r="L31" s="72"/>
      <c r="M31" s="72"/>
      <c r="AG31" s="232"/>
    </row>
    <row r="32" spans="1:34" ht="17.55" customHeight="1" x14ac:dyDescent="0.3">
      <c r="C32" s="280"/>
      <c r="D32" s="282"/>
      <c r="E32" s="283"/>
      <c r="F32" s="283"/>
      <c r="G32" s="178" t="s">
        <v>89</v>
      </c>
      <c r="H32" s="283"/>
      <c r="I32" s="295"/>
      <c r="J32" s="270"/>
      <c r="K32" s="270"/>
      <c r="L32" s="72"/>
      <c r="M32" s="72"/>
      <c r="AG32" s="232"/>
    </row>
    <row r="33" spans="3:33" ht="20.55" customHeight="1" x14ac:dyDescent="0.3">
      <c r="C33" s="278" t="s">
        <v>94</v>
      </c>
      <c r="D33" s="282"/>
      <c r="E33" s="281">
        <v>3</v>
      </c>
      <c r="F33" s="281" t="s">
        <v>95</v>
      </c>
      <c r="G33" s="176" t="s">
        <v>83</v>
      </c>
      <c r="H33" s="281">
        <v>2</v>
      </c>
      <c r="I33" s="287">
        <v>3</v>
      </c>
      <c r="J33" s="268">
        <v>5000000</v>
      </c>
      <c r="K33" s="268">
        <f>J33*I33*H33</f>
        <v>30000000</v>
      </c>
      <c r="L33" s="72"/>
      <c r="M33" s="72"/>
      <c r="AG33" s="232"/>
    </row>
    <row r="34" spans="3:33" ht="35.549999999999997" customHeight="1" x14ac:dyDescent="0.3">
      <c r="C34" s="279"/>
      <c r="D34" s="282"/>
      <c r="E34" s="282"/>
      <c r="F34" s="282"/>
      <c r="G34" s="177" t="s">
        <v>96</v>
      </c>
      <c r="H34" s="282"/>
      <c r="I34" s="288"/>
      <c r="J34" s="269"/>
      <c r="K34" s="269"/>
      <c r="L34" s="72"/>
      <c r="M34" s="72"/>
      <c r="AG34" s="232"/>
    </row>
    <row r="35" spans="3:33" ht="18.45" customHeight="1" x14ac:dyDescent="0.3">
      <c r="C35" s="279"/>
      <c r="D35" s="282"/>
      <c r="E35" s="282"/>
      <c r="F35" s="282"/>
      <c r="G35" s="176" t="s">
        <v>85</v>
      </c>
      <c r="H35" s="282"/>
      <c r="I35" s="288"/>
      <c r="J35" s="269"/>
      <c r="K35" s="269"/>
      <c r="L35" s="72"/>
      <c r="M35" s="72"/>
      <c r="AG35" s="232"/>
    </row>
    <row r="36" spans="3:33" ht="35.549999999999997" customHeight="1" x14ac:dyDescent="0.3">
      <c r="C36" s="279"/>
      <c r="D36" s="282"/>
      <c r="E36" s="282"/>
      <c r="F36" s="282"/>
      <c r="G36" s="177" t="s">
        <v>97</v>
      </c>
      <c r="H36" s="282"/>
      <c r="I36" s="288"/>
      <c r="J36" s="269"/>
      <c r="K36" s="269"/>
      <c r="L36" s="72"/>
      <c r="M36" s="72"/>
      <c r="AG36" s="232"/>
    </row>
    <row r="37" spans="3:33" ht="15.45" customHeight="1" x14ac:dyDescent="0.3">
      <c r="C37" s="279"/>
      <c r="D37" s="282"/>
      <c r="E37" s="282"/>
      <c r="F37" s="282"/>
      <c r="G37" s="176" t="s">
        <v>87</v>
      </c>
      <c r="H37" s="282"/>
      <c r="I37" s="288"/>
      <c r="J37" s="269"/>
      <c r="K37" s="269"/>
      <c r="L37" s="72"/>
      <c r="M37" s="72"/>
      <c r="AG37" s="232"/>
    </row>
    <row r="38" spans="3:33" ht="35.549999999999997" customHeight="1" x14ac:dyDescent="0.3">
      <c r="C38" s="279"/>
      <c r="D38" s="282"/>
      <c r="E38" s="283"/>
      <c r="F38" s="283"/>
      <c r="G38" s="180" t="s">
        <v>98</v>
      </c>
      <c r="H38" s="283"/>
      <c r="I38" s="289"/>
      <c r="J38" s="270"/>
      <c r="K38" s="270"/>
      <c r="L38" s="72"/>
      <c r="M38" s="72"/>
      <c r="AG38" s="232"/>
    </row>
    <row r="39" spans="3:33" ht="22.95" customHeight="1" x14ac:dyDescent="0.3">
      <c r="C39" s="279"/>
      <c r="D39" s="282"/>
      <c r="E39" s="281">
        <v>4</v>
      </c>
      <c r="F39" s="281" t="s">
        <v>99</v>
      </c>
      <c r="G39" s="176" t="s">
        <v>83</v>
      </c>
      <c r="H39" s="281">
        <v>2</v>
      </c>
      <c r="I39" s="287">
        <v>3</v>
      </c>
      <c r="J39" s="268">
        <v>5000000</v>
      </c>
      <c r="K39" s="268">
        <f>J39*I39*H39</f>
        <v>30000000</v>
      </c>
      <c r="L39" s="72"/>
      <c r="M39" s="72"/>
      <c r="AG39" s="232"/>
    </row>
    <row r="40" spans="3:33" ht="35.549999999999997" customHeight="1" x14ac:dyDescent="0.3">
      <c r="C40" s="279"/>
      <c r="D40" s="282"/>
      <c r="E40" s="282"/>
      <c r="F40" s="282"/>
      <c r="G40" s="177" t="s">
        <v>100</v>
      </c>
      <c r="H40" s="282"/>
      <c r="I40" s="288"/>
      <c r="J40" s="269"/>
      <c r="K40" s="269"/>
      <c r="L40" s="72"/>
      <c r="M40" s="72"/>
      <c r="AG40" s="232"/>
    </row>
    <row r="41" spans="3:33" ht="26.55" customHeight="1" x14ac:dyDescent="0.3">
      <c r="C41" s="279"/>
      <c r="D41" s="282"/>
      <c r="E41" s="282"/>
      <c r="F41" s="282"/>
      <c r="G41" s="176" t="s">
        <v>85</v>
      </c>
      <c r="H41" s="282"/>
      <c r="I41" s="288"/>
      <c r="J41" s="269"/>
      <c r="K41" s="269"/>
      <c r="L41" s="72"/>
      <c r="M41" s="72"/>
      <c r="AG41" s="232"/>
    </row>
    <row r="42" spans="3:33" ht="35.549999999999997" customHeight="1" x14ac:dyDescent="0.3">
      <c r="C42" s="279"/>
      <c r="D42" s="282"/>
      <c r="E42" s="282"/>
      <c r="F42" s="282"/>
      <c r="G42" s="177" t="s">
        <v>97</v>
      </c>
      <c r="H42" s="282"/>
      <c r="I42" s="288"/>
      <c r="J42" s="269"/>
      <c r="K42" s="269"/>
      <c r="L42" s="72"/>
      <c r="M42" s="72"/>
      <c r="AG42" s="232"/>
    </row>
    <row r="43" spans="3:33" ht="20.55" customHeight="1" x14ac:dyDescent="0.3">
      <c r="C43" s="279"/>
      <c r="D43" s="282"/>
      <c r="E43" s="282"/>
      <c r="F43" s="282"/>
      <c r="G43" s="176" t="s">
        <v>87</v>
      </c>
      <c r="H43" s="282"/>
      <c r="I43" s="288"/>
      <c r="J43" s="269"/>
      <c r="K43" s="269"/>
      <c r="L43" s="72"/>
      <c r="M43" s="72"/>
      <c r="AG43" s="232"/>
    </row>
    <row r="44" spans="3:33" ht="35.549999999999997" customHeight="1" x14ac:dyDescent="0.3">
      <c r="C44" s="280"/>
      <c r="D44" s="282"/>
      <c r="E44" s="283"/>
      <c r="F44" s="283"/>
      <c r="G44" s="180" t="s">
        <v>101</v>
      </c>
      <c r="H44" s="283"/>
      <c r="I44" s="289"/>
      <c r="J44" s="270"/>
      <c r="K44" s="270"/>
      <c r="L44" s="72"/>
      <c r="M44" s="72"/>
      <c r="AG44" s="232"/>
    </row>
    <row r="45" spans="3:33" ht="35.549999999999997" customHeight="1" x14ac:dyDescent="0.3">
      <c r="C45" s="278" t="s">
        <v>102</v>
      </c>
      <c r="D45" s="282"/>
      <c r="E45" s="281">
        <v>5</v>
      </c>
      <c r="F45" s="281" t="s">
        <v>95</v>
      </c>
      <c r="G45" s="176" t="s">
        <v>83</v>
      </c>
      <c r="H45" s="284">
        <v>3</v>
      </c>
      <c r="I45" s="287">
        <v>5</v>
      </c>
      <c r="J45" s="268">
        <v>5000000</v>
      </c>
      <c r="K45" s="268">
        <f>J45*I45*H45</f>
        <v>75000000</v>
      </c>
      <c r="L45" s="72"/>
      <c r="M45" s="72"/>
      <c r="AG45" s="232"/>
    </row>
    <row r="46" spans="3:33" ht="35.549999999999997" customHeight="1" x14ac:dyDescent="0.3">
      <c r="C46" s="279"/>
      <c r="D46" s="282"/>
      <c r="E46" s="282"/>
      <c r="F46" s="282"/>
      <c r="G46" s="177" t="s">
        <v>96</v>
      </c>
      <c r="H46" s="285"/>
      <c r="I46" s="288"/>
      <c r="J46" s="269"/>
      <c r="K46" s="269"/>
      <c r="L46" s="72"/>
      <c r="M46" s="72"/>
      <c r="AG46" s="232"/>
    </row>
    <row r="47" spans="3:33" ht="35.549999999999997" customHeight="1" x14ac:dyDescent="0.3">
      <c r="C47" s="279"/>
      <c r="D47" s="282"/>
      <c r="E47" s="282"/>
      <c r="F47" s="282"/>
      <c r="G47" s="176" t="s">
        <v>85</v>
      </c>
      <c r="H47" s="285"/>
      <c r="I47" s="288"/>
      <c r="J47" s="269"/>
      <c r="K47" s="269"/>
      <c r="L47" s="72"/>
      <c r="M47" s="72"/>
      <c r="AG47" s="232"/>
    </row>
    <row r="48" spans="3:33" ht="35.549999999999997" customHeight="1" x14ac:dyDescent="0.3">
      <c r="C48" s="279"/>
      <c r="D48" s="282"/>
      <c r="E48" s="282"/>
      <c r="F48" s="282"/>
      <c r="G48" s="177" t="s">
        <v>97</v>
      </c>
      <c r="H48" s="285"/>
      <c r="I48" s="288"/>
      <c r="J48" s="269"/>
      <c r="K48" s="269"/>
      <c r="L48" s="72"/>
      <c r="M48" s="72"/>
      <c r="AG48" s="232"/>
    </row>
    <row r="49" spans="3:13" ht="35.549999999999997" customHeight="1" x14ac:dyDescent="0.3">
      <c r="C49" s="279"/>
      <c r="D49" s="282"/>
      <c r="E49" s="282"/>
      <c r="F49" s="282"/>
      <c r="G49" s="176" t="s">
        <v>87</v>
      </c>
      <c r="H49" s="285"/>
      <c r="I49" s="288"/>
      <c r="J49" s="269"/>
      <c r="K49" s="269"/>
      <c r="L49" s="72"/>
      <c r="M49" s="72"/>
    </row>
    <row r="50" spans="3:13" ht="35.549999999999997" customHeight="1" x14ac:dyDescent="0.3">
      <c r="C50" s="279"/>
      <c r="D50" s="282"/>
      <c r="E50" s="283"/>
      <c r="F50" s="283"/>
      <c r="G50" s="180" t="s">
        <v>98</v>
      </c>
      <c r="H50" s="286"/>
      <c r="I50" s="289"/>
      <c r="J50" s="270"/>
      <c r="K50" s="270"/>
      <c r="L50" s="72"/>
      <c r="M50" s="72"/>
    </row>
    <row r="51" spans="3:13" ht="35.549999999999997" customHeight="1" x14ac:dyDescent="0.3">
      <c r="C51" s="279"/>
      <c r="D51" s="282"/>
      <c r="E51" s="281">
        <v>6</v>
      </c>
      <c r="F51" s="281" t="s">
        <v>99</v>
      </c>
      <c r="G51" s="176" t="s">
        <v>83</v>
      </c>
      <c r="H51" s="284">
        <v>3</v>
      </c>
      <c r="I51" s="287">
        <v>5</v>
      </c>
      <c r="J51" s="268">
        <v>5000000</v>
      </c>
      <c r="K51" s="268">
        <f>J51*I51*H51</f>
        <v>75000000</v>
      </c>
      <c r="L51" s="72"/>
      <c r="M51" s="72"/>
    </row>
    <row r="52" spans="3:13" ht="35.549999999999997" customHeight="1" x14ac:dyDescent="0.3">
      <c r="C52" s="279"/>
      <c r="D52" s="282"/>
      <c r="E52" s="282"/>
      <c r="F52" s="282"/>
      <c r="G52" s="177" t="s">
        <v>100</v>
      </c>
      <c r="H52" s="285"/>
      <c r="I52" s="288"/>
      <c r="J52" s="269"/>
      <c r="K52" s="269"/>
      <c r="L52" s="72"/>
      <c r="M52" s="72"/>
    </row>
    <row r="53" spans="3:13" ht="35.549999999999997" customHeight="1" x14ac:dyDescent="0.3">
      <c r="C53" s="279"/>
      <c r="D53" s="282"/>
      <c r="E53" s="282"/>
      <c r="F53" s="282"/>
      <c r="G53" s="176" t="s">
        <v>85</v>
      </c>
      <c r="H53" s="285"/>
      <c r="I53" s="288"/>
      <c r="J53" s="269"/>
      <c r="K53" s="269"/>
      <c r="L53" s="72"/>
      <c r="M53" s="72"/>
    </row>
    <row r="54" spans="3:13" ht="35.549999999999997" customHeight="1" x14ac:dyDescent="0.3">
      <c r="C54" s="279"/>
      <c r="D54" s="282"/>
      <c r="E54" s="282"/>
      <c r="F54" s="282"/>
      <c r="G54" s="177" t="s">
        <v>97</v>
      </c>
      <c r="H54" s="285"/>
      <c r="I54" s="288"/>
      <c r="J54" s="269"/>
      <c r="K54" s="269"/>
      <c r="L54" s="72"/>
      <c r="M54" s="72"/>
    </row>
    <row r="55" spans="3:13" ht="35.549999999999997" customHeight="1" x14ac:dyDescent="0.3">
      <c r="C55" s="279"/>
      <c r="D55" s="282"/>
      <c r="E55" s="282"/>
      <c r="F55" s="282"/>
      <c r="G55" s="176" t="s">
        <v>87</v>
      </c>
      <c r="H55" s="285"/>
      <c r="I55" s="288"/>
      <c r="J55" s="269"/>
      <c r="K55" s="269"/>
      <c r="L55" s="72"/>
      <c r="M55" s="72"/>
    </row>
    <row r="56" spans="3:13" ht="35.549999999999997" customHeight="1" x14ac:dyDescent="0.3">
      <c r="C56" s="280"/>
      <c r="D56" s="282"/>
      <c r="E56" s="283"/>
      <c r="F56" s="283"/>
      <c r="G56" s="180" t="s">
        <v>101</v>
      </c>
      <c r="H56" s="286"/>
      <c r="I56" s="289"/>
      <c r="J56" s="270"/>
      <c r="K56" s="270"/>
      <c r="L56" s="72"/>
      <c r="M56" s="72"/>
    </row>
    <row r="57" spans="3:13" ht="15.45" customHeight="1" x14ac:dyDescent="0.3">
      <c r="C57" s="278" t="s">
        <v>103</v>
      </c>
      <c r="D57" s="282"/>
      <c r="E57" s="281">
        <v>7</v>
      </c>
      <c r="F57" s="281" t="s">
        <v>95</v>
      </c>
      <c r="G57" s="176" t="s">
        <v>83</v>
      </c>
      <c r="H57" s="281">
        <v>4</v>
      </c>
      <c r="I57" s="293">
        <v>4</v>
      </c>
      <c r="J57" s="268">
        <v>5000000</v>
      </c>
      <c r="K57" s="268">
        <f>J57*I57*H57</f>
        <v>80000000</v>
      </c>
      <c r="L57" s="72"/>
      <c r="M57" s="72"/>
    </row>
    <row r="58" spans="3:13" ht="35.549999999999997" customHeight="1" x14ac:dyDescent="0.3">
      <c r="C58" s="279"/>
      <c r="D58" s="282"/>
      <c r="E58" s="282"/>
      <c r="F58" s="282"/>
      <c r="G58" s="177" t="s">
        <v>96</v>
      </c>
      <c r="H58" s="282"/>
      <c r="I58" s="294"/>
      <c r="J58" s="269"/>
      <c r="K58" s="269"/>
      <c r="L58" s="72"/>
      <c r="M58" s="72"/>
    </row>
    <row r="59" spans="3:13" ht="15.6" x14ac:dyDescent="0.3">
      <c r="C59" s="279"/>
      <c r="D59" s="282"/>
      <c r="E59" s="282"/>
      <c r="F59" s="282"/>
      <c r="G59" s="176" t="s">
        <v>85</v>
      </c>
      <c r="H59" s="282"/>
      <c r="I59" s="294"/>
      <c r="J59" s="269"/>
      <c r="K59" s="269"/>
      <c r="L59" s="72"/>
      <c r="M59" s="72"/>
    </row>
    <row r="60" spans="3:13" ht="35.549999999999997" customHeight="1" x14ac:dyDescent="0.3">
      <c r="C60" s="279"/>
      <c r="D60" s="282"/>
      <c r="E60" s="282"/>
      <c r="F60" s="282"/>
      <c r="G60" s="177" t="s">
        <v>97</v>
      </c>
      <c r="H60" s="282"/>
      <c r="I60" s="294"/>
      <c r="J60" s="269"/>
      <c r="K60" s="269"/>
      <c r="L60" s="72"/>
      <c r="M60" s="72"/>
    </row>
    <row r="61" spans="3:13" ht="15.6" x14ac:dyDescent="0.3">
      <c r="C61" s="279"/>
      <c r="D61" s="282"/>
      <c r="E61" s="282"/>
      <c r="F61" s="282"/>
      <c r="G61" s="176" t="s">
        <v>87</v>
      </c>
      <c r="H61" s="282"/>
      <c r="I61" s="294"/>
      <c r="J61" s="269"/>
      <c r="K61" s="269"/>
      <c r="L61" s="72"/>
      <c r="M61" s="72"/>
    </row>
    <row r="62" spans="3:13" ht="35.549999999999997" customHeight="1" x14ac:dyDescent="0.3">
      <c r="C62" s="279"/>
      <c r="D62" s="282"/>
      <c r="E62" s="283"/>
      <c r="F62" s="283"/>
      <c r="G62" s="180" t="s">
        <v>98</v>
      </c>
      <c r="H62" s="283"/>
      <c r="I62" s="295"/>
      <c r="J62" s="270"/>
      <c r="K62" s="270"/>
      <c r="L62" s="72"/>
      <c r="M62" s="72"/>
    </row>
    <row r="63" spans="3:13" ht="15.75" customHeight="1" x14ac:dyDescent="0.3">
      <c r="C63" s="279"/>
      <c r="D63" s="282"/>
      <c r="E63" s="281">
        <v>8</v>
      </c>
      <c r="F63" s="281" t="s">
        <v>99</v>
      </c>
      <c r="G63" s="176" t="s">
        <v>83</v>
      </c>
      <c r="H63" s="281">
        <v>4</v>
      </c>
      <c r="I63" s="293">
        <v>4</v>
      </c>
      <c r="J63" s="268">
        <v>5000000</v>
      </c>
      <c r="K63" s="268">
        <f>J63*I63*H63</f>
        <v>80000000</v>
      </c>
      <c r="L63" s="72"/>
      <c r="M63" s="72"/>
    </row>
    <row r="64" spans="3:13" ht="35.549999999999997" customHeight="1" x14ac:dyDescent="0.3">
      <c r="C64" s="279"/>
      <c r="D64" s="282"/>
      <c r="E64" s="282"/>
      <c r="F64" s="282"/>
      <c r="G64" s="177" t="s">
        <v>100</v>
      </c>
      <c r="H64" s="282"/>
      <c r="I64" s="294"/>
      <c r="J64" s="269"/>
      <c r="K64" s="269"/>
      <c r="L64" s="72"/>
      <c r="M64" s="72"/>
    </row>
    <row r="65" spans="3:13" ht="15.6" x14ac:dyDescent="0.3">
      <c r="C65" s="279"/>
      <c r="D65" s="282"/>
      <c r="E65" s="282"/>
      <c r="F65" s="282"/>
      <c r="G65" s="176" t="s">
        <v>85</v>
      </c>
      <c r="H65" s="282"/>
      <c r="I65" s="294"/>
      <c r="J65" s="269"/>
      <c r="K65" s="269"/>
      <c r="L65" s="72"/>
      <c r="M65" s="72"/>
    </row>
    <row r="66" spans="3:13" ht="35.549999999999997" customHeight="1" x14ac:dyDescent="0.3">
      <c r="C66" s="279"/>
      <c r="D66" s="282"/>
      <c r="E66" s="282"/>
      <c r="F66" s="282"/>
      <c r="G66" s="177" t="s">
        <v>97</v>
      </c>
      <c r="H66" s="282"/>
      <c r="I66" s="294"/>
      <c r="J66" s="269"/>
      <c r="K66" s="269"/>
      <c r="L66" s="72"/>
      <c r="M66" s="72"/>
    </row>
    <row r="67" spans="3:13" ht="15.6" x14ac:dyDescent="0.3">
      <c r="C67" s="279"/>
      <c r="D67" s="282"/>
      <c r="E67" s="282"/>
      <c r="F67" s="282"/>
      <c r="G67" s="176" t="s">
        <v>87</v>
      </c>
      <c r="H67" s="282"/>
      <c r="I67" s="294"/>
      <c r="J67" s="269"/>
      <c r="K67" s="269"/>
      <c r="L67" s="72"/>
      <c r="M67" s="72"/>
    </row>
    <row r="68" spans="3:13" ht="35.549999999999997" customHeight="1" x14ac:dyDescent="0.3">
      <c r="C68" s="280"/>
      <c r="D68" s="282"/>
      <c r="E68" s="283"/>
      <c r="F68" s="283"/>
      <c r="G68" s="180" t="s">
        <v>101</v>
      </c>
      <c r="H68" s="283"/>
      <c r="I68" s="295"/>
      <c r="J68" s="270"/>
      <c r="K68" s="270"/>
      <c r="L68" s="72"/>
      <c r="M68" s="72"/>
    </row>
    <row r="69" spans="3:13" ht="15.75" customHeight="1" x14ac:dyDescent="0.3">
      <c r="C69" s="278" t="s">
        <v>104</v>
      </c>
      <c r="D69" s="282"/>
      <c r="E69" s="281">
        <v>9</v>
      </c>
      <c r="F69" s="281" t="s">
        <v>105</v>
      </c>
      <c r="G69" s="176" t="s">
        <v>83</v>
      </c>
      <c r="H69" s="281">
        <v>2</v>
      </c>
      <c r="I69" s="287">
        <v>3</v>
      </c>
      <c r="J69" s="290">
        <v>5000000</v>
      </c>
      <c r="K69" s="268">
        <f>J69*I69*H69</f>
        <v>30000000</v>
      </c>
      <c r="L69" s="72"/>
      <c r="M69" s="72"/>
    </row>
    <row r="70" spans="3:13" ht="35.549999999999997" customHeight="1" x14ac:dyDescent="0.3">
      <c r="C70" s="279"/>
      <c r="D70" s="282"/>
      <c r="E70" s="282"/>
      <c r="F70" s="282"/>
      <c r="G70" s="177" t="s">
        <v>106</v>
      </c>
      <c r="H70" s="282"/>
      <c r="I70" s="288"/>
      <c r="J70" s="291"/>
      <c r="K70" s="269"/>
      <c r="L70" s="72"/>
      <c r="M70" s="72"/>
    </row>
    <row r="71" spans="3:13" ht="15.6" x14ac:dyDescent="0.3">
      <c r="C71" s="279"/>
      <c r="D71" s="282"/>
      <c r="E71" s="282"/>
      <c r="F71" s="282"/>
      <c r="G71" s="176" t="s">
        <v>85</v>
      </c>
      <c r="H71" s="282"/>
      <c r="I71" s="288"/>
      <c r="J71" s="291"/>
      <c r="K71" s="269"/>
      <c r="L71" s="72"/>
      <c r="M71" s="72"/>
    </row>
    <row r="72" spans="3:13" ht="35.549999999999997" customHeight="1" x14ac:dyDescent="0.3">
      <c r="C72" s="279"/>
      <c r="D72" s="282"/>
      <c r="E72" s="282"/>
      <c r="F72" s="282"/>
      <c r="G72" s="177" t="s">
        <v>97</v>
      </c>
      <c r="H72" s="282"/>
      <c r="I72" s="288"/>
      <c r="J72" s="291"/>
      <c r="K72" s="269"/>
      <c r="L72" s="72"/>
      <c r="M72" s="72"/>
    </row>
    <row r="73" spans="3:13" ht="15.6" x14ac:dyDescent="0.3">
      <c r="C73" s="279"/>
      <c r="D73" s="282"/>
      <c r="E73" s="282"/>
      <c r="F73" s="282"/>
      <c r="G73" s="176" t="s">
        <v>87</v>
      </c>
      <c r="H73" s="282"/>
      <c r="I73" s="288"/>
      <c r="J73" s="291"/>
      <c r="K73" s="269"/>
      <c r="L73" s="72"/>
      <c r="M73" s="72"/>
    </row>
    <row r="74" spans="3:13" ht="35.549999999999997" customHeight="1" x14ac:dyDescent="0.3">
      <c r="C74" s="280"/>
      <c r="D74" s="282"/>
      <c r="E74" s="283"/>
      <c r="F74" s="283"/>
      <c r="G74" s="180" t="s">
        <v>107</v>
      </c>
      <c r="H74" s="283"/>
      <c r="I74" s="289"/>
      <c r="J74" s="292"/>
      <c r="K74" s="270"/>
      <c r="L74" s="72"/>
      <c r="M74" s="72"/>
    </row>
    <row r="75" spans="3:13" ht="35.549999999999997" customHeight="1" x14ac:dyDescent="0.3">
      <c r="C75" s="278" t="s">
        <v>108</v>
      </c>
      <c r="D75" s="282"/>
      <c r="E75" s="281">
        <v>10</v>
      </c>
      <c r="F75" s="281" t="s">
        <v>109</v>
      </c>
      <c r="G75" s="176" t="s">
        <v>83</v>
      </c>
      <c r="H75" s="284">
        <v>4</v>
      </c>
      <c r="I75" s="287">
        <v>5.5</v>
      </c>
      <c r="J75" s="268">
        <v>5000000</v>
      </c>
      <c r="K75" s="268">
        <f>J75*I75*H75</f>
        <v>110000000</v>
      </c>
      <c r="L75" s="72"/>
      <c r="M75" s="72"/>
    </row>
    <row r="76" spans="3:13" ht="35.549999999999997" customHeight="1" x14ac:dyDescent="0.3">
      <c r="C76" s="279"/>
      <c r="D76" s="282"/>
      <c r="E76" s="282"/>
      <c r="F76" s="282"/>
      <c r="G76" s="177" t="s">
        <v>96</v>
      </c>
      <c r="H76" s="285"/>
      <c r="I76" s="288"/>
      <c r="J76" s="269"/>
      <c r="K76" s="269"/>
      <c r="L76" s="72"/>
      <c r="M76" s="72"/>
    </row>
    <row r="77" spans="3:13" ht="35.549999999999997" customHeight="1" x14ac:dyDescent="0.3">
      <c r="C77" s="279"/>
      <c r="D77" s="282"/>
      <c r="E77" s="282"/>
      <c r="F77" s="282"/>
      <c r="G77" s="176" t="s">
        <v>85</v>
      </c>
      <c r="H77" s="285"/>
      <c r="I77" s="288"/>
      <c r="J77" s="269"/>
      <c r="K77" s="269"/>
      <c r="L77" s="72"/>
      <c r="M77" s="182"/>
    </row>
    <row r="78" spans="3:13" ht="35.549999999999997" customHeight="1" x14ac:dyDescent="0.3">
      <c r="C78" s="279"/>
      <c r="D78" s="282"/>
      <c r="E78" s="282"/>
      <c r="F78" s="282"/>
      <c r="G78" s="177" t="s">
        <v>97</v>
      </c>
      <c r="H78" s="285"/>
      <c r="I78" s="288"/>
      <c r="J78" s="269"/>
      <c r="K78" s="269"/>
      <c r="L78" s="72"/>
      <c r="M78" s="72"/>
    </row>
    <row r="79" spans="3:13" ht="35.549999999999997" customHeight="1" x14ac:dyDescent="0.3">
      <c r="C79" s="279"/>
      <c r="D79" s="282"/>
      <c r="E79" s="282"/>
      <c r="F79" s="282"/>
      <c r="G79" s="176" t="s">
        <v>87</v>
      </c>
      <c r="H79" s="285"/>
      <c r="I79" s="288"/>
      <c r="J79" s="269"/>
      <c r="K79" s="269"/>
      <c r="L79" s="72"/>
      <c r="M79" s="72"/>
    </row>
    <row r="80" spans="3:13" ht="35.549999999999997" customHeight="1" x14ac:dyDescent="0.3">
      <c r="C80" s="280"/>
      <c r="D80" s="282"/>
      <c r="E80" s="283"/>
      <c r="F80" s="283"/>
      <c r="G80" s="180" t="s">
        <v>110</v>
      </c>
      <c r="H80" s="286"/>
      <c r="I80" s="289"/>
      <c r="J80" s="270"/>
      <c r="K80" s="270"/>
      <c r="L80" s="72"/>
      <c r="M80" s="72"/>
    </row>
    <row r="81" spans="3:14" ht="15.6" x14ac:dyDescent="0.3">
      <c r="C81" s="278" t="s">
        <v>108</v>
      </c>
      <c r="D81" s="282"/>
      <c r="E81" s="281">
        <v>11</v>
      </c>
      <c r="F81" s="281" t="s">
        <v>111</v>
      </c>
      <c r="G81" s="176" t="s">
        <v>83</v>
      </c>
      <c r="H81" s="284">
        <v>4</v>
      </c>
      <c r="I81" s="287">
        <v>5.5</v>
      </c>
      <c r="J81" s="268">
        <v>5000000</v>
      </c>
      <c r="K81" s="268">
        <f>J81*I81*H81</f>
        <v>110000000</v>
      </c>
      <c r="L81" s="72"/>
      <c r="M81" s="72"/>
    </row>
    <row r="82" spans="3:14" ht="35.549999999999997" customHeight="1" x14ac:dyDescent="0.3">
      <c r="C82" s="279"/>
      <c r="D82" s="282"/>
      <c r="E82" s="282"/>
      <c r="F82" s="282"/>
      <c r="G82" s="177" t="s">
        <v>100</v>
      </c>
      <c r="H82" s="285"/>
      <c r="I82" s="288"/>
      <c r="J82" s="269"/>
      <c r="K82" s="269"/>
      <c r="L82" s="72"/>
      <c r="M82" s="72"/>
    </row>
    <row r="83" spans="3:14" ht="15.6" x14ac:dyDescent="0.3">
      <c r="C83" s="279"/>
      <c r="D83" s="282"/>
      <c r="E83" s="282"/>
      <c r="F83" s="282"/>
      <c r="G83" s="176" t="s">
        <v>85</v>
      </c>
      <c r="H83" s="285"/>
      <c r="I83" s="288"/>
      <c r="J83" s="269"/>
      <c r="K83" s="269"/>
      <c r="L83" s="72"/>
      <c r="M83" s="72"/>
    </row>
    <row r="84" spans="3:14" ht="35.549999999999997" customHeight="1" x14ac:dyDescent="0.3">
      <c r="C84" s="279"/>
      <c r="D84" s="282"/>
      <c r="E84" s="282"/>
      <c r="F84" s="282"/>
      <c r="G84" s="177" t="s">
        <v>97</v>
      </c>
      <c r="H84" s="285"/>
      <c r="I84" s="288"/>
      <c r="J84" s="269"/>
      <c r="K84" s="269"/>
      <c r="L84" s="72"/>
      <c r="M84" s="72"/>
    </row>
    <row r="85" spans="3:14" ht="15.6" x14ac:dyDescent="0.3">
      <c r="C85" s="279"/>
      <c r="D85" s="282"/>
      <c r="E85" s="282"/>
      <c r="F85" s="282"/>
      <c r="G85" s="176" t="s">
        <v>87</v>
      </c>
      <c r="H85" s="285"/>
      <c r="I85" s="288"/>
      <c r="J85" s="269"/>
      <c r="K85" s="269"/>
      <c r="L85" s="72"/>
      <c r="M85" s="72"/>
    </row>
    <row r="86" spans="3:14" ht="35.549999999999997" customHeight="1" x14ac:dyDescent="0.3">
      <c r="C86" s="280"/>
      <c r="D86" s="283"/>
      <c r="E86" s="283"/>
      <c r="F86" s="283"/>
      <c r="G86" s="181" t="s">
        <v>112</v>
      </c>
      <c r="H86" s="286"/>
      <c r="I86" s="289"/>
      <c r="J86" s="270"/>
      <c r="K86" s="270"/>
      <c r="L86" s="72"/>
      <c r="M86" s="72"/>
    </row>
    <row r="87" spans="3:14" ht="65.25" customHeight="1" x14ac:dyDescent="0.3">
      <c r="C87" s="271" t="s">
        <v>113</v>
      </c>
      <c r="D87" s="272"/>
      <c r="E87" s="272"/>
      <c r="F87" s="272"/>
      <c r="G87" s="272"/>
      <c r="H87" s="272"/>
      <c r="I87" s="272"/>
      <c r="J87" s="272"/>
      <c r="K87" s="272"/>
    </row>
    <row r="89" spans="3:14" ht="20.25" customHeight="1" x14ac:dyDescent="0.3">
      <c r="I89" s="76" t="s">
        <v>114</v>
      </c>
      <c r="J89" s="77">
        <f>SUM(K19:K86)</f>
        <v>711048000</v>
      </c>
    </row>
    <row r="92" spans="3:14" ht="15.75" customHeight="1" x14ac:dyDescent="0.3">
      <c r="G92" s="164" t="s">
        <v>115</v>
      </c>
      <c r="H92" s="164" t="s">
        <v>12</v>
      </c>
      <c r="I92" s="164" t="s">
        <v>116</v>
      </c>
      <c r="J92" s="164" t="s">
        <v>117</v>
      </c>
      <c r="K92" s="164" t="s">
        <v>118</v>
      </c>
      <c r="L92" s="164" t="s">
        <v>119</v>
      </c>
      <c r="M92" s="164" t="s">
        <v>18</v>
      </c>
      <c r="N92" s="164" t="s">
        <v>19</v>
      </c>
    </row>
    <row r="93" spans="3:14" ht="15.75" customHeight="1" x14ac:dyDescent="0.3">
      <c r="C93" s="273" t="s">
        <v>120</v>
      </c>
      <c r="D93" s="274"/>
      <c r="E93" s="274"/>
      <c r="F93" s="275"/>
      <c r="G93" s="42" t="s">
        <v>121</v>
      </c>
      <c r="H93" s="174">
        <v>1</v>
      </c>
      <c r="I93" s="174" t="s">
        <v>44</v>
      </c>
      <c r="J93" s="163">
        <f>3450000/1.19</f>
        <v>2899159.6638655462</v>
      </c>
      <c r="K93" s="163">
        <f t="shared" ref="K93:K99" si="13">J93*19%</f>
        <v>550840.33613445377</v>
      </c>
      <c r="L93" s="163">
        <f t="shared" ref="L93:L99" si="14">J93+K93</f>
        <v>3450000</v>
      </c>
      <c r="M93" s="175">
        <f>J93*H93</f>
        <v>2899159.6638655462</v>
      </c>
      <c r="N93" s="175">
        <f>L93*H93</f>
        <v>3450000</v>
      </c>
    </row>
    <row r="94" spans="3:14" ht="86.4" x14ac:dyDescent="0.3">
      <c r="C94" s="276" t="s">
        <v>122</v>
      </c>
      <c r="D94" s="276"/>
      <c r="E94" s="276"/>
      <c r="F94" s="276"/>
      <c r="G94" s="42" t="s">
        <v>123</v>
      </c>
      <c r="H94" s="172">
        <v>10</v>
      </c>
      <c r="I94" s="234" t="s">
        <v>124</v>
      </c>
      <c r="J94" s="235">
        <f>AVERAGE('[3]ESTUDIO DE MERCADO'!$D$70,'[3]ESTUDIO DE MERCADO'!$G$70,'[3]ESTUDIO DE MERCADO'!$J$70)</f>
        <v>8564484.5333333332</v>
      </c>
      <c r="K94" s="173">
        <f t="shared" si="13"/>
        <v>1627252.0613333334</v>
      </c>
      <c r="L94" s="173">
        <f t="shared" si="14"/>
        <v>10191736.594666667</v>
      </c>
      <c r="M94" s="175">
        <f t="shared" ref="M94" si="15">J94*H94</f>
        <v>85644845.333333328</v>
      </c>
      <c r="N94" s="175">
        <f t="shared" ref="N94" si="16">L94*H94</f>
        <v>101917365.94666667</v>
      </c>
    </row>
    <row r="95" spans="3:14" ht="28.8" x14ac:dyDescent="0.3">
      <c r="C95" s="276"/>
      <c r="D95" s="276"/>
      <c r="E95" s="276"/>
      <c r="F95" s="276"/>
      <c r="G95" s="42" t="str">
        <f>PROPER("CARPA PAGODA DE 4X4 CON LATERALES  INCLUYE INSTALACIÓN, TRASPORTE Y ENTREGA EN EL LUGAR REQUERIDO, MONTAJE Y DESMONTAJE DE LA MISMA (JORNADA ENTRE 4 A 6 HORAS - DÍA)")</f>
        <v>Carpa Pagoda De 4X4 Con Laterales  Incluye Instalación, Trasporte Y Entrega En El Lugar Requerido, Montaje Y Desmontaje De La Misma (Jornada Entre 4 A 6 Horas - Día)</v>
      </c>
      <c r="H95" s="172">
        <v>50</v>
      </c>
      <c r="I95" s="234" t="s">
        <v>124</v>
      </c>
      <c r="J95" s="235">
        <f>AVERAGE('[3]ESTUDIO DE MERCADO'!$D$39,'[3]ESTUDIO DE MERCADO'!$G$39,'[3]ESTUDIO DE MERCADO'!$J$39)</f>
        <v>1016982.9333333332</v>
      </c>
      <c r="K95" s="173">
        <f t="shared" si="13"/>
        <v>193226.75733333331</v>
      </c>
      <c r="L95" s="173">
        <f t="shared" si="14"/>
        <v>1210209.6906666665</v>
      </c>
      <c r="M95" s="175">
        <f t="shared" ref="M95:M97" si="17">J95*H95</f>
        <v>50849146.666666664</v>
      </c>
      <c r="N95" s="175">
        <f t="shared" ref="N95:N97" si="18">L95*H95</f>
        <v>60510484.533333324</v>
      </c>
    </row>
    <row r="96" spans="3:14" ht="57.6" x14ac:dyDescent="0.3">
      <c r="C96" s="276"/>
      <c r="D96" s="276"/>
      <c r="E96" s="276"/>
      <c r="F96" s="276"/>
      <c r="G96" s="42" t="s">
        <v>125</v>
      </c>
      <c r="H96" s="35">
        <v>10</v>
      </c>
      <c r="I96" s="35" t="s">
        <v>44</v>
      </c>
      <c r="J96" s="235">
        <f>AVERAGE('[3]ESTUDIO DE MERCADO'!$D$48,'[3]ESTUDIO DE MERCADO'!$G$48,'[3]ESTUDIO DE MERCADO'!$J$48)</f>
        <v>2209593.0666666669</v>
      </c>
      <c r="K96" s="173">
        <f t="shared" si="13"/>
        <v>419822.68266666669</v>
      </c>
      <c r="L96" s="173">
        <f t="shared" si="14"/>
        <v>2629415.7493333337</v>
      </c>
      <c r="M96" s="175">
        <f t="shared" si="17"/>
        <v>22095930.666666668</v>
      </c>
      <c r="N96" s="175">
        <f t="shared" si="18"/>
        <v>26294157.493333336</v>
      </c>
    </row>
    <row r="97" spans="3:14" ht="28.8" x14ac:dyDescent="0.3">
      <c r="C97" s="276"/>
      <c r="D97" s="276"/>
      <c r="E97" s="276"/>
      <c r="F97" s="276"/>
      <c r="G97" s="42" t="s">
        <v>126</v>
      </c>
      <c r="H97" s="35">
        <v>150</v>
      </c>
      <c r="I97" s="35" t="s">
        <v>44</v>
      </c>
      <c r="J97" s="235">
        <f>AVERAGE('[3]ESTUDIO DE MERCADO'!$D$31,'[3]ESTUDIO DE MERCADO'!$G$31,'[3]ESTUDIO DE MERCADO'!$J$31)</f>
        <v>4025.6119999999996</v>
      </c>
      <c r="K97" s="173">
        <f t="shared" si="13"/>
        <v>764.86627999999996</v>
      </c>
      <c r="L97" s="173">
        <f t="shared" si="14"/>
        <v>4790.4782799999994</v>
      </c>
      <c r="M97" s="175">
        <f t="shared" si="17"/>
        <v>603841.79999999993</v>
      </c>
      <c r="N97" s="175">
        <f t="shared" si="18"/>
        <v>718571.74199999985</v>
      </c>
    </row>
    <row r="98" spans="3:14" ht="43.2" x14ac:dyDescent="0.3">
      <c r="C98" s="276"/>
      <c r="D98" s="276"/>
      <c r="E98" s="276"/>
      <c r="F98" s="276"/>
      <c r="G98" s="36" t="s">
        <v>127</v>
      </c>
      <c r="H98" s="47">
        <v>300</v>
      </c>
      <c r="I98" s="47" t="s">
        <v>44</v>
      </c>
      <c r="J98" s="236">
        <f>AVERAGE('[3]ESTUDIO DE MERCADO'!$D$25,'[3]ESTUDIO DE MERCADO'!$G$25,'[3]ESTUDIO DE MERCADO'!$J$25)</f>
        <v>8653.8906666666662</v>
      </c>
      <c r="K98" s="183">
        <f t="shared" si="13"/>
        <v>1644.2392266666666</v>
      </c>
      <c r="L98" s="183">
        <f t="shared" si="14"/>
        <v>10298.129893333333</v>
      </c>
      <c r="M98" s="184">
        <f>J98*H98</f>
        <v>2596167.1999999997</v>
      </c>
      <c r="N98" s="184">
        <f>L98*H98</f>
        <v>3089438.9679999999</v>
      </c>
    </row>
    <row r="99" spans="3:14" ht="52.8" x14ac:dyDescent="0.3">
      <c r="C99" s="276"/>
      <c r="D99" s="276"/>
      <c r="E99" s="276"/>
      <c r="F99" s="277"/>
      <c r="G99" s="185" t="s">
        <v>128</v>
      </c>
      <c r="H99" s="186">
        <v>10</v>
      </c>
      <c r="I99" s="237" t="s">
        <v>124</v>
      </c>
      <c r="J99" s="238">
        <f>AVERAGE('[3]ESTUDIO DE MERCADO'!$D$75,'[3]ESTUDIO DE MERCADO'!$G$75,'[3]ESTUDIO DE MERCADO'!$J$75)</f>
        <v>1380344.1333333333</v>
      </c>
      <c r="K99" s="187">
        <f t="shared" si="13"/>
        <v>262265.38533333334</v>
      </c>
      <c r="L99" s="187">
        <f t="shared" si="14"/>
        <v>1642609.5186666667</v>
      </c>
      <c r="M99" s="188">
        <f>J99*H99</f>
        <v>13803441.333333332</v>
      </c>
      <c r="N99" s="188">
        <f>L99*H99</f>
        <v>16426095.186666667</v>
      </c>
    </row>
    <row r="100" spans="3:14" ht="15.75" customHeight="1" x14ac:dyDescent="0.3">
      <c r="N100" s="145">
        <f>SUM(N94:N99)</f>
        <v>208956113.87</v>
      </c>
    </row>
    <row r="101" spans="3:14" ht="15.6" x14ac:dyDescent="0.3">
      <c r="H101" s="1"/>
    </row>
  </sheetData>
  <mergeCells count="100">
    <mergeCell ref="B3:B12"/>
    <mergeCell ref="C3:C6"/>
    <mergeCell ref="D3:D6"/>
    <mergeCell ref="E3:E6"/>
    <mergeCell ref="F3:F6"/>
    <mergeCell ref="A1:K1"/>
    <mergeCell ref="L1:P1"/>
    <mergeCell ref="Q1:U1"/>
    <mergeCell ref="V1:Z1"/>
    <mergeCell ref="AA1:AG1"/>
    <mergeCell ref="J10:J12"/>
    <mergeCell ref="J3:J6"/>
    <mergeCell ref="K3:K6"/>
    <mergeCell ref="C8:C9"/>
    <mergeCell ref="D8:D9"/>
    <mergeCell ref="E8:E9"/>
    <mergeCell ref="F8:F9"/>
    <mergeCell ref="J8:J9"/>
    <mergeCell ref="E33:E38"/>
    <mergeCell ref="C10:C12"/>
    <mergeCell ref="D10:D12"/>
    <mergeCell ref="E10:E12"/>
    <mergeCell ref="F10:F12"/>
    <mergeCell ref="F33:F38"/>
    <mergeCell ref="K19:K25"/>
    <mergeCell ref="C26:C32"/>
    <mergeCell ref="E26:E32"/>
    <mergeCell ref="F26:F32"/>
    <mergeCell ref="H26:H32"/>
    <mergeCell ref="I26:I32"/>
    <mergeCell ref="J26:J32"/>
    <mergeCell ref="K26:K32"/>
    <mergeCell ref="C19:C25"/>
    <mergeCell ref="D19:D86"/>
    <mergeCell ref="E19:E25"/>
    <mergeCell ref="F19:F25"/>
    <mergeCell ref="H19:H25"/>
    <mergeCell ref="I19:I25"/>
    <mergeCell ref="J19:J25"/>
    <mergeCell ref="C33:C44"/>
    <mergeCell ref="H33:H38"/>
    <mergeCell ref="I33:I38"/>
    <mergeCell ref="J33:J38"/>
    <mergeCell ref="K33:K38"/>
    <mergeCell ref="K39:K44"/>
    <mergeCell ref="C45:C56"/>
    <mergeCell ref="E45:E50"/>
    <mergeCell ref="F45:F50"/>
    <mergeCell ref="H45:H50"/>
    <mergeCell ref="I45:I50"/>
    <mergeCell ref="J45:J50"/>
    <mergeCell ref="K45:K50"/>
    <mergeCell ref="E51:E56"/>
    <mergeCell ref="F51:F56"/>
    <mergeCell ref="E39:E44"/>
    <mergeCell ref="F39:F44"/>
    <mergeCell ref="H39:H44"/>
    <mergeCell ref="I39:I44"/>
    <mergeCell ref="J39:J44"/>
    <mergeCell ref="H51:H56"/>
    <mergeCell ref="I51:I56"/>
    <mergeCell ref="J51:J56"/>
    <mergeCell ref="K51:K56"/>
    <mergeCell ref="C57:C68"/>
    <mergeCell ref="E57:E62"/>
    <mergeCell ref="F57:F62"/>
    <mergeCell ref="H57:H62"/>
    <mergeCell ref="I57:I62"/>
    <mergeCell ref="J57:J62"/>
    <mergeCell ref="K57:K62"/>
    <mergeCell ref="E63:E68"/>
    <mergeCell ref="F63:F68"/>
    <mergeCell ref="H63:H68"/>
    <mergeCell ref="I63:I68"/>
    <mergeCell ref="J63:J68"/>
    <mergeCell ref="K63:K68"/>
    <mergeCell ref="K69:K74"/>
    <mergeCell ref="C75:C80"/>
    <mergeCell ref="E75:E80"/>
    <mergeCell ref="F75:F80"/>
    <mergeCell ref="H75:H80"/>
    <mergeCell ref="I75:I80"/>
    <mergeCell ref="J75:J80"/>
    <mergeCell ref="K75:K80"/>
    <mergeCell ref="C69:C74"/>
    <mergeCell ref="E69:E74"/>
    <mergeCell ref="F69:F74"/>
    <mergeCell ref="H69:H74"/>
    <mergeCell ref="I69:I74"/>
    <mergeCell ref="J69:J74"/>
    <mergeCell ref="K81:K86"/>
    <mergeCell ref="C87:K87"/>
    <mergeCell ref="C93:F93"/>
    <mergeCell ref="C94:F99"/>
    <mergeCell ref="C81:C86"/>
    <mergeCell ref="E81:E86"/>
    <mergeCell ref="F81:F86"/>
    <mergeCell ref="H81:H86"/>
    <mergeCell ref="I81:I86"/>
    <mergeCell ref="J81:J86"/>
  </mergeCells>
  <pageMargins left="0.7" right="0.7" top="0.75" bottom="0.75"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B986A3-34AE-4057-9E10-B4D023AEADBC}">
  <dimension ref="C1:G20"/>
  <sheetViews>
    <sheetView topLeftCell="A9" workbookViewId="0">
      <selection activeCell="I5" sqref="I5"/>
    </sheetView>
  </sheetViews>
  <sheetFormatPr baseColWidth="10" defaultColWidth="14.44140625" defaultRowHeight="26.55" customHeight="1" x14ac:dyDescent="0.3"/>
  <cols>
    <col min="1" max="2" width="10.44140625" customWidth="1"/>
    <col min="3" max="3" width="32.44140625" customWidth="1"/>
    <col min="4" max="4" width="14.109375" bestFit="1" customWidth="1"/>
    <col min="5" max="6" width="11.44140625" bestFit="1" customWidth="1"/>
    <col min="7" max="7" width="53" customWidth="1"/>
  </cols>
  <sheetData>
    <row r="1" spans="3:7" ht="26.55" customHeight="1" x14ac:dyDescent="0.5">
      <c r="C1" s="318" t="s">
        <v>129</v>
      </c>
      <c r="D1" s="316"/>
      <c r="E1" s="316"/>
      <c r="F1" s="316"/>
      <c r="G1" s="317"/>
    </row>
    <row r="2" spans="3:7" ht="26.55" customHeight="1" x14ac:dyDescent="0.4">
      <c r="C2" s="319" t="s">
        <v>130</v>
      </c>
      <c r="D2" s="316"/>
      <c r="E2" s="316"/>
      <c r="F2" s="316"/>
      <c r="G2" s="317"/>
    </row>
    <row r="3" spans="3:7" ht="26.55" customHeight="1" x14ac:dyDescent="0.3">
      <c r="C3" s="320"/>
      <c r="D3" s="321"/>
      <c r="E3" s="321"/>
      <c r="F3" s="321"/>
      <c r="G3" s="322"/>
    </row>
    <row r="4" spans="3:7" ht="44.55" customHeight="1" x14ac:dyDescent="0.3">
      <c r="C4" s="323"/>
      <c r="D4" s="324"/>
      <c r="E4" s="324"/>
      <c r="F4" s="324"/>
      <c r="G4" s="325"/>
    </row>
    <row r="5" spans="3:7" ht="26.55" customHeight="1" x14ac:dyDescent="0.3">
      <c r="C5" s="16" t="s">
        <v>131</v>
      </c>
      <c r="D5" s="326" t="s">
        <v>132</v>
      </c>
      <c r="E5" s="327"/>
      <c r="F5" s="327"/>
      <c r="G5" s="328"/>
    </row>
    <row r="6" spans="3:7" ht="26.55" customHeight="1" x14ac:dyDescent="0.3">
      <c r="C6" s="16" t="s">
        <v>133</v>
      </c>
      <c r="D6" s="329"/>
      <c r="E6" s="316"/>
      <c r="F6" s="316"/>
      <c r="G6" s="317"/>
    </row>
    <row r="7" spans="3:7" ht="26.55" customHeight="1" x14ac:dyDescent="0.3">
      <c r="C7" s="16" t="s">
        <v>134</v>
      </c>
      <c r="D7" s="315" t="s">
        <v>135</v>
      </c>
      <c r="E7" s="316"/>
      <c r="F7" s="316"/>
      <c r="G7" s="317"/>
    </row>
    <row r="8" spans="3:7" ht="26.55" customHeight="1" x14ac:dyDescent="0.3">
      <c r="C8" s="16" t="s">
        <v>136</v>
      </c>
      <c r="D8" s="335" t="s">
        <v>137</v>
      </c>
      <c r="E8" s="316"/>
      <c r="F8" s="316"/>
      <c r="G8" s="317"/>
    </row>
    <row r="9" spans="3:7" ht="26.55" customHeight="1" x14ac:dyDescent="0.3">
      <c r="C9" s="17" t="s">
        <v>138</v>
      </c>
      <c r="D9" s="336" t="s">
        <v>139</v>
      </c>
      <c r="E9" s="317"/>
      <c r="F9" s="337"/>
      <c r="G9" s="317"/>
    </row>
    <row r="10" spans="3:7" ht="26.55" customHeight="1" x14ac:dyDescent="0.3">
      <c r="C10" s="333" t="s">
        <v>140</v>
      </c>
      <c r="D10" s="18" t="s">
        <v>141</v>
      </c>
      <c r="E10" s="18" t="s">
        <v>142</v>
      </c>
      <c r="F10" s="18" t="s">
        <v>143</v>
      </c>
      <c r="G10" s="45" t="s">
        <v>144</v>
      </c>
    </row>
    <row r="11" spans="3:7" ht="26.55" customHeight="1" x14ac:dyDescent="0.3">
      <c r="C11" s="334"/>
      <c r="D11" s="19">
        <v>93000000</v>
      </c>
      <c r="E11" s="19">
        <v>93140000</v>
      </c>
      <c r="F11" s="44">
        <v>93141500</v>
      </c>
      <c r="G11" s="46" t="s">
        <v>145</v>
      </c>
    </row>
    <row r="12" spans="3:7" ht="26.55" customHeight="1" x14ac:dyDescent="0.3">
      <c r="C12" s="334"/>
      <c r="D12" s="19">
        <v>93000000</v>
      </c>
      <c r="E12" s="19">
        <v>93140000</v>
      </c>
      <c r="F12" s="44">
        <v>93141506</v>
      </c>
      <c r="G12" s="46" t="s">
        <v>146</v>
      </c>
    </row>
    <row r="13" spans="3:7" ht="15" x14ac:dyDescent="0.3">
      <c r="C13" s="334"/>
      <c r="D13" s="19">
        <v>93000000</v>
      </c>
      <c r="E13" s="19">
        <v>93140000</v>
      </c>
      <c r="F13" s="44">
        <v>93141700</v>
      </c>
      <c r="G13" s="46" t="s">
        <v>147</v>
      </c>
    </row>
    <row r="14" spans="3:7" ht="26.55" customHeight="1" x14ac:dyDescent="0.3">
      <c r="C14" s="334"/>
      <c r="D14" s="19">
        <v>85000000</v>
      </c>
      <c r="E14" s="19">
        <v>85110000</v>
      </c>
      <c r="F14" s="44">
        <v>85111500</v>
      </c>
      <c r="G14" s="46" t="s">
        <v>148</v>
      </c>
    </row>
    <row r="15" spans="3:7" ht="26.55" customHeight="1" x14ac:dyDescent="0.3">
      <c r="C15" s="334"/>
      <c r="D15" s="19">
        <v>80000000</v>
      </c>
      <c r="E15" s="19">
        <v>80120000</v>
      </c>
      <c r="F15" s="44">
        <v>80121800</v>
      </c>
      <c r="G15" s="46" t="s">
        <v>149</v>
      </c>
    </row>
    <row r="16" spans="3:7" ht="26.55" customHeight="1" x14ac:dyDescent="0.3">
      <c r="C16" s="334"/>
      <c r="D16" s="19">
        <v>94000000</v>
      </c>
      <c r="E16" s="19">
        <v>94130000</v>
      </c>
      <c r="F16" s="44">
        <v>94132000</v>
      </c>
      <c r="G16" s="46" t="s">
        <v>150</v>
      </c>
    </row>
    <row r="17" spans="3:7" ht="26.55" customHeight="1" x14ac:dyDescent="0.3">
      <c r="C17" s="330" t="s">
        <v>151</v>
      </c>
      <c r="D17" s="332" t="s">
        <v>152</v>
      </c>
      <c r="E17" s="316"/>
      <c r="F17" s="316"/>
      <c r="G17" s="325"/>
    </row>
    <row r="18" spans="3:7" ht="26.55" customHeight="1" x14ac:dyDescent="0.3">
      <c r="C18" s="331"/>
      <c r="D18" s="332"/>
      <c r="E18" s="316"/>
      <c r="F18" s="316"/>
      <c r="G18" s="317"/>
    </row>
    <row r="19" spans="3:7" ht="26.55" customHeight="1" x14ac:dyDescent="0.3">
      <c r="C19" s="330" t="s">
        <v>153</v>
      </c>
      <c r="D19" s="332" t="s">
        <v>154</v>
      </c>
      <c r="E19" s="316"/>
      <c r="F19" s="316"/>
      <c r="G19" s="317"/>
    </row>
    <row r="20" spans="3:7" ht="26.55" customHeight="1" x14ac:dyDescent="0.3">
      <c r="C20" s="331"/>
      <c r="D20" s="332"/>
      <c r="E20" s="316"/>
      <c r="F20" s="316"/>
      <c r="G20" s="317"/>
    </row>
  </sheetData>
  <mergeCells count="16">
    <mergeCell ref="C19:C20"/>
    <mergeCell ref="D19:G19"/>
    <mergeCell ref="D20:G20"/>
    <mergeCell ref="C10:C16"/>
    <mergeCell ref="D8:G8"/>
    <mergeCell ref="D9:E9"/>
    <mergeCell ref="F9:G9"/>
    <mergeCell ref="C17:C18"/>
    <mergeCell ref="D17:G17"/>
    <mergeCell ref="D18:G18"/>
    <mergeCell ref="D7:G7"/>
    <mergeCell ref="C1:G1"/>
    <mergeCell ref="C2:G2"/>
    <mergeCell ref="C3:G4"/>
    <mergeCell ref="D5:G5"/>
    <mergeCell ref="D6:G6"/>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13C4F3-9FB5-45DE-9EDD-6D67EEB082C3}">
  <dimension ref="A2:AT159"/>
  <sheetViews>
    <sheetView topLeftCell="G1" zoomScale="80" zoomScaleNormal="80" zoomScaleSheetLayoutView="118" workbookViewId="0">
      <pane ySplit="8" topLeftCell="A130" activePane="bottomLeft" state="frozen"/>
      <selection pane="bottomLeft" activeCell="J133" sqref="J133"/>
    </sheetView>
  </sheetViews>
  <sheetFormatPr baseColWidth="10" defaultColWidth="8.6640625" defaultRowHeight="14.4" x14ac:dyDescent="0.3"/>
  <cols>
    <col min="1" max="1" width="37.44140625" style="48" customWidth="1"/>
    <col min="2" max="2" width="29.6640625" style="48" customWidth="1"/>
    <col min="3" max="3" width="48.44140625" style="48" customWidth="1"/>
    <col min="4" max="4" width="18" style="48" customWidth="1"/>
    <col min="5" max="5" width="25.6640625" style="48" customWidth="1"/>
    <col min="6" max="6" width="132.109375" style="71" customWidth="1"/>
    <col min="7" max="7" width="25.6640625" style="72" bestFit="1" customWidth="1"/>
    <col min="8" max="8" width="18" style="72" bestFit="1" customWidth="1"/>
    <col min="9" max="9" width="27.77734375" style="72" customWidth="1"/>
    <col min="10" max="10" width="31.6640625" style="72" customWidth="1"/>
    <col min="11" max="11" width="31.109375" style="129" customWidth="1"/>
    <col min="12" max="13" width="23.33203125" style="72" customWidth="1"/>
    <col min="14" max="14" width="33.109375" style="72" customWidth="1"/>
    <col min="15" max="15" width="12" style="71" bestFit="1" customWidth="1"/>
    <col min="16" max="21" width="8.6640625" style="71"/>
    <col min="22" max="22" width="108" style="71" customWidth="1"/>
    <col min="23" max="16384" width="8.6640625" style="71"/>
  </cols>
  <sheetData>
    <row r="2" spans="1:15" x14ac:dyDescent="0.3">
      <c r="C2" s="362" t="s">
        <v>155</v>
      </c>
      <c r="D2" s="362"/>
      <c r="E2" s="362"/>
      <c r="F2" s="362"/>
    </row>
    <row r="3" spans="1:15" x14ac:dyDescent="0.3">
      <c r="C3" s="363"/>
      <c r="D3" s="363"/>
      <c r="E3" s="363"/>
      <c r="F3" s="363"/>
    </row>
    <row r="4" spans="1:15" x14ac:dyDescent="0.3">
      <c r="C4" s="362" t="s">
        <v>156</v>
      </c>
      <c r="D4" s="362"/>
      <c r="E4" s="362"/>
      <c r="F4" s="362"/>
    </row>
    <row r="5" spans="1:15" x14ac:dyDescent="0.3">
      <c r="C5" s="362"/>
      <c r="D5" s="362"/>
      <c r="E5" s="362"/>
      <c r="F5" s="362"/>
    </row>
    <row r="6" spans="1:15" ht="37.5" customHeight="1" thickBot="1" x14ac:dyDescent="0.35">
      <c r="G6" s="364" t="s">
        <v>157</v>
      </c>
      <c r="H6" s="365"/>
      <c r="I6" s="365"/>
      <c r="J6" s="365"/>
      <c r="K6" s="365"/>
      <c r="L6" s="365"/>
      <c r="M6" s="365"/>
      <c r="N6" s="366"/>
    </row>
    <row r="7" spans="1:15" s="142" customFormat="1" ht="62.4" x14ac:dyDescent="0.3">
      <c r="A7" s="367" t="s">
        <v>6</v>
      </c>
      <c r="B7" s="369" t="s">
        <v>7</v>
      </c>
      <c r="C7" s="369" t="s">
        <v>8</v>
      </c>
      <c r="D7" s="369" t="s">
        <v>9</v>
      </c>
      <c r="E7" s="369" t="s">
        <v>158</v>
      </c>
      <c r="F7" s="369" t="s">
        <v>159</v>
      </c>
      <c r="G7" s="371" t="s">
        <v>13</v>
      </c>
      <c r="H7" s="372" t="s">
        <v>12</v>
      </c>
      <c r="I7" s="373" t="s">
        <v>160</v>
      </c>
      <c r="J7" s="143" t="s">
        <v>161</v>
      </c>
      <c r="K7" s="373" t="s">
        <v>162</v>
      </c>
      <c r="L7" s="373" t="s">
        <v>163</v>
      </c>
      <c r="M7" s="373" t="s">
        <v>164</v>
      </c>
      <c r="N7" s="373" t="s">
        <v>79</v>
      </c>
    </row>
    <row r="8" spans="1:15" ht="15.6" x14ac:dyDescent="0.3">
      <c r="A8" s="368"/>
      <c r="B8" s="370"/>
      <c r="C8" s="370"/>
      <c r="D8" s="370"/>
      <c r="E8" s="370"/>
      <c r="F8" s="370"/>
      <c r="G8" s="371"/>
      <c r="H8" s="372"/>
      <c r="I8" s="373"/>
      <c r="J8" s="141"/>
      <c r="K8" s="373"/>
      <c r="L8" s="373"/>
      <c r="M8" s="373"/>
      <c r="N8" s="373"/>
    </row>
    <row r="9" spans="1:15" s="137" customFormat="1" ht="72" x14ac:dyDescent="0.3">
      <c r="A9" s="312" t="s">
        <v>27</v>
      </c>
      <c r="B9" s="296" t="s">
        <v>28</v>
      </c>
      <c r="C9" s="296" t="s">
        <v>29</v>
      </c>
      <c r="D9" s="296" t="s">
        <v>30</v>
      </c>
      <c r="E9" s="296" t="s">
        <v>31</v>
      </c>
      <c r="F9" s="38" t="s">
        <v>165</v>
      </c>
      <c r="G9" s="35" t="s">
        <v>33</v>
      </c>
      <c r="H9" s="35">
        <v>500</v>
      </c>
      <c r="I9" s="65"/>
      <c r="J9" s="65"/>
      <c r="K9" s="64">
        <v>83475</v>
      </c>
      <c r="L9" s="65">
        <f t="shared" ref="L9:L27" si="0">+K9*19%</f>
        <v>15860.25</v>
      </c>
      <c r="M9" s="69">
        <f t="shared" ref="M9:M27" si="1">+L9+K9</f>
        <v>99335.25</v>
      </c>
      <c r="N9" s="65">
        <f t="shared" ref="N9:N27" si="2">+M9*H9</f>
        <v>49667625</v>
      </c>
    </row>
    <row r="10" spans="1:15" ht="72" x14ac:dyDescent="0.3">
      <c r="A10" s="313"/>
      <c r="B10" s="296"/>
      <c r="C10" s="296"/>
      <c r="D10" s="296"/>
      <c r="E10" s="296"/>
      <c r="F10" s="39" t="s">
        <v>35</v>
      </c>
      <c r="G10" s="35" t="s">
        <v>36</v>
      </c>
      <c r="H10" s="35">
        <v>500</v>
      </c>
      <c r="I10" s="35"/>
      <c r="J10" s="35"/>
      <c r="K10" s="66">
        <v>890.4</v>
      </c>
      <c r="L10" s="65">
        <f t="shared" si="0"/>
        <v>169.17599999999999</v>
      </c>
      <c r="M10" s="69">
        <f t="shared" si="1"/>
        <v>1059.576</v>
      </c>
      <c r="N10" s="65">
        <f t="shared" si="2"/>
        <v>529788</v>
      </c>
    </row>
    <row r="11" spans="1:15" x14ac:dyDescent="0.3">
      <c r="A11" s="313"/>
      <c r="B11" s="296"/>
      <c r="C11" s="296"/>
      <c r="D11" s="296"/>
      <c r="E11" s="296"/>
      <c r="F11" s="40" t="s">
        <v>166</v>
      </c>
      <c r="G11" s="35" t="s">
        <v>36</v>
      </c>
      <c r="H11" s="35">
        <v>500</v>
      </c>
      <c r="I11" s="35"/>
      <c r="J11" s="35"/>
      <c r="K11" s="66">
        <v>1669.5</v>
      </c>
      <c r="L11" s="65">
        <f t="shared" si="0"/>
        <v>317.20499999999998</v>
      </c>
      <c r="M11" s="69">
        <f t="shared" si="1"/>
        <v>1986.7049999999999</v>
      </c>
      <c r="N11" s="65">
        <f t="shared" si="2"/>
        <v>993352.5</v>
      </c>
    </row>
    <row r="12" spans="1:15" s="137" customFormat="1" x14ac:dyDescent="0.3">
      <c r="A12" s="313"/>
      <c r="B12" s="296"/>
      <c r="C12" s="296"/>
      <c r="D12" s="296"/>
      <c r="E12" s="296"/>
      <c r="F12" s="41" t="s">
        <v>38</v>
      </c>
      <c r="G12" s="35" t="s">
        <v>36</v>
      </c>
      <c r="H12" s="35">
        <v>200</v>
      </c>
      <c r="I12" s="140"/>
      <c r="J12" s="65"/>
      <c r="K12" s="66">
        <v>2226</v>
      </c>
      <c r="L12" s="65">
        <f t="shared" si="0"/>
        <v>422.94</v>
      </c>
      <c r="M12" s="69">
        <f t="shared" si="1"/>
        <v>2648.94</v>
      </c>
      <c r="N12" s="65">
        <f t="shared" si="2"/>
        <v>529788</v>
      </c>
    </row>
    <row r="13" spans="1:15" s="137" customFormat="1" ht="43.2" x14ac:dyDescent="0.3">
      <c r="A13" s="313"/>
      <c r="B13" s="35" t="s">
        <v>39</v>
      </c>
      <c r="C13" s="35"/>
      <c r="D13" s="35"/>
      <c r="E13" s="35"/>
      <c r="F13" s="42" t="s">
        <v>43</v>
      </c>
      <c r="G13" s="35" t="s">
        <v>44</v>
      </c>
      <c r="H13" s="35">
        <v>450</v>
      </c>
      <c r="I13" s="65"/>
      <c r="J13" s="65"/>
      <c r="K13" s="66">
        <v>556.5</v>
      </c>
      <c r="L13" s="65">
        <f t="shared" si="0"/>
        <v>105.735</v>
      </c>
      <c r="M13" s="69">
        <f t="shared" si="1"/>
        <v>662.23500000000001</v>
      </c>
      <c r="N13" s="65">
        <f t="shared" si="2"/>
        <v>298005.75</v>
      </c>
      <c r="O13" s="139"/>
    </row>
    <row r="14" spans="1:15" s="137" customFormat="1" ht="45" customHeight="1" x14ac:dyDescent="0.3">
      <c r="A14" s="313"/>
      <c r="B14" s="296" t="s">
        <v>46</v>
      </c>
      <c r="C14" s="281" t="s">
        <v>47</v>
      </c>
      <c r="D14" s="281" t="s">
        <v>48</v>
      </c>
      <c r="E14" s="296" t="s">
        <v>49</v>
      </c>
      <c r="F14" s="42" t="s">
        <v>50</v>
      </c>
      <c r="G14" s="35" t="s">
        <v>44</v>
      </c>
      <c r="H14" s="35">
        <v>15</v>
      </c>
      <c r="I14" s="65"/>
      <c r="J14" s="65"/>
      <c r="K14" s="66">
        <v>3116400</v>
      </c>
      <c r="L14" s="65">
        <f t="shared" si="0"/>
        <v>592116</v>
      </c>
      <c r="M14" s="69">
        <f t="shared" si="1"/>
        <v>3708516</v>
      </c>
      <c r="N14" s="65">
        <f t="shared" si="2"/>
        <v>55627740</v>
      </c>
    </row>
    <row r="15" spans="1:15" s="137" customFormat="1" ht="28.8" x14ac:dyDescent="0.3">
      <c r="A15" s="313"/>
      <c r="B15" s="296"/>
      <c r="C15" s="283"/>
      <c r="D15" s="283"/>
      <c r="E15" s="296"/>
      <c r="F15" s="42" t="s">
        <v>167</v>
      </c>
      <c r="G15" s="35" t="s">
        <v>44</v>
      </c>
      <c r="H15" s="35">
        <v>1500</v>
      </c>
      <c r="I15" s="65"/>
      <c r="J15" s="65"/>
      <c r="K15" s="67">
        <v>779.1</v>
      </c>
      <c r="L15" s="65">
        <f t="shared" si="0"/>
        <v>148.029</v>
      </c>
      <c r="M15" s="69">
        <f t="shared" si="1"/>
        <v>927.12900000000002</v>
      </c>
      <c r="N15" s="65">
        <f t="shared" si="2"/>
        <v>1390693.5</v>
      </c>
    </row>
    <row r="16" spans="1:15" s="137" customFormat="1" ht="115.2" x14ac:dyDescent="0.3">
      <c r="A16" s="313"/>
      <c r="B16" s="282"/>
      <c r="C16" s="282"/>
      <c r="D16" s="282"/>
      <c r="E16" s="282"/>
      <c r="F16" s="40" t="s">
        <v>56</v>
      </c>
      <c r="G16" s="35" t="s">
        <v>44</v>
      </c>
      <c r="H16" s="35">
        <v>1200</v>
      </c>
      <c r="I16" s="65"/>
      <c r="J16" s="65"/>
      <c r="K16" s="66">
        <v>111300</v>
      </c>
      <c r="L16" s="65">
        <f t="shared" si="0"/>
        <v>21147</v>
      </c>
      <c r="M16" s="69">
        <f t="shared" si="1"/>
        <v>132447</v>
      </c>
      <c r="N16" s="65">
        <f t="shared" si="2"/>
        <v>158936400</v>
      </c>
    </row>
    <row r="17" spans="1:46" s="137" customFormat="1" ht="57.6" x14ac:dyDescent="0.3">
      <c r="A17" s="313"/>
      <c r="B17" s="282"/>
      <c r="C17" s="282"/>
      <c r="D17" s="282"/>
      <c r="E17" s="282"/>
      <c r="F17" s="40" t="s">
        <v>57</v>
      </c>
      <c r="G17" s="35" t="s">
        <v>44</v>
      </c>
      <c r="H17" s="35">
        <v>200</v>
      </c>
      <c r="I17" s="65"/>
      <c r="J17" s="65"/>
      <c r="K17" s="68">
        <v>5565</v>
      </c>
      <c r="L17" s="65">
        <f t="shared" si="0"/>
        <v>1057.3499999999999</v>
      </c>
      <c r="M17" s="69">
        <f t="shared" si="1"/>
        <v>6622.35</v>
      </c>
      <c r="N17" s="65">
        <f t="shared" si="2"/>
        <v>1324470</v>
      </c>
    </row>
    <row r="18" spans="1:46" s="137" customFormat="1" x14ac:dyDescent="0.3">
      <c r="A18" s="314"/>
      <c r="B18" s="283"/>
      <c r="C18" s="283"/>
      <c r="D18" s="283"/>
      <c r="E18" s="283"/>
      <c r="F18" s="40" t="s">
        <v>58</v>
      </c>
      <c r="G18" s="35" t="s">
        <v>44</v>
      </c>
      <c r="H18" s="35">
        <v>2</v>
      </c>
      <c r="I18" s="65"/>
      <c r="J18" s="65"/>
      <c r="K18" s="68">
        <v>3339000</v>
      </c>
      <c r="L18" s="65">
        <f t="shared" si="0"/>
        <v>634410</v>
      </c>
      <c r="M18" s="69">
        <f t="shared" si="1"/>
        <v>3973410</v>
      </c>
      <c r="N18" s="65">
        <f t="shared" si="2"/>
        <v>7946820</v>
      </c>
    </row>
    <row r="19" spans="1:46" s="137" customFormat="1" ht="158.4" x14ac:dyDescent="0.3">
      <c r="A19" s="34" t="s">
        <v>60</v>
      </c>
      <c r="B19" s="36" t="s">
        <v>62</v>
      </c>
      <c r="C19" s="37" t="s">
        <v>63</v>
      </c>
      <c r="D19" s="37">
        <v>350</v>
      </c>
      <c r="E19" s="37">
        <v>350</v>
      </c>
      <c r="F19" s="42" t="s">
        <v>64</v>
      </c>
      <c r="G19" s="35" t="s">
        <v>65</v>
      </c>
      <c r="H19" s="35">
        <v>6</v>
      </c>
      <c r="I19" s="65"/>
      <c r="J19" s="65"/>
      <c r="K19" s="66">
        <v>5008500</v>
      </c>
      <c r="L19" s="65">
        <f t="shared" si="0"/>
        <v>951615</v>
      </c>
      <c r="M19" s="69">
        <f t="shared" si="1"/>
        <v>5960115</v>
      </c>
      <c r="N19" s="65">
        <f t="shared" si="2"/>
        <v>35760690</v>
      </c>
    </row>
    <row r="20" spans="1:46" s="137" customFormat="1" ht="86.4" x14ac:dyDescent="0.3">
      <c r="A20" s="347" t="s">
        <v>67</v>
      </c>
      <c r="B20" s="296" t="s">
        <v>68</v>
      </c>
      <c r="C20" s="296" t="s">
        <v>69</v>
      </c>
      <c r="D20" s="296" t="s">
        <v>70</v>
      </c>
      <c r="E20" s="296" t="s">
        <v>71</v>
      </c>
      <c r="F20" s="43" t="s">
        <v>168</v>
      </c>
      <c r="G20" s="35" t="s">
        <v>73</v>
      </c>
      <c r="H20" s="35">
        <v>5</v>
      </c>
      <c r="I20" s="65"/>
      <c r="J20" s="65"/>
      <c r="K20" s="66">
        <v>10017000</v>
      </c>
      <c r="L20" s="65">
        <f t="shared" si="0"/>
        <v>1903230</v>
      </c>
      <c r="M20" s="69">
        <f t="shared" si="1"/>
        <v>11920230</v>
      </c>
      <c r="N20" s="65">
        <f t="shared" si="2"/>
        <v>59601150</v>
      </c>
    </row>
    <row r="21" spans="1:46" s="137" customFormat="1" ht="57.6" x14ac:dyDescent="0.3">
      <c r="A21" s="348"/>
      <c r="B21" s="296"/>
      <c r="C21" s="296"/>
      <c r="D21" s="296"/>
      <c r="E21" s="296"/>
      <c r="F21" s="42" t="s">
        <v>123</v>
      </c>
      <c r="G21" s="35" t="s">
        <v>44</v>
      </c>
      <c r="H21" s="35">
        <v>5</v>
      </c>
      <c r="I21" s="65"/>
      <c r="J21" s="65"/>
      <c r="K21" s="66">
        <v>9121294.6999999993</v>
      </c>
      <c r="L21" s="65">
        <f t="shared" si="0"/>
        <v>1733045.9929999998</v>
      </c>
      <c r="M21" s="69">
        <f t="shared" si="1"/>
        <v>10854340.693</v>
      </c>
      <c r="N21" s="65">
        <f t="shared" si="2"/>
        <v>54271703.465000004</v>
      </c>
    </row>
    <row r="22" spans="1:46" s="137" customFormat="1" ht="43.2" x14ac:dyDescent="0.3">
      <c r="A22" s="348"/>
      <c r="B22" s="296"/>
      <c r="C22" s="296"/>
      <c r="D22" s="296"/>
      <c r="E22" s="296"/>
      <c r="F22" s="42" t="s">
        <v>169</v>
      </c>
      <c r="G22" s="35" t="s">
        <v>44</v>
      </c>
      <c r="H22" s="35">
        <v>25</v>
      </c>
      <c r="I22" s="65"/>
      <c r="J22" s="65"/>
      <c r="K22" s="66">
        <v>1446900</v>
      </c>
      <c r="L22" s="65">
        <f t="shared" si="0"/>
        <v>274911</v>
      </c>
      <c r="M22" s="69">
        <f t="shared" si="1"/>
        <v>1721811</v>
      </c>
      <c r="N22" s="65">
        <f t="shared" si="2"/>
        <v>43045275</v>
      </c>
    </row>
    <row r="23" spans="1:46" s="137" customFormat="1" ht="43.2" x14ac:dyDescent="0.3">
      <c r="A23" s="348"/>
      <c r="B23" s="296"/>
      <c r="C23" s="296"/>
      <c r="D23" s="296"/>
      <c r="E23" s="296"/>
      <c r="F23" s="42" t="s">
        <v>125</v>
      </c>
      <c r="G23" s="35" t="s">
        <v>44</v>
      </c>
      <c r="H23" s="35">
        <v>5</v>
      </c>
      <c r="I23" s="65"/>
      <c r="J23" s="65"/>
      <c r="K23" s="66">
        <v>2352065.7999999998</v>
      </c>
      <c r="L23" s="65">
        <f t="shared" si="0"/>
        <v>446892.50199999998</v>
      </c>
      <c r="M23" s="69">
        <f t="shared" si="1"/>
        <v>2798958.3019999997</v>
      </c>
      <c r="N23" s="65">
        <f t="shared" si="2"/>
        <v>13994791.509999998</v>
      </c>
      <c r="AT23" s="137" t="s">
        <v>170</v>
      </c>
    </row>
    <row r="24" spans="1:46" s="137" customFormat="1" x14ac:dyDescent="0.3">
      <c r="A24" s="348"/>
      <c r="B24" s="296"/>
      <c r="C24" s="296"/>
      <c r="D24" s="296"/>
      <c r="E24" s="296"/>
      <c r="F24" s="42" t="s">
        <v>126</v>
      </c>
      <c r="G24" s="35" t="s">
        <v>44</v>
      </c>
      <c r="H24" s="35">
        <v>150</v>
      </c>
      <c r="I24" s="65"/>
      <c r="J24" s="65"/>
      <c r="K24" s="66">
        <v>4279.4849999999997</v>
      </c>
      <c r="L24" s="65">
        <f t="shared" si="0"/>
        <v>813.10214999999994</v>
      </c>
      <c r="M24" s="69">
        <f t="shared" si="1"/>
        <v>5092.5871499999994</v>
      </c>
      <c r="N24" s="65">
        <f t="shared" si="2"/>
        <v>763888.07249999989</v>
      </c>
    </row>
    <row r="25" spans="1:46" s="137" customFormat="1" ht="28.8" x14ac:dyDescent="0.3">
      <c r="A25" s="348"/>
      <c r="B25" s="296"/>
      <c r="C25" s="296"/>
      <c r="D25" s="296"/>
      <c r="E25" s="296"/>
      <c r="F25" s="42" t="s">
        <v>171</v>
      </c>
      <c r="G25" s="35" t="s">
        <v>44</v>
      </c>
      <c r="H25" s="35">
        <v>50</v>
      </c>
      <c r="I25" s="65"/>
      <c r="J25" s="65"/>
      <c r="K25" s="66">
        <v>12876.853500000001</v>
      </c>
      <c r="L25" s="65">
        <f t="shared" si="0"/>
        <v>2446.6021650000002</v>
      </c>
      <c r="M25" s="69">
        <f t="shared" si="1"/>
        <v>15323.455665000001</v>
      </c>
      <c r="N25" s="65">
        <f t="shared" si="2"/>
        <v>766172.78325000009</v>
      </c>
    </row>
    <row r="26" spans="1:46" s="137" customFormat="1" ht="28.8" x14ac:dyDescent="0.3">
      <c r="A26" s="348"/>
      <c r="B26" s="296"/>
      <c r="C26" s="296"/>
      <c r="D26" s="296"/>
      <c r="E26" s="296"/>
      <c r="F26" s="42" t="s">
        <v>172</v>
      </c>
      <c r="G26" s="35" t="s">
        <v>44</v>
      </c>
      <c r="H26" s="35">
        <v>1</v>
      </c>
      <c r="I26" s="65"/>
      <c r="J26" s="65"/>
      <c r="K26" s="66">
        <v>1780800</v>
      </c>
      <c r="L26" s="65">
        <f t="shared" si="0"/>
        <v>338352</v>
      </c>
      <c r="M26" s="69">
        <f t="shared" si="1"/>
        <v>2119152</v>
      </c>
      <c r="N26" s="65">
        <f t="shared" si="2"/>
        <v>2119152</v>
      </c>
    </row>
    <row r="27" spans="1:46" s="137" customFormat="1" ht="28.8" x14ac:dyDescent="0.3">
      <c r="A27" s="349"/>
      <c r="B27" s="296"/>
      <c r="C27" s="296"/>
      <c r="D27" s="296"/>
      <c r="E27" s="296"/>
      <c r="F27" s="42" t="s">
        <v>173</v>
      </c>
      <c r="G27" s="35" t="s">
        <v>44</v>
      </c>
      <c r="H27" s="35">
        <v>5</v>
      </c>
      <c r="I27" s="65"/>
      <c r="J27" s="65"/>
      <c r="K27" s="66">
        <v>181049.55882352943</v>
      </c>
      <c r="L27" s="65">
        <f t="shared" si="0"/>
        <v>34399.416176470593</v>
      </c>
      <c r="M27" s="69">
        <f t="shared" si="1"/>
        <v>215448.97500000003</v>
      </c>
      <c r="N27" s="65">
        <f t="shared" si="2"/>
        <v>1077244.8750000002</v>
      </c>
    </row>
    <row r="28" spans="1:46" s="137" customFormat="1" ht="112.5" customHeight="1" thickBot="1" x14ac:dyDescent="0.35">
      <c r="A28" s="350" t="s">
        <v>174</v>
      </c>
      <c r="B28" s="351"/>
      <c r="C28" s="351"/>
      <c r="D28" s="351"/>
      <c r="E28" s="351"/>
      <c r="F28" s="351"/>
      <c r="G28" s="351"/>
      <c r="H28" s="351"/>
      <c r="I28" s="351"/>
      <c r="J28" s="351"/>
      <c r="K28" s="351"/>
      <c r="L28" s="352"/>
      <c r="M28" s="138"/>
      <c r="N28" s="72"/>
    </row>
    <row r="29" spans="1:46" ht="60.45" customHeight="1" thickBot="1" x14ac:dyDescent="0.65">
      <c r="A29" s="136" t="s">
        <v>175</v>
      </c>
      <c r="B29" s="353" t="s">
        <v>79</v>
      </c>
      <c r="C29" s="354"/>
      <c r="D29" s="354"/>
      <c r="E29" s="354"/>
      <c r="F29" s="354"/>
      <c r="G29" s="354"/>
      <c r="H29" s="354"/>
      <c r="I29" s="355"/>
      <c r="J29" s="135"/>
      <c r="K29" s="356" t="s">
        <v>175</v>
      </c>
      <c r="L29" s="357"/>
      <c r="M29" s="358"/>
      <c r="N29" s="134">
        <f>SUM(N9:N27)</f>
        <v>488644750.45574999</v>
      </c>
    </row>
    <row r="30" spans="1:46" x14ac:dyDescent="0.3">
      <c r="A30" s="133"/>
      <c r="B30" s="71"/>
      <c r="C30" s="71"/>
      <c r="D30" s="71"/>
      <c r="E30" s="71"/>
      <c r="I30" s="131"/>
      <c r="J30" s="131"/>
      <c r="K30" s="132"/>
      <c r="L30" s="131"/>
      <c r="M30" s="131"/>
      <c r="N30" s="131"/>
    </row>
    <row r="31" spans="1:46" ht="90" customHeight="1" x14ac:dyDescent="0.3">
      <c r="A31" s="48" t="s">
        <v>176</v>
      </c>
      <c r="C31" s="49"/>
      <c r="D31" s="49"/>
      <c r="E31" s="49" t="s">
        <v>74</v>
      </c>
      <c r="F31" s="49" t="s">
        <v>75</v>
      </c>
      <c r="G31" s="50" t="s">
        <v>76</v>
      </c>
      <c r="H31" s="51" t="s">
        <v>77</v>
      </c>
      <c r="I31" s="52" t="s">
        <v>78</v>
      </c>
      <c r="J31" s="70" t="s">
        <v>79</v>
      </c>
      <c r="K31" s="53"/>
      <c r="L31" s="53"/>
    </row>
    <row r="32" spans="1:46" x14ac:dyDescent="0.3">
      <c r="B32" s="359" t="s">
        <v>177</v>
      </c>
      <c r="C32" s="296" t="s">
        <v>81</v>
      </c>
      <c r="D32" s="296">
        <v>1</v>
      </c>
      <c r="E32" s="296" t="s">
        <v>82</v>
      </c>
      <c r="F32" s="54" t="s">
        <v>83</v>
      </c>
      <c r="G32" s="344">
        <v>1</v>
      </c>
      <c r="H32" s="344">
        <v>8</v>
      </c>
      <c r="I32" s="360">
        <v>8000000</v>
      </c>
      <c r="J32" s="360">
        <f>I32*H32*G32</f>
        <v>64000000</v>
      </c>
      <c r="K32" s="71"/>
      <c r="L32" s="71"/>
    </row>
    <row r="33" spans="1:16" ht="43.2" x14ac:dyDescent="0.3">
      <c r="B33" s="359"/>
      <c r="C33" s="296"/>
      <c r="D33" s="296"/>
      <c r="E33" s="296"/>
      <c r="F33" s="55" t="s">
        <v>178</v>
      </c>
      <c r="G33" s="344"/>
      <c r="H33" s="344"/>
      <c r="I33" s="360"/>
      <c r="J33" s="360"/>
      <c r="K33" s="71"/>
      <c r="L33" s="71"/>
    </row>
    <row r="34" spans="1:16" x14ac:dyDescent="0.3">
      <c r="B34" s="359"/>
      <c r="C34" s="296"/>
      <c r="D34" s="296"/>
      <c r="E34" s="296"/>
      <c r="F34" s="56"/>
      <c r="G34" s="344"/>
      <c r="H34" s="344"/>
      <c r="I34" s="360"/>
      <c r="J34" s="360"/>
      <c r="K34" s="71"/>
      <c r="L34" s="71"/>
    </row>
    <row r="35" spans="1:16" x14ac:dyDescent="0.3">
      <c r="B35" s="359"/>
      <c r="C35" s="296"/>
      <c r="D35" s="296"/>
      <c r="E35" s="296"/>
      <c r="F35" s="54" t="s">
        <v>85</v>
      </c>
      <c r="G35" s="344"/>
      <c r="H35" s="344"/>
      <c r="I35" s="360"/>
      <c r="J35" s="360"/>
      <c r="K35" s="71"/>
      <c r="L35" s="71"/>
    </row>
    <row r="36" spans="1:16" ht="28.8" x14ac:dyDescent="0.3">
      <c r="B36" s="359"/>
      <c r="C36" s="296"/>
      <c r="D36" s="296"/>
      <c r="E36" s="296"/>
      <c r="F36" s="55" t="s">
        <v>86</v>
      </c>
      <c r="G36" s="344"/>
      <c r="H36" s="344"/>
      <c r="I36" s="360"/>
      <c r="J36" s="360"/>
      <c r="K36" s="71"/>
      <c r="L36" s="71"/>
    </row>
    <row r="37" spans="1:16" x14ac:dyDescent="0.3">
      <c r="B37" s="359"/>
      <c r="C37" s="296"/>
      <c r="D37" s="296"/>
      <c r="E37" s="296"/>
      <c r="F37" s="57"/>
      <c r="G37" s="344"/>
      <c r="H37" s="344"/>
      <c r="I37" s="360"/>
      <c r="J37" s="360"/>
      <c r="K37" s="71"/>
      <c r="L37" s="71"/>
    </row>
    <row r="38" spans="1:16" x14ac:dyDescent="0.3">
      <c r="B38" s="359"/>
      <c r="C38" s="296"/>
      <c r="D38" s="296"/>
      <c r="E38" s="296"/>
      <c r="F38" s="54" t="s">
        <v>87</v>
      </c>
      <c r="G38" s="344"/>
      <c r="H38" s="344"/>
      <c r="I38" s="360"/>
      <c r="J38" s="360"/>
      <c r="K38" s="71"/>
      <c r="L38" s="71"/>
    </row>
    <row r="39" spans="1:16" ht="28.8" x14ac:dyDescent="0.3">
      <c r="B39" s="359"/>
      <c r="C39" s="296"/>
      <c r="D39" s="296"/>
      <c r="E39" s="296"/>
      <c r="F39" s="55" t="s">
        <v>88</v>
      </c>
      <c r="G39" s="344"/>
      <c r="H39" s="344"/>
      <c r="I39" s="360"/>
      <c r="J39" s="360"/>
      <c r="K39" s="71"/>
      <c r="L39" s="71"/>
    </row>
    <row r="40" spans="1:16" x14ac:dyDescent="0.3">
      <c r="B40" s="359"/>
      <c r="C40" s="296"/>
      <c r="D40" s="296"/>
      <c r="E40" s="296"/>
      <c r="F40" s="55"/>
      <c r="G40" s="344"/>
      <c r="H40" s="344"/>
      <c r="I40" s="360"/>
      <c r="J40" s="360"/>
      <c r="K40" s="71"/>
      <c r="L40" s="71"/>
    </row>
    <row r="41" spans="1:16" x14ac:dyDescent="0.3">
      <c r="B41" s="359"/>
      <c r="C41" s="296"/>
      <c r="D41" s="296"/>
      <c r="E41" s="296"/>
      <c r="F41" s="57" t="s">
        <v>89</v>
      </c>
      <c r="G41" s="344"/>
      <c r="H41" s="344"/>
      <c r="I41" s="360"/>
      <c r="J41" s="360"/>
      <c r="K41" s="71"/>
      <c r="L41" s="71"/>
    </row>
    <row r="42" spans="1:16" x14ac:dyDescent="0.3">
      <c r="B42" s="361" t="s">
        <v>179</v>
      </c>
      <c r="C42" s="296"/>
      <c r="D42" s="296">
        <v>2</v>
      </c>
      <c r="E42" s="343" t="s">
        <v>90</v>
      </c>
      <c r="F42" s="54" t="s">
        <v>83</v>
      </c>
      <c r="G42" s="344">
        <v>1</v>
      </c>
      <c r="H42" s="344">
        <v>8</v>
      </c>
      <c r="I42" s="338">
        <v>3381000</v>
      </c>
      <c r="J42" s="338">
        <f>I42*H42*G42</f>
        <v>27048000</v>
      </c>
      <c r="K42" s="71"/>
      <c r="L42" s="71"/>
    </row>
    <row r="43" spans="1:16" s="72" customFormat="1" ht="28.8" x14ac:dyDescent="0.3">
      <c r="A43" s="48"/>
      <c r="B43" s="361"/>
      <c r="C43" s="296"/>
      <c r="D43" s="296"/>
      <c r="E43" s="343"/>
      <c r="F43" s="55" t="s">
        <v>91</v>
      </c>
      <c r="G43" s="344"/>
      <c r="H43" s="344"/>
      <c r="I43" s="338"/>
      <c r="J43" s="338"/>
      <c r="O43" s="71"/>
      <c r="P43" s="71"/>
    </row>
    <row r="44" spans="1:16" s="72" customFormat="1" x14ac:dyDescent="0.3">
      <c r="A44" s="48"/>
      <c r="B44" s="361"/>
      <c r="C44" s="296"/>
      <c r="D44" s="296"/>
      <c r="E44" s="343"/>
      <c r="F44" s="56"/>
      <c r="G44" s="344"/>
      <c r="H44" s="344"/>
      <c r="I44" s="338"/>
      <c r="J44" s="338"/>
      <c r="O44" s="71"/>
      <c r="P44" s="71"/>
    </row>
    <row r="45" spans="1:16" s="72" customFormat="1" x14ac:dyDescent="0.3">
      <c r="A45" s="48"/>
      <c r="B45" s="361"/>
      <c r="C45" s="296"/>
      <c r="D45" s="296"/>
      <c r="E45" s="343"/>
      <c r="F45" s="56"/>
      <c r="G45" s="344"/>
      <c r="H45" s="344"/>
      <c r="I45" s="338"/>
      <c r="J45" s="338"/>
      <c r="O45" s="71"/>
      <c r="P45" s="71"/>
    </row>
    <row r="46" spans="1:16" s="72" customFormat="1" x14ac:dyDescent="0.3">
      <c r="A46" s="48"/>
      <c r="B46" s="361"/>
      <c r="C46" s="296"/>
      <c r="D46" s="296"/>
      <c r="E46" s="343"/>
      <c r="F46" s="54" t="s">
        <v>85</v>
      </c>
      <c r="G46" s="344"/>
      <c r="H46" s="344"/>
      <c r="I46" s="338"/>
      <c r="J46" s="338"/>
      <c r="O46" s="71"/>
      <c r="P46" s="71"/>
    </row>
    <row r="47" spans="1:16" s="72" customFormat="1" ht="28.8" x14ac:dyDescent="0.3">
      <c r="A47" s="48"/>
      <c r="B47" s="361"/>
      <c r="C47" s="296"/>
      <c r="D47" s="296"/>
      <c r="E47" s="343"/>
      <c r="F47" s="55" t="s">
        <v>92</v>
      </c>
      <c r="G47" s="344"/>
      <c r="H47" s="344"/>
      <c r="I47" s="338"/>
      <c r="J47" s="338"/>
      <c r="O47" s="71"/>
      <c r="P47" s="71"/>
    </row>
    <row r="48" spans="1:16" s="72" customFormat="1" x14ac:dyDescent="0.3">
      <c r="A48" s="48"/>
      <c r="B48" s="361"/>
      <c r="C48" s="296"/>
      <c r="D48" s="296"/>
      <c r="E48" s="343"/>
      <c r="F48" s="57"/>
      <c r="G48" s="344"/>
      <c r="H48" s="344"/>
      <c r="I48" s="338"/>
      <c r="J48" s="338"/>
      <c r="O48" s="71"/>
      <c r="P48" s="71"/>
    </row>
    <row r="49" spans="1:16" s="72" customFormat="1" x14ac:dyDescent="0.3">
      <c r="A49" s="48"/>
      <c r="B49" s="361"/>
      <c r="C49" s="296"/>
      <c r="D49" s="296"/>
      <c r="E49" s="343"/>
      <c r="F49" s="54" t="s">
        <v>87</v>
      </c>
      <c r="G49" s="344"/>
      <c r="H49" s="344"/>
      <c r="I49" s="338"/>
      <c r="J49" s="338"/>
      <c r="O49" s="71"/>
      <c r="P49" s="71"/>
    </row>
    <row r="50" spans="1:16" s="72" customFormat="1" x14ac:dyDescent="0.3">
      <c r="A50" s="48"/>
      <c r="B50" s="361"/>
      <c r="C50" s="296"/>
      <c r="D50" s="296"/>
      <c r="E50" s="343"/>
      <c r="F50" s="58" t="s">
        <v>93</v>
      </c>
      <c r="G50" s="344"/>
      <c r="H50" s="344"/>
      <c r="I50" s="338"/>
      <c r="J50" s="338"/>
      <c r="O50" s="71"/>
      <c r="P50" s="71"/>
    </row>
    <row r="51" spans="1:16" s="72" customFormat="1" x14ac:dyDescent="0.3">
      <c r="A51" s="48"/>
      <c r="B51" s="361"/>
      <c r="C51" s="296"/>
      <c r="D51" s="296"/>
      <c r="E51" s="343"/>
      <c r="F51" s="55"/>
      <c r="G51" s="344"/>
      <c r="H51" s="344"/>
      <c r="I51" s="338"/>
      <c r="J51" s="338"/>
      <c r="O51" s="71"/>
      <c r="P51" s="71"/>
    </row>
    <row r="52" spans="1:16" s="72" customFormat="1" x14ac:dyDescent="0.3">
      <c r="A52" s="48"/>
      <c r="B52" s="361"/>
      <c r="C52" s="296"/>
      <c r="D52" s="296"/>
      <c r="E52" s="343"/>
      <c r="F52" s="57" t="s">
        <v>89</v>
      </c>
      <c r="G52" s="344"/>
      <c r="H52" s="344"/>
      <c r="I52" s="338"/>
      <c r="J52" s="338"/>
      <c r="O52" s="71"/>
      <c r="P52" s="71"/>
    </row>
    <row r="53" spans="1:16" s="72" customFormat="1" x14ac:dyDescent="0.3">
      <c r="A53" s="48"/>
      <c r="B53" s="343" t="s">
        <v>180</v>
      </c>
      <c r="C53" s="296"/>
      <c r="D53" s="296">
        <v>3</v>
      </c>
      <c r="E53" s="343" t="s">
        <v>95</v>
      </c>
      <c r="F53" s="54" t="s">
        <v>83</v>
      </c>
      <c r="G53" s="344">
        <v>2</v>
      </c>
      <c r="H53" s="344">
        <v>2</v>
      </c>
      <c r="I53" s="338">
        <v>5000000</v>
      </c>
      <c r="J53" s="338">
        <f>I53*H53*G53</f>
        <v>20000000</v>
      </c>
      <c r="O53" s="71"/>
      <c r="P53" s="71"/>
    </row>
    <row r="54" spans="1:16" s="72" customFormat="1" x14ac:dyDescent="0.3">
      <c r="A54" s="48"/>
      <c r="B54" s="343"/>
      <c r="C54" s="296"/>
      <c r="D54" s="296"/>
      <c r="E54" s="343"/>
      <c r="F54" s="55" t="s">
        <v>181</v>
      </c>
      <c r="G54" s="344"/>
      <c r="H54" s="344"/>
      <c r="I54" s="338"/>
      <c r="J54" s="338"/>
      <c r="O54" s="71"/>
      <c r="P54" s="71"/>
    </row>
    <row r="55" spans="1:16" s="72" customFormat="1" x14ac:dyDescent="0.3">
      <c r="A55" s="48"/>
      <c r="B55" s="343"/>
      <c r="C55" s="296"/>
      <c r="D55" s="296"/>
      <c r="E55" s="343"/>
      <c r="F55" s="56"/>
      <c r="G55" s="344"/>
      <c r="H55" s="344"/>
      <c r="I55" s="338"/>
      <c r="J55" s="338"/>
      <c r="O55" s="71"/>
      <c r="P55" s="71"/>
    </row>
    <row r="56" spans="1:16" s="72" customFormat="1" x14ac:dyDescent="0.3">
      <c r="A56" s="48"/>
      <c r="B56" s="343"/>
      <c r="C56" s="296"/>
      <c r="D56" s="296"/>
      <c r="E56" s="343"/>
      <c r="F56" s="56"/>
      <c r="G56" s="344"/>
      <c r="H56" s="344"/>
      <c r="I56" s="338"/>
      <c r="J56" s="338"/>
      <c r="O56" s="71"/>
      <c r="P56" s="71"/>
    </row>
    <row r="57" spans="1:16" s="72" customFormat="1" x14ac:dyDescent="0.3">
      <c r="A57" s="48"/>
      <c r="B57" s="343"/>
      <c r="C57" s="296"/>
      <c r="D57" s="296"/>
      <c r="E57" s="343"/>
      <c r="F57" s="54" t="s">
        <v>85</v>
      </c>
      <c r="G57" s="344"/>
      <c r="H57" s="344"/>
      <c r="I57" s="338"/>
      <c r="J57" s="338"/>
      <c r="O57" s="71"/>
      <c r="P57" s="71"/>
    </row>
    <row r="58" spans="1:16" s="72" customFormat="1" ht="28.8" x14ac:dyDescent="0.3">
      <c r="A58" s="48"/>
      <c r="B58" s="343"/>
      <c r="C58" s="296"/>
      <c r="D58" s="296"/>
      <c r="E58" s="343"/>
      <c r="F58" s="55" t="s">
        <v>97</v>
      </c>
      <c r="G58" s="344"/>
      <c r="H58" s="344"/>
      <c r="I58" s="338"/>
      <c r="J58" s="338"/>
      <c r="O58" s="71"/>
      <c r="P58" s="71"/>
    </row>
    <row r="59" spans="1:16" s="72" customFormat="1" x14ac:dyDescent="0.3">
      <c r="A59" s="48"/>
      <c r="B59" s="343"/>
      <c r="C59" s="296"/>
      <c r="D59" s="296"/>
      <c r="E59" s="343"/>
      <c r="F59" s="57"/>
      <c r="G59" s="344"/>
      <c r="H59" s="344"/>
      <c r="I59" s="338"/>
      <c r="J59" s="338"/>
      <c r="O59" s="71"/>
      <c r="P59" s="71"/>
    </row>
    <row r="60" spans="1:16" s="72" customFormat="1" x14ac:dyDescent="0.3">
      <c r="A60" s="48"/>
      <c r="B60" s="343"/>
      <c r="C60" s="296"/>
      <c r="D60" s="296"/>
      <c r="E60" s="343"/>
      <c r="F60" s="57"/>
      <c r="G60" s="344"/>
      <c r="H60" s="344"/>
      <c r="I60" s="338"/>
      <c r="J60" s="338"/>
      <c r="O60" s="71"/>
      <c r="P60" s="71"/>
    </row>
    <row r="61" spans="1:16" s="72" customFormat="1" x14ac:dyDescent="0.3">
      <c r="A61" s="48"/>
      <c r="B61" s="343"/>
      <c r="C61" s="296"/>
      <c r="D61" s="296"/>
      <c r="E61" s="343"/>
      <c r="F61" s="54" t="s">
        <v>87</v>
      </c>
      <c r="G61" s="344"/>
      <c r="H61" s="344"/>
      <c r="I61" s="338"/>
      <c r="J61" s="338"/>
      <c r="O61" s="71"/>
      <c r="P61" s="71"/>
    </row>
    <row r="62" spans="1:16" s="72" customFormat="1" x14ac:dyDescent="0.3">
      <c r="A62" s="48"/>
      <c r="B62" s="343"/>
      <c r="C62" s="296"/>
      <c r="D62" s="296"/>
      <c r="E62" s="343"/>
      <c r="F62" s="59" t="s">
        <v>98</v>
      </c>
      <c r="G62" s="344"/>
      <c r="H62" s="344"/>
      <c r="I62" s="338"/>
      <c r="J62" s="338"/>
      <c r="O62" s="71"/>
      <c r="P62" s="71"/>
    </row>
    <row r="63" spans="1:16" s="72" customFormat="1" x14ac:dyDescent="0.3">
      <c r="A63" s="48"/>
      <c r="B63" s="343" t="s">
        <v>180</v>
      </c>
      <c r="C63" s="296"/>
      <c r="D63" s="296">
        <v>4</v>
      </c>
      <c r="E63" s="343" t="s">
        <v>99</v>
      </c>
      <c r="F63" s="54" t="s">
        <v>83</v>
      </c>
      <c r="G63" s="344">
        <v>2</v>
      </c>
      <c r="H63" s="344">
        <v>2</v>
      </c>
      <c r="I63" s="338">
        <v>5000000</v>
      </c>
      <c r="J63" s="338">
        <f>I63*H63*G63</f>
        <v>20000000</v>
      </c>
      <c r="O63" s="71"/>
      <c r="P63" s="71"/>
    </row>
    <row r="64" spans="1:16" s="72" customFormat="1" x14ac:dyDescent="0.3">
      <c r="A64" s="48"/>
      <c r="B64" s="343"/>
      <c r="C64" s="296"/>
      <c r="D64" s="296"/>
      <c r="E64" s="343"/>
      <c r="F64" s="55" t="s">
        <v>100</v>
      </c>
      <c r="G64" s="344"/>
      <c r="H64" s="344"/>
      <c r="I64" s="338"/>
      <c r="J64" s="338"/>
      <c r="O64" s="71"/>
      <c r="P64" s="71"/>
    </row>
    <row r="65" spans="1:16" s="72" customFormat="1" x14ac:dyDescent="0.3">
      <c r="A65" s="48"/>
      <c r="B65" s="343"/>
      <c r="C65" s="296"/>
      <c r="D65" s="296"/>
      <c r="E65" s="343"/>
      <c r="F65" s="56"/>
      <c r="G65" s="344"/>
      <c r="H65" s="344"/>
      <c r="I65" s="338"/>
      <c r="J65" s="338"/>
      <c r="O65" s="71"/>
      <c r="P65" s="71"/>
    </row>
    <row r="66" spans="1:16" s="72" customFormat="1" x14ac:dyDescent="0.3">
      <c r="A66" s="48"/>
      <c r="B66" s="343"/>
      <c r="C66" s="296"/>
      <c r="D66" s="296"/>
      <c r="E66" s="343"/>
      <c r="F66" s="54" t="s">
        <v>85</v>
      </c>
      <c r="G66" s="344"/>
      <c r="H66" s="344"/>
      <c r="I66" s="338"/>
      <c r="J66" s="338"/>
      <c r="O66" s="71"/>
      <c r="P66" s="71"/>
    </row>
    <row r="67" spans="1:16" s="72" customFormat="1" ht="28.8" x14ac:dyDescent="0.3">
      <c r="A67" s="48"/>
      <c r="B67" s="343"/>
      <c r="C67" s="296"/>
      <c r="D67" s="296"/>
      <c r="E67" s="343"/>
      <c r="F67" s="55" t="s">
        <v>97</v>
      </c>
      <c r="G67" s="344"/>
      <c r="H67" s="344"/>
      <c r="I67" s="338"/>
      <c r="J67" s="338"/>
      <c r="O67" s="71"/>
      <c r="P67" s="71"/>
    </row>
    <row r="68" spans="1:16" s="72" customFormat="1" x14ac:dyDescent="0.3">
      <c r="A68" s="48"/>
      <c r="B68" s="343"/>
      <c r="C68" s="296"/>
      <c r="D68" s="296"/>
      <c r="E68" s="343"/>
      <c r="F68" s="57"/>
      <c r="G68" s="344"/>
      <c r="H68" s="344"/>
      <c r="I68" s="338"/>
      <c r="J68" s="338"/>
      <c r="O68" s="71"/>
      <c r="P68" s="71"/>
    </row>
    <row r="69" spans="1:16" s="72" customFormat="1" x14ac:dyDescent="0.3">
      <c r="A69" s="48"/>
      <c r="B69" s="343"/>
      <c r="C69" s="296"/>
      <c r="D69" s="296"/>
      <c r="E69" s="343"/>
      <c r="F69" s="54" t="s">
        <v>87</v>
      </c>
      <c r="G69" s="344"/>
      <c r="H69" s="344"/>
      <c r="I69" s="338"/>
      <c r="J69" s="338"/>
      <c r="O69" s="71"/>
      <c r="P69" s="71"/>
    </row>
    <row r="70" spans="1:16" s="72" customFormat="1" x14ac:dyDescent="0.3">
      <c r="A70" s="48"/>
      <c r="B70" s="343"/>
      <c r="C70" s="296"/>
      <c r="D70" s="296"/>
      <c r="E70" s="343"/>
      <c r="F70" s="60" t="s">
        <v>182</v>
      </c>
      <c r="G70" s="344"/>
      <c r="H70" s="344"/>
      <c r="I70" s="338"/>
      <c r="J70" s="338"/>
      <c r="O70" s="71"/>
      <c r="P70" s="71"/>
    </row>
    <row r="71" spans="1:16" s="72" customFormat="1" x14ac:dyDescent="0.3">
      <c r="A71" s="48"/>
      <c r="B71" s="341" t="s">
        <v>183</v>
      </c>
      <c r="C71" s="296"/>
      <c r="D71" s="296">
        <v>5</v>
      </c>
      <c r="E71" s="343" t="s">
        <v>95</v>
      </c>
      <c r="F71" s="54" t="s">
        <v>83</v>
      </c>
      <c r="G71" s="344">
        <v>4</v>
      </c>
      <c r="H71" s="344">
        <v>3</v>
      </c>
      <c r="I71" s="338">
        <v>5000000</v>
      </c>
      <c r="J71" s="338">
        <f>I71*H71*G71</f>
        <v>60000000</v>
      </c>
      <c r="O71" s="71"/>
      <c r="P71" s="71"/>
    </row>
    <row r="72" spans="1:16" s="72" customFormat="1" x14ac:dyDescent="0.3">
      <c r="A72" s="48"/>
      <c r="B72" s="342"/>
      <c r="C72" s="296"/>
      <c r="D72" s="296"/>
      <c r="E72" s="343"/>
      <c r="F72" s="55" t="s">
        <v>181</v>
      </c>
      <c r="G72" s="344"/>
      <c r="H72" s="344"/>
      <c r="I72" s="338"/>
      <c r="J72" s="338"/>
      <c r="O72" s="71"/>
      <c r="P72" s="71"/>
    </row>
    <row r="73" spans="1:16" s="72" customFormat="1" x14ac:dyDescent="0.3">
      <c r="A73" s="48"/>
      <c r="B73" s="342"/>
      <c r="C73" s="296"/>
      <c r="D73" s="296"/>
      <c r="E73" s="343"/>
      <c r="F73" s="56"/>
      <c r="G73" s="344"/>
      <c r="H73" s="344"/>
      <c r="I73" s="338"/>
      <c r="J73" s="338"/>
      <c r="O73" s="71"/>
      <c r="P73" s="71"/>
    </row>
    <row r="74" spans="1:16" s="72" customFormat="1" x14ac:dyDescent="0.3">
      <c r="A74" s="48"/>
      <c r="B74" s="342"/>
      <c r="C74" s="296"/>
      <c r="D74" s="296"/>
      <c r="E74" s="343"/>
      <c r="F74" s="56"/>
      <c r="G74" s="344"/>
      <c r="H74" s="344"/>
      <c r="I74" s="338"/>
      <c r="J74" s="338"/>
      <c r="O74" s="71"/>
      <c r="P74" s="71"/>
    </row>
    <row r="75" spans="1:16" s="72" customFormat="1" x14ac:dyDescent="0.3">
      <c r="A75" s="48"/>
      <c r="B75" s="342"/>
      <c r="C75" s="296"/>
      <c r="D75" s="296"/>
      <c r="E75" s="343"/>
      <c r="F75" s="54" t="s">
        <v>85</v>
      </c>
      <c r="G75" s="344"/>
      <c r="H75" s="344"/>
      <c r="I75" s="338"/>
      <c r="J75" s="338"/>
      <c r="O75" s="71"/>
      <c r="P75" s="71"/>
    </row>
    <row r="76" spans="1:16" s="72" customFormat="1" ht="28.8" x14ac:dyDescent="0.3">
      <c r="A76" s="48"/>
      <c r="B76" s="342"/>
      <c r="C76" s="296"/>
      <c r="D76" s="296"/>
      <c r="E76" s="343"/>
      <c r="F76" s="55" t="s">
        <v>97</v>
      </c>
      <c r="G76" s="344"/>
      <c r="H76" s="344"/>
      <c r="I76" s="338"/>
      <c r="J76" s="338"/>
      <c r="O76" s="71"/>
      <c r="P76" s="71"/>
    </row>
    <row r="77" spans="1:16" s="72" customFormat="1" x14ac:dyDescent="0.3">
      <c r="A77" s="48"/>
      <c r="B77" s="342"/>
      <c r="C77" s="296"/>
      <c r="D77" s="296"/>
      <c r="E77" s="343"/>
      <c r="F77" s="57"/>
      <c r="G77" s="344"/>
      <c r="H77" s="344"/>
      <c r="I77" s="338"/>
      <c r="J77" s="338"/>
      <c r="O77" s="71"/>
      <c r="P77" s="71"/>
    </row>
    <row r="78" spans="1:16" s="72" customFormat="1" x14ac:dyDescent="0.3">
      <c r="A78" s="48"/>
      <c r="B78" s="342"/>
      <c r="C78" s="296"/>
      <c r="D78" s="296"/>
      <c r="E78" s="343"/>
      <c r="F78" s="57"/>
      <c r="G78" s="344"/>
      <c r="H78" s="344"/>
      <c r="I78" s="338"/>
      <c r="J78" s="338"/>
      <c r="O78" s="71"/>
      <c r="P78" s="71"/>
    </row>
    <row r="79" spans="1:16" s="72" customFormat="1" x14ac:dyDescent="0.3">
      <c r="A79" s="48"/>
      <c r="B79" s="342"/>
      <c r="C79" s="296"/>
      <c r="D79" s="296"/>
      <c r="E79" s="343"/>
      <c r="F79" s="54" t="s">
        <v>87</v>
      </c>
      <c r="G79" s="344"/>
      <c r="H79" s="344"/>
      <c r="I79" s="338"/>
      <c r="J79" s="338"/>
      <c r="O79" s="71"/>
      <c r="P79" s="71"/>
    </row>
    <row r="80" spans="1:16" s="72" customFormat="1" x14ac:dyDescent="0.3">
      <c r="A80" s="48"/>
      <c r="B80" s="346"/>
      <c r="C80" s="296"/>
      <c r="D80" s="296"/>
      <c r="E80" s="343"/>
      <c r="F80" s="59" t="s">
        <v>98</v>
      </c>
      <c r="G80" s="344"/>
      <c r="H80" s="344"/>
      <c r="I80" s="338"/>
      <c r="J80" s="338"/>
      <c r="O80" s="71"/>
      <c r="P80" s="71"/>
    </row>
    <row r="81" spans="1:16" s="72" customFormat="1" x14ac:dyDescent="0.3">
      <c r="A81" s="48"/>
      <c r="B81" s="341" t="s">
        <v>183</v>
      </c>
      <c r="C81" s="296"/>
      <c r="D81" s="296">
        <v>6</v>
      </c>
      <c r="E81" s="343" t="s">
        <v>99</v>
      </c>
      <c r="F81" s="54" t="s">
        <v>83</v>
      </c>
      <c r="G81" s="344">
        <v>4</v>
      </c>
      <c r="H81" s="344">
        <v>3</v>
      </c>
      <c r="I81" s="338">
        <v>5000000</v>
      </c>
      <c r="J81" s="338">
        <f>I81*H81*G81</f>
        <v>60000000</v>
      </c>
      <c r="O81" s="71"/>
      <c r="P81" s="71"/>
    </row>
    <row r="82" spans="1:16" s="72" customFormat="1" x14ac:dyDescent="0.3">
      <c r="A82" s="48"/>
      <c r="B82" s="342"/>
      <c r="C82" s="296"/>
      <c r="D82" s="296"/>
      <c r="E82" s="343"/>
      <c r="F82" s="55" t="s">
        <v>100</v>
      </c>
      <c r="G82" s="344"/>
      <c r="H82" s="344"/>
      <c r="I82" s="338"/>
      <c r="J82" s="338"/>
      <c r="O82" s="71"/>
      <c r="P82" s="71"/>
    </row>
    <row r="83" spans="1:16" s="72" customFormat="1" x14ac:dyDescent="0.3">
      <c r="A83" s="48"/>
      <c r="B83" s="342"/>
      <c r="C83" s="296"/>
      <c r="D83" s="296"/>
      <c r="E83" s="343"/>
      <c r="F83" s="56"/>
      <c r="G83" s="344"/>
      <c r="H83" s="344"/>
      <c r="I83" s="338"/>
      <c r="J83" s="338"/>
      <c r="O83" s="71"/>
      <c r="P83" s="71"/>
    </row>
    <row r="84" spans="1:16" s="72" customFormat="1" x14ac:dyDescent="0.3">
      <c r="A84" s="48"/>
      <c r="B84" s="342"/>
      <c r="C84" s="296"/>
      <c r="D84" s="296"/>
      <c r="E84" s="343"/>
      <c r="F84" s="54" t="s">
        <v>85</v>
      </c>
      <c r="G84" s="344"/>
      <c r="H84" s="344"/>
      <c r="I84" s="338"/>
      <c r="J84" s="338"/>
      <c r="O84" s="71"/>
      <c r="P84" s="71"/>
    </row>
    <row r="85" spans="1:16" s="72" customFormat="1" ht="28.8" x14ac:dyDescent="0.3">
      <c r="A85" s="48"/>
      <c r="B85" s="342"/>
      <c r="C85" s="296"/>
      <c r="D85" s="296"/>
      <c r="E85" s="343"/>
      <c r="F85" s="55" t="s">
        <v>97</v>
      </c>
      <c r="G85" s="344"/>
      <c r="H85" s="344"/>
      <c r="I85" s="338"/>
      <c r="J85" s="338"/>
      <c r="O85" s="71"/>
      <c r="P85" s="71"/>
    </row>
    <row r="86" spans="1:16" s="72" customFormat="1" x14ac:dyDescent="0.3">
      <c r="A86" s="48"/>
      <c r="B86" s="342"/>
      <c r="C86" s="296"/>
      <c r="D86" s="296"/>
      <c r="E86" s="343"/>
      <c r="F86" s="57"/>
      <c r="G86" s="344"/>
      <c r="H86" s="344"/>
      <c r="I86" s="338"/>
      <c r="J86" s="338"/>
      <c r="O86" s="71"/>
      <c r="P86" s="71"/>
    </row>
    <row r="87" spans="1:16" s="72" customFormat="1" x14ac:dyDescent="0.3">
      <c r="A87" s="48"/>
      <c r="B87" s="342"/>
      <c r="C87" s="296"/>
      <c r="D87" s="296"/>
      <c r="E87" s="343"/>
      <c r="F87" s="54" t="s">
        <v>87</v>
      </c>
      <c r="G87" s="344"/>
      <c r="H87" s="344"/>
      <c r="I87" s="338"/>
      <c r="J87" s="338"/>
      <c r="O87" s="71"/>
      <c r="P87" s="71"/>
    </row>
    <row r="88" spans="1:16" s="72" customFormat="1" x14ac:dyDescent="0.3">
      <c r="A88" s="48"/>
      <c r="B88" s="346"/>
      <c r="C88" s="296"/>
      <c r="D88" s="296"/>
      <c r="E88" s="343"/>
      <c r="F88" s="60" t="s">
        <v>182</v>
      </c>
      <c r="G88" s="344"/>
      <c r="H88" s="344"/>
      <c r="I88" s="338"/>
      <c r="J88" s="338"/>
      <c r="O88" s="71"/>
      <c r="P88" s="71"/>
    </row>
    <row r="89" spans="1:16" s="72" customFormat="1" x14ac:dyDescent="0.3">
      <c r="A89" s="48"/>
      <c r="B89" s="341" t="s">
        <v>184</v>
      </c>
      <c r="C89" s="296"/>
      <c r="D89" s="296">
        <v>7</v>
      </c>
      <c r="E89" s="343" t="s">
        <v>95</v>
      </c>
      <c r="F89" s="54" t="s">
        <v>83</v>
      </c>
      <c r="G89" s="344">
        <v>4</v>
      </c>
      <c r="H89" s="344">
        <v>3</v>
      </c>
      <c r="I89" s="338">
        <v>5000000</v>
      </c>
      <c r="J89" s="338">
        <f>I89*H89*G89</f>
        <v>60000000</v>
      </c>
      <c r="O89" s="71"/>
      <c r="P89" s="71"/>
    </row>
    <row r="90" spans="1:16" s="72" customFormat="1" x14ac:dyDescent="0.3">
      <c r="A90" s="48"/>
      <c r="B90" s="342"/>
      <c r="C90" s="296"/>
      <c r="D90" s="296"/>
      <c r="E90" s="343"/>
      <c r="F90" s="55" t="s">
        <v>181</v>
      </c>
      <c r="G90" s="344"/>
      <c r="H90" s="344"/>
      <c r="I90" s="338"/>
      <c r="J90" s="338"/>
      <c r="O90" s="71"/>
      <c r="P90" s="71"/>
    </row>
    <row r="91" spans="1:16" s="72" customFormat="1" x14ac:dyDescent="0.3">
      <c r="A91" s="48"/>
      <c r="B91" s="342"/>
      <c r="C91" s="296"/>
      <c r="D91" s="296"/>
      <c r="E91" s="343"/>
      <c r="F91" s="56"/>
      <c r="G91" s="344"/>
      <c r="H91" s="344"/>
      <c r="I91" s="338"/>
      <c r="J91" s="338"/>
      <c r="O91" s="71"/>
      <c r="P91" s="71"/>
    </row>
    <row r="92" spans="1:16" s="72" customFormat="1" x14ac:dyDescent="0.3">
      <c r="A92" s="48"/>
      <c r="B92" s="342"/>
      <c r="C92" s="296"/>
      <c r="D92" s="296"/>
      <c r="E92" s="343"/>
      <c r="F92" s="56"/>
      <c r="G92" s="344"/>
      <c r="H92" s="344"/>
      <c r="I92" s="338"/>
      <c r="J92" s="338"/>
      <c r="O92" s="71"/>
      <c r="P92" s="71"/>
    </row>
    <row r="93" spans="1:16" s="72" customFormat="1" x14ac:dyDescent="0.3">
      <c r="A93" s="48"/>
      <c r="B93" s="342"/>
      <c r="C93" s="296"/>
      <c r="D93" s="296"/>
      <c r="E93" s="343"/>
      <c r="F93" s="54" t="s">
        <v>85</v>
      </c>
      <c r="G93" s="344"/>
      <c r="H93" s="344"/>
      <c r="I93" s="338"/>
      <c r="J93" s="338"/>
      <c r="O93" s="71"/>
      <c r="P93" s="71"/>
    </row>
    <row r="94" spans="1:16" s="72" customFormat="1" ht="28.8" x14ac:dyDescent="0.3">
      <c r="A94" s="48"/>
      <c r="B94" s="342"/>
      <c r="C94" s="296"/>
      <c r="D94" s="296"/>
      <c r="E94" s="343"/>
      <c r="F94" s="55" t="s">
        <v>97</v>
      </c>
      <c r="G94" s="344"/>
      <c r="H94" s="344"/>
      <c r="I94" s="338"/>
      <c r="J94" s="338"/>
      <c r="O94" s="71"/>
      <c r="P94" s="71"/>
    </row>
    <row r="95" spans="1:16" s="72" customFormat="1" x14ac:dyDescent="0.3">
      <c r="A95" s="48"/>
      <c r="B95" s="342"/>
      <c r="C95" s="296"/>
      <c r="D95" s="296"/>
      <c r="E95" s="343"/>
      <c r="F95" s="57"/>
      <c r="G95" s="344"/>
      <c r="H95" s="344"/>
      <c r="I95" s="338"/>
      <c r="J95" s="338"/>
      <c r="O95" s="71"/>
      <c r="P95" s="71"/>
    </row>
    <row r="96" spans="1:16" s="72" customFormat="1" x14ac:dyDescent="0.3">
      <c r="A96" s="48"/>
      <c r="B96" s="342"/>
      <c r="C96" s="296"/>
      <c r="D96" s="296"/>
      <c r="E96" s="343"/>
      <c r="F96" s="57"/>
      <c r="G96" s="344"/>
      <c r="H96" s="344"/>
      <c r="I96" s="338"/>
      <c r="J96" s="338"/>
      <c r="O96" s="71"/>
      <c r="P96" s="71"/>
    </row>
    <row r="97" spans="1:16" s="72" customFormat="1" x14ac:dyDescent="0.3">
      <c r="A97" s="48"/>
      <c r="B97" s="342"/>
      <c r="C97" s="296"/>
      <c r="D97" s="296"/>
      <c r="E97" s="343"/>
      <c r="F97" s="54" t="s">
        <v>87</v>
      </c>
      <c r="G97" s="344"/>
      <c r="H97" s="344"/>
      <c r="I97" s="338"/>
      <c r="J97" s="338"/>
      <c r="O97" s="71"/>
      <c r="P97" s="71"/>
    </row>
    <row r="98" spans="1:16" s="72" customFormat="1" x14ac:dyDescent="0.3">
      <c r="A98" s="48"/>
      <c r="B98" s="346"/>
      <c r="C98" s="296"/>
      <c r="D98" s="296"/>
      <c r="E98" s="343"/>
      <c r="F98" s="59" t="s">
        <v>98</v>
      </c>
      <c r="G98" s="344"/>
      <c r="H98" s="344"/>
      <c r="I98" s="338"/>
      <c r="J98" s="338"/>
      <c r="O98" s="71"/>
      <c r="P98" s="71"/>
    </row>
    <row r="99" spans="1:16" s="72" customFormat="1" x14ac:dyDescent="0.3">
      <c r="A99" s="48"/>
      <c r="B99" s="341" t="s">
        <v>184</v>
      </c>
      <c r="C99" s="296"/>
      <c r="D99" s="296">
        <v>8</v>
      </c>
      <c r="E99" s="343" t="s">
        <v>99</v>
      </c>
      <c r="F99" s="54" t="s">
        <v>83</v>
      </c>
      <c r="G99" s="344">
        <v>4</v>
      </c>
      <c r="H99" s="344">
        <v>3</v>
      </c>
      <c r="I99" s="338">
        <v>5000000</v>
      </c>
      <c r="J99" s="338">
        <f>I99*H99*G99</f>
        <v>60000000</v>
      </c>
      <c r="O99" s="71"/>
      <c r="P99" s="71"/>
    </row>
    <row r="100" spans="1:16" s="72" customFormat="1" x14ac:dyDescent="0.3">
      <c r="A100" s="48"/>
      <c r="B100" s="342"/>
      <c r="C100" s="296"/>
      <c r="D100" s="296"/>
      <c r="E100" s="343"/>
      <c r="F100" s="55" t="s">
        <v>100</v>
      </c>
      <c r="G100" s="344"/>
      <c r="H100" s="344"/>
      <c r="I100" s="338"/>
      <c r="J100" s="338"/>
      <c r="O100" s="71"/>
      <c r="P100" s="71"/>
    </row>
    <row r="101" spans="1:16" s="72" customFormat="1" x14ac:dyDescent="0.3">
      <c r="A101" s="48"/>
      <c r="B101" s="342"/>
      <c r="C101" s="296"/>
      <c r="D101" s="296"/>
      <c r="E101" s="343"/>
      <c r="F101" s="56"/>
      <c r="G101" s="344"/>
      <c r="H101" s="344"/>
      <c r="I101" s="338"/>
      <c r="J101" s="338"/>
      <c r="O101" s="71"/>
      <c r="P101" s="71"/>
    </row>
    <row r="102" spans="1:16" s="72" customFormat="1" x14ac:dyDescent="0.3">
      <c r="A102" s="48"/>
      <c r="B102" s="342"/>
      <c r="C102" s="296"/>
      <c r="D102" s="296"/>
      <c r="E102" s="343"/>
      <c r="F102" s="54" t="s">
        <v>85</v>
      </c>
      <c r="G102" s="344"/>
      <c r="H102" s="344"/>
      <c r="I102" s="338"/>
      <c r="J102" s="338"/>
      <c r="O102" s="71"/>
      <c r="P102" s="71"/>
    </row>
    <row r="103" spans="1:16" s="72" customFormat="1" ht="28.8" x14ac:dyDescent="0.3">
      <c r="A103" s="48"/>
      <c r="B103" s="342"/>
      <c r="C103" s="296"/>
      <c r="D103" s="296"/>
      <c r="E103" s="343"/>
      <c r="F103" s="55" t="s">
        <v>97</v>
      </c>
      <c r="G103" s="344"/>
      <c r="H103" s="344"/>
      <c r="I103" s="338"/>
      <c r="J103" s="338"/>
      <c r="O103" s="71"/>
      <c r="P103" s="71"/>
    </row>
    <row r="104" spans="1:16" s="72" customFormat="1" x14ac:dyDescent="0.3">
      <c r="A104" s="48"/>
      <c r="B104" s="342"/>
      <c r="C104" s="296"/>
      <c r="D104" s="296"/>
      <c r="E104" s="343"/>
      <c r="F104" s="57"/>
      <c r="G104" s="344"/>
      <c r="H104" s="344"/>
      <c r="I104" s="338"/>
      <c r="J104" s="338"/>
      <c r="O104" s="71"/>
      <c r="P104" s="71"/>
    </row>
    <row r="105" spans="1:16" s="72" customFormat="1" x14ac:dyDescent="0.3">
      <c r="A105" s="48"/>
      <c r="B105" s="342"/>
      <c r="C105" s="296"/>
      <c r="D105" s="296"/>
      <c r="E105" s="343"/>
      <c r="F105" s="54" t="s">
        <v>87</v>
      </c>
      <c r="G105" s="344"/>
      <c r="H105" s="344"/>
      <c r="I105" s="338"/>
      <c r="J105" s="338"/>
      <c r="O105" s="71"/>
      <c r="P105" s="71"/>
    </row>
    <row r="106" spans="1:16" s="72" customFormat="1" x14ac:dyDescent="0.3">
      <c r="A106" s="48"/>
      <c r="B106" s="346"/>
      <c r="C106" s="296"/>
      <c r="D106" s="296"/>
      <c r="E106" s="343"/>
      <c r="F106" s="60" t="s">
        <v>182</v>
      </c>
      <c r="G106" s="344"/>
      <c r="H106" s="344"/>
      <c r="I106" s="338"/>
      <c r="J106" s="338"/>
      <c r="O106" s="71"/>
      <c r="P106" s="71"/>
    </row>
    <row r="107" spans="1:16" s="72" customFormat="1" x14ac:dyDescent="0.3">
      <c r="A107" s="48"/>
      <c r="B107" s="341" t="s">
        <v>185</v>
      </c>
      <c r="C107" s="296"/>
      <c r="D107" s="296">
        <v>9</v>
      </c>
      <c r="E107" s="343" t="s">
        <v>105</v>
      </c>
      <c r="F107" s="54" t="s">
        <v>83</v>
      </c>
      <c r="G107" s="344">
        <v>2</v>
      </c>
      <c r="H107" s="344">
        <v>2</v>
      </c>
      <c r="I107" s="338">
        <v>5000000</v>
      </c>
      <c r="J107" s="338">
        <f>I107*H107*G107</f>
        <v>20000000</v>
      </c>
      <c r="O107" s="71"/>
      <c r="P107" s="71"/>
    </row>
    <row r="108" spans="1:16" s="72" customFormat="1" ht="28.8" x14ac:dyDescent="0.3">
      <c r="A108" s="48"/>
      <c r="B108" s="342"/>
      <c r="C108" s="296"/>
      <c r="D108" s="296"/>
      <c r="E108" s="343"/>
      <c r="F108" s="55" t="s">
        <v>106</v>
      </c>
      <c r="G108" s="344"/>
      <c r="H108" s="344"/>
      <c r="I108" s="338"/>
      <c r="J108" s="338"/>
      <c r="O108" s="71"/>
      <c r="P108" s="71"/>
    </row>
    <row r="109" spans="1:16" s="72" customFormat="1" x14ac:dyDescent="0.3">
      <c r="A109" s="48"/>
      <c r="B109" s="342"/>
      <c r="C109" s="296"/>
      <c r="D109" s="296"/>
      <c r="E109" s="343"/>
      <c r="F109" s="54" t="s">
        <v>85</v>
      </c>
      <c r="G109" s="344"/>
      <c r="H109" s="344"/>
      <c r="I109" s="338"/>
      <c r="J109" s="338"/>
      <c r="O109" s="71"/>
      <c r="P109" s="71"/>
    </row>
    <row r="110" spans="1:16" s="72" customFormat="1" ht="28.8" x14ac:dyDescent="0.3">
      <c r="A110" s="48"/>
      <c r="B110" s="342"/>
      <c r="C110" s="296"/>
      <c r="D110" s="296"/>
      <c r="E110" s="343"/>
      <c r="F110" s="55" t="s">
        <v>97</v>
      </c>
      <c r="G110" s="344"/>
      <c r="H110" s="344"/>
      <c r="I110" s="338"/>
      <c r="J110" s="338"/>
      <c r="O110" s="71"/>
      <c r="P110" s="71"/>
    </row>
    <row r="111" spans="1:16" s="72" customFormat="1" x14ac:dyDescent="0.3">
      <c r="A111" s="48"/>
      <c r="B111" s="342"/>
      <c r="C111" s="296"/>
      <c r="D111" s="296"/>
      <c r="E111" s="343"/>
      <c r="F111" s="57"/>
      <c r="G111" s="344"/>
      <c r="H111" s="344"/>
      <c r="I111" s="338"/>
      <c r="J111" s="338"/>
      <c r="O111" s="71"/>
      <c r="P111" s="71"/>
    </row>
    <row r="112" spans="1:16" s="72" customFormat="1" x14ac:dyDescent="0.3">
      <c r="A112" s="48"/>
      <c r="B112" s="342"/>
      <c r="C112" s="296"/>
      <c r="D112" s="296"/>
      <c r="E112" s="343"/>
      <c r="F112" s="54" t="s">
        <v>87</v>
      </c>
      <c r="G112" s="344"/>
      <c r="H112" s="344"/>
      <c r="I112" s="338"/>
      <c r="J112" s="338"/>
      <c r="O112" s="71"/>
      <c r="P112" s="71"/>
    </row>
    <row r="113" spans="1:16" s="72" customFormat="1" ht="27.6" x14ac:dyDescent="0.3">
      <c r="A113" s="48"/>
      <c r="B113" s="346"/>
      <c r="C113" s="296"/>
      <c r="D113" s="296"/>
      <c r="E113" s="343"/>
      <c r="F113" s="59" t="s">
        <v>107</v>
      </c>
      <c r="G113" s="344"/>
      <c r="H113" s="344"/>
      <c r="I113" s="338"/>
      <c r="J113" s="338"/>
      <c r="O113" s="71"/>
      <c r="P113" s="71"/>
    </row>
    <row r="114" spans="1:16" s="72" customFormat="1" x14ac:dyDescent="0.3">
      <c r="A114" s="48"/>
      <c r="B114" s="341" t="s">
        <v>108</v>
      </c>
      <c r="C114" s="296"/>
      <c r="D114" s="296">
        <v>10</v>
      </c>
      <c r="E114" s="343" t="s">
        <v>109</v>
      </c>
      <c r="F114" s="54" t="s">
        <v>83</v>
      </c>
      <c r="G114" s="344">
        <v>4</v>
      </c>
      <c r="H114" s="344">
        <v>6</v>
      </c>
      <c r="I114" s="338">
        <v>5000000</v>
      </c>
      <c r="J114" s="338">
        <f>I114*H114*G114</f>
        <v>120000000</v>
      </c>
      <c r="O114" s="71"/>
      <c r="P114" s="71"/>
    </row>
    <row r="115" spans="1:16" s="72" customFormat="1" x14ac:dyDescent="0.3">
      <c r="A115" s="48"/>
      <c r="B115" s="342"/>
      <c r="C115" s="296"/>
      <c r="D115" s="296"/>
      <c r="E115" s="343"/>
      <c r="F115" s="55" t="s">
        <v>181</v>
      </c>
      <c r="G115" s="344"/>
      <c r="H115" s="344"/>
      <c r="I115" s="338"/>
      <c r="J115" s="338"/>
      <c r="O115" s="71"/>
      <c r="P115" s="71"/>
    </row>
    <row r="116" spans="1:16" s="72" customFormat="1" x14ac:dyDescent="0.3">
      <c r="A116" s="48"/>
      <c r="B116" s="342"/>
      <c r="C116" s="296"/>
      <c r="D116" s="296"/>
      <c r="E116" s="343"/>
      <c r="F116" s="56"/>
      <c r="G116" s="344"/>
      <c r="H116" s="344"/>
      <c r="I116" s="338"/>
      <c r="J116" s="338"/>
      <c r="O116" s="71"/>
      <c r="P116" s="71"/>
    </row>
    <row r="117" spans="1:16" s="72" customFormat="1" x14ac:dyDescent="0.3">
      <c r="A117" s="48"/>
      <c r="B117" s="342"/>
      <c r="C117" s="296"/>
      <c r="D117" s="296"/>
      <c r="E117" s="343"/>
      <c r="F117" s="54" t="s">
        <v>85</v>
      </c>
      <c r="G117" s="344"/>
      <c r="H117" s="344"/>
      <c r="I117" s="338"/>
      <c r="J117" s="338"/>
      <c r="O117" s="71"/>
      <c r="P117" s="71"/>
    </row>
    <row r="118" spans="1:16" s="72" customFormat="1" ht="28.8" x14ac:dyDescent="0.3">
      <c r="A118" s="48"/>
      <c r="B118" s="342"/>
      <c r="C118" s="296"/>
      <c r="D118" s="296"/>
      <c r="E118" s="343"/>
      <c r="F118" s="55" t="s">
        <v>97</v>
      </c>
      <c r="G118" s="344"/>
      <c r="H118" s="344"/>
      <c r="I118" s="338"/>
      <c r="J118" s="338"/>
      <c r="O118" s="71"/>
      <c r="P118" s="71"/>
    </row>
    <row r="119" spans="1:16" s="72" customFormat="1" x14ac:dyDescent="0.3">
      <c r="A119" s="48"/>
      <c r="B119" s="342"/>
      <c r="C119" s="296"/>
      <c r="D119" s="296"/>
      <c r="E119" s="343"/>
      <c r="F119" s="57"/>
      <c r="G119" s="344"/>
      <c r="H119" s="344"/>
      <c r="I119" s="338"/>
      <c r="J119" s="338"/>
      <c r="O119" s="71"/>
      <c r="P119" s="71"/>
    </row>
    <row r="120" spans="1:16" s="72" customFormat="1" x14ac:dyDescent="0.3">
      <c r="A120" s="48"/>
      <c r="B120" s="342"/>
      <c r="C120" s="296"/>
      <c r="D120" s="296"/>
      <c r="E120" s="343"/>
      <c r="F120" s="54" t="s">
        <v>87</v>
      </c>
      <c r="G120" s="344"/>
      <c r="H120" s="344"/>
      <c r="I120" s="338"/>
      <c r="J120" s="338"/>
      <c r="O120" s="71"/>
      <c r="P120" s="71"/>
    </row>
    <row r="121" spans="1:16" s="72" customFormat="1" x14ac:dyDescent="0.3">
      <c r="A121" s="48"/>
      <c r="B121" s="346"/>
      <c r="C121" s="296"/>
      <c r="D121" s="296"/>
      <c r="E121" s="343"/>
      <c r="F121" s="59" t="s">
        <v>110</v>
      </c>
      <c r="G121" s="344"/>
      <c r="H121" s="344"/>
      <c r="I121" s="338"/>
      <c r="J121" s="338"/>
      <c r="O121" s="71"/>
      <c r="P121" s="71"/>
    </row>
    <row r="122" spans="1:16" s="72" customFormat="1" x14ac:dyDescent="0.3">
      <c r="A122" s="48"/>
      <c r="B122" s="341" t="s">
        <v>108</v>
      </c>
      <c r="C122" s="296"/>
      <c r="D122" s="296">
        <v>11</v>
      </c>
      <c r="E122" s="343" t="s">
        <v>111</v>
      </c>
      <c r="F122" s="54" t="s">
        <v>83</v>
      </c>
      <c r="G122" s="344">
        <v>4</v>
      </c>
      <c r="H122" s="344">
        <v>6</v>
      </c>
      <c r="I122" s="338">
        <v>5000000</v>
      </c>
      <c r="J122" s="338">
        <f>I122*H122*G122</f>
        <v>120000000</v>
      </c>
      <c r="O122" s="71"/>
      <c r="P122" s="71"/>
    </row>
    <row r="123" spans="1:16" s="72" customFormat="1" x14ac:dyDescent="0.3">
      <c r="A123" s="48"/>
      <c r="B123" s="342"/>
      <c r="C123" s="296"/>
      <c r="D123" s="296"/>
      <c r="E123" s="343"/>
      <c r="F123" s="55" t="s">
        <v>100</v>
      </c>
      <c r="G123" s="344"/>
      <c r="H123" s="344"/>
      <c r="I123" s="338"/>
      <c r="J123" s="338"/>
      <c r="O123" s="71"/>
      <c r="P123" s="71"/>
    </row>
    <row r="124" spans="1:16" s="72" customFormat="1" x14ac:dyDescent="0.3">
      <c r="A124" s="48"/>
      <c r="B124" s="342"/>
      <c r="C124" s="296"/>
      <c r="D124" s="296"/>
      <c r="E124" s="343"/>
      <c r="F124" s="56"/>
      <c r="G124" s="344"/>
      <c r="H124" s="344"/>
      <c r="I124" s="338"/>
      <c r="J124" s="338"/>
      <c r="O124" s="71"/>
      <c r="P124" s="71"/>
    </row>
    <row r="125" spans="1:16" s="72" customFormat="1" x14ac:dyDescent="0.3">
      <c r="A125" s="48"/>
      <c r="B125" s="342"/>
      <c r="C125" s="296"/>
      <c r="D125" s="296"/>
      <c r="E125" s="343"/>
      <c r="F125" s="54" t="s">
        <v>85</v>
      </c>
      <c r="G125" s="344"/>
      <c r="H125" s="344"/>
      <c r="I125" s="338"/>
      <c r="J125" s="338"/>
      <c r="O125" s="71"/>
      <c r="P125" s="71"/>
    </row>
    <row r="126" spans="1:16" s="72" customFormat="1" ht="28.8" x14ac:dyDescent="0.3">
      <c r="A126" s="48"/>
      <c r="B126" s="342"/>
      <c r="C126" s="296"/>
      <c r="D126" s="296"/>
      <c r="E126" s="343"/>
      <c r="F126" s="55" t="s">
        <v>97</v>
      </c>
      <c r="G126" s="344"/>
      <c r="H126" s="344"/>
      <c r="I126" s="338"/>
      <c r="J126" s="338"/>
      <c r="O126" s="71"/>
      <c r="P126" s="71"/>
    </row>
    <row r="127" spans="1:16" s="72" customFormat="1" x14ac:dyDescent="0.3">
      <c r="A127" s="48"/>
      <c r="B127" s="342"/>
      <c r="C127" s="296"/>
      <c r="D127" s="296"/>
      <c r="E127" s="343"/>
      <c r="F127" s="57"/>
      <c r="G127" s="344"/>
      <c r="H127" s="344"/>
      <c r="I127" s="338"/>
      <c r="J127" s="338"/>
      <c r="K127" s="73"/>
      <c r="O127" s="71"/>
      <c r="P127" s="71"/>
    </row>
    <row r="128" spans="1:16" s="72" customFormat="1" x14ac:dyDescent="0.3">
      <c r="A128" s="48"/>
      <c r="B128" s="342"/>
      <c r="C128" s="296"/>
      <c r="D128" s="296"/>
      <c r="E128" s="343"/>
      <c r="F128" s="54" t="s">
        <v>87</v>
      </c>
      <c r="G128" s="344"/>
      <c r="H128" s="344"/>
      <c r="I128" s="338"/>
      <c r="J128" s="338"/>
      <c r="O128" s="71"/>
      <c r="P128" s="71"/>
    </row>
    <row r="129" spans="1:16" s="72" customFormat="1" x14ac:dyDescent="0.3">
      <c r="A129" s="48"/>
      <c r="B129" s="342"/>
      <c r="C129" s="281"/>
      <c r="D129" s="281"/>
      <c r="E129" s="341"/>
      <c r="F129" s="61" t="s">
        <v>112</v>
      </c>
      <c r="G129" s="345"/>
      <c r="H129" s="345"/>
      <c r="I129" s="339"/>
      <c r="J129" s="339"/>
      <c r="O129" s="71"/>
      <c r="P129" s="71"/>
    </row>
    <row r="130" spans="1:16" s="72" customFormat="1" ht="62.25" customHeight="1" x14ac:dyDescent="0.3">
      <c r="A130" s="48"/>
      <c r="B130" s="340" t="s">
        <v>186</v>
      </c>
      <c r="C130" s="340"/>
      <c r="D130" s="340"/>
      <c r="E130" s="340"/>
      <c r="F130" s="340"/>
      <c r="G130" s="340"/>
      <c r="H130" s="340"/>
      <c r="I130" s="340"/>
      <c r="J130" s="340"/>
      <c r="O130" s="71"/>
      <c r="P130" s="71"/>
    </row>
    <row r="131" spans="1:16" ht="23.4" x14ac:dyDescent="0.45">
      <c r="I131" s="74" t="s">
        <v>114</v>
      </c>
      <c r="J131" s="75">
        <f>SUM(J32:J129)</f>
        <v>631048000</v>
      </c>
    </row>
    <row r="132" spans="1:16" ht="23.4" x14ac:dyDescent="0.45">
      <c r="I132" s="130"/>
      <c r="J132" s="130"/>
    </row>
    <row r="133" spans="1:16" ht="23.4" x14ac:dyDescent="0.45">
      <c r="I133" s="74" t="s">
        <v>187</v>
      </c>
      <c r="J133" s="75">
        <f>ROUND(J131+N29,0)</f>
        <v>1119692750</v>
      </c>
    </row>
    <row r="159" spans="6:14" s="48" customFormat="1" ht="406.95" customHeight="1" x14ac:dyDescent="0.3">
      <c r="F159" s="71"/>
      <c r="G159" s="72"/>
      <c r="H159" s="72"/>
      <c r="I159" s="72"/>
      <c r="J159" s="72"/>
      <c r="K159" s="129"/>
      <c r="L159" s="72"/>
      <c r="M159" s="72"/>
      <c r="N159" s="72"/>
    </row>
  </sheetData>
  <autoFilter ref="A8:H30" xr:uid="{00000000-0009-0000-0000-000000000000}"/>
  <mergeCells count="118">
    <mergeCell ref="C2:F2"/>
    <mergeCell ref="C3:F3"/>
    <mergeCell ref="C4:F4"/>
    <mergeCell ref="C5:F5"/>
    <mergeCell ref="G6:N6"/>
    <mergeCell ref="A7:A8"/>
    <mergeCell ref="B7:B8"/>
    <mergeCell ref="C7:C8"/>
    <mergeCell ref="D7:D8"/>
    <mergeCell ref="E7:E8"/>
    <mergeCell ref="F7:F8"/>
    <mergeCell ref="G7:G8"/>
    <mergeCell ref="H7:H8"/>
    <mergeCell ref="I7:I8"/>
    <mergeCell ref="K7:K8"/>
    <mergeCell ref="L7:L8"/>
    <mergeCell ref="M7:M8"/>
    <mergeCell ref="N7:N8"/>
    <mergeCell ref="A9:A18"/>
    <mergeCell ref="B9:B12"/>
    <mergeCell ref="C9:C12"/>
    <mergeCell ref="D9:D12"/>
    <mergeCell ref="E9:E12"/>
    <mergeCell ref="B14:B15"/>
    <mergeCell ref="C14:C15"/>
    <mergeCell ref="D14:D15"/>
    <mergeCell ref="E14:E15"/>
    <mergeCell ref="B16:B18"/>
    <mergeCell ref="C16:C18"/>
    <mergeCell ref="D16:D18"/>
    <mergeCell ref="E16:E18"/>
    <mergeCell ref="A20:A27"/>
    <mergeCell ref="B20:B27"/>
    <mergeCell ref="C20:C27"/>
    <mergeCell ref="D20:D27"/>
    <mergeCell ref="E20:E27"/>
    <mergeCell ref="A28:L28"/>
    <mergeCell ref="B29:I29"/>
    <mergeCell ref="K29:M29"/>
    <mergeCell ref="B32:B41"/>
    <mergeCell ref="C32:C129"/>
    <mergeCell ref="D32:D41"/>
    <mergeCell ref="E32:E41"/>
    <mergeCell ref="G32:G41"/>
    <mergeCell ref="H32:H41"/>
    <mergeCell ref="I32:I41"/>
    <mergeCell ref="J32:J41"/>
    <mergeCell ref="B42:B52"/>
    <mergeCell ref="D42:D52"/>
    <mergeCell ref="E42:E52"/>
    <mergeCell ref="G42:G52"/>
    <mergeCell ref="H42:H52"/>
    <mergeCell ref="I42:I52"/>
    <mergeCell ref="J42:J52"/>
    <mergeCell ref="I63:I70"/>
    <mergeCell ref="J63:J70"/>
    <mergeCell ref="B53:B62"/>
    <mergeCell ref="D53:D62"/>
    <mergeCell ref="E53:E62"/>
    <mergeCell ref="G53:G62"/>
    <mergeCell ref="H53:H62"/>
    <mergeCell ref="I53:I62"/>
    <mergeCell ref="E71:E80"/>
    <mergeCell ref="G71:G80"/>
    <mergeCell ref="H71:H80"/>
    <mergeCell ref="I71:I80"/>
    <mergeCell ref="J53:J62"/>
    <mergeCell ref="B63:B70"/>
    <mergeCell ref="D63:D70"/>
    <mergeCell ref="E63:E70"/>
    <mergeCell ref="G63:G70"/>
    <mergeCell ref="H63:H70"/>
    <mergeCell ref="J71:J80"/>
    <mergeCell ref="B81:B88"/>
    <mergeCell ref="D81:D88"/>
    <mergeCell ref="E81:E88"/>
    <mergeCell ref="G81:G88"/>
    <mergeCell ref="H81:H88"/>
    <mergeCell ref="I81:I88"/>
    <mergeCell ref="J81:J88"/>
    <mergeCell ref="B71:B80"/>
    <mergeCell ref="D71:D80"/>
    <mergeCell ref="B107:B113"/>
    <mergeCell ref="D107:D113"/>
    <mergeCell ref="I99:I106"/>
    <mergeCell ref="J99:J106"/>
    <mergeCell ref="B89:B98"/>
    <mergeCell ref="D89:D98"/>
    <mergeCell ref="E89:E98"/>
    <mergeCell ref="G89:G98"/>
    <mergeCell ref="H89:H98"/>
    <mergeCell ref="I89:I98"/>
    <mergeCell ref="E107:E113"/>
    <mergeCell ref="G107:G113"/>
    <mergeCell ref="H107:H113"/>
    <mergeCell ref="I107:I113"/>
    <mergeCell ref="J89:J98"/>
    <mergeCell ref="B99:B106"/>
    <mergeCell ref="D99:D106"/>
    <mergeCell ref="E99:E106"/>
    <mergeCell ref="G99:G106"/>
    <mergeCell ref="H99:H106"/>
    <mergeCell ref="J107:J113"/>
    <mergeCell ref="J122:J129"/>
    <mergeCell ref="B130:J130"/>
    <mergeCell ref="B122:B129"/>
    <mergeCell ref="D122:D129"/>
    <mergeCell ref="E122:E129"/>
    <mergeCell ref="G122:G129"/>
    <mergeCell ref="H122:H129"/>
    <mergeCell ref="I122:I129"/>
    <mergeCell ref="B114:B121"/>
    <mergeCell ref="D114:D121"/>
    <mergeCell ref="E114:E121"/>
    <mergeCell ref="G114:G121"/>
    <mergeCell ref="H114:H121"/>
    <mergeCell ref="I114:I121"/>
    <mergeCell ref="J114:J121"/>
  </mergeCells>
  <pageMargins left="0.23622047244094491" right="0.23622047244094491" top="0.74803149606299213" bottom="0.74803149606299213" header="0.31496062992125984" footer="0.31496062992125984"/>
  <pageSetup paperSize="8" scale="22"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0E4F82-445A-4671-944B-7C95F15742B1}">
  <dimension ref="A2:S133"/>
  <sheetViews>
    <sheetView topLeftCell="I1" zoomScale="80" zoomScaleNormal="80" zoomScaleSheetLayoutView="118" workbookViewId="0">
      <pane ySplit="8" topLeftCell="A132" activePane="bottomLeft" state="frozen"/>
      <selection pane="bottomLeft" activeCell="J131" sqref="J131"/>
    </sheetView>
  </sheetViews>
  <sheetFormatPr baseColWidth="10" defaultColWidth="8.6640625" defaultRowHeight="14.4" x14ac:dyDescent="0.3"/>
  <cols>
    <col min="1" max="1" width="37.44140625" style="48" customWidth="1"/>
    <col min="2" max="2" width="29.6640625" style="48" customWidth="1"/>
    <col min="3" max="3" width="48.44140625" style="48" customWidth="1"/>
    <col min="4" max="4" width="18" style="48" customWidth="1"/>
    <col min="5" max="5" width="25.6640625" style="48" customWidth="1"/>
    <col min="6" max="6" width="132.109375" style="71" customWidth="1"/>
    <col min="7" max="7" width="25.6640625" style="72" bestFit="1" customWidth="1"/>
    <col min="8" max="8" width="18" style="72" bestFit="1" customWidth="1"/>
    <col min="9" max="9" width="27.77734375" style="72" customWidth="1"/>
    <col min="10" max="10" width="31.6640625" style="72" customWidth="1"/>
    <col min="11" max="11" width="31.109375" style="129" customWidth="1"/>
    <col min="12" max="13" width="23.33203125" style="72" customWidth="1"/>
    <col min="14" max="14" width="33.109375" style="72" customWidth="1"/>
    <col min="15" max="15" width="8.6640625" style="71"/>
    <col min="16" max="16" width="12" style="71" bestFit="1" customWidth="1"/>
    <col min="17" max="17" width="16.109375" style="71" bestFit="1" customWidth="1"/>
    <col min="18" max="16384" width="8.6640625" style="71"/>
  </cols>
  <sheetData>
    <row r="2" spans="1:16" x14ac:dyDescent="0.3">
      <c r="C2" s="362" t="s">
        <v>155</v>
      </c>
      <c r="D2" s="362"/>
      <c r="E2" s="362"/>
      <c r="F2" s="362"/>
    </row>
    <row r="3" spans="1:16" x14ac:dyDescent="0.3">
      <c r="C3" s="363"/>
      <c r="D3" s="363"/>
      <c r="E3" s="363"/>
      <c r="F3" s="363"/>
    </row>
    <row r="4" spans="1:16" x14ac:dyDescent="0.3">
      <c r="C4" s="362" t="s">
        <v>156</v>
      </c>
      <c r="D4" s="362"/>
      <c r="E4" s="362"/>
      <c r="F4" s="362"/>
    </row>
    <row r="5" spans="1:16" x14ac:dyDescent="0.3">
      <c r="C5" s="362"/>
      <c r="D5" s="362"/>
      <c r="E5" s="362"/>
      <c r="F5" s="362"/>
    </row>
    <row r="6" spans="1:16" ht="37.5" customHeight="1" thickBot="1" x14ac:dyDescent="0.35">
      <c r="G6" s="364" t="s">
        <v>188</v>
      </c>
      <c r="H6" s="365"/>
      <c r="I6" s="365"/>
      <c r="J6" s="365"/>
      <c r="K6" s="365"/>
      <c r="L6" s="365"/>
      <c r="M6" s="365"/>
      <c r="N6" s="366"/>
    </row>
    <row r="7" spans="1:16" ht="73.5" customHeight="1" x14ac:dyDescent="0.3">
      <c r="A7" s="367" t="s">
        <v>6</v>
      </c>
      <c r="B7" s="369" t="s">
        <v>7</v>
      </c>
      <c r="C7" s="369" t="s">
        <v>8</v>
      </c>
      <c r="D7" s="369" t="s">
        <v>9</v>
      </c>
      <c r="E7" s="369" t="s">
        <v>158</v>
      </c>
      <c r="F7" s="369" t="s">
        <v>159</v>
      </c>
      <c r="G7" s="371" t="s">
        <v>13</v>
      </c>
      <c r="H7" s="372" t="s">
        <v>12</v>
      </c>
      <c r="I7" s="373" t="s">
        <v>160</v>
      </c>
      <c r="J7" s="141" t="s">
        <v>161</v>
      </c>
      <c r="K7" s="373" t="s">
        <v>162</v>
      </c>
      <c r="L7" s="373" t="s">
        <v>163</v>
      </c>
      <c r="M7" s="373" t="s">
        <v>164</v>
      </c>
      <c r="N7" s="373" t="s">
        <v>79</v>
      </c>
    </row>
    <row r="8" spans="1:16" ht="15.6" x14ac:dyDescent="0.3">
      <c r="A8" s="368"/>
      <c r="B8" s="370"/>
      <c r="C8" s="370"/>
      <c r="D8" s="370"/>
      <c r="E8" s="370"/>
      <c r="F8" s="370"/>
      <c r="G8" s="371"/>
      <c r="H8" s="372"/>
      <c r="I8" s="373"/>
      <c r="J8" s="141"/>
      <c r="K8" s="373"/>
      <c r="L8" s="373"/>
      <c r="M8" s="373"/>
      <c r="N8" s="373"/>
    </row>
    <row r="9" spans="1:16" s="137" customFormat="1" ht="72" x14ac:dyDescent="0.3">
      <c r="A9" s="312" t="s">
        <v>27</v>
      </c>
      <c r="B9" s="296" t="s">
        <v>28</v>
      </c>
      <c r="C9" s="296" t="s">
        <v>29</v>
      </c>
      <c r="D9" s="296" t="s">
        <v>30</v>
      </c>
      <c r="E9" s="296" t="s">
        <v>31</v>
      </c>
      <c r="F9" s="40" t="s">
        <v>189</v>
      </c>
      <c r="G9" s="62" t="s">
        <v>33</v>
      </c>
      <c r="H9" s="62">
        <v>500</v>
      </c>
      <c r="I9" s="65"/>
      <c r="J9" s="65"/>
      <c r="K9" s="64">
        <v>80000</v>
      </c>
      <c r="L9" s="65">
        <f t="shared" ref="L9:L27" si="0">+K9*0.19</f>
        <v>15200</v>
      </c>
      <c r="M9" s="69">
        <f t="shared" ref="M9:M27" si="1">+K9+L9</f>
        <v>95200</v>
      </c>
      <c r="N9" s="65">
        <f t="shared" ref="N9:N27" si="2">+M9*H9</f>
        <v>47600000</v>
      </c>
    </row>
    <row r="10" spans="1:16" ht="72" x14ac:dyDescent="0.3">
      <c r="A10" s="313"/>
      <c r="B10" s="296"/>
      <c r="C10" s="296"/>
      <c r="D10" s="296"/>
      <c r="E10" s="296"/>
      <c r="F10" s="39" t="s">
        <v>35</v>
      </c>
      <c r="G10" s="62" t="s">
        <v>36</v>
      </c>
      <c r="H10" s="62">
        <v>500</v>
      </c>
      <c r="I10" s="35"/>
      <c r="J10" s="35"/>
      <c r="K10" s="78">
        <v>800</v>
      </c>
      <c r="L10" s="65">
        <f t="shared" si="0"/>
        <v>152</v>
      </c>
      <c r="M10" s="69">
        <f t="shared" si="1"/>
        <v>952</v>
      </c>
      <c r="N10" s="65">
        <f t="shared" si="2"/>
        <v>476000</v>
      </c>
    </row>
    <row r="11" spans="1:16" x14ac:dyDescent="0.3">
      <c r="A11" s="313"/>
      <c r="B11" s="296"/>
      <c r="C11" s="296"/>
      <c r="D11" s="296"/>
      <c r="E11" s="296"/>
      <c r="F11" s="40" t="s">
        <v>166</v>
      </c>
      <c r="G11" s="62" t="s">
        <v>36</v>
      </c>
      <c r="H11" s="62">
        <v>500</v>
      </c>
      <c r="I11" s="35"/>
      <c r="J11" s="35"/>
      <c r="K11" s="78">
        <v>1500</v>
      </c>
      <c r="L11" s="65">
        <f t="shared" si="0"/>
        <v>285</v>
      </c>
      <c r="M11" s="69">
        <f t="shared" si="1"/>
        <v>1785</v>
      </c>
      <c r="N11" s="65">
        <f t="shared" si="2"/>
        <v>892500</v>
      </c>
    </row>
    <row r="12" spans="1:16" s="137" customFormat="1" x14ac:dyDescent="0.3">
      <c r="A12" s="313"/>
      <c r="B12" s="296"/>
      <c r="C12" s="296"/>
      <c r="D12" s="296"/>
      <c r="E12" s="296"/>
      <c r="F12" s="41" t="s">
        <v>38</v>
      </c>
      <c r="G12" s="62" t="s">
        <v>36</v>
      </c>
      <c r="H12" s="62">
        <v>200</v>
      </c>
      <c r="I12" s="140"/>
      <c r="J12" s="65"/>
      <c r="K12" s="78">
        <v>2200</v>
      </c>
      <c r="L12" s="65">
        <f t="shared" si="0"/>
        <v>418</v>
      </c>
      <c r="M12" s="69">
        <f t="shared" si="1"/>
        <v>2618</v>
      </c>
      <c r="N12" s="65">
        <f t="shared" si="2"/>
        <v>523600</v>
      </c>
    </row>
    <row r="13" spans="1:16" s="137" customFormat="1" ht="43.2" x14ac:dyDescent="0.3">
      <c r="A13" s="313"/>
      <c r="B13" s="35" t="s">
        <v>39</v>
      </c>
      <c r="C13" s="35"/>
      <c r="D13" s="35"/>
      <c r="E13" s="35"/>
      <c r="F13" s="42" t="s">
        <v>43</v>
      </c>
      <c r="G13" s="35" t="s">
        <v>44</v>
      </c>
      <c r="H13" s="35">
        <v>450</v>
      </c>
      <c r="I13" s="65"/>
      <c r="J13" s="65"/>
      <c r="K13" s="78">
        <v>474</v>
      </c>
      <c r="L13" s="65">
        <f t="shared" si="0"/>
        <v>90.06</v>
      </c>
      <c r="M13" s="69">
        <f t="shared" si="1"/>
        <v>564.05999999999995</v>
      </c>
      <c r="N13" s="65">
        <f t="shared" si="2"/>
        <v>253826.99999999997</v>
      </c>
      <c r="P13" s="139"/>
    </row>
    <row r="14" spans="1:16" s="137" customFormat="1" ht="43.2" x14ac:dyDescent="0.3">
      <c r="A14" s="313"/>
      <c r="B14" s="296" t="s">
        <v>46</v>
      </c>
      <c r="C14" s="296" t="s">
        <v>47</v>
      </c>
      <c r="D14" s="296" t="s">
        <v>48</v>
      </c>
      <c r="E14" s="296" t="s">
        <v>49</v>
      </c>
      <c r="F14" s="42" t="s">
        <v>50</v>
      </c>
      <c r="G14" s="35" t="s">
        <v>44</v>
      </c>
      <c r="H14" s="35">
        <v>15</v>
      </c>
      <c r="I14" s="65"/>
      <c r="J14" s="65"/>
      <c r="K14" s="78">
        <v>2830489</v>
      </c>
      <c r="L14" s="65">
        <f t="shared" si="0"/>
        <v>537792.91</v>
      </c>
      <c r="M14" s="69">
        <f t="shared" si="1"/>
        <v>3368281.91</v>
      </c>
      <c r="N14" s="65">
        <f t="shared" si="2"/>
        <v>50524228.650000006</v>
      </c>
    </row>
    <row r="15" spans="1:16" s="137" customFormat="1" ht="28.8" x14ac:dyDescent="0.3">
      <c r="A15" s="313"/>
      <c r="B15" s="296"/>
      <c r="C15" s="296"/>
      <c r="D15" s="296"/>
      <c r="E15" s="296"/>
      <c r="F15" s="42" t="s">
        <v>167</v>
      </c>
      <c r="G15" s="35" t="s">
        <v>44</v>
      </c>
      <c r="H15" s="35">
        <v>1500</v>
      </c>
      <c r="I15" s="65"/>
      <c r="J15" s="65"/>
      <c r="K15" s="78">
        <v>750</v>
      </c>
      <c r="L15" s="65">
        <f t="shared" si="0"/>
        <v>142.5</v>
      </c>
      <c r="M15" s="69">
        <f t="shared" si="1"/>
        <v>892.5</v>
      </c>
      <c r="N15" s="65">
        <f t="shared" si="2"/>
        <v>1338750</v>
      </c>
    </row>
    <row r="16" spans="1:16" s="137" customFormat="1" ht="115.2" x14ac:dyDescent="0.3">
      <c r="A16" s="313"/>
      <c r="B16" s="282"/>
      <c r="C16" s="282"/>
      <c r="D16" s="282"/>
      <c r="E16" s="282"/>
      <c r="F16" s="40" t="s">
        <v>56</v>
      </c>
      <c r="G16" s="35" t="s">
        <v>44</v>
      </c>
      <c r="H16" s="35">
        <v>1200</v>
      </c>
      <c r="I16" s="65"/>
      <c r="J16" s="65"/>
      <c r="K16" s="78">
        <v>102349</v>
      </c>
      <c r="L16" s="65">
        <f t="shared" si="0"/>
        <v>19446.310000000001</v>
      </c>
      <c r="M16" s="69">
        <f t="shared" si="1"/>
        <v>121795.31</v>
      </c>
      <c r="N16" s="65">
        <f t="shared" si="2"/>
        <v>146154372</v>
      </c>
    </row>
    <row r="17" spans="1:14" s="137" customFormat="1" ht="57.6" x14ac:dyDescent="0.3">
      <c r="A17" s="313"/>
      <c r="B17" s="282"/>
      <c r="C17" s="282"/>
      <c r="D17" s="282"/>
      <c r="E17" s="282"/>
      <c r="F17" s="40" t="s">
        <v>57</v>
      </c>
      <c r="G17" s="35" t="s">
        <v>44</v>
      </c>
      <c r="H17" s="35">
        <v>200</v>
      </c>
      <c r="I17" s="65"/>
      <c r="J17" s="65"/>
      <c r="K17" s="78">
        <v>5000</v>
      </c>
      <c r="L17" s="65">
        <f t="shared" si="0"/>
        <v>950</v>
      </c>
      <c r="M17" s="69">
        <f t="shared" si="1"/>
        <v>5950</v>
      </c>
      <c r="N17" s="65">
        <f t="shared" si="2"/>
        <v>1190000</v>
      </c>
    </row>
    <row r="18" spans="1:14" s="137" customFormat="1" x14ac:dyDescent="0.3">
      <c r="A18" s="314"/>
      <c r="B18" s="283"/>
      <c r="C18" s="283"/>
      <c r="D18" s="283"/>
      <c r="E18" s="283"/>
      <c r="F18" s="40" t="s">
        <v>58</v>
      </c>
      <c r="G18" s="35" t="s">
        <v>44</v>
      </c>
      <c r="H18" s="35">
        <v>2</v>
      </c>
      <c r="I18" s="65"/>
      <c r="J18" s="65"/>
      <c r="K18" s="78">
        <v>3500000</v>
      </c>
      <c r="L18" s="65">
        <f t="shared" si="0"/>
        <v>665000</v>
      </c>
      <c r="M18" s="69">
        <f t="shared" si="1"/>
        <v>4165000</v>
      </c>
      <c r="N18" s="65">
        <f t="shared" si="2"/>
        <v>8330000</v>
      </c>
    </row>
    <row r="19" spans="1:14" s="137" customFormat="1" ht="158.4" x14ac:dyDescent="0.3">
      <c r="A19" s="34" t="s">
        <v>60</v>
      </c>
      <c r="B19" s="36" t="s">
        <v>62</v>
      </c>
      <c r="C19" s="37" t="s">
        <v>63</v>
      </c>
      <c r="D19" s="37">
        <v>350</v>
      </c>
      <c r="E19" s="37">
        <v>350</v>
      </c>
      <c r="F19" s="42" t="s">
        <v>64</v>
      </c>
      <c r="G19" s="35" t="s">
        <v>65</v>
      </c>
      <c r="H19" s="35">
        <v>6</v>
      </c>
      <c r="I19" s="65"/>
      <c r="J19" s="65"/>
      <c r="K19" s="78">
        <v>4500000</v>
      </c>
      <c r="L19" s="65">
        <f t="shared" si="0"/>
        <v>855000</v>
      </c>
      <c r="M19" s="69">
        <f t="shared" si="1"/>
        <v>5355000</v>
      </c>
      <c r="N19" s="65">
        <f t="shared" si="2"/>
        <v>32130000</v>
      </c>
    </row>
    <row r="20" spans="1:14" s="137" customFormat="1" ht="86.4" x14ac:dyDescent="0.3">
      <c r="A20" s="347" t="s">
        <v>67</v>
      </c>
      <c r="B20" s="296" t="s">
        <v>68</v>
      </c>
      <c r="C20" s="296" t="s">
        <v>69</v>
      </c>
      <c r="D20" s="296" t="s">
        <v>70</v>
      </c>
      <c r="E20" s="296" t="s">
        <v>71</v>
      </c>
      <c r="F20" s="43" t="s">
        <v>168</v>
      </c>
      <c r="G20" s="35" t="s">
        <v>73</v>
      </c>
      <c r="H20" s="35">
        <v>5</v>
      </c>
      <c r="I20" s="65"/>
      <c r="J20" s="65"/>
      <c r="K20" s="78">
        <v>9646509</v>
      </c>
      <c r="L20" s="65">
        <f t="shared" si="0"/>
        <v>1832836.71</v>
      </c>
      <c r="M20" s="69">
        <f t="shared" si="1"/>
        <v>11479345.710000001</v>
      </c>
      <c r="N20" s="65">
        <f t="shared" si="2"/>
        <v>57396728.550000004</v>
      </c>
    </row>
    <row r="21" spans="1:14" s="137" customFormat="1" ht="57.6" x14ac:dyDescent="0.3">
      <c r="A21" s="348"/>
      <c r="B21" s="296"/>
      <c r="C21" s="296"/>
      <c r="D21" s="296"/>
      <c r="E21" s="296"/>
      <c r="F21" s="42" t="s">
        <v>123</v>
      </c>
      <c r="G21" s="35" t="s">
        <v>44</v>
      </c>
      <c r="H21" s="35">
        <v>5</v>
      </c>
      <c r="I21" s="65"/>
      <c r="J21" s="65"/>
      <c r="K21" s="78">
        <v>8250304</v>
      </c>
      <c r="L21" s="65">
        <f t="shared" si="0"/>
        <v>1567557.76</v>
      </c>
      <c r="M21" s="69">
        <f t="shared" si="1"/>
        <v>9817861.7599999998</v>
      </c>
      <c r="N21" s="65">
        <f t="shared" si="2"/>
        <v>49089308.799999997</v>
      </c>
    </row>
    <row r="22" spans="1:14" s="137" customFormat="1" ht="43.2" x14ac:dyDescent="0.3">
      <c r="A22" s="348"/>
      <c r="B22" s="296"/>
      <c r="C22" s="296"/>
      <c r="D22" s="296"/>
      <c r="E22" s="296"/>
      <c r="F22" s="42" t="s">
        <v>169</v>
      </c>
      <c r="G22" s="35" t="s">
        <v>44</v>
      </c>
      <c r="H22" s="35">
        <v>25</v>
      </c>
      <c r="I22" s="65"/>
      <c r="J22" s="65"/>
      <c r="K22" s="78">
        <v>1307356</v>
      </c>
      <c r="L22" s="65">
        <f t="shared" si="0"/>
        <v>248397.64</v>
      </c>
      <c r="M22" s="69">
        <f t="shared" si="1"/>
        <v>1555753.6400000001</v>
      </c>
      <c r="N22" s="65">
        <f t="shared" si="2"/>
        <v>38893841</v>
      </c>
    </row>
    <row r="23" spans="1:14" s="137" customFormat="1" ht="43.2" x14ac:dyDescent="0.3">
      <c r="A23" s="348"/>
      <c r="B23" s="296"/>
      <c r="C23" s="296"/>
      <c r="D23" s="296"/>
      <c r="E23" s="296"/>
      <c r="F23" s="42" t="s">
        <v>125</v>
      </c>
      <c r="G23" s="35" t="s">
        <v>44</v>
      </c>
      <c r="H23" s="35">
        <v>5</v>
      </c>
      <c r="I23" s="65"/>
      <c r="J23" s="65"/>
      <c r="K23" s="78">
        <v>4442471</v>
      </c>
      <c r="L23" s="65">
        <f t="shared" si="0"/>
        <v>844069.49</v>
      </c>
      <c r="M23" s="69">
        <f t="shared" si="1"/>
        <v>5286540.49</v>
      </c>
      <c r="N23" s="65">
        <f t="shared" si="2"/>
        <v>26432702.450000003</v>
      </c>
    </row>
    <row r="24" spans="1:14" s="137" customFormat="1" x14ac:dyDescent="0.3">
      <c r="A24" s="348"/>
      <c r="B24" s="296"/>
      <c r="C24" s="296"/>
      <c r="D24" s="296"/>
      <c r="E24" s="296"/>
      <c r="F24" s="42" t="s">
        <v>126</v>
      </c>
      <c r="G24" s="35" t="s">
        <v>44</v>
      </c>
      <c r="H24" s="35">
        <v>150</v>
      </c>
      <c r="I24" s="65"/>
      <c r="J24" s="65"/>
      <c r="K24" s="78">
        <v>5711</v>
      </c>
      <c r="L24" s="65">
        <f t="shared" si="0"/>
        <v>1085.0899999999999</v>
      </c>
      <c r="M24" s="69">
        <f t="shared" si="1"/>
        <v>6796.09</v>
      </c>
      <c r="N24" s="65">
        <f t="shared" si="2"/>
        <v>1019413.5</v>
      </c>
    </row>
    <row r="25" spans="1:14" s="137" customFormat="1" ht="28.8" x14ac:dyDescent="0.3">
      <c r="A25" s="348"/>
      <c r="B25" s="296"/>
      <c r="C25" s="296"/>
      <c r="D25" s="296"/>
      <c r="E25" s="296"/>
      <c r="F25" s="42" t="s">
        <v>171</v>
      </c>
      <c r="G25" s="35" t="s">
        <v>44</v>
      </c>
      <c r="H25" s="35">
        <v>50</v>
      </c>
      <c r="I25" s="65"/>
      <c r="J25" s="65"/>
      <c r="K25" s="78">
        <v>9139</v>
      </c>
      <c r="L25" s="65">
        <f t="shared" si="0"/>
        <v>1736.41</v>
      </c>
      <c r="M25" s="69">
        <f t="shared" si="1"/>
        <v>10875.41</v>
      </c>
      <c r="N25" s="65">
        <f t="shared" si="2"/>
        <v>543770.5</v>
      </c>
    </row>
    <row r="26" spans="1:14" s="137" customFormat="1" ht="28.8" x14ac:dyDescent="0.3">
      <c r="A26" s="348"/>
      <c r="B26" s="296"/>
      <c r="C26" s="296"/>
      <c r="D26" s="296"/>
      <c r="E26" s="296"/>
      <c r="F26" s="42" t="s">
        <v>172</v>
      </c>
      <c r="G26" s="35" t="s">
        <v>44</v>
      </c>
      <c r="H26" s="35">
        <v>1</v>
      </c>
      <c r="I26" s="65"/>
      <c r="J26" s="65"/>
      <c r="K26" s="78">
        <v>2600000</v>
      </c>
      <c r="L26" s="65">
        <f t="shared" si="0"/>
        <v>494000</v>
      </c>
      <c r="M26" s="69">
        <f t="shared" si="1"/>
        <v>3094000</v>
      </c>
      <c r="N26" s="65">
        <f t="shared" si="2"/>
        <v>3094000</v>
      </c>
    </row>
    <row r="27" spans="1:14" s="137" customFormat="1" ht="28.8" x14ac:dyDescent="0.3">
      <c r="A27" s="349"/>
      <c r="B27" s="296"/>
      <c r="C27" s="296"/>
      <c r="D27" s="296"/>
      <c r="E27" s="296"/>
      <c r="F27" s="42" t="s">
        <v>173</v>
      </c>
      <c r="G27" s="35" t="s">
        <v>44</v>
      </c>
      <c r="H27" s="35">
        <v>5</v>
      </c>
      <c r="I27" s="65"/>
      <c r="J27" s="65"/>
      <c r="K27" s="78">
        <v>247509</v>
      </c>
      <c r="L27" s="65">
        <f t="shared" si="0"/>
        <v>47026.71</v>
      </c>
      <c r="M27" s="69">
        <f t="shared" si="1"/>
        <v>294535.71000000002</v>
      </c>
      <c r="N27" s="65">
        <f t="shared" si="2"/>
        <v>1472678.55</v>
      </c>
    </row>
    <row r="28" spans="1:14" s="137" customFormat="1" ht="112.5" customHeight="1" thickBot="1" x14ac:dyDescent="0.35">
      <c r="A28" s="350" t="s">
        <v>190</v>
      </c>
      <c r="B28" s="351"/>
      <c r="C28" s="351"/>
      <c r="D28" s="351"/>
      <c r="E28" s="351"/>
      <c r="F28" s="351"/>
      <c r="G28" s="351"/>
      <c r="H28" s="351"/>
      <c r="I28" s="351"/>
      <c r="J28" s="351"/>
      <c r="K28" s="351"/>
      <c r="L28" s="352"/>
      <c r="M28" s="138"/>
      <c r="N28" s="72"/>
    </row>
    <row r="29" spans="1:14" ht="60.45" customHeight="1" thickBot="1" x14ac:dyDescent="0.65">
      <c r="A29" s="136" t="s">
        <v>175</v>
      </c>
      <c r="B29" s="353" t="s">
        <v>79</v>
      </c>
      <c r="C29" s="354"/>
      <c r="D29" s="354"/>
      <c r="E29" s="354"/>
      <c r="F29" s="354"/>
      <c r="G29" s="354"/>
      <c r="H29" s="354"/>
      <c r="I29" s="355"/>
      <c r="J29" s="135"/>
      <c r="K29" s="356" t="s">
        <v>175</v>
      </c>
      <c r="L29" s="357"/>
      <c r="M29" s="358"/>
      <c r="N29" s="134">
        <f>SUM(N9:N27)</f>
        <v>467355721</v>
      </c>
    </row>
    <row r="30" spans="1:14" x14ac:dyDescent="0.3">
      <c r="A30" s="133"/>
      <c r="B30" s="71"/>
      <c r="C30" s="71"/>
      <c r="D30" s="71"/>
      <c r="E30" s="71"/>
      <c r="I30" s="131"/>
      <c r="J30" s="131"/>
      <c r="K30" s="132"/>
      <c r="L30" s="131"/>
      <c r="M30" s="131"/>
      <c r="N30" s="131"/>
    </row>
    <row r="31" spans="1:14" ht="90" customHeight="1" x14ac:dyDescent="0.3">
      <c r="C31" s="49"/>
      <c r="D31" s="49"/>
      <c r="E31" s="49" t="s">
        <v>74</v>
      </c>
      <c r="F31" s="49" t="s">
        <v>75</v>
      </c>
      <c r="G31" s="50" t="s">
        <v>76</v>
      </c>
      <c r="H31" s="51" t="s">
        <v>77</v>
      </c>
      <c r="I31" s="52" t="s">
        <v>78</v>
      </c>
      <c r="J31" s="53" t="s">
        <v>79</v>
      </c>
      <c r="K31" s="53"/>
      <c r="L31" s="53"/>
    </row>
    <row r="32" spans="1:14" x14ac:dyDescent="0.3">
      <c r="B32" s="359" t="s">
        <v>177</v>
      </c>
      <c r="C32" s="296" t="s">
        <v>81</v>
      </c>
      <c r="D32" s="296">
        <v>1</v>
      </c>
      <c r="E32" s="296" t="s">
        <v>82</v>
      </c>
      <c r="F32" s="54" t="s">
        <v>83</v>
      </c>
      <c r="G32" s="344">
        <v>1</v>
      </c>
      <c r="H32" s="344">
        <v>8</v>
      </c>
      <c r="I32" s="374">
        <v>8000000</v>
      </c>
      <c r="J32" s="374">
        <f>I32*H32*G32</f>
        <v>64000000</v>
      </c>
      <c r="K32" s="71"/>
      <c r="L32" s="71"/>
    </row>
    <row r="33" spans="1:19" ht="43.2" x14ac:dyDescent="0.3">
      <c r="B33" s="359"/>
      <c r="C33" s="296"/>
      <c r="D33" s="296"/>
      <c r="E33" s="296"/>
      <c r="F33" s="55" t="s">
        <v>178</v>
      </c>
      <c r="G33" s="344"/>
      <c r="H33" s="344"/>
      <c r="I33" s="374"/>
      <c r="J33" s="374"/>
      <c r="K33" s="71"/>
      <c r="L33" s="71"/>
    </row>
    <row r="34" spans="1:19" x14ac:dyDescent="0.3">
      <c r="B34" s="359"/>
      <c r="C34" s="296"/>
      <c r="D34" s="296"/>
      <c r="E34" s="296"/>
      <c r="F34" s="56"/>
      <c r="G34" s="344"/>
      <c r="H34" s="344"/>
      <c r="I34" s="374"/>
      <c r="J34" s="374"/>
      <c r="K34" s="71"/>
      <c r="L34" s="71"/>
    </row>
    <row r="35" spans="1:19" x14ac:dyDescent="0.3">
      <c r="B35" s="359"/>
      <c r="C35" s="296"/>
      <c r="D35" s="296"/>
      <c r="E35" s="296"/>
      <c r="F35" s="54" t="s">
        <v>85</v>
      </c>
      <c r="G35" s="344"/>
      <c r="H35" s="344"/>
      <c r="I35" s="374"/>
      <c r="J35" s="374"/>
      <c r="K35" s="71"/>
      <c r="L35" s="71"/>
    </row>
    <row r="36" spans="1:19" ht="28.8" x14ac:dyDescent="0.3">
      <c r="B36" s="359"/>
      <c r="C36" s="296"/>
      <c r="D36" s="296"/>
      <c r="E36" s="296"/>
      <c r="F36" s="55" t="s">
        <v>86</v>
      </c>
      <c r="G36" s="344"/>
      <c r="H36" s="344"/>
      <c r="I36" s="374"/>
      <c r="J36" s="374"/>
      <c r="K36" s="71"/>
      <c r="L36" s="71"/>
    </row>
    <row r="37" spans="1:19" x14ac:dyDescent="0.3">
      <c r="B37" s="359"/>
      <c r="C37" s="296"/>
      <c r="D37" s="296"/>
      <c r="E37" s="296"/>
      <c r="F37" s="57"/>
      <c r="G37" s="344"/>
      <c r="H37" s="344"/>
      <c r="I37" s="374"/>
      <c r="J37" s="374"/>
      <c r="K37" s="71"/>
      <c r="L37" s="71"/>
    </row>
    <row r="38" spans="1:19" x14ac:dyDescent="0.3">
      <c r="B38" s="359"/>
      <c r="C38" s="296"/>
      <c r="D38" s="296"/>
      <c r="E38" s="296"/>
      <c r="F38" s="54" t="s">
        <v>87</v>
      </c>
      <c r="G38" s="344"/>
      <c r="H38" s="344"/>
      <c r="I38" s="374"/>
      <c r="J38" s="374"/>
      <c r="K38" s="71"/>
      <c r="L38" s="71"/>
    </row>
    <row r="39" spans="1:19" ht="28.8" x14ac:dyDescent="0.3">
      <c r="B39" s="359"/>
      <c r="C39" s="296"/>
      <c r="D39" s="296"/>
      <c r="E39" s="296"/>
      <c r="F39" s="55" t="s">
        <v>88</v>
      </c>
      <c r="G39" s="344"/>
      <c r="H39" s="344"/>
      <c r="I39" s="374"/>
      <c r="J39" s="374"/>
      <c r="K39" s="71"/>
      <c r="L39" s="71"/>
    </row>
    <row r="40" spans="1:19" x14ac:dyDescent="0.3">
      <c r="B40" s="359"/>
      <c r="C40" s="296"/>
      <c r="D40" s="296"/>
      <c r="E40" s="296"/>
      <c r="F40" s="55"/>
      <c r="G40" s="344"/>
      <c r="H40" s="344"/>
      <c r="I40" s="374"/>
      <c r="J40" s="374"/>
      <c r="K40" s="71"/>
      <c r="L40" s="71"/>
    </row>
    <row r="41" spans="1:19" x14ac:dyDescent="0.3">
      <c r="B41" s="359"/>
      <c r="C41" s="296"/>
      <c r="D41" s="296"/>
      <c r="E41" s="296"/>
      <c r="F41" s="57" t="s">
        <v>89</v>
      </c>
      <c r="G41" s="344"/>
      <c r="H41" s="344"/>
      <c r="I41" s="374"/>
      <c r="J41" s="374"/>
      <c r="K41" s="71"/>
      <c r="L41" s="71"/>
    </row>
    <row r="42" spans="1:19" x14ac:dyDescent="0.3">
      <c r="B42" s="361" t="s">
        <v>179</v>
      </c>
      <c r="C42" s="296"/>
      <c r="D42" s="296">
        <v>2</v>
      </c>
      <c r="E42" s="343" t="s">
        <v>90</v>
      </c>
      <c r="F42" s="54" t="s">
        <v>83</v>
      </c>
      <c r="G42" s="344">
        <v>1</v>
      </c>
      <c r="H42" s="344">
        <v>8</v>
      </c>
      <c r="I42" s="338">
        <v>3381000</v>
      </c>
      <c r="J42" s="338">
        <f>I42*H42*G42</f>
        <v>27048000</v>
      </c>
      <c r="K42" s="71"/>
      <c r="L42" s="71"/>
    </row>
    <row r="43" spans="1:19" s="72" customFormat="1" ht="28.8" x14ac:dyDescent="0.3">
      <c r="A43" s="48"/>
      <c r="B43" s="361"/>
      <c r="C43" s="296"/>
      <c r="D43" s="296"/>
      <c r="E43" s="343"/>
      <c r="F43" s="55" t="s">
        <v>91</v>
      </c>
      <c r="G43" s="344"/>
      <c r="H43" s="344"/>
      <c r="I43" s="338"/>
      <c r="J43" s="338"/>
      <c r="O43" s="71"/>
      <c r="P43" s="71"/>
      <c r="Q43" s="71"/>
      <c r="R43" s="71"/>
      <c r="S43" s="71"/>
    </row>
    <row r="44" spans="1:19" s="72" customFormat="1" x14ac:dyDescent="0.3">
      <c r="A44" s="48"/>
      <c r="B44" s="361"/>
      <c r="C44" s="296"/>
      <c r="D44" s="296"/>
      <c r="E44" s="343"/>
      <c r="F44" s="56"/>
      <c r="G44" s="344"/>
      <c r="H44" s="344"/>
      <c r="I44" s="338"/>
      <c r="J44" s="338"/>
      <c r="O44" s="71"/>
      <c r="P44" s="71"/>
      <c r="Q44" s="71"/>
      <c r="R44" s="71"/>
      <c r="S44" s="71"/>
    </row>
    <row r="45" spans="1:19" s="72" customFormat="1" x14ac:dyDescent="0.3">
      <c r="A45" s="48"/>
      <c r="B45" s="361"/>
      <c r="C45" s="296"/>
      <c r="D45" s="296"/>
      <c r="E45" s="343"/>
      <c r="F45" s="56"/>
      <c r="G45" s="344"/>
      <c r="H45" s="344"/>
      <c r="I45" s="338"/>
      <c r="J45" s="338"/>
      <c r="O45" s="71"/>
      <c r="P45" s="71"/>
      <c r="Q45" s="71"/>
      <c r="R45" s="71"/>
      <c r="S45" s="71"/>
    </row>
    <row r="46" spans="1:19" s="72" customFormat="1" x14ac:dyDescent="0.3">
      <c r="A46" s="48"/>
      <c r="B46" s="361"/>
      <c r="C46" s="296"/>
      <c r="D46" s="296"/>
      <c r="E46" s="343"/>
      <c r="F46" s="54" t="s">
        <v>85</v>
      </c>
      <c r="G46" s="344"/>
      <c r="H46" s="344"/>
      <c r="I46" s="338"/>
      <c r="J46" s="338"/>
      <c r="O46" s="71"/>
      <c r="P46" s="71"/>
      <c r="Q46" s="71"/>
      <c r="R46" s="71"/>
      <c r="S46" s="71"/>
    </row>
    <row r="47" spans="1:19" s="72" customFormat="1" ht="28.8" x14ac:dyDescent="0.3">
      <c r="A47" s="48"/>
      <c r="B47" s="361"/>
      <c r="C47" s="296"/>
      <c r="D47" s="296"/>
      <c r="E47" s="343"/>
      <c r="F47" s="55" t="s">
        <v>92</v>
      </c>
      <c r="G47" s="344"/>
      <c r="H47" s="344"/>
      <c r="I47" s="338"/>
      <c r="J47" s="338"/>
      <c r="O47" s="71"/>
      <c r="P47" s="71"/>
      <c r="Q47" s="71"/>
      <c r="R47" s="71"/>
      <c r="S47" s="71"/>
    </row>
    <row r="48" spans="1:19" s="72" customFormat="1" x14ac:dyDescent="0.3">
      <c r="A48" s="48"/>
      <c r="B48" s="361"/>
      <c r="C48" s="296"/>
      <c r="D48" s="296"/>
      <c r="E48" s="343"/>
      <c r="F48" s="57"/>
      <c r="G48" s="344"/>
      <c r="H48" s="344"/>
      <c r="I48" s="338"/>
      <c r="J48" s="338"/>
      <c r="O48" s="71"/>
      <c r="P48" s="71"/>
      <c r="Q48" s="71"/>
      <c r="R48" s="71"/>
      <c r="S48" s="71"/>
    </row>
    <row r="49" spans="1:19" s="72" customFormat="1" x14ac:dyDescent="0.3">
      <c r="A49" s="48"/>
      <c r="B49" s="361"/>
      <c r="C49" s="296"/>
      <c r="D49" s="296"/>
      <c r="E49" s="343"/>
      <c r="F49" s="54" t="s">
        <v>87</v>
      </c>
      <c r="G49" s="344"/>
      <c r="H49" s="344"/>
      <c r="I49" s="338"/>
      <c r="J49" s="338"/>
      <c r="O49" s="71"/>
      <c r="P49" s="71"/>
      <c r="Q49" s="71"/>
      <c r="R49" s="71"/>
      <c r="S49" s="71"/>
    </row>
    <row r="50" spans="1:19" s="72" customFormat="1" x14ac:dyDescent="0.3">
      <c r="A50" s="48"/>
      <c r="B50" s="361"/>
      <c r="C50" s="296"/>
      <c r="D50" s="296"/>
      <c r="E50" s="343"/>
      <c r="F50" s="58" t="s">
        <v>93</v>
      </c>
      <c r="G50" s="344"/>
      <c r="H50" s="344"/>
      <c r="I50" s="338"/>
      <c r="J50" s="338"/>
      <c r="O50" s="71"/>
      <c r="P50" s="71"/>
      <c r="Q50" s="71"/>
      <c r="R50" s="71"/>
      <c r="S50" s="71"/>
    </row>
    <row r="51" spans="1:19" s="72" customFormat="1" x14ac:dyDescent="0.3">
      <c r="A51" s="48"/>
      <c r="B51" s="361"/>
      <c r="C51" s="296"/>
      <c r="D51" s="296"/>
      <c r="E51" s="343"/>
      <c r="F51" s="55"/>
      <c r="G51" s="344"/>
      <c r="H51" s="344"/>
      <c r="I51" s="338"/>
      <c r="J51" s="338"/>
      <c r="O51" s="71"/>
      <c r="P51" s="71"/>
      <c r="Q51" s="71"/>
      <c r="R51" s="71"/>
      <c r="S51" s="71"/>
    </row>
    <row r="52" spans="1:19" s="72" customFormat="1" x14ac:dyDescent="0.3">
      <c r="A52" s="48"/>
      <c r="B52" s="361"/>
      <c r="C52" s="296"/>
      <c r="D52" s="296"/>
      <c r="E52" s="343"/>
      <c r="F52" s="57" t="s">
        <v>89</v>
      </c>
      <c r="G52" s="344"/>
      <c r="H52" s="344"/>
      <c r="I52" s="338"/>
      <c r="J52" s="338"/>
      <c r="O52" s="71"/>
      <c r="P52" s="71"/>
      <c r="Q52" s="71"/>
      <c r="R52" s="71"/>
      <c r="S52" s="71"/>
    </row>
    <row r="53" spans="1:19" s="72" customFormat="1" x14ac:dyDescent="0.3">
      <c r="A53" s="48"/>
      <c r="B53" s="343" t="s">
        <v>180</v>
      </c>
      <c r="C53" s="296"/>
      <c r="D53" s="296">
        <v>3</v>
      </c>
      <c r="E53" s="343" t="s">
        <v>95</v>
      </c>
      <c r="F53" s="54" t="s">
        <v>83</v>
      </c>
      <c r="G53" s="344">
        <v>2</v>
      </c>
      <c r="H53" s="344">
        <v>2</v>
      </c>
      <c r="I53" s="338">
        <v>5000000</v>
      </c>
      <c r="J53" s="338">
        <f>I53*H53*G53</f>
        <v>20000000</v>
      </c>
      <c r="O53" s="71"/>
      <c r="P53" s="71"/>
      <c r="Q53" s="71"/>
      <c r="R53" s="71"/>
      <c r="S53" s="71"/>
    </row>
    <row r="54" spans="1:19" s="72" customFormat="1" x14ac:dyDescent="0.3">
      <c r="A54" s="48"/>
      <c r="B54" s="343"/>
      <c r="C54" s="296"/>
      <c r="D54" s="296"/>
      <c r="E54" s="343"/>
      <c r="F54" s="55" t="s">
        <v>181</v>
      </c>
      <c r="G54" s="344"/>
      <c r="H54" s="344"/>
      <c r="I54" s="338"/>
      <c r="J54" s="338"/>
      <c r="O54" s="71"/>
      <c r="P54" s="71"/>
      <c r="Q54" s="71"/>
      <c r="R54" s="71"/>
      <c r="S54" s="71"/>
    </row>
    <row r="55" spans="1:19" s="72" customFormat="1" x14ac:dyDescent="0.3">
      <c r="A55" s="48"/>
      <c r="B55" s="343"/>
      <c r="C55" s="296"/>
      <c r="D55" s="296"/>
      <c r="E55" s="343"/>
      <c r="F55" s="56"/>
      <c r="G55" s="344"/>
      <c r="H55" s="344"/>
      <c r="I55" s="338"/>
      <c r="J55" s="338"/>
      <c r="O55" s="71"/>
      <c r="P55" s="71"/>
      <c r="Q55" s="71"/>
      <c r="R55" s="71"/>
      <c r="S55" s="71"/>
    </row>
    <row r="56" spans="1:19" s="72" customFormat="1" x14ac:dyDescent="0.3">
      <c r="A56" s="48"/>
      <c r="B56" s="343"/>
      <c r="C56" s="296"/>
      <c r="D56" s="296"/>
      <c r="E56" s="343"/>
      <c r="F56" s="56"/>
      <c r="G56" s="344"/>
      <c r="H56" s="344"/>
      <c r="I56" s="338"/>
      <c r="J56" s="338"/>
      <c r="O56" s="71"/>
      <c r="P56" s="71"/>
      <c r="Q56" s="71"/>
      <c r="R56" s="71"/>
      <c r="S56" s="71"/>
    </row>
    <row r="57" spans="1:19" s="72" customFormat="1" x14ac:dyDescent="0.3">
      <c r="A57" s="48"/>
      <c r="B57" s="343"/>
      <c r="C57" s="296"/>
      <c r="D57" s="296"/>
      <c r="E57" s="343"/>
      <c r="F57" s="54" t="s">
        <v>85</v>
      </c>
      <c r="G57" s="344"/>
      <c r="H57" s="344"/>
      <c r="I57" s="338"/>
      <c r="J57" s="338"/>
      <c r="O57" s="71"/>
      <c r="P57" s="71"/>
      <c r="Q57" s="71"/>
      <c r="R57" s="71"/>
      <c r="S57" s="71"/>
    </row>
    <row r="58" spans="1:19" s="72" customFormat="1" ht="28.8" x14ac:dyDescent="0.3">
      <c r="A58" s="48"/>
      <c r="B58" s="343"/>
      <c r="C58" s="296"/>
      <c r="D58" s="296"/>
      <c r="E58" s="343"/>
      <c r="F58" s="55" t="s">
        <v>97</v>
      </c>
      <c r="G58" s="344"/>
      <c r="H58" s="344"/>
      <c r="I58" s="338"/>
      <c r="J58" s="338"/>
      <c r="O58" s="71"/>
      <c r="P58" s="71"/>
      <c r="Q58" s="71"/>
      <c r="R58" s="71"/>
      <c r="S58" s="71"/>
    </row>
    <row r="59" spans="1:19" s="72" customFormat="1" x14ac:dyDescent="0.3">
      <c r="A59" s="48"/>
      <c r="B59" s="343"/>
      <c r="C59" s="296"/>
      <c r="D59" s="296"/>
      <c r="E59" s="343"/>
      <c r="F59" s="57"/>
      <c r="G59" s="344"/>
      <c r="H59" s="344"/>
      <c r="I59" s="338"/>
      <c r="J59" s="338"/>
      <c r="O59" s="71"/>
      <c r="P59" s="71"/>
      <c r="Q59" s="71"/>
      <c r="R59" s="71"/>
      <c r="S59" s="71"/>
    </row>
    <row r="60" spans="1:19" s="72" customFormat="1" x14ac:dyDescent="0.3">
      <c r="A60" s="48"/>
      <c r="B60" s="343"/>
      <c r="C60" s="296"/>
      <c r="D60" s="296"/>
      <c r="E60" s="343"/>
      <c r="F60" s="57"/>
      <c r="G60" s="344"/>
      <c r="H60" s="344"/>
      <c r="I60" s="338"/>
      <c r="J60" s="338"/>
      <c r="O60" s="71"/>
      <c r="P60" s="71"/>
      <c r="Q60" s="71"/>
      <c r="R60" s="71"/>
      <c r="S60" s="71"/>
    </row>
    <row r="61" spans="1:19" s="72" customFormat="1" x14ac:dyDescent="0.3">
      <c r="A61" s="48"/>
      <c r="B61" s="343"/>
      <c r="C61" s="296"/>
      <c r="D61" s="296"/>
      <c r="E61" s="343"/>
      <c r="F61" s="54" t="s">
        <v>87</v>
      </c>
      <c r="G61" s="344"/>
      <c r="H61" s="344"/>
      <c r="I61" s="338"/>
      <c r="J61" s="338"/>
      <c r="O61" s="71"/>
      <c r="P61" s="71"/>
      <c r="Q61" s="71"/>
      <c r="R61" s="71"/>
      <c r="S61" s="71"/>
    </row>
    <row r="62" spans="1:19" s="72" customFormat="1" x14ac:dyDescent="0.3">
      <c r="A62" s="48"/>
      <c r="B62" s="343"/>
      <c r="C62" s="296"/>
      <c r="D62" s="296"/>
      <c r="E62" s="343"/>
      <c r="F62" s="59" t="s">
        <v>98</v>
      </c>
      <c r="G62" s="344"/>
      <c r="H62" s="344"/>
      <c r="I62" s="338"/>
      <c r="J62" s="338"/>
      <c r="O62" s="71"/>
      <c r="P62" s="71"/>
      <c r="Q62" s="71"/>
      <c r="R62" s="71"/>
      <c r="S62" s="71"/>
    </row>
    <row r="63" spans="1:19" s="72" customFormat="1" x14ac:dyDescent="0.3">
      <c r="A63" s="48"/>
      <c r="B63" s="343" t="s">
        <v>180</v>
      </c>
      <c r="C63" s="296"/>
      <c r="D63" s="296">
        <v>4</v>
      </c>
      <c r="E63" s="343" t="s">
        <v>99</v>
      </c>
      <c r="F63" s="54" t="s">
        <v>83</v>
      </c>
      <c r="G63" s="344">
        <v>2</v>
      </c>
      <c r="H63" s="344">
        <v>2</v>
      </c>
      <c r="I63" s="338">
        <v>5000000</v>
      </c>
      <c r="J63" s="338">
        <f>I63*H63*G63</f>
        <v>20000000</v>
      </c>
      <c r="O63" s="71"/>
      <c r="P63" s="71"/>
      <c r="Q63" s="71"/>
      <c r="R63" s="71"/>
      <c r="S63" s="71"/>
    </row>
    <row r="64" spans="1:19" s="72" customFormat="1" x14ac:dyDescent="0.3">
      <c r="A64" s="48"/>
      <c r="B64" s="343"/>
      <c r="C64" s="296"/>
      <c r="D64" s="296"/>
      <c r="E64" s="343"/>
      <c r="F64" s="55" t="s">
        <v>100</v>
      </c>
      <c r="G64" s="344"/>
      <c r="H64" s="344"/>
      <c r="I64" s="338"/>
      <c r="J64" s="338"/>
      <c r="O64" s="71"/>
      <c r="P64" s="71"/>
      <c r="Q64" s="71"/>
      <c r="R64" s="71"/>
      <c r="S64" s="71"/>
    </row>
    <row r="65" spans="1:19" s="72" customFormat="1" x14ac:dyDescent="0.3">
      <c r="A65" s="48"/>
      <c r="B65" s="343"/>
      <c r="C65" s="296"/>
      <c r="D65" s="296"/>
      <c r="E65" s="343"/>
      <c r="F65" s="56"/>
      <c r="G65" s="344"/>
      <c r="H65" s="344"/>
      <c r="I65" s="338"/>
      <c r="J65" s="338"/>
      <c r="O65" s="71"/>
      <c r="P65" s="71"/>
      <c r="Q65" s="71"/>
      <c r="R65" s="71"/>
      <c r="S65" s="71"/>
    </row>
    <row r="66" spans="1:19" s="72" customFormat="1" x14ac:dyDescent="0.3">
      <c r="A66" s="48"/>
      <c r="B66" s="343"/>
      <c r="C66" s="296"/>
      <c r="D66" s="296"/>
      <c r="E66" s="343"/>
      <c r="F66" s="54" t="s">
        <v>85</v>
      </c>
      <c r="G66" s="344"/>
      <c r="H66" s="344"/>
      <c r="I66" s="338"/>
      <c r="J66" s="338"/>
      <c r="O66" s="71"/>
      <c r="P66" s="71"/>
      <c r="Q66" s="71"/>
      <c r="R66" s="71"/>
      <c r="S66" s="71"/>
    </row>
    <row r="67" spans="1:19" s="72" customFormat="1" ht="28.8" x14ac:dyDescent="0.3">
      <c r="A67" s="48"/>
      <c r="B67" s="343"/>
      <c r="C67" s="296"/>
      <c r="D67" s="296"/>
      <c r="E67" s="343"/>
      <c r="F67" s="55" t="s">
        <v>97</v>
      </c>
      <c r="G67" s="344"/>
      <c r="H67" s="344"/>
      <c r="I67" s="338"/>
      <c r="J67" s="338"/>
      <c r="O67" s="71"/>
      <c r="P67" s="71"/>
      <c r="Q67" s="71"/>
      <c r="R67" s="71"/>
      <c r="S67" s="71"/>
    </row>
    <row r="68" spans="1:19" s="72" customFormat="1" x14ac:dyDescent="0.3">
      <c r="A68" s="48"/>
      <c r="B68" s="343"/>
      <c r="C68" s="296"/>
      <c r="D68" s="296"/>
      <c r="E68" s="343"/>
      <c r="F68" s="57"/>
      <c r="G68" s="344"/>
      <c r="H68" s="344"/>
      <c r="I68" s="338"/>
      <c r="J68" s="338"/>
      <c r="O68" s="71"/>
      <c r="P68" s="71"/>
      <c r="Q68" s="71"/>
      <c r="R68" s="71"/>
      <c r="S68" s="71"/>
    </row>
    <row r="69" spans="1:19" s="72" customFormat="1" x14ac:dyDescent="0.3">
      <c r="A69" s="48"/>
      <c r="B69" s="343"/>
      <c r="C69" s="296"/>
      <c r="D69" s="296"/>
      <c r="E69" s="343"/>
      <c r="F69" s="54" t="s">
        <v>87</v>
      </c>
      <c r="G69" s="344"/>
      <c r="H69" s="344"/>
      <c r="I69" s="338"/>
      <c r="J69" s="338"/>
      <c r="O69" s="71"/>
      <c r="P69" s="71"/>
      <c r="Q69" s="71"/>
      <c r="R69" s="71"/>
      <c r="S69" s="71"/>
    </row>
    <row r="70" spans="1:19" s="72" customFormat="1" x14ac:dyDescent="0.3">
      <c r="A70" s="48"/>
      <c r="B70" s="343"/>
      <c r="C70" s="296"/>
      <c r="D70" s="296"/>
      <c r="E70" s="343"/>
      <c r="F70" s="60" t="s">
        <v>182</v>
      </c>
      <c r="G70" s="344"/>
      <c r="H70" s="344"/>
      <c r="I70" s="338"/>
      <c r="J70" s="338"/>
      <c r="O70" s="71"/>
      <c r="P70" s="71"/>
      <c r="Q70" s="71"/>
      <c r="R70" s="71"/>
      <c r="S70" s="71"/>
    </row>
    <row r="71" spans="1:19" s="72" customFormat="1" x14ac:dyDescent="0.3">
      <c r="A71" s="48"/>
      <c r="B71" s="341" t="s">
        <v>183</v>
      </c>
      <c r="C71" s="296"/>
      <c r="D71" s="296">
        <v>5</v>
      </c>
      <c r="E71" s="343" t="s">
        <v>95</v>
      </c>
      <c r="F71" s="54" t="s">
        <v>83</v>
      </c>
      <c r="G71" s="344">
        <v>4</v>
      </c>
      <c r="H71" s="344">
        <v>3</v>
      </c>
      <c r="I71" s="338">
        <v>5000000</v>
      </c>
      <c r="J71" s="338">
        <f>I71*H71*G71</f>
        <v>60000000</v>
      </c>
      <c r="O71" s="71"/>
      <c r="P71" s="71"/>
      <c r="Q71" s="71"/>
      <c r="R71" s="71"/>
      <c r="S71" s="71"/>
    </row>
    <row r="72" spans="1:19" s="72" customFormat="1" x14ac:dyDescent="0.3">
      <c r="A72" s="48"/>
      <c r="B72" s="342"/>
      <c r="C72" s="296"/>
      <c r="D72" s="296"/>
      <c r="E72" s="343"/>
      <c r="F72" s="55" t="s">
        <v>181</v>
      </c>
      <c r="G72" s="344"/>
      <c r="H72" s="344"/>
      <c r="I72" s="338"/>
      <c r="J72" s="338"/>
      <c r="O72" s="71"/>
      <c r="P72" s="71"/>
      <c r="Q72" s="71"/>
      <c r="R72" s="71"/>
      <c r="S72" s="71"/>
    </row>
    <row r="73" spans="1:19" s="72" customFormat="1" x14ac:dyDescent="0.3">
      <c r="A73" s="48"/>
      <c r="B73" s="342"/>
      <c r="C73" s="296"/>
      <c r="D73" s="296"/>
      <c r="E73" s="343"/>
      <c r="F73" s="56"/>
      <c r="G73" s="344"/>
      <c r="H73" s="344"/>
      <c r="I73" s="338"/>
      <c r="J73" s="338"/>
      <c r="O73" s="71"/>
      <c r="P73" s="71"/>
      <c r="Q73" s="71"/>
      <c r="R73" s="71"/>
      <c r="S73" s="71"/>
    </row>
    <row r="74" spans="1:19" s="72" customFormat="1" x14ac:dyDescent="0.3">
      <c r="A74" s="48"/>
      <c r="B74" s="342"/>
      <c r="C74" s="296"/>
      <c r="D74" s="296"/>
      <c r="E74" s="343"/>
      <c r="F74" s="56"/>
      <c r="G74" s="344"/>
      <c r="H74" s="344"/>
      <c r="I74" s="338"/>
      <c r="J74" s="338"/>
      <c r="O74" s="71"/>
      <c r="P74" s="71"/>
      <c r="Q74" s="71"/>
      <c r="R74" s="71"/>
      <c r="S74" s="71"/>
    </row>
    <row r="75" spans="1:19" s="72" customFormat="1" x14ac:dyDescent="0.3">
      <c r="A75" s="48"/>
      <c r="B75" s="342"/>
      <c r="C75" s="296"/>
      <c r="D75" s="296"/>
      <c r="E75" s="343"/>
      <c r="F75" s="54" t="s">
        <v>85</v>
      </c>
      <c r="G75" s="344"/>
      <c r="H75" s="344"/>
      <c r="I75" s="338"/>
      <c r="J75" s="338"/>
      <c r="O75" s="71"/>
      <c r="P75" s="71"/>
      <c r="Q75" s="71"/>
      <c r="R75" s="71"/>
      <c r="S75" s="71"/>
    </row>
    <row r="76" spans="1:19" s="72" customFormat="1" ht="28.8" x14ac:dyDescent="0.3">
      <c r="A76" s="48"/>
      <c r="B76" s="342"/>
      <c r="C76" s="296"/>
      <c r="D76" s="296"/>
      <c r="E76" s="343"/>
      <c r="F76" s="55" t="s">
        <v>97</v>
      </c>
      <c r="G76" s="344"/>
      <c r="H76" s="344"/>
      <c r="I76" s="338"/>
      <c r="J76" s="338"/>
      <c r="O76" s="71"/>
      <c r="P76" s="71"/>
      <c r="Q76" s="71"/>
      <c r="R76" s="71"/>
      <c r="S76" s="71"/>
    </row>
    <row r="77" spans="1:19" s="72" customFormat="1" x14ac:dyDescent="0.3">
      <c r="A77" s="48"/>
      <c r="B77" s="342"/>
      <c r="C77" s="296"/>
      <c r="D77" s="296"/>
      <c r="E77" s="343"/>
      <c r="F77" s="57"/>
      <c r="G77" s="344"/>
      <c r="H77" s="344"/>
      <c r="I77" s="338"/>
      <c r="J77" s="338"/>
      <c r="O77" s="71"/>
      <c r="P77" s="71"/>
      <c r="Q77" s="71"/>
      <c r="R77" s="71"/>
      <c r="S77" s="71"/>
    </row>
    <row r="78" spans="1:19" s="72" customFormat="1" x14ac:dyDescent="0.3">
      <c r="A78" s="48"/>
      <c r="B78" s="342"/>
      <c r="C78" s="296"/>
      <c r="D78" s="296"/>
      <c r="E78" s="343"/>
      <c r="F78" s="57"/>
      <c r="G78" s="344"/>
      <c r="H78" s="344"/>
      <c r="I78" s="338"/>
      <c r="J78" s="338"/>
      <c r="O78" s="71"/>
      <c r="P78" s="71"/>
      <c r="Q78" s="71"/>
      <c r="R78" s="71"/>
      <c r="S78" s="71"/>
    </row>
    <row r="79" spans="1:19" s="72" customFormat="1" x14ac:dyDescent="0.3">
      <c r="A79" s="48"/>
      <c r="B79" s="342"/>
      <c r="C79" s="296"/>
      <c r="D79" s="296"/>
      <c r="E79" s="343"/>
      <c r="F79" s="54" t="s">
        <v>87</v>
      </c>
      <c r="G79" s="344"/>
      <c r="H79" s="344"/>
      <c r="I79" s="338"/>
      <c r="J79" s="338"/>
      <c r="O79" s="71"/>
      <c r="P79" s="71"/>
      <c r="Q79" s="71"/>
      <c r="R79" s="71"/>
      <c r="S79" s="71"/>
    </row>
    <row r="80" spans="1:19" s="72" customFormat="1" x14ac:dyDescent="0.3">
      <c r="A80" s="48"/>
      <c r="B80" s="346"/>
      <c r="C80" s="296"/>
      <c r="D80" s="296"/>
      <c r="E80" s="343"/>
      <c r="F80" s="59" t="s">
        <v>98</v>
      </c>
      <c r="G80" s="344"/>
      <c r="H80" s="344"/>
      <c r="I80" s="338"/>
      <c r="J80" s="338"/>
      <c r="O80" s="71"/>
      <c r="P80" s="71"/>
      <c r="Q80" s="71"/>
      <c r="R80" s="71"/>
      <c r="S80" s="71"/>
    </row>
    <row r="81" spans="1:19" s="72" customFormat="1" x14ac:dyDescent="0.3">
      <c r="A81" s="48"/>
      <c r="B81" s="341" t="s">
        <v>183</v>
      </c>
      <c r="C81" s="296"/>
      <c r="D81" s="296">
        <v>6</v>
      </c>
      <c r="E81" s="343" t="s">
        <v>99</v>
      </c>
      <c r="F81" s="54" t="s">
        <v>83</v>
      </c>
      <c r="G81" s="344">
        <v>4</v>
      </c>
      <c r="H81" s="344">
        <v>3</v>
      </c>
      <c r="I81" s="338">
        <v>5000000</v>
      </c>
      <c r="J81" s="338">
        <f>I81*H81*G81</f>
        <v>60000000</v>
      </c>
      <c r="O81" s="71"/>
      <c r="P81" s="71"/>
      <c r="Q81" s="71"/>
      <c r="R81" s="71"/>
      <c r="S81" s="71"/>
    </row>
    <row r="82" spans="1:19" s="72" customFormat="1" x14ac:dyDescent="0.3">
      <c r="A82" s="48"/>
      <c r="B82" s="342"/>
      <c r="C82" s="296"/>
      <c r="D82" s="296"/>
      <c r="E82" s="343"/>
      <c r="F82" s="55" t="s">
        <v>100</v>
      </c>
      <c r="G82" s="344"/>
      <c r="H82" s="344"/>
      <c r="I82" s="338"/>
      <c r="J82" s="338"/>
      <c r="O82" s="71"/>
      <c r="P82" s="71"/>
      <c r="Q82" s="71"/>
      <c r="R82" s="71"/>
      <c r="S82" s="71"/>
    </row>
    <row r="83" spans="1:19" s="72" customFormat="1" x14ac:dyDescent="0.3">
      <c r="A83" s="48"/>
      <c r="B83" s="342"/>
      <c r="C83" s="296"/>
      <c r="D83" s="296"/>
      <c r="E83" s="343"/>
      <c r="F83" s="56"/>
      <c r="G83" s="344"/>
      <c r="H83" s="344"/>
      <c r="I83" s="338"/>
      <c r="J83" s="338"/>
      <c r="O83" s="71"/>
      <c r="P83" s="71"/>
      <c r="Q83" s="71"/>
      <c r="R83" s="71"/>
      <c r="S83" s="71"/>
    </row>
    <row r="84" spans="1:19" s="72" customFormat="1" x14ac:dyDescent="0.3">
      <c r="A84" s="48"/>
      <c r="B84" s="342"/>
      <c r="C84" s="296"/>
      <c r="D84" s="296"/>
      <c r="E84" s="343"/>
      <c r="F84" s="54" t="s">
        <v>85</v>
      </c>
      <c r="G84" s="344"/>
      <c r="H84" s="344"/>
      <c r="I84" s="338"/>
      <c r="J84" s="338"/>
      <c r="O84" s="71"/>
      <c r="P84" s="71"/>
      <c r="Q84" s="71"/>
      <c r="R84" s="71"/>
      <c r="S84" s="71"/>
    </row>
    <row r="85" spans="1:19" s="72" customFormat="1" ht="28.8" x14ac:dyDescent="0.3">
      <c r="A85" s="48"/>
      <c r="B85" s="342"/>
      <c r="C85" s="296"/>
      <c r="D85" s="296"/>
      <c r="E85" s="343"/>
      <c r="F85" s="55" t="s">
        <v>97</v>
      </c>
      <c r="G85" s="344"/>
      <c r="H85" s="344"/>
      <c r="I85" s="338"/>
      <c r="J85" s="338"/>
      <c r="O85" s="71"/>
      <c r="P85" s="71"/>
      <c r="Q85" s="71"/>
      <c r="R85" s="71"/>
      <c r="S85" s="71"/>
    </row>
    <row r="86" spans="1:19" s="72" customFormat="1" x14ac:dyDescent="0.3">
      <c r="A86" s="48"/>
      <c r="B86" s="342"/>
      <c r="C86" s="296"/>
      <c r="D86" s="296"/>
      <c r="E86" s="343"/>
      <c r="F86" s="57"/>
      <c r="G86" s="344"/>
      <c r="H86" s="344"/>
      <c r="I86" s="338"/>
      <c r="J86" s="338"/>
      <c r="O86" s="71"/>
      <c r="P86" s="71"/>
      <c r="Q86" s="71"/>
      <c r="R86" s="71"/>
      <c r="S86" s="71"/>
    </row>
    <row r="87" spans="1:19" s="72" customFormat="1" x14ac:dyDescent="0.3">
      <c r="A87" s="48"/>
      <c r="B87" s="342"/>
      <c r="C87" s="296"/>
      <c r="D87" s="296"/>
      <c r="E87" s="343"/>
      <c r="F87" s="54" t="s">
        <v>87</v>
      </c>
      <c r="G87" s="344"/>
      <c r="H87" s="344"/>
      <c r="I87" s="338"/>
      <c r="J87" s="338"/>
      <c r="O87" s="71"/>
      <c r="P87" s="71"/>
      <c r="Q87" s="71"/>
      <c r="R87" s="71"/>
      <c r="S87" s="71"/>
    </row>
    <row r="88" spans="1:19" s="72" customFormat="1" x14ac:dyDescent="0.3">
      <c r="A88" s="48"/>
      <c r="B88" s="346"/>
      <c r="C88" s="296"/>
      <c r="D88" s="296"/>
      <c r="E88" s="343"/>
      <c r="F88" s="60" t="s">
        <v>182</v>
      </c>
      <c r="G88" s="344"/>
      <c r="H88" s="344"/>
      <c r="I88" s="338"/>
      <c r="J88" s="338"/>
      <c r="O88" s="71"/>
      <c r="P88" s="71"/>
      <c r="Q88" s="71"/>
      <c r="R88" s="71"/>
      <c r="S88" s="71"/>
    </row>
    <row r="89" spans="1:19" s="72" customFormat="1" x14ac:dyDescent="0.3">
      <c r="A89" s="48"/>
      <c r="B89" s="341" t="s">
        <v>184</v>
      </c>
      <c r="C89" s="296"/>
      <c r="D89" s="296">
        <v>7</v>
      </c>
      <c r="E89" s="343" t="s">
        <v>95</v>
      </c>
      <c r="F89" s="54" t="s">
        <v>83</v>
      </c>
      <c r="G89" s="344">
        <v>4</v>
      </c>
      <c r="H89" s="344">
        <v>3</v>
      </c>
      <c r="I89" s="338">
        <v>5000000</v>
      </c>
      <c r="J89" s="338">
        <f>I89*H89*G89</f>
        <v>60000000</v>
      </c>
      <c r="O89" s="71"/>
      <c r="P89" s="71"/>
      <c r="Q89" s="71"/>
      <c r="R89" s="71"/>
      <c r="S89" s="71"/>
    </row>
    <row r="90" spans="1:19" s="72" customFormat="1" x14ac:dyDescent="0.3">
      <c r="A90" s="48"/>
      <c r="B90" s="342"/>
      <c r="C90" s="296"/>
      <c r="D90" s="296"/>
      <c r="E90" s="343"/>
      <c r="F90" s="55" t="s">
        <v>181</v>
      </c>
      <c r="G90" s="344"/>
      <c r="H90" s="344"/>
      <c r="I90" s="338"/>
      <c r="J90" s="338"/>
      <c r="O90" s="71"/>
      <c r="P90" s="71"/>
      <c r="Q90" s="71"/>
      <c r="R90" s="71"/>
      <c r="S90" s="71"/>
    </row>
    <row r="91" spans="1:19" s="72" customFormat="1" x14ac:dyDescent="0.3">
      <c r="A91" s="48"/>
      <c r="B91" s="342"/>
      <c r="C91" s="296"/>
      <c r="D91" s="296"/>
      <c r="E91" s="343"/>
      <c r="F91" s="56"/>
      <c r="G91" s="344"/>
      <c r="H91" s="344"/>
      <c r="I91" s="338"/>
      <c r="J91" s="338"/>
      <c r="O91" s="71"/>
      <c r="P91" s="71"/>
      <c r="Q91" s="71"/>
      <c r="R91" s="71"/>
      <c r="S91" s="71"/>
    </row>
    <row r="92" spans="1:19" s="72" customFormat="1" x14ac:dyDescent="0.3">
      <c r="A92" s="48"/>
      <c r="B92" s="342"/>
      <c r="C92" s="296"/>
      <c r="D92" s="296"/>
      <c r="E92" s="343"/>
      <c r="F92" s="56"/>
      <c r="G92" s="344"/>
      <c r="H92" s="344"/>
      <c r="I92" s="338"/>
      <c r="J92" s="338"/>
      <c r="O92" s="71"/>
      <c r="P92" s="71"/>
      <c r="Q92" s="71"/>
      <c r="R92" s="71"/>
      <c r="S92" s="71"/>
    </row>
    <row r="93" spans="1:19" s="72" customFormat="1" x14ac:dyDescent="0.3">
      <c r="A93" s="48"/>
      <c r="B93" s="342"/>
      <c r="C93" s="296"/>
      <c r="D93" s="296"/>
      <c r="E93" s="343"/>
      <c r="F93" s="54" t="s">
        <v>85</v>
      </c>
      <c r="G93" s="344"/>
      <c r="H93" s="344"/>
      <c r="I93" s="338"/>
      <c r="J93" s="338"/>
      <c r="O93" s="71"/>
      <c r="P93" s="71"/>
      <c r="Q93" s="71"/>
      <c r="R93" s="71"/>
      <c r="S93" s="71"/>
    </row>
    <row r="94" spans="1:19" s="72" customFormat="1" ht="28.8" x14ac:dyDescent="0.3">
      <c r="A94" s="48"/>
      <c r="B94" s="342"/>
      <c r="C94" s="296"/>
      <c r="D94" s="296"/>
      <c r="E94" s="343"/>
      <c r="F94" s="55" t="s">
        <v>97</v>
      </c>
      <c r="G94" s="344"/>
      <c r="H94" s="344"/>
      <c r="I94" s="338"/>
      <c r="J94" s="338"/>
      <c r="O94" s="71"/>
      <c r="P94" s="71"/>
      <c r="Q94" s="71"/>
      <c r="R94" s="71"/>
      <c r="S94" s="71"/>
    </row>
    <row r="95" spans="1:19" s="72" customFormat="1" x14ac:dyDescent="0.3">
      <c r="A95" s="48"/>
      <c r="B95" s="342"/>
      <c r="C95" s="296"/>
      <c r="D95" s="296"/>
      <c r="E95" s="343"/>
      <c r="F95" s="57"/>
      <c r="G95" s="344"/>
      <c r="H95" s="344"/>
      <c r="I95" s="338"/>
      <c r="J95" s="338"/>
      <c r="O95" s="71"/>
      <c r="P95" s="71"/>
      <c r="Q95" s="71"/>
      <c r="R95" s="71"/>
      <c r="S95" s="71"/>
    </row>
    <row r="96" spans="1:19" s="72" customFormat="1" x14ac:dyDescent="0.3">
      <c r="A96" s="48"/>
      <c r="B96" s="342"/>
      <c r="C96" s="296"/>
      <c r="D96" s="296"/>
      <c r="E96" s="343"/>
      <c r="F96" s="57"/>
      <c r="G96" s="344"/>
      <c r="H96" s="344"/>
      <c r="I96" s="338"/>
      <c r="J96" s="338"/>
      <c r="O96" s="71"/>
      <c r="P96" s="71"/>
      <c r="Q96" s="71"/>
      <c r="R96" s="71"/>
      <c r="S96" s="71"/>
    </row>
    <row r="97" spans="1:19" s="72" customFormat="1" x14ac:dyDescent="0.3">
      <c r="A97" s="48"/>
      <c r="B97" s="342"/>
      <c r="C97" s="296"/>
      <c r="D97" s="296"/>
      <c r="E97" s="343"/>
      <c r="F97" s="54" t="s">
        <v>87</v>
      </c>
      <c r="G97" s="344"/>
      <c r="H97" s="344"/>
      <c r="I97" s="338"/>
      <c r="J97" s="338"/>
      <c r="O97" s="71"/>
      <c r="P97" s="71"/>
      <c r="Q97" s="71"/>
      <c r="R97" s="71"/>
      <c r="S97" s="71"/>
    </row>
    <row r="98" spans="1:19" s="72" customFormat="1" x14ac:dyDescent="0.3">
      <c r="A98" s="48"/>
      <c r="B98" s="346"/>
      <c r="C98" s="296"/>
      <c r="D98" s="296"/>
      <c r="E98" s="343"/>
      <c r="F98" s="59" t="s">
        <v>98</v>
      </c>
      <c r="G98" s="344"/>
      <c r="H98" s="344"/>
      <c r="I98" s="338"/>
      <c r="J98" s="338"/>
      <c r="O98" s="71"/>
      <c r="P98" s="71"/>
      <c r="Q98" s="71"/>
      <c r="R98" s="71"/>
      <c r="S98" s="71"/>
    </row>
    <row r="99" spans="1:19" s="72" customFormat="1" x14ac:dyDescent="0.3">
      <c r="A99" s="48"/>
      <c r="B99" s="341" t="s">
        <v>184</v>
      </c>
      <c r="C99" s="296"/>
      <c r="D99" s="296">
        <v>8</v>
      </c>
      <c r="E99" s="343" t="s">
        <v>99</v>
      </c>
      <c r="F99" s="54" t="s">
        <v>83</v>
      </c>
      <c r="G99" s="344">
        <v>4</v>
      </c>
      <c r="H99" s="344">
        <v>3</v>
      </c>
      <c r="I99" s="338">
        <v>5000000</v>
      </c>
      <c r="J99" s="338">
        <f>I99*H99*G99</f>
        <v>60000000</v>
      </c>
      <c r="O99" s="71"/>
      <c r="P99" s="71"/>
      <c r="Q99" s="71"/>
      <c r="R99" s="71"/>
      <c r="S99" s="71"/>
    </row>
    <row r="100" spans="1:19" s="72" customFormat="1" x14ac:dyDescent="0.3">
      <c r="A100" s="48"/>
      <c r="B100" s="342"/>
      <c r="C100" s="296"/>
      <c r="D100" s="296"/>
      <c r="E100" s="343"/>
      <c r="F100" s="55" t="s">
        <v>100</v>
      </c>
      <c r="G100" s="344"/>
      <c r="H100" s="344"/>
      <c r="I100" s="338"/>
      <c r="J100" s="338"/>
      <c r="O100" s="71"/>
      <c r="P100" s="71"/>
      <c r="Q100" s="71"/>
      <c r="R100" s="71"/>
      <c r="S100" s="71"/>
    </row>
    <row r="101" spans="1:19" s="72" customFormat="1" x14ac:dyDescent="0.3">
      <c r="A101" s="48"/>
      <c r="B101" s="342"/>
      <c r="C101" s="296"/>
      <c r="D101" s="296"/>
      <c r="E101" s="343"/>
      <c r="F101" s="56"/>
      <c r="G101" s="344"/>
      <c r="H101" s="344"/>
      <c r="I101" s="338"/>
      <c r="J101" s="338"/>
      <c r="O101" s="71"/>
      <c r="P101" s="71"/>
      <c r="Q101" s="71"/>
      <c r="R101" s="71"/>
      <c r="S101" s="71"/>
    </row>
    <row r="102" spans="1:19" s="72" customFormat="1" x14ac:dyDescent="0.3">
      <c r="A102" s="48"/>
      <c r="B102" s="342"/>
      <c r="C102" s="296"/>
      <c r="D102" s="296"/>
      <c r="E102" s="343"/>
      <c r="F102" s="54" t="s">
        <v>85</v>
      </c>
      <c r="G102" s="344"/>
      <c r="H102" s="344"/>
      <c r="I102" s="338"/>
      <c r="J102" s="338"/>
      <c r="O102" s="71"/>
      <c r="P102" s="71"/>
      <c r="Q102" s="71"/>
      <c r="R102" s="71"/>
      <c r="S102" s="71"/>
    </row>
    <row r="103" spans="1:19" s="72" customFormat="1" ht="28.8" x14ac:dyDescent="0.3">
      <c r="A103" s="48"/>
      <c r="B103" s="342"/>
      <c r="C103" s="296"/>
      <c r="D103" s="296"/>
      <c r="E103" s="343"/>
      <c r="F103" s="55" t="s">
        <v>97</v>
      </c>
      <c r="G103" s="344"/>
      <c r="H103" s="344"/>
      <c r="I103" s="338"/>
      <c r="J103" s="338"/>
      <c r="O103" s="71"/>
      <c r="P103" s="71"/>
      <c r="Q103" s="71"/>
      <c r="R103" s="71"/>
      <c r="S103" s="71"/>
    </row>
    <row r="104" spans="1:19" s="72" customFormat="1" x14ac:dyDescent="0.3">
      <c r="A104" s="48"/>
      <c r="B104" s="342"/>
      <c r="C104" s="296"/>
      <c r="D104" s="296"/>
      <c r="E104" s="343"/>
      <c r="F104" s="57"/>
      <c r="G104" s="344"/>
      <c r="H104" s="344"/>
      <c r="I104" s="338"/>
      <c r="J104" s="338"/>
      <c r="O104" s="71"/>
      <c r="P104" s="71"/>
      <c r="Q104" s="71"/>
      <c r="R104" s="71"/>
      <c r="S104" s="71"/>
    </row>
    <row r="105" spans="1:19" s="72" customFormat="1" x14ac:dyDescent="0.3">
      <c r="A105" s="48"/>
      <c r="B105" s="342"/>
      <c r="C105" s="296"/>
      <c r="D105" s="296"/>
      <c r="E105" s="343"/>
      <c r="F105" s="54" t="s">
        <v>87</v>
      </c>
      <c r="G105" s="344"/>
      <c r="H105" s="344"/>
      <c r="I105" s="338"/>
      <c r="J105" s="338"/>
      <c r="O105" s="71"/>
      <c r="P105" s="71"/>
      <c r="Q105" s="71"/>
      <c r="R105" s="71"/>
      <c r="S105" s="71"/>
    </row>
    <row r="106" spans="1:19" s="72" customFormat="1" x14ac:dyDescent="0.3">
      <c r="A106" s="48"/>
      <c r="B106" s="346"/>
      <c r="C106" s="296"/>
      <c r="D106" s="296"/>
      <c r="E106" s="343"/>
      <c r="F106" s="60" t="s">
        <v>182</v>
      </c>
      <c r="G106" s="344"/>
      <c r="H106" s="344"/>
      <c r="I106" s="338"/>
      <c r="J106" s="338"/>
      <c r="O106" s="71"/>
      <c r="P106" s="71"/>
      <c r="Q106" s="71"/>
      <c r="R106" s="71"/>
      <c r="S106" s="71"/>
    </row>
    <row r="107" spans="1:19" s="72" customFormat="1" x14ac:dyDescent="0.3">
      <c r="A107" s="48"/>
      <c r="B107" s="341" t="s">
        <v>185</v>
      </c>
      <c r="C107" s="296"/>
      <c r="D107" s="296">
        <v>9</v>
      </c>
      <c r="E107" s="343" t="s">
        <v>105</v>
      </c>
      <c r="F107" s="54" t="s">
        <v>83</v>
      </c>
      <c r="G107" s="344">
        <v>2</v>
      </c>
      <c r="H107" s="344">
        <v>2</v>
      </c>
      <c r="I107" s="338">
        <v>5000000</v>
      </c>
      <c r="J107" s="338">
        <f>I107*H107*G107</f>
        <v>20000000</v>
      </c>
      <c r="O107" s="71"/>
      <c r="P107" s="71"/>
      <c r="Q107" s="71"/>
      <c r="R107" s="71"/>
      <c r="S107" s="71"/>
    </row>
    <row r="108" spans="1:19" s="72" customFormat="1" ht="28.8" x14ac:dyDescent="0.3">
      <c r="A108" s="48"/>
      <c r="B108" s="342"/>
      <c r="C108" s="296"/>
      <c r="D108" s="296"/>
      <c r="E108" s="343"/>
      <c r="F108" s="55" t="s">
        <v>106</v>
      </c>
      <c r="G108" s="344"/>
      <c r="H108" s="344"/>
      <c r="I108" s="338"/>
      <c r="J108" s="338"/>
      <c r="O108" s="71"/>
      <c r="P108" s="71"/>
      <c r="Q108" s="71"/>
      <c r="R108" s="71"/>
      <c r="S108" s="71"/>
    </row>
    <row r="109" spans="1:19" s="72" customFormat="1" x14ac:dyDescent="0.3">
      <c r="A109" s="48"/>
      <c r="B109" s="342"/>
      <c r="C109" s="296"/>
      <c r="D109" s="296"/>
      <c r="E109" s="343"/>
      <c r="F109" s="54" t="s">
        <v>85</v>
      </c>
      <c r="G109" s="344"/>
      <c r="H109" s="344"/>
      <c r="I109" s="338"/>
      <c r="J109" s="338"/>
      <c r="O109" s="71"/>
      <c r="P109" s="71"/>
      <c r="Q109" s="71"/>
      <c r="R109" s="71"/>
      <c r="S109" s="71"/>
    </row>
    <row r="110" spans="1:19" s="72" customFormat="1" ht="28.8" x14ac:dyDescent="0.3">
      <c r="A110" s="48"/>
      <c r="B110" s="342"/>
      <c r="C110" s="296"/>
      <c r="D110" s="296"/>
      <c r="E110" s="343"/>
      <c r="F110" s="55" t="s">
        <v>97</v>
      </c>
      <c r="G110" s="344"/>
      <c r="H110" s="344"/>
      <c r="I110" s="338"/>
      <c r="J110" s="338"/>
      <c r="O110" s="71"/>
      <c r="P110" s="71"/>
      <c r="Q110" s="71"/>
      <c r="R110" s="71"/>
      <c r="S110" s="71"/>
    </row>
    <row r="111" spans="1:19" s="72" customFormat="1" x14ac:dyDescent="0.3">
      <c r="A111" s="48"/>
      <c r="B111" s="342"/>
      <c r="C111" s="296"/>
      <c r="D111" s="296"/>
      <c r="E111" s="343"/>
      <c r="F111" s="57"/>
      <c r="G111" s="344"/>
      <c r="H111" s="344"/>
      <c r="I111" s="338"/>
      <c r="J111" s="338"/>
      <c r="O111" s="71"/>
      <c r="P111" s="71"/>
      <c r="Q111" s="71"/>
      <c r="R111" s="71"/>
      <c r="S111" s="71"/>
    </row>
    <row r="112" spans="1:19" s="72" customFormat="1" x14ac:dyDescent="0.3">
      <c r="A112" s="48"/>
      <c r="B112" s="342"/>
      <c r="C112" s="296"/>
      <c r="D112" s="296"/>
      <c r="E112" s="343"/>
      <c r="F112" s="54" t="s">
        <v>87</v>
      </c>
      <c r="G112" s="344"/>
      <c r="H112" s="344"/>
      <c r="I112" s="338"/>
      <c r="J112" s="338"/>
      <c r="O112" s="71"/>
      <c r="P112" s="71"/>
      <c r="Q112" s="71"/>
      <c r="R112" s="71"/>
      <c r="S112" s="71"/>
    </row>
    <row r="113" spans="1:19" s="72" customFormat="1" ht="27.6" x14ac:dyDescent="0.3">
      <c r="A113" s="48"/>
      <c r="B113" s="346"/>
      <c r="C113" s="296"/>
      <c r="D113" s="296"/>
      <c r="E113" s="343"/>
      <c r="F113" s="59" t="s">
        <v>107</v>
      </c>
      <c r="G113" s="344"/>
      <c r="H113" s="344"/>
      <c r="I113" s="338"/>
      <c r="J113" s="338"/>
      <c r="O113" s="71"/>
      <c r="P113" s="71"/>
      <c r="Q113" s="71"/>
      <c r="R113" s="71"/>
      <c r="S113" s="71"/>
    </row>
    <row r="114" spans="1:19" s="72" customFormat="1" x14ac:dyDescent="0.3">
      <c r="A114" s="48"/>
      <c r="B114" s="341" t="s">
        <v>108</v>
      </c>
      <c r="C114" s="296"/>
      <c r="D114" s="296">
        <v>10</v>
      </c>
      <c r="E114" s="343" t="s">
        <v>109</v>
      </c>
      <c r="F114" s="54" t="s">
        <v>83</v>
      </c>
      <c r="G114" s="344">
        <v>4</v>
      </c>
      <c r="H114" s="344">
        <v>6</v>
      </c>
      <c r="I114" s="338">
        <v>5000000</v>
      </c>
      <c r="J114" s="338">
        <f>I114*H114*G114</f>
        <v>120000000</v>
      </c>
      <c r="O114" s="71"/>
      <c r="P114" s="71"/>
      <c r="Q114" s="71"/>
      <c r="R114" s="71"/>
      <c r="S114" s="71"/>
    </row>
    <row r="115" spans="1:19" s="72" customFormat="1" x14ac:dyDescent="0.3">
      <c r="A115" s="48"/>
      <c r="B115" s="342"/>
      <c r="C115" s="296"/>
      <c r="D115" s="296"/>
      <c r="E115" s="343"/>
      <c r="F115" s="55" t="s">
        <v>181</v>
      </c>
      <c r="G115" s="344"/>
      <c r="H115" s="344"/>
      <c r="I115" s="338"/>
      <c r="J115" s="338"/>
      <c r="O115" s="71"/>
      <c r="P115" s="71"/>
      <c r="Q115" s="71"/>
      <c r="R115" s="71"/>
      <c r="S115" s="71"/>
    </row>
    <row r="116" spans="1:19" s="72" customFormat="1" x14ac:dyDescent="0.3">
      <c r="A116" s="48"/>
      <c r="B116" s="342"/>
      <c r="C116" s="296"/>
      <c r="D116" s="296"/>
      <c r="E116" s="343"/>
      <c r="F116" s="56"/>
      <c r="G116" s="344"/>
      <c r="H116" s="344"/>
      <c r="I116" s="338"/>
      <c r="J116" s="338"/>
      <c r="O116" s="71"/>
      <c r="P116" s="71"/>
      <c r="Q116" s="71"/>
      <c r="R116" s="71"/>
      <c r="S116" s="71"/>
    </row>
    <row r="117" spans="1:19" s="72" customFormat="1" x14ac:dyDescent="0.3">
      <c r="A117" s="48"/>
      <c r="B117" s="342"/>
      <c r="C117" s="296"/>
      <c r="D117" s="296"/>
      <c r="E117" s="343"/>
      <c r="F117" s="54" t="s">
        <v>85</v>
      </c>
      <c r="G117" s="344"/>
      <c r="H117" s="344"/>
      <c r="I117" s="338"/>
      <c r="J117" s="338"/>
      <c r="O117" s="71"/>
      <c r="P117" s="71"/>
      <c r="Q117" s="71"/>
      <c r="R117" s="71"/>
      <c r="S117" s="71"/>
    </row>
    <row r="118" spans="1:19" s="72" customFormat="1" ht="28.8" x14ac:dyDescent="0.3">
      <c r="A118" s="48"/>
      <c r="B118" s="342"/>
      <c r="C118" s="296"/>
      <c r="D118" s="296"/>
      <c r="E118" s="343"/>
      <c r="F118" s="55" t="s">
        <v>97</v>
      </c>
      <c r="G118" s="344"/>
      <c r="H118" s="344"/>
      <c r="I118" s="338"/>
      <c r="J118" s="338"/>
      <c r="O118" s="71"/>
      <c r="P118" s="71"/>
      <c r="Q118" s="71"/>
      <c r="R118" s="71"/>
      <c r="S118" s="71"/>
    </row>
    <row r="119" spans="1:19" s="72" customFormat="1" x14ac:dyDescent="0.3">
      <c r="A119" s="48"/>
      <c r="B119" s="342"/>
      <c r="C119" s="296"/>
      <c r="D119" s="296"/>
      <c r="E119" s="343"/>
      <c r="F119" s="57"/>
      <c r="G119" s="344"/>
      <c r="H119" s="344"/>
      <c r="I119" s="338"/>
      <c r="J119" s="338"/>
      <c r="O119" s="71"/>
      <c r="P119" s="71"/>
      <c r="Q119" s="71"/>
      <c r="R119" s="71"/>
      <c r="S119" s="71"/>
    </row>
    <row r="120" spans="1:19" s="72" customFormat="1" x14ac:dyDescent="0.3">
      <c r="A120" s="48"/>
      <c r="B120" s="342"/>
      <c r="C120" s="296"/>
      <c r="D120" s="296"/>
      <c r="E120" s="343"/>
      <c r="F120" s="54" t="s">
        <v>87</v>
      </c>
      <c r="G120" s="344"/>
      <c r="H120" s="344"/>
      <c r="I120" s="338"/>
      <c r="J120" s="338"/>
      <c r="O120" s="71"/>
      <c r="P120" s="71"/>
      <c r="Q120" s="71"/>
      <c r="R120" s="71"/>
      <c r="S120" s="71"/>
    </row>
    <row r="121" spans="1:19" s="72" customFormat="1" x14ac:dyDescent="0.3">
      <c r="A121" s="48"/>
      <c r="B121" s="346"/>
      <c r="C121" s="296"/>
      <c r="D121" s="296"/>
      <c r="E121" s="343"/>
      <c r="F121" s="59" t="s">
        <v>110</v>
      </c>
      <c r="G121" s="344"/>
      <c r="H121" s="344"/>
      <c r="I121" s="338"/>
      <c r="J121" s="338"/>
      <c r="O121" s="71"/>
      <c r="P121" s="71"/>
      <c r="Q121" s="71"/>
      <c r="R121" s="71"/>
      <c r="S121" s="71"/>
    </row>
    <row r="122" spans="1:19" s="72" customFormat="1" x14ac:dyDescent="0.3">
      <c r="A122" s="48"/>
      <c r="B122" s="341" t="s">
        <v>108</v>
      </c>
      <c r="C122" s="296"/>
      <c r="D122" s="296">
        <v>11</v>
      </c>
      <c r="E122" s="343" t="s">
        <v>111</v>
      </c>
      <c r="F122" s="54" t="s">
        <v>83</v>
      </c>
      <c r="G122" s="344">
        <v>4</v>
      </c>
      <c r="H122" s="344">
        <v>6</v>
      </c>
      <c r="I122" s="338">
        <v>5000000</v>
      </c>
      <c r="J122" s="338">
        <f>I122*H122*G122</f>
        <v>120000000</v>
      </c>
      <c r="O122" s="71"/>
      <c r="P122" s="71"/>
      <c r="Q122" s="71"/>
      <c r="R122" s="71"/>
      <c r="S122" s="71"/>
    </row>
    <row r="123" spans="1:19" s="72" customFormat="1" x14ac:dyDescent="0.3">
      <c r="A123" s="48"/>
      <c r="B123" s="342"/>
      <c r="C123" s="296"/>
      <c r="D123" s="296"/>
      <c r="E123" s="343"/>
      <c r="F123" s="55" t="s">
        <v>100</v>
      </c>
      <c r="G123" s="344"/>
      <c r="H123" s="344"/>
      <c r="I123" s="338"/>
      <c r="J123" s="338"/>
      <c r="O123" s="71"/>
      <c r="P123" s="71"/>
      <c r="Q123" s="71"/>
      <c r="R123" s="71"/>
      <c r="S123" s="71"/>
    </row>
    <row r="124" spans="1:19" s="72" customFormat="1" x14ac:dyDescent="0.3">
      <c r="A124" s="48"/>
      <c r="B124" s="342"/>
      <c r="C124" s="296"/>
      <c r="D124" s="296"/>
      <c r="E124" s="343"/>
      <c r="F124" s="56"/>
      <c r="G124" s="344"/>
      <c r="H124" s="344"/>
      <c r="I124" s="338"/>
      <c r="J124" s="338"/>
      <c r="O124" s="71"/>
      <c r="P124" s="71"/>
      <c r="Q124" s="71"/>
      <c r="R124" s="71"/>
      <c r="S124" s="71"/>
    </row>
    <row r="125" spans="1:19" s="72" customFormat="1" x14ac:dyDescent="0.3">
      <c r="A125" s="48"/>
      <c r="B125" s="342"/>
      <c r="C125" s="296"/>
      <c r="D125" s="296"/>
      <c r="E125" s="343"/>
      <c r="F125" s="54" t="s">
        <v>85</v>
      </c>
      <c r="G125" s="344"/>
      <c r="H125" s="344"/>
      <c r="I125" s="338"/>
      <c r="J125" s="338"/>
      <c r="O125" s="71"/>
      <c r="P125" s="71"/>
      <c r="Q125" s="71"/>
      <c r="R125" s="71"/>
      <c r="S125" s="71"/>
    </row>
    <row r="126" spans="1:19" s="72" customFormat="1" ht="28.8" x14ac:dyDescent="0.3">
      <c r="A126" s="48"/>
      <c r="B126" s="342"/>
      <c r="C126" s="296"/>
      <c r="D126" s="296"/>
      <c r="E126" s="343"/>
      <c r="F126" s="55" t="s">
        <v>97</v>
      </c>
      <c r="G126" s="344"/>
      <c r="H126" s="344"/>
      <c r="I126" s="338"/>
      <c r="J126" s="338"/>
      <c r="O126" s="71"/>
      <c r="P126" s="71"/>
      <c r="Q126" s="71"/>
      <c r="R126" s="71"/>
      <c r="S126" s="71"/>
    </row>
    <row r="127" spans="1:19" s="72" customFormat="1" x14ac:dyDescent="0.3">
      <c r="A127" s="48"/>
      <c r="B127" s="342"/>
      <c r="C127" s="296"/>
      <c r="D127" s="296"/>
      <c r="E127" s="343"/>
      <c r="F127" s="57"/>
      <c r="G127" s="344"/>
      <c r="H127" s="344"/>
      <c r="I127" s="338"/>
      <c r="J127" s="338"/>
      <c r="O127" s="71"/>
      <c r="P127" s="71"/>
      <c r="Q127" s="71"/>
      <c r="R127" s="71"/>
      <c r="S127" s="71"/>
    </row>
    <row r="128" spans="1:19" s="72" customFormat="1" x14ac:dyDescent="0.3">
      <c r="A128" s="48"/>
      <c r="B128" s="342"/>
      <c r="C128" s="296"/>
      <c r="D128" s="296"/>
      <c r="E128" s="343"/>
      <c r="F128" s="54" t="s">
        <v>87</v>
      </c>
      <c r="G128" s="344"/>
      <c r="H128" s="344"/>
      <c r="I128" s="338"/>
      <c r="J128" s="338"/>
      <c r="O128" s="71"/>
      <c r="P128" s="71"/>
      <c r="Q128" s="71"/>
      <c r="R128" s="71"/>
      <c r="S128" s="71"/>
    </row>
    <row r="129" spans="1:19" s="72" customFormat="1" x14ac:dyDescent="0.3">
      <c r="A129" s="48"/>
      <c r="B129" s="342"/>
      <c r="C129" s="281"/>
      <c r="D129" s="281"/>
      <c r="E129" s="341"/>
      <c r="F129" s="61" t="s">
        <v>112</v>
      </c>
      <c r="G129" s="345"/>
      <c r="H129" s="345"/>
      <c r="I129" s="339"/>
      <c r="J129" s="339"/>
      <c r="O129" s="71"/>
      <c r="P129" s="71"/>
      <c r="Q129" s="71"/>
      <c r="R129" s="71"/>
      <c r="S129" s="71"/>
    </row>
    <row r="130" spans="1:19" s="72" customFormat="1" ht="62.25" customHeight="1" x14ac:dyDescent="0.3">
      <c r="A130" s="48"/>
      <c r="B130" s="340" t="s">
        <v>191</v>
      </c>
      <c r="C130" s="340"/>
      <c r="D130" s="340"/>
      <c r="E130" s="340"/>
      <c r="F130" s="340"/>
      <c r="G130" s="340"/>
      <c r="H130" s="340"/>
      <c r="I130" s="340"/>
      <c r="J130" s="340"/>
      <c r="O130" s="71"/>
      <c r="P130" s="71"/>
      <c r="Q130" s="71"/>
      <c r="R130" s="71"/>
      <c r="S130" s="71"/>
    </row>
    <row r="131" spans="1:19" ht="23.4" x14ac:dyDescent="0.45">
      <c r="I131" s="74" t="s">
        <v>114</v>
      </c>
      <c r="J131" s="75">
        <f>SUM(J32:J129)</f>
        <v>631048000</v>
      </c>
    </row>
    <row r="132" spans="1:19" ht="23.4" x14ac:dyDescent="0.45">
      <c r="I132" s="130"/>
      <c r="J132" s="130"/>
    </row>
    <row r="133" spans="1:19" ht="23.4" x14ac:dyDescent="0.45">
      <c r="I133" s="74" t="s">
        <v>187</v>
      </c>
      <c r="J133" s="75">
        <f>ROUND(J131+N29,0)</f>
        <v>1098403721</v>
      </c>
      <c r="K133" s="144"/>
    </row>
  </sheetData>
  <autoFilter ref="A8:H30" xr:uid="{00000000-0009-0000-0000-000001000000}"/>
  <mergeCells count="118">
    <mergeCell ref="J122:J129"/>
    <mergeCell ref="B130:J130"/>
    <mergeCell ref="B122:B129"/>
    <mergeCell ref="D122:D129"/>
    <mergeCell ref="E122:E129"/>
    <mergeCell ref="G122:G129"/>
    <mergeCell ref="H122:H129"/>
    <mergeCell ref="I122:I129"/>
    <mergeCell ref="J107:J113"/>
    <mergeCell ref="B114:B121"/>
    <mergeCell ref="D114:D121"/>
    <mergeCell ref="E114:E121"/>
    <mergeCell ref="G114:G121"/>
    <mergeCell ref="H114:H121"/>
    <mergeCell ref="I114:I121"/>
    <mergeCell ref="J114:J121"/>
    <mergeCell ref="B107:B113"/>
    <mergeCell ref="D107:D113"/>
    <mergeCell ref="E107:E113"/>
    <mergeCell ref="G107:G113"/>
    <mergeCell ref="H107:H113"/>
    <mergeCell ref="I107:I113"/>
    <mergeCell ref="J89:J98"/>
    <mergeCell ref="B99:B106"/>
    <mergeCell ref="D99:D106"/>
    <mergeCell ref="E99:E106"/>
    <mergeCell ref="G99:G106"/>
    <mergeCell ref="H99:H106"/>
    <mergeCell ref="I99:I106"/>
    <mergeCell ref="J99:J106"/>
    <mergeCell ref="B89:B98"/>
    <mergeCell ref="D89:D98"/>
    <mergeCell ref="E89:E98"/>
    <mergeCell ref="G89:G98"/>
    <mergeCell ref="H89:H98"/>
    <mergeCell ref="I89:I98"/>
    <mergeCell ref="J71:J80"/>
    <mergeCell ref="B81:B88"/>
    <mergeCell ref="D81:D88"/>
    <mergeCell ref="E81:E88"/>
    <mergeCell ref="G81:G88"/>
    <mergeCell ref="H81:H88"/>
    <mergeCell ref="I81:I88"/>
    <mergeCell ref="J81:J88"/>
    <mergeCell ref="B71:B80"/>
    <mergeCell ref="D71:D80"/>
    <mergeCell ref="E71:E80"/>
    <mergeCell ref="G71:G80"/>
    <mergeCell ref="H71:H80"/>
    <mergeCell ref="I71:I80"/>
    <mergeCell ref="B63:B70"/>
    <mergeCell ref="D63:D70"/>
    <mergeCell ref="E63:E70"/>
    <mergeCell ref="G63:G70"/>
    <mergeCell ref="H63:H70"/>
    <mergeCell ref="I63:I70"/>
    <mergeCell ref="J63:J70"/>
    <mergeCell ref="B53:B62"/>
    <mergeCell ref="D53:D62"/>
    <mergeCell ref="E53:E62"/>
    <mergeCell ref="G53:G62"/>
    <mergeCell ref="H53:H62"/>
    <mergeCell ref="I53:I62"/>
    <mergeCell ref="A20:A27"/>
    <mergeCell ref="B20:B27"/>
    <mergeCell ref="C20:C27"/>
    <mergeCell ref="D20:D27"/>
    <mergeCell ref="E20:E27"/>
    <mergeCell ref="J32:J41"/>
    <mergeCell ref="B42:B52"/>
    <mergeCell ref="D42:D52"/>
    <mergeCell ref="E42:E52"/>
    <mergeCell ref="G42:G52"/>
    <mergeCell ref="H42:H52"/>
    <mergeCell ref="I42:I52"/>
    <mergeCell ref="J42:J52"/>
    <mergeCell ref="A28:L28"/>
    <mergeCell ref="B29:I29"/>
    <mergeCell ref="K29:M29"/>
    <mergeCell ref="B32:B41"/>
    <mergeCell ref="C32:C129"/>
    <mergeCell ref="D32:D41"/>
    <mergeCell ref="E32:E41"/>
    <mergeCell ref="G32:G41"/>
    <mergeCell ref="H32:H41"/>
    <mergeCell ref="I32:I41"/>
    <mergeCell ref="J53:J62"/>
    <mergeCell ref="A9:A18"/>
    <mergeCell ref="B9:B12"/>
    <mergeCell ref="C9:C12"/>
    <mergeCell ref="D9:D12"/>
    <mergeCell ref="E9:E12"/>
    <mergeCell ref="B14:B15"/>
    <mergeCell ref="C14:C15"/>
    <mergeCell ref="D14:D15"/>
    <mergeCell ref="F7:F8"/>
    <mergeCell ref="E14:E15"/>
    <mergeCell ref="B16:B18"/>
    <mergeCell ref="C16:C18"/>
    <mergeCell ref="D16:D18"/>
    <mergeCell ref="E16:E18"/>
    <mergeCell ref="C2:F2"/>
    <mergeCell ref="C3:F3"/>
    <mergeCell ref="C4:F4"/>
    <mergeCell ref="C5:F5"/>
    <mergeCell ref="G6:N6"/>
    <mergeCell ref="A7:A8"/>
    <mergeCell ref="B7:B8"/>
    <mergeCell ref="C7:C8"/>
    <mergeCell ref="D7:D8"/>
    <mergeCell ref="E7:E8"/>
    <mergeCell ref="M7:M8"/>
    <mergeCell ref="N7:N8"/>
    <mergeCell ref="G7:G8"/>
    <mergeCell ref="H7:H8"/>
    <mergeCell ref="I7:I8"/>
    <mergeCell ref="K7:K8"/>
    <mergeCell ref="L7:L8"/>
  </mergeCells>
  <pageMargins left="0.23622047244094491" right="0.23622047244094491" top="0.74803149606299213" bottom="0.74803149606299213" header="0.31496062992125984" footer="0.31496062992125984"/>
  <pageSetup paperSize="8" scale="22"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62504A-0E86-43CE-996F-23AACB6BD239}">
  <dimension ref="A1:M128"/>
  <sheetViews>
    <sheetView topLeftCell="A123" workbookViewId="0">
      <selection activeCell="F129" sqref="F129"/>
    </sheetView>
  </sheetViews>
  <sheetFormatPr baseColWidth="10" defaultColWidth="8" defaultRowHeight="13.2" x14ac:dyDescent="0.3"/>
  <cols>
    <col min="1" max="1" width="10.33203125" style="80" customWidth="1"/>
    <col min="2" max="2" width="14.77734375" style="80" customWidth="1"/>
    <col min="3" max="3" width="13" style="80" customWidth="1"/>
    <col min="4" max="4" width="6.44140625" style="80" customWidth="1"/>
    <col min="5" max="5" width="13" style="80" customWidth="1"/>
    <col min="6" max="6" width="37" style="80" customWidth="1"/>
    <col min="7" max="7" width="7.33203125" style="80" customWidth="1"/>
    <col min="8" max="8" width="5.6640625" style="80" customWidth="1"/>
    <col min="9" max="9" width="9" style="80" customWidth="1"/>
    <col min="10" max="10" width="25.109375" style="80" bestFit="1" customWidth="1"/>
    <col min="11" max="11" width="8.44140625" style="80" customWidth="1"/>
    <col min="12" max="12" width="12" style="80" customWidth="1"/>
    <col min="13" max="13" width="2.44140625" style="80" customWidth="1"/>
    <col min="14" max="16384" width="8" style="80"/>
  </cols>
  <sheetData>
    <row r="1" spans="1:13" ht="8.25" customHeight="1" x14ac:dyDescent="0.3">
      <c r="A1" s="384" t="s">
        <v>192</v>
      </c>
      <c r="B1" s="384"/>
      <c r="C1" s="384"/>
      <c r="D1" s="384"/>
      <c r="E1" s="384"/>
      <c r="F1" s="384"/>
      <c r="G1" s="384"/>
      <c r="H1" s="384"/>
      <c r="I1" s="384"/>
      <c r="J1" s="384"/>
      <c r="K1" s="384"/>
      <c r="L1" s="384"/>
      <c r="M1" s="384"/>
    </row>
    <row r="2" spans="1:13" ht="8.25" customHeight="1" x14ac:dyDescent="0.3">
      <c r="A2" s="385" t="s">
        <v>193</v>
      </c>
      <c r="B2" s="385"/>
      <c r="C2" s="385"/>
      <c r="D2" s="385"/>
      <c r="E2" s="385"/>
      <c r="F2" s="385"/>
      <c r="G2" s="385"/>
      <c r="H2" s="385"/>
      <c r="I2" s="385"/>
      <c r="J2" s="385"/>
      <c r="K2" s="385"/>
      <c r="L2" s="385"/>
      <c r="M2" s="385"/>
    </row>
    <row r="3" spans="1:13" ht="16.2" customHeight="1" x14ac:dyDescent="0.3">
      <c r="A3" s="386"/>
      <c r="B3" s="386"/>
      <c r="C3" s="386"/>
      <c r="D3" s="386"/>
      <c r="E3" s="386"/>
      <c r="F3" s="387"/>
      <c r="G3" s="388" t="s">
        <v>194</v>
      </c>
      <c r="H3" s="389"/>
      <c r="I3" s="389"/>
      <c r="J3" s="389"/>
      <c r="K3" s="389"/>
      <c r="L3" s="390"/>
    </row>
    <row r="4" spans="1:13" ht="41.25" customHeight="1" x14ac:dyDescent="0.15">
      <c r="A4" s="81" t="s">
        <v>195</v>
      </c>
      <c r="B4" s="82" t="s">
        <v>196</v>
      </c>
      <c r="C4" s="83" t="s">
        <v>197</v>
      </c>
      <c r="D4" s="82" t="s">
        <v>198</v>
      </c>
      <c r="E4" s="82" t="s">
        <v>199</v>
      </c>
      <c r="F4" s="84" t="s">
        <v>200</v>
      </c>
      <c r="G4" s="81" t="s">
        <v>201</v>
      </c>
      <c r="H4" s="85" t="s">
        <v>202</v>
      </c>
      <c r="I4" s="86" t="s">
        <v>203</v>
      </c>
      <c r="J4" s="87" t="s">
        <v>204</v>
      </c>
      <c r="K4" s="88" t="s">
        <v>205</v>
      </c>
      <c r="L4" s="87" t="s">
        <v>206</v>
      </c>
    </row>
    <row r="5" spans="1:13" ht="32.549999999999997" customHeight="1" x14ac:dyDescent="0.3">
      <c r="A5" s="391" t="s">
        <v>207</v>
      </c>
      <c r="B5" s="394" t="s">
        <v>208</v>
      </c>
      <c r="C5" s="397" t="s">
        <v>209</v>
      </c>
      <c r="D5" s="397" t="s">
        <v>210</v>
      </c>
      <c r="E5" s="400" t="s">
        <v>211</v>
      </c>
      <c r="F5" s="89" t="s">
        <v>212</v>
      </c>
      <c r="G5" s="90" t="s">
        <v>213</v>
      </c>
      <c r="H5" s="91">
        <v>500</v>
      </c>
      <c r="I5" s="92">
        <v>75000</v>
      </c>
      <c r="J5" s="93">
        <v>14250</v>
      </c>
      <c r="K5" s="93">
        <v>89250</v>
      </c>
      <c r="L5" s="93">
        <v>44625000</v>
      </c>
    </row>
    <row r="6" spans="1:13" ht="32.549999999999997" customHeight="1" x14ac:dyDescent="0.3">
      <c r="A6" s="392"/>
      <c r="B6" s="395"/>
      <c r="C6" s="398"/>
      <c r="D6" s="398"/>
      <c r="E6" s="401"/>
      <c r="F6" s="89" t="s">
        <v>214</v>
      </c>
      <c r="G6" s="90" t="s">
        <v>215</v>
      </c>
      <c r="H6" s="91">
        <v>500</v>
      </c>
      <c r="I6" s="94">
        <v>800</v>
      </c>
      <c r="J6" s="95">
        <v>152</v>
      </c>
      <c r="K6" s="95">
        <v>952</v>
      </c>
      <c r="L6" s="93">
        <v>476000</v>
      </c>
    </row>
    <row r="7" spans="1:13" ht="16.5" customHeight="1" x14ac:dyDescent="0.3">
      <c r="A7" s="392"/>
      <c r="B7" s="395"/>
      <c r="C7" s="398"/>
      <c r="D7" s="398"/>
      <c r="E7" s="401"/>
      <c r="F7" s="89" t="s">
        <v>216</v>
      </c>
      <c r="G7" s="96" t="s">
        <v>215</v>
      </c>
      <c r="H7" s="97">
        <v>500</v>
      </c>
      <c r="I7" s="98">
        <v>1500</v>
      </c>
      <c r="J7" s="99">
        <v>285</v>
      </c>
      <c r="K7" s="100">
        <v>1785</v>
      </c>
      <c r="L7" s="100">
        <v>892500</v>
      </c>
    </row>
    <row r="8" spans="1:13" ht="8.25" customHeight="1" x14ac:dyDescent="0.3">
      <c r="A8" s="392"/>
      <c r="B8" s="396"/>
      <c r="C8" s="399"/>
      <c r="D8" s="399"/>
      <c r="E8" s="402"/>
      <c r="F8" s="101" t="s">
        <v>217</v>
      </c>
      <c r="G8" s="96" t="s">
        <v>215</v>
      </c>
      <c r="H8" s="97">
        <v>200</v>
      </c>
      <c r="I8" s="98">
        <v>2000</v>
      </c>
      <c r="J8" s="99">
        <v>380</v>
      </c>
      <c r="K8" s="100">
        <v>2380</v>
      </c>
      <c r="L8" s="100">
        <v>476000</v>
      </c>
    </row>
    <row r="9" spans="1:13" ht="19.5" customHeight="1" x14ac:dyDescent="0.3">
      <c r="A9" s="392"/>
      <c r="B9" s="102" t="s">
        <v>218</v>
      </c>
      <c r="C9" s="103"/>
      <c r="D9" s="103"/>
      <c r="E9" s="103"/>
      <c r="F9" s="101" t="s">
        <v>219</v>
      </c>
      <c r="G9" s="90" t="s">
        <v>220</v>
      </c>
      <c r="H9" s="91">
        <v>450</v>
      </c>
      <c r="I9" s="94">
        <v>500</v>
      </c>
      <c r="J9" s="95">
        <v>95</v>
      </c>
      <c r="K9" s="95">
        <v>595</v>
      </c>
      <c r="L9" s="93">
        <v>267750</v>
      </c>
    </row>
    <row r="10" spans="1:13" ht="19.5" customHeight="1" x14ac:dyDescent="0.3">
      <c r="A10" s="392"/>
      <c r="B10" s="394" t="s">
        <v>221</v>
      </c>
      <c r="C10" s="375" t="s">
        <v>222</v>
      </c>
      <c r="D10" s="377" t="s">
        <v>223</v>
      </c>
      <c r="E10" s="379" t="s">
        <v>224</v>
      </c>
      <c r="F10" s="89" t="s">
        <v>225</v>
      </c>
      <c r="G10" s="90" t="s">
        <v>220</v>
      </c>
      <c r="H10" s="91">
        <v>15</v>
      </c>
      <c r="I10" s="92">
        <v>2800000</v>
      </c>
      <c r="J10" s="93">
        <v>532000</v>
      </c>
      <c r="K10" s="93">
        <v>3332000</v>
      </c>
      <c r="L10" s="93">
        <v>49980000</v>
      </c>
    </row>
    <row r="11" spans="1:13" ht="16.5" customHeight="1" x14ac:dyDescent="0.3">
      <c r="A11" s="392"/>
      <c r="B11" s="396"/>
      <c r="C11" s="376"/>
      <c r="D11" s="378"/>
      <c r="E11" s="380"/>
      <c r="F11" s="89" t="s">
        <v>226</v>
      </c>
      <c r="G11" s="96" t="s">
        <v>220</v>
      </c>
      <c r="H11" s="97">
        <v>1500</v>
      </c>
      <c r="I11" s="104">
        <v>700</v>
      </c>
      <c r="J11" s="99">
        <v>133</v>
      </c>
      <c r="K11" s="99">
        <v>833</v>
      </c>
      <c r="L11" s="100">
        <v>1249500</v>
      </c>
    </row>
    <row r="12" spans="1:13" ht="51.75" customHeight="1" x14ac:dyDescent="0.3">
      <c r="A12" s="392"/>
      <c r="B12" s="381"/>
      <c r="C12" s="381"/>
      <c r="D12" s="381"/>
      <c r="E12" s="381"/>
      <c r="F12" s="89" t="s">
        <v>227</v>
      </c>
      <c r="G12" s="90" t="s">
        <v>220</v>
      </c>
      <c r="H12" s="91">
        <v>1200</v>
      </c>
      <c r="I12" s="92">
        <v>100000</v>
      </c>
      <c r="J12" s="93">
        <v>19000</v>
      </c>
      <c r="K12" s="93">
        <v>119000</v>
      </c>
      <c r="L12" s="93">
        <v>142800000</v>
      </c>
    </row>
    <row r="13" spans="1:13" ht="31.95" customHeight="1" x14ac:dyDescent="0.3">
      <c r="A13" s="392"/>
      <c r="B13" s="382"/>
      <c r="C13" s="382"/>
      <c r="D13" s="382"/>
      <c r="E13" s="382"/>
      <c r="F13" s="89" t="s">
        <v>228</v>
      </c>
      <c r="G13" s="90" t="s">
        <v>220</v>
      </c>
      <c r="H13" s="91">
        <v>200</v>
      </c>
      <c r="I13" s="92">
        <v>5000</v>
      </c>
      <c r="J13" s="95">
        <v>950</v>
      </c>
      <c r="K13" s="93">
        <v>5950</v>
      </c>
      <c r="L13" s="93">
        <v>1190000</v>
      </c>
    </row>
    <row r="14" spans="1:13" ht="8.25" customHeight="1" x14ac:dyDescent="0.3">
      <c r="A14" s="393"/>
      <c r="B14" s="383"/>
      <c r="C14" s="383"/>
      <c r="D14" s="383"/>
      <c r="E14" s="383"/>
      <c r="F14" s="101" t="s">
        <v>229</v>
      </c>
      <c r="G14" s="96" t="s">
        <v>220</v>
      </c>
      <c r="H14" s="97">
        <v>2</v>
      </c>
      <c r="I14" s="98">
        <v>3000000</v>
      </c>
      <c r="J14" s="100">
        <v>570000</v>
      </c>
      <c r="K14" s="100">
        <v>3570000</v>
      </c>
      <c r="L14" s="100">
        <v>7140000</v>
      </c>
    </row>
    <row r="15" spans="1:13" ht="71.25" customHeight="1" x14ac:dyDescent="0.3">
      <c r="A15" s="107" t="s">
        <v>230</v>
      </c>
      <c r="B15" s="108" t="s">
        <v>231</v>
      </c>
      <c r="C15" s="108" t="s">
        <v>232</v>
      </c>
      <c r="D15" s="91">
        <v>350</v>
      </c>
      <c r="E15" s="91">
        <v>350</v>
      </c>
      <c r="F15" s="89" t="s">
        <v>233</v>
      </c>
      <c r="G15" s="90" t="s">
        <v>234</v>
      </c>
      <c r="H15" s="91">
        <v>6</v>
      </c>
      <c r="I15" s="92">
        <v>4500000</v>
      </c>
      <c r="J15" s="93">
        <v>855000</v>
      </c>
      <c r="K15" s="93">
        <v>5355000</v>
      </c>
      <c r="L15" s="93">
        <v>32130000</v>
      </c>
    </row>
    <row r="16" spans="1:13" ht="45.45" customHeight="1" x14ac:dyDescent="0.3">
      <c r="A16" s="403" t="s">
        <v>235</v>
      </c>
      <c r="B16" s="405" t="s">
        <v>236</v>
      </c>
      <c r="C16" s="407" t="s">
        <v>237</v>
      </c>
      <c r="D16" s="407" t="s">
        <v>238</v>
      </c>
      <c r="E16" s="407" t="s">
        <v>239</v>
      </c>
      <c r="F16" s="89" t="s">
        <v>240</v>
      </c>
      <c r="G16" s="90" t="s">
        <v>241</v>
      </c>
      <c r="H16" s="91">
        <v>5</v>
      </c>
      <c r="I16" s="92">
        <v>9000000</v>
      </c>
      <c r="J16" s="93">
        <v>1710000</v>
      </c>
      <c r="K16" s="93">
        <v>10710000</v>
      </c>
      <c r="L16" s="93">
        <v>53550000</v>
      </c>
    </row>
    <row r="17" spans="1:12" ht="25.95" customHeight="1" x14ac:dyDescent="0.3">
      <c r="A17" s="404"/>
      <c r="B17" s="406"/>
      <c r="C17" s="408"/>
      <c r="D17" s="408"/>
      <c r="E17" s="408"/>
      <c r="F17" s="89" t="s">
        <v>242</v>
      </c>
      <c r="G17" s="96" t="s">
        <v>220</v>
      </c>
      <c r="H17" s="97">
        <v>5</v>
      </c>
      <c r="I17" s="98">
        <v>8195233</v>
      </c>
      <c r="J17" s="100">
        <v>1557094</v>
      </c>
      <c r="K17" s="100">
        <v>9752328</v>
      </c>
      <c r="L17" s="100">
        <v>48761638</v>
      </c>
    </row>
    <row r="18" spans="1:12" ht="30.45" customHeight="1" x14ac:dyDescent="0.3">
      <c r="A18" s="404"/>
      <c r="B18" s="406"/>
      <c r="C18" s="408"/>
      <c r="D18" s="408"/>
      <c r="E18" s="408"/>
      <c r="F18" s="101" t="s">
        <v>243</v>
      </c>
      <c r="G18" s="90" t="s">
        <v>220</v>
      </c>
      <c r="H18" s="91">
        <v>25</v>
      </c>
      <c r="I18" s="92">
        <v>1300000</v>
      </c>
      <c r="J18" s="93">
        <v>247000</v>
      </c>
      <c r="K18" s="93">
        <v>1547000</v>
      </c>
      <c r="L18" s="93">
        <v>38675000</v>
      </c>
    </row>
    <row r="19" spans="1:12" ht="19.8" x14ac:dyDescent="0.3">
      <c r="A19" s="382"/>
      <c r="B19" s="382"/>
      <c r="C19" s="382"/>
      <c r="D19" s="382"/>
      <c r="E19" s="382"/>
      <c r="F19" s="89" t="s">
        <v>244</v>
      </c>
      <c r="G19" s="109" t="s">
        <v>220</v>
      </c>
      <c r="H19" s="91">
        <v>5</v>
      </c>
      <c r="I19" s="93">
        <v>2113267</v>
      </c>
      <c r="J19" s="110">
        <v>401521</v>
      </c>
      <c r="K19" s="93">
        <v>2514787</v>
      </c>
      <c r="L19" s="93">
        <v>12573937</v>
      </c>
    </row>
    <row r="20" spans="1:12" x14ac:dyDescent="0.3">
      <c r="A20" s="382"/>
      <c r="B20" s="382"/>
      <c r="C20" s="382"/>
      <c r="D20" s="382"/>
      <c r="E20" s="382"/>
      <c r="F20" s="101" t="s">
        <v>245</v>
      </c>
      <c r="G20" s="111" t="s">
        <v>220</v>
      </c>
      <c r="H20" s="97">
        <v>150</v>
      </c>
      <c r="I20" s="100">
        <v>3845</v>
      </c>
      <c r="J20" s="112">
        <v>731</v>
      </c>
      <c r="K20" s="100">
        <v>4576</v>
      </c>
      <c r="L20" s="100">
        <v>686333</v>
      </c>
    </row>
    <row r="21" spans="1:12" x14ac:dyDescent="0.3">
      <c r="A21" s="382"/>
      <c r="B21" s="382"/>
      <c r="C21" s="382"/>
      <c r="D21" s="382"/>
      <c r="E21" s="382"/>
      <c r="F21" s="89" t="s">
        <v>246</v>
      </c>
      <c r="G21" s="111" t="s">
        <v>220</v>
      </c>
      <c r="H21" s="97">
        <v>50</v>
      </c>
      <c r="I21" s="100">
        <v>11570</v>
      </c>
      <c r="J21" s="113">
        <v>2198</v>
      </c>
      <c r="K21" s="100">
        <v>13768</v>
      </c>
      <c r="L21" s="100">
        <v>688385</v>
      </c>
    </row>
    <row r="22" spans="1:12" ht="19.8" x14ac:dyDescent="0.3">
      <c r="A22" s="382"/>
      <c r="B22" s="382"/>
      <c r="C22" s="382"/>
      <c r="D22" s="382"/>
      <c r="E22" s="382"/>
      <c r="F22" s="89" t="s">
        <v>247</v>
      </c>
      <c r="G22" s="111" t="s">
        <v>220</v>
      </c>
      <c r="H22" s="97">
        <v>1</v>
      </c>
      <c r="I22" s="100">
        <v>1600000</v>
      </c>
      <c r="J22" s="113">
        <v>304000</v>
      </c>
      <c r="K22" s="100">
        <v>1904000</v>
      </c>
      <c r="L22" s="100">
        <v>1904000</v>
      </c>
    </row>
    <row r="23" spans="1:12" ht="19.8" x14ac:dyDescent="0.3">
      <c r="A23" s="383"/>
      <c r="B23" s="383"/>
      <c r="C23" s="383"/>
      <c r="D23" s="383"/>
      <c r="E23" s="383"/>
      <c r="F23" s="101" t="s">
        <v>248</v>
      </c>
      <c r="G23" s="111" t="s">
        <v>220</v>
      </c>
      <c r="H23" s="97">
        <v>5</v>
      </c>
      <c r="I23" s="100">
        <v>162668</v>
      </c>
      <c r="J23" s="113">
        <v>30907</v>
      </c>
      <c r="K23" s="100">
        <v>193575</v>
      </c>
      <c r="L23" s="100">
        <v>967875</v>
      </c>
    </row>
    <row r="24" spans="1:12" x14ac:dyDescent="0.3">
      <c r="A24" s="409" t="s">
        <v>249</v>
      </c>
      <c r="B24" s="410"/>
      <c r="C24" s="410"/>
      <c r="D24" s="410"/>
      <c r="E24" s="410"/>
      <c r="F24" s="410"/>
      <c r="G24" s="410"/>
      <c r="H24" s="410"/>
      <c r="I24" s="410"/>
      <c r="J24" s="410"/>
      <c r="K24" s="411"/>
      <c r="L24" s="114">
        <v>439033918</v>
      </c>
    </row>
    <row r="26" spans="1:12" ht="46.2" x14ac:dyDescent="0.3">
      <c r="B26" s="115"/>
      <c r="C26" s="116"/>
      <c r="D26" s="116"/>
      <c r="E26" s="117" t="s">
        <v>250</v>
      </c>
      <c r="F26" s="118" t="s">
        <v>251</v>
      </c>
      <c r="G26" s="118" t="s">
        <v>252</v>
      </c>
      <c r="H26" s="118" t="s">
        <v>253</v>
      </c>
      <c r="I26" s="119" t="s">
        <v>254</v>
      </c>
      <c r="J26" s="120" t="s">
        <v>255</v>
      </c>
    </row>
    <row r="27" spans="1:12" ht="12.75" customHeight="1" x14ac:dyDescent="0.3">
      <c r="B27" s="412" t="s">
        <v>80</v>
      </c>
      <c r="C27" s="415"/>
      <c r="D27" s="418">
        <v>1</v>
      </c>
      <c r="E27" s="412" t="s">
        <v>256</v>
      </c>
      <c r="F27" s="121" t="s">
        <v>257</v>
      </c>
      <c r="G27" s="421">
        <v>1</v>
      </c>
      <c r="H27" s="421">
        <v>8</v>
      </c>
      <c r="I27" s="424">
        <v>8000000</v>
      </c>
      <c r="J27" s="424">
        <v>64000000</v>
      </c>
    </row>
    <row r="28" spans="1:12" ht="33" x14ac:dyDescent="0.3">
      <c r="B28" s="413"/>
      <c r="C28" s="416"/>
      <c r="D28" s="419"/>
      <c r="E28" s="413"/>
      <c r="F28" s="122" t="s">
        <v>258</v>
      </c>
      <c r="G28" s="422"/>
      <c r="H28" s="422"/>
      <c r="I28" s="425"/>
      <c r="J28" s="425"/>
    </row>
    <row r="29" spans="1:12" x14ac:dyDescent="0.25">
      <c r="B29" s="413"/>
      <c r="C29" s="416"/>
      <c r="D29" s="419"/>
      <c r="E29" s="413"/>
      <c r="F29" s="123"/>
      <c r="G29" s="422"/>
      <c r="H29" s="422"/>
      <c r="I29" s="425"/>
      <c r="J29" s="425"/>
    </row>
    <row r="30" spans="1:12" x14ac:dyDescent="0.3">
      <c r="B30" s="413"/>
      <c r="C30" s="416"/>
      <c r="D30" s="419"/>
      <c r="E30" s="413"/>
      <c r="F30" s="121" t="s">
        <v>259</v>
      </c>
      <c r="G30" s="422"/>
      <c r="H30" s="422"/>
      <c r="I30" s="425"/>
      <c r="J30" s="425"/>
    </row>
    <row r="31" spans="1:12" ht="19.8" x14ac:dyDescent="0.3">
      <c r="B31" s="413"/>
      <c r="C31" s="416"/>
      <c r="D31" s="419"/>
      <c r="E31" s="413"/>
      <c r="F31" s="122" t="s">
        <v>260</v>
      </c>
      <c r="G31" s="422"/>
      <c r="H31" s="422"/>
      <c r="I31" s="425"/>
      <c r="J31" s="425"/>
    </row>
    <row r="32" spans="1:12" x14ac:dyDescent="0.25">
      <c r="B32" s="413"/>
      <c r="C32" s="416"/>
      <c r="D32" s="419"/>
      <c r="E32" s="413"/>
      <c r="F32" s="123"/>
      <c r="G32" s="422"/>
      <c r="H32" s="422"/>
      <c r="I32" s="425"/>
      <c r="J32" s="425"/>
    </row>
    <row r="33" spans="2:10" x14ac:dyDescent="0.3">
      <c r="B33" s="413"/>
      <c r="C33" s="416"/>
      <c r="D33" s="419"/>
      <c r="E33" s="413"/>
      <c r="F33" s="121" t="s">
        <v>261</v>
      </c>
      <c r="G33" s="422"/>
      <c r="H33" s="422"/>
      <c r="I33" s="425"/>
      <c r="J33" s="425"/>
    </row>
    <row r="34" spans="2:10" ht="19.8" x14ac:dyDescent="0.3">
      <c r="B34" s="413"/>
      <c r="C34" s="416"/>
      <c r="D34" s="419"/>
      <c r="E34" s="413"/>
      <c r="F34" s="122" t="s">
        <v>262</v>
      </c>
      <c r="G34" s="422"/>
      <c r="H34" s="422"/>
      <c r="I34" s="425"/>
      <c r="J34" s="425"/>
    </row>
    <row r="35" spans="2:10" x14ac:dyDescent="0.25">
      <c r="B35" s="413"/>
      <c r="C35" s="416"/>
      <c r="D35" s="419"/>
      <c r="E35" s="413"/>
      <c r="F35" s="123"/>
      <c r="G35" s="422"/>
      <c r="H35" s="422"/>
      <c r="I35" s="425"/>
      <c r="J35" s="425"/>
    </row>
    <row r="36" spans="2:10" x14ac:dyDescent="0.3">
      <c r="B36" s="414"/>
      <c r="C36" s="416"/>
      <c r="D36" s="420"/>
      <c r="E36" s="414"/>
      <c r="F36" s="121" t="s">
        <v>263</v>
      </c>
      <c r="G36" s="423"/>
      <c r="H36" s="423"/>
      <c r="I36" s="426"/>
      <c r="J36" s="426"/>
    </row>
    <row r="37" spans="2:10" x14ac:dyDescent="0.3">
      <c r="B37" s="412" t="s">
        <v>80</v>
      </c>
      <c r="C37" s="416"/>
      <c r="D37" s="418">
        <v>2</v>
      </c>
      <c r="E37" s="436" t="s">
        <v>264</v>
      </c>
      <c r="F37" s="121" t="s">
        <v>257</v>
      </c>
      <c r="G37" s="421">
        <v>1</v>
      </c>
      <c r="H37" s="421">
        <v>8</v>
      </c>
      <c r="I37" s="433">
        <v>3381000</v>
      </c>
      <c r="J37" s="433">
        <v>27048000</v>
      </c>
    </row>
    <row r="38" spans="2:10" x14ac:dyDescent="0.3">
      <c r="B38" s="413"/>
      <c r="C38" s="416"/>
      <c r="D38" s="419"/>
      <c r="E38" s="437"/>
      <c r="F38" s="122" t="s">
        <v>265</v>
      </c>
      <c r="G38" s="422"/>
      <c r="H38" s="422"/>
      <c r="I38" s="434"/>
      <c r="J38" s="434"/>
    </row>
    <row r="39" spans="2:10" x14ac:dyDescent="0.25">
      <c r="B39" s="413"/>
      <c r="C39" s="416"/>
      <c r="D39" s="419"/>
      <c r="E39" s="437"/>
      <c r="F39" s="123"/>
      <c r="G39" s="422"/>
      <c r="H39" s="422"/>
      <c r="I39" s="434"/>
      <c r="J39" s="434"/>
    </row>
    <row r="40" spans="2:10" x14ac:dyDescent="0.25">
      <c r="B40" s="413"/>
      <c r="C40" s="416"/>
      <c r="D40" s="419"/>
      <c r="E40" s="437"/>
      <c r="F40" s="123"/>
      <c r="G40" s="422"/>
      <c r="H40" s="422"/>
      <c r="I40" s="434"/>
      <c r="J40" s="434"/>
    </row>
    <row r="41" spans="2:10" x14ac:dyDescent="0.3">
      <c r="B41" s="413"/>
      <c r="C41" s="416"/>
      <c r="D41" s="419"/>
      <c r="E41" s="437"/>
      <c r="F41" s="121" t="s">
        <v>259</v>
      </c>
      <c r="G41" s="422"/>
      <c r="H41" s="422"/>
      <c r="I41" s="434"/>
      <c r="J41" s="434"/>
    </row>
    <row r="42" spans="2:10" ht="19.8" x14ac:dyDescent="0.3">
      <c r="B42" s="413"/>
      <c r="C42" s="416"/>
      <c r="D42" s="419"/>
      <c r="E42" s="437"/>
      <c r="F42" s="122" t="s">
        <v>266</v>
      </c>
      <c r="G42" s="422"/>
      <c r="H42" s="422"/>
      <c r="I42" s="434"/>
      <c r="J42" s="434"/>
    </row>
    <row r="43" spans="2:10" x14ac:dyDescent="0.25">
      <c r="B43" s="413"/>
      <c r="C43" s="416"/>
      <c r="D43" s="419"/>
      <c r="E43" s="437"/>
      <c r="F43" s="123"/>
      <c r="G43" s="422"/>
      <c r="H43" s="422"/>
      <c r="I43" s="434"/>
      <c r="J43" s="434"/>
    </row>
    <row r="44" spans="2:10" x14ac:dyDescent="0.3">
      <c r="B44" s="413"/>
      <c r="C44" s="416"/>
      <c r="D44" s="419"/>
      <c r="E44" s="437"/>
      <c r="F44" s="121" t="s">
        <v>261</v>
      </c>
      <c r="G44" s="422"/>
      <c r="H44" s="422"/>
      <c r="I44" s="434"/>
      <c r="J44" s="434"/>
    </row>
    <row r="45" spans="2:10" x14ac:dyDescent="0.3">
      <c r="B45" s="413"/>
      <c r="C45" s="416"/>
      <c r="D45" s="419"/>
      <c r="E45" s="437"/>
      <c r="F45" s="122" t="s">
        <v>267</v>
      </c>
      <c r="G45" s="422"/>
      <c r="H45" s="422"/>
      <c r="I45" s="434"/>
      <c r="J45" s="434"/>
    </row>
    <row r="46" spans="2:10" x14ac:dyDescent="0.25">
      <c r="B46" s="414"/>
      <c r="C46" s="416"/>
      <c r="D46" s="419"/>
      <c r="E46" s="437"/>
      <c r="F46" s="123"/>
      <c r="G46" s="422"/>
      <c r="H46" s="422"/>
      <c r="I46" s="434"/>
      <c r="J46" s="434"/>
    </row>
    <row r="47" spans="2:10" x14ac:dyDescent="0.3">
      <c r="B47" s="412"/>
      <c r="C47" s="416"/>
      <c r="D47" s="420"/>
      <c r="E47" s="438"/>
      <c r="F47" s="121" t="s">
        <v>263</v>
      </c>
      <c r="G47" s="423"/>
      <c r="H47" s="423"/>
      <c r="I47" s="435"/>
      <c r="J47" s="435"/>
    </row>
    <row r="48" spans="2:10" x14ac:dyDescent="0.3">
      <c r="B48" s="413" t="s">
        <v>180</v>
      </c>
      <c r="C48" s="416"/>
      <c r="D48" s="418">
        <v>3</v>
      </c>
      <c r="E48" s="430" t="s">
        <v>268</v>
      </c>
      <c r="F48" s="121" t="s">
        <v>257</v>
      </c>
      <c r="G48" s="421">
        <v>2</v>
      </c>
      <c r="H48" s="421">
        <v>2</v>
      </c>
      <c r="I48" s="427">
        <v>5000000</v>
      </c>
      <c r="J48" s="427">
        <v>20000000</v>
      </c>
    </row>
    <row r="49" spans="2:10" x14ac:dyDescent="0.3">
      <c r="B49" s="413"/>
      <c r="C49" s="416"/>
      <c r="D49" s="419"/>
      <c r="E49" s="431"/>
      <c r="F49" s="122" t="s">
        <v>269</v>
      </c>
      <c r="G49" s="422"/>
      <c r="H49" s="422"/>
      <c r="I49" s="428"/>
      <c r="J49" s="428"/>
    </row>
    <row r="50" spans="2:10" x14ac:dyDescent="0.25">
      <c r="B50" s="413"/>
      <c r="C50" s="416"/>
      <c r="D50" s="419"/>
      <c r="E50" s="431"/>
      <c r="F50" s="123"/>
      <c r="G50" s="422"/>
      <c r="H50" s="422"/>
      <c r="I50" s="428"/>
      <c r="J50" s="428"/>
    </row>
    <row r="51" spans="2:10" x14ac:dyDescent="0.25">
      <c r="B51" s="413"/>
      <c r="C51" s="416"/>
      <c r="D51" s="419"/>
      <c r="E51" s="431"/>
      <c r="F51" s="123"/>
      <c r="G51" s="422"/>
      <c r="H51" s="422"/>
      <c r="I51" s="428"/>
      <c r="J51" s="428"/>
    </row>
    <row r="52" spans="2:10" x14ac:dyDescent="0.3">
      <c r="B52" s="413"/>
      <c r="C52" s="416"/>
      <c r="D52" s="419"/>
      <c r="E52" s="431"/>
      <c r="F52" s="121" t="s">
        <v>259</v>
      </c>
      <c r="G52" s="422"/>
      <c r="H52" s="422"/>
      <c r="I52" s="428"/>
      <c r="J52" s="428"/>
    </row>
    <row r="53" spans="2:10" ht="19.8" x14ac:dyDescent="0.3">
      <c r="B53" s="413"/>
      <c r="C53" s="416"/>
      <c r="D53" s="419"/>
      <c r="E53" s="431"/>
      <c r="F53" s="122" t="s">
        <v>270</v>
      </c>
      <c r="G53" s="422"/>
      <c r="H53" s="422"/>
      <c r="I53" s="428"/>
      <c r="J53" s="428"/>
    </row>
    <row r="54" spans="2:10" x14ac:dyDescent="0.25">
      <c r="B54" s="413"/>
      <c r="C54" s="416"/>
      <c r="D54" s="419"/>
      <c r="E54" s="431"/>
      <c r="F54" s="123"/>
      <c r="G54" s="422"/>
      <c r="H54" s="422"/>
      <c r="I54" s="428"/>
      <c r="J54" s="428"/>
    </row>
    <row r="55" spans="2:10" x14ac:dyDescent="0.25">
      <c r="B55" s="413"/>
      <c r="C55" s="416"/>
      <c r="D55" s="419"/>
      <c r="E55" s="431"/>
      <c r="F55" s="123"/>
      <c r="G55" s="422"/>
      <c r="H55" s="422"/>
      <c r="I55" s="428"/>
      <c r="J55" s="428"/>
    </row>
    <row r="56" spans="2:10" x14ac:dyDescent="0.3">
      <c r="B56" s="414"/>
      <c r="C56" s="416"/>
      <c r="D56" s="419"/>
      <c r="E56" s="431"/>
      <c r="F56" s="121" t="s">
        <v>261</v>
      </c>
      <c r="G56" s="422"/>
      <c r="H56" s="422"/>
      <c r="I56" s="428"/>
      <c r="J56" s="428"/>
    </row>
    <row r="57" spans="2:10" ht="19.8" x14ac:dyDescent="0.3">
      <c r="B57" s="412"/>
      <c r="C57" s="416"/>
      <c r="D57" s="420"/>
      <c r="E57" s="432"/>
      <c r="F57" s="89" t="s">
        <v>271</v>
      </c>
      <c r="G57" s="423"/>
      <c r="H57" s="423"/>
      <c r="I57" s="429"/>
      <c r="J57" s="429"/>
    </row>
    <row r="58" spans="2:10" x14ac:dyDescent="0.3">
      <c r="B58" s="413" t="s">
        <v>180</v>
      </c>
      <c r="C58" s="416"/>
      <c r="D58" s="418">
        <v>4</v>
      </c>
      <c r="E58" s="430" t="s">
        <v>272</v>
      </c>
      <c r="F58" s="121" t="s">
        <v>257</v>
      </c>
      <c r="G58" s="421">
        <v>2</v>
      </c>
      <c r="H58" s="421">
        <v>2</v>
      </c>
      <c r="I58" s="427">
        <v>5000000</v>
      </c>
      <c r="J58" s="433">
        <v>20000000</v>
      </c>
    </row>
    <row r="59" spans="2:10" x14ac:dyDescent="0.3">
      <c r="B59" s="413"/>
      <c r="C59" s="416"/>
      <c r="D59" s="419"/>
      <c r="E59" s="431"/>
      <c r="F59" s="122" t="s">
        <v>273</v>
      </c>
      <c r="G59" s="422"/>
      <c r="H59" s="422"/>
      <c r="I59" s="428"/>
      <c r="J59" s="434"/>
    </row>
    <row r="60" spans="2:10" x14ac:dyDescent="0.25">
      <c r="B60" s="413"/>
      <c r="C60" s="416"/>
      <c r="D60" s="419"/>
      <c r="E60" s="431"/>
      <c r="F60" s="123"/>
      <c r="G60" s="422"/>
      <c r="H60" s="422"/>
      <c r="I60" s="428"/>
      <c r="J60" s="434"/>
    </row>
    <row r="61" spans="2:10" x14ac:dyDescent="0.3">
      <c r="B61" s="413"/>
      <c r="C61" s="416"/>
      <c r="D61" s="419"/>
      <c r="E61" s="431"/>
      <c r="F61" s="121" t="s">
        <v>259</v>
      </c>
      <c r="G61" s="422"/>
      <c r="H61" s="422"/>
      <c r="I61" s="428"/>
      <c r="J61" s="434"/>
    </row>
    <row r="62" spans="2:10" ht="19.8" x14ac:dyDescent="0.3">
      <c r="B62" s="413"/>
      <c r="C62" s="416"/>
      <c r="D62" s="419"/>
      <c r="E62" s="431"/>
      <c r="F62" s="122" t="s">
        <v>270</v>
      </c>
      <c r="G62" s="422"/>
      <c r="H62" s="422"/>
      <c r="I62" s="428"/>
      <c r="J62" s="434"/>
    </row>
    <row r="63" spans="2:10" x14ac:dyDescent="0.25">
      <c r="B63" s="413"/>
      <c r="C63" s="416"/>
      <c r="D63" s="419"/>
      <c r="E63" s="431"/>
      <c r="F63" s="123"/>
      <c r="G63" s="422"/>
      <c r="H63" s="422"/>
      <c r="I63" s="428"/>
      <c r="J63" s="434"/>
    </row>
    <row r="64" spans="2:10" x14ac:dyDescent="0.3">
      <c r="B64" s="413"/>
      <c r="C64" s="416"/>
      <c r="D64" s="419"/>
      <c r="E64" s="431"/>
      <c r="F64" s="121" t="s">
        <v>261</v>
      </c>
      <c r="G64" s="422"/>
      <c r="H64" s="422"/>
      <c r="I64" s="428"/>
      <c r="J64" s="434"/>
    </row>
    <row r="65" spans="2:10" ht="19.8" x14ac:dyDescent="0.3">
      <c r="B65" s="413"/>
      <c r="C65" s="416"/>
      <c r="D65" s="420"/>
      <c r="E65" s="432"/>
      <c r="F65" s="89" t="s">
        <v>271</v>
      </c>
      <c r="G65" s="423"/>
      <c r="H65" s="423"/>
      <c r="I65" s="429"/>
      <c r="J65" s="435"/>
    </row>
    <row r="66" spans="2:10" x14ac:dyDescent="0.3">
      <c r="B66" s="414" t="s">
        <v>183</v>
      </c>
      <c r="C66" s="416"/>
      <c r="D66" s="418">
        <v>5</v>
      </c>
      <c r="E66" s="430" t="s">
        <v>268</v>
      </c>
      <c r="F66" s="121" t="s">
        <v>257</v>
      </c>
      <c r="G66" s="421">
        <v>4</v>
      </c>
      <c r="H66" s="421">
        <v>3</v>
      </c>
      <c r="I66" s="427">
        <v>5000000</v>
      </c>
      <c r="J66" s="433">
        <v>60000000</v>
      </c>
    </row>
    <row r="67" spans="2:10" x14ac:dyDescent="0.3">
      <c r="B67" s="412"/>
      <c r="C67" s="416"/>
      <c r="D67" s="419"/>
      <c r="E67" s="431"/>
      <c r="F67" s="122" t="s">
        <v>269</v>
      </c>
      <c r="G67" s="422"/>
      <c r="H67" s="422"/>
      <c r="I67" s="428"/>
      <c r="J67" s="434"/>
    </row>
    <row r="68" spans="2:10" x14ac:dyDescent="0.25">
      <c r="B68" s="413"/>
      <c r="C68" s="416"/>
      <c r="D68" s="419"/>
      <c r="E68" s="431"/>
      <c r="F68" s="123"/>
      <c r="G68" s="422"/>
      <c r="H68" s="422"/>
      <c r="I68" s="428"/>
      <c r="J68" s="434"/>
    </row>
    <row r="69" spans="2:10" x14ac:dyDescent="0.25">
      <c r="B69" s="413"/>
      <c r="C69" s="416"/>
      <c r="D69" s="419"/>
      <c r="E69" s="431"/>
      <c r="F69" s="123"/>
      <c r="G69" s="422"/>
      <c r="H69" s="422"/>
      <c r="I69" s="428"/>
      <c r="J69" s="434"/>
    </row>
    <row r="70" spans="2:10" x14ac:dyDescent="0.3">
      <c r="B70" s="413"/>
      <c r="C70" s="416"/>
      <c r="D70" s="419"/>
      <c r="E70" s="431"/>
      <c r="F70" s="121" t="s">
        <v>259</v>
      </c>
      <c r="G70" s="422"/>
      <c r="H70" s="422"/>
      <c r="I70" s="428"/>
      <c r="J70" s="434"/>
    </row>
    <row r="71" spans="2:10" ht="19.8" x14ac:dyDescent="0.3">
      <c r="B71" s="413"/>
      <c r="C71" s="416"/>
      <c r="D71" s="419"/>
      <c r="E71" s="431"/>
      <c r="F71" s="122" t="s">
        <v>270</v>
      </c>
      <c r="G71" s="422"/>
      <c r="H71" s="422"/>
      <c r="I71" s="428"/>
      <c r="J71" s="434"/>
    </row>
    <row r="72" spans="2:10" x14ac:dyDescent="0.25">
      <c r="B72" s="413"/>
      <c r="C72" s="416"/>
      <c r="D72" s="419"/>
      <c r="E72" s="431"/>
      <c r="F72" s="123"/>
      <c r="G72" s="422"/>
      <c r="H72" s="422"/>
      <c r="I72" s="428"/>
      <c r="J72" s="434"/>
    </row>
    <row r="73" spans="2:10" x14ac:dyDescent="0.25">
      <c r="B73" s="413"/>
      <c r="C73" s="416"/>
      <c r="D73" s="419"/>
      <c r="E73" s="431"/>
      <c r="F73" s="123"/>
      <c r="G73" s="422"/>
      <c r="H73" s="422"/>
      <c r="I73" s="428"/>
      <c r="J73" s="434"/>
    </row>
    <row r="74" spans="2:10" x14ac:dyDescent="0.3">
      <c r="B74" s="413"/>
      <c r="C74" s="416"/>
      <c r="D74" s="419"/>
      <c r="E74" s="431"/>
      <c r="F74" s="121" t="s">
        <v>261</v>
      </c>
      <c r="G74" s="422"/>
      <c r="H74" s="422"/>
      <c r="I74" s="428"/>
      <c r="J74" s="434"/>
    </row>
    <row r="75" spans="2:10" ht="19.8" x14ac:dyDescent="0.3">
      <c r="B75" s="413"/>
      <c r="C75" s="416"/>
      <c r="D75" s="420"/>
      <c r="E75" s="432"/>
      <c r="F75" s="89" t="s">
        <v>271</v>
      </c>
      <c r="G75" s="423"/>
      <c r="H75" s="423"/>
      <c r="I75" s="429"/>
      <c r="J75" s="435"/>
    </row>
    <row r="76" spans="2:10" x14ac:dyDescent="0.3">
      <c r="B76" s="414" t="s">
        <v>183</v>
      </c>
      <c r="C76" s="416"/>
      <c r="D76" s="418">
        <v>6</v>
      </c>
      <c r="E76" s="430" t="s">
        <v>272</v>
      </c>
      <c r="F76" s="121" t="s">
        <v>257</v>
      </c>
      <c r="G76" s="421">
        <v>4</v>
      </c>
      <c r="H76" s="421">
        <v>3</v>
      </c>
      <c r="I76" s="427">
        <v>5000000</v>
      </c>
      <c r="J76" s="433">
        <v>60000000</v>
      </c>
    </row>
    <row r="77" spans="2:10" x14ac:dyDescent="0.3">
      <c r="B77" s="412"/>
      <c r="C77" s="416"/>
      <c r="D77" s="419"/>
      <c r="E77" s="431"/>
      <c r="F77" s="122" t="s">
        <v>273</v>
      </c>
      <c r="G77" s="422"/>
      <c r="H77" s="422"/>
      <c r="I77" s="428"/>
      <c r="J77" s="434"/>
    </row>
    <row r="78" spans="2:10" x14ac:dyDescent="0.25">
      <c r="B78" s="413"/>
      <c r="C78" s="416"/>
      <c r="D78" s="419"/>
      <c r="E78" s="431"/>
      <c r="F78" s="123"/>
      <c r="G78" s="422"/>
      <c r="H78" s="422"/>
      <c r="I78" s="428"/>
      <c r="J78" s="434"/>
    </row>
    <row r="79" spans="2:10" x14ac:dyDescent="0.3">
      <c r="B79" s="413"/>
      <c r="C79" s="416"/>
      <c r="D79" s="419"/>
      <c r="E79" s="431"/>
      <c r="F79" s="121" t="s">
        <v>259</v>
      </c>
      <c r="G79" s="422"/>
      <c r="H79" s="422"/>
      <c r="I79" s="428"/>
      <c r="J79" s="434"/>
    </row>
    <row r="80" spans="2:10" ht="19.8" x14ac:dyDescent="0.3">
      <c r="B80" s="413"/>
      <c r="C80" s="416"/>
      <c r="D80" s="419"/>
      <c r="E80" s="431"/>
      <c r="F80" s="122" t="s">
        <v>270</v>
      </c>
      <c r="G80" s="422"/>
      <c r="H80" s="422"/>
      <c r="I80" s="428"/>
      <c r="J80" s="434"/>
    </row>
    <row r="81" spans="2:10" x14ac:dyDescent="0.25">
      <c r="B81" s="413"/>
      <c r="C81" s="416"/>
      <c r="D81" s="419"/>
      <c r="E81" s="431"/>
      <c r="F81" s="123"/>
      <c r="G81" s="422"/>
      <c r="H81" s="422"/>
      <c r="I81" s="428"/>
      <c r="J81" s="434"/>
    </row>
    <row r="82" spans="2:10" x14ac:dyDescent="0.3">
      <c r="B82" s="413"/>
      <c r="C82" s="416"/>
      <c r="D82" s="419"/>
      <c r="E82" s="431"/>
      <c r="F82" s="121" t="s">
        <v>261</v>
      </c>
      <c r="G82" s="422"/>
      <c r="H82" s="422"/>
      <c r="I82" s="428"/>
      <c r="J82" s="434"/>
    </row>
    <row r="83" spans="2:10" ht="19.8" x14ac:dyDescent="0.3">
      <c r="B83" s="413"/>
      <c r="C83" s="416"/>
      <c r="D83" s="420"/>
      <c r="E83" s="432"/>
      <c r="F83" s="89" t="s">
        <v>271</v>
      </c>
      <c r="G83" s="423"/>
      <c r="H83" s="423"/>
      <c r="I83" s="429"/>
      <c r="J83" s="435"/>
    </row>
    <row r="84" spans="2:10" x14ac:dyDescent="0.3">
      <c r="B84" s="413" t="s">
        <v>184</v>
      </c>
      <c r="C84" s="416"/>
      <c r="D84" s="418">
        <v>7</v>
      </c>
      <c r="E84" s="430" t="s">
        <v>268</v>
      </c>
      <c r="F84" s="121" t="s">
        <v>257</v>
      </c>
      <c r="G84" s="421">
        <v>4</v>
      </c>
      <c r="H84" s="421">
        <v>3</v>
      </c>
      <c r="I84" s="427">
        <v>5000000</v>
      </c>
      <c r="J84" s="433">
        <v>60000000</v>
      </c>
    </row>
    <row r="85" spans="2:10" x14ac:dyDescent="0.3">
      <c r="B85" s="413"/>
      <c r="C85" s="416"/>
      <c r="D85" s="419"/>
      <c r="E85" s="431"/>
      <c r="F85" s="122" t="s">
        <v>269</v>
      </c>
      <c r="G85" s="422"/>
      <c r="H85" s="422"/>
      <c r="I85" s="428"/>
      <c r="J85" s="434"/>
    </row>
    <row r="86" spans="2:10" x14ac:dyDescent="0.25">
      <c r="B86" s="414"/>
      <c r="C86" s="416"/>
      <c r="D86" s="419"/>
      <c r="E86" s="431"/>
      <c r="F86" s="123"/>
      <c r="G86" s="422"/>
      <c r="H86" s="422"/>
      <c r="I86" s="428"/>
      <c r="J86" s="434"/>
    </row>
    <row r="87" spans="2:10" x14ac:dyDescent="0.25">
      <c r="B87" s="412"/>
      <c r="C87" s="416"/>
      <c r="D87" s="419"/>
      <c r="E87" s="431"/>
      <c r="F87" s="123"/>
      <c r="G87" s="422"/>
      <c r="H87" s="422"/>
      <c r="I87" s="428"/>
      <c r="J87" s="434"/>
    </row>
    <row r="88" spans="2:10" x14ac:dyDescent="0.3">
      <c r="B88" s="413"/>
      <c r="C88" s="416"/>
      <c r="D88" s="419"/>
      <c r="E88" s="431"/>
      <c r="F88" s="121" t="s">
        <v>259</v>
      </c>
      <c r="G88" s="422"/>
      <c r="H88" s="422"/>
      <c r="I88" s="428"/>
      <c r="J88" s="434"/>
    </row>
    <row r="89" spans="2:10" ht="19.8" x14ac:dyDescent="0.3">
      <c r="B89" s="413"/>
      <c r="C89" s="416"/>
      <c r="D89" s="419"/>
      <c r="E89" s="431"/>
      <c r="F89" s="122" t="s">
        <v>270</v>
      </c>
      <c r="G89" s="422"/>
      <c r="H89" s="422"/>
      <c r="I89" s="428"/>
      <c r="J89" s="434"/>
    </row>
    <row r="90" spans="2:10" x14ac:dyDescent="0.25">
      <c r="B90" s="413"/>
      <c r="C90" s="416"/>
      <c r="D90" s="419"/>
      <c r="E90" s="431"/>
      <c r="F90" s="123"/>
      <c r="G90" s="422"/>
      <c r="H90" s="422"/>
      <c r="I90" s="428"/>
      <c r="J90" s="434"/>
    </row>
    <row r="91" spans="2:10" x14ac:dyDescent="0.25">
      <c r="B91" s="413"/>
      <c r="C91" s="416"/>
      <c r="D91" s="419"/>
      <c r="E91" s="431"/>
      <c r="F91" s="123"/>
      <c r="G91" s="422"/>
      <c r="H91" s="422"/>
      <c r="I91" s="428"/>
      <c r="J91" s="434"/>
    </row>
    <row r="92" spans="2:10" x14ac:dyDescent="0.3">
      <c r="B92" s="413"/>
      <c r="C92" s="416"/>
      <c r="D92" s="419"/>
      <c r="E92" s="431"/>
      <c r="F92" s="121" t="s">
        <v>261</v>
      </c>
      <c r="G92" s="422"/>
      <c r="H92" s="422"/>
      <c r="I92" s="428"/>
      <c r="J92" s="434"/>
    </row>
    <row r="93" spans="2:10" ht="19.8" x14ac:dyDescent="0.3">
      <c r="B93" s="413"/>
      <c r="C93" s="416"/>
      <c r="D93" s="420"/>
      <c r="E93" s="432"/>
      <c r="F93" s="89" t="s">
        <v>271</v>
      </c>
      <c r="G93" s="423"/>
      <c r="H93" s="423"/>
      <c r="I93" s="429"/>
      <c r="J93" s="435"/>
    </row>
    <row r="94" spans="2:10" x14ac:dyDescent="0.3">
      <c r="B94" s="413" t="s">
        <v>184</v>
      </c>
      <c r="C94" s="416"/>
      <c r="D94" s="418">
        <v>8</v>
      </c>
      <c r="E94" s="430" t="s">
        <v>272</v>
      </c>
      <c r="F94" s="121" t="s">
        <v>257</v>
      </c>
      <c r="G94" s="421">
        <v>4</v>
      </c>
      <c r="H94" s="421">
        <v>3</v>
      </c>
      <c r="I94" s="427">
        <v>5000000</v>
      </c>
      <c r="J94" s="433">
        <v>60000000</v>
      </c>
    </row>
    <row r="95" spans="2:10" x14ac:dyDescent="0.3">
      <c r="B95" s="413"/>
      <c r="C95" s="416"/>
      <c r="D95" s="419"/>
      <c r="E95" s="431"/>
      <c r="F95" s="122" t="s">
        <v>273</v>
      </c>
      <c r="G95" s="422"/>
      <c r="H95" s="422"/>
      <c r="I95" s="428"/>
      <c r="J95" s="434"/>
    </row>
    <row r="96" spans="2:10" x14ac:dyDescent="0.25">
      <c r="B96" s="414"/>
      <c r="C96" s="416"/>
      <c r="D96" s="419"/>
      <c r="E96" s="431"/>
      <c r="F96" s="123"/>
      <c r="G96" s="422"/>
      <c r="H96" s="422"/>
      <c r="I96" s="428"/>
      <c r="J96" s="434"/>
    </row>
    <row r="97" spans="2:10" x14ac:dyDescent="0.3">
      <c r="B97" s="412"/>
      <c r="C97" s="416"/>
      <c r="D97" s="419"/>
      <c r="E97" s="431"/>
      <c r="F97" s="121" t="s">
        <v>259</v>
      </c>
      <c r="G97" s="422"/>
      <c r="H97" s="422"/>
      <c r="I97" s="428"/>
      <c r="J97" s="434"/>
    </row>
    <row r="98" spans="2:10" ht="19.8" x14ac:dyDescent="0.3">
      <c r="B98" s="413"/>
      <c r="C98" s="416"/>
      <c r="D98" s="419"/>
      <c r="E98" s="431"/>
      <c r="F98" s="122" t="s">
        <v>270</v>
      </c>
      <c r="G98" s="422"/>
      <c r="H98" s="422"/>
      <c r="I98" s="428"/>
      <c r="J98" s="434"/>
    </row>
    <row r="99" spans="2:10" x14ac:dyDescent="0.25">
      <c r="B99" s="413"/>
      <c r="C99" s="416"/>
      <c r="D99" s="419"/>
      <c r="E99" s="431"/>
      <c r="F99" s="123"/>
      <c r="G99" s="422"/>
      <c r="H99" s="422"/>
      <c r="I99" s="428"/>
      <c r="J99" s="434"/>
    </row>
    <row r="100" spans="2:10" x14ac:dyDescent="0.3">
      <c r="B100" s="413"/>
      <c r="C100" s="416"/>
      <c r="D100" s="419"/>
      <c r="E100" s="431"/>
      <c r="F100" s="121" t="s">
        <v>261</v>
      </c>
      <c r="G100" s="422"/>
      <c r="H100" s="422"/>
      <c r="I100" s="428"/>
      <c r="J100" s="434"/>
    </row>
    <row r="101" spans="2:10" ht="19.8" x14ac:dyDescent="0.3">
      <c r="B101" s="413"/>
      <c r="C101" s="416"/>
      <c r="D101" s="420"/>
      <c r="E101" s="432"/>
      <c r="F101" s="89" t="s">
        <v>271</v>
      </c>
      <c r="G101" s="423"/>
      <c r="H101" s="423"/>
      <c r="I101" s="429"/>
      <c r="J101" s="435"/>
    </row>
    <row r="102" spans="2:10" x14ac:dyDescent="0.3">
      <c r="B102" s="413" t="s">
        <v>185</v>
      </c>
      <c r="C102" s="416"/>
      <c r="D102" s="381"/>
      <c r="E102" s="124"/>
      <c r="F102" s="121" t="s">
        <v>257</v>
      </c>
      <c r="G102" s="105"/>
      <c r="H102" s="105"/>
      <c r="I102" s="105"/>
      <c r="J102" s="381"/>
    </row>
    <row r="103" spans="2:10" ht="19.8" x14ac:dyDescent="0.3">
      <c r="B103" s="413"/>
      <c r="C103" s="416"/>
      <c r="D103" s="382"/>
      <c r="E103" s="125"/>
      <c r="F103" s="122" t="s">
        <v>274</v>
      </c>
      <c r="G103" s="106"/>
      <c r="H103" s="106"/>
      <c r="I103" s="106"/>
      <c r="J103" s="382"/>
    </row>
    <row r="104" spans="2:10" x14ac:dyDescent="0.3">
      <c r="B104" s="413"/>
      <c r="C104" s="416"/>
      <c r="D104" s="439">
        <v>9</v>
      </c>
      <c r="E104" s="441" t="s">
        <v>275</v>
      </c>
      <c r="F104" s="121" t="s">
        <v>259</v>
      </c>
      <c r="G104" s="443">
        <v>2</v>
      </c>
      <c r="H104" s="443">
        <v>2</v>
      </c>
      <c r="I104" s="445">
        <v>5000000</v>
      </c>
      <c r="J104" s="445">
        <v>20000000</v>
      </c>
    </row>
    <row r="105" spans="2:10" ht="19.8" x14ac:dyDescent="0.3">
      <c r="B105" s="413"/>
      <c r="C105" s="416"/>
      <c r="D105" s="439"/>
      <c r="E105" s="441"/>
      <c r="F105" s="122" t="s">
        <v>270</v>
      </c>
      <c r="G105" s="443"/>
      <c r="H105" s="443"/>
      <c r="I105" s="445"/>
      <c r="J105" s="445"/>
    </row>
    <row r="106" spans="2:10" x14ac:dyDescent="0.25">
      <c r="B106" s="414"/>
      <c r="C106" s="416"/>
      <c r="D106" s="439"/>
      <c r="E106" s="441"/>
      <c r="F106" s="123"/>
      <c r="G106" s="443"/>
      <c r="H106" s="443"/>
      <c r="I106" s="445"/>
      <c r="J106" s="445"/>
    </row>
    <row r="107" spans="2:10" x14ac:dyDescent="0.3">
      <c r="B107" s="412"/>
      <c r="C107" s="416"/>
      <c r="D107" s="439"/>
      <c r="E107" s="441"/>
      <c r="F107" s="121" t="s">
        <v>261</v>
      </c>
      <c r="G107" s="443"/>
      <c r="H107" s="443"/>
      <c r="I107" s="445"/>
      <c r="J107" s="445"/>
    </row>
    <row r="108" spans="2:10" ht="26.4" x14ac:dyDescent="0.3">
      <c r="B108" s="413"/>
      <c r="C108" s="416"/>
      <c r="D108" s="440"/>
      <c r="E108" s="442"/>
      <c r="F108" s="89" t="s">
        <v>276</v>
      </c>
      <c r="G108" s="444"/>
      <c r="H108" s="444"/>
      <c r="I108" s="446"/>
      <c r="J108" s="446"/>
    </row>
    <row r="109" spans="2:10" x14ac:dyDescent="0.3">
      <c r="B109" s="413" t="s">
        <v>108</v>
      </c>
      <c r="C109" s="416"/>
      <c r="D109" s="418">
        <v>10</v>
      </c>
      <c r="E109" s="436" t="s">
        <v>268</v>
      </c>
      <c r="F109" s="121" t="s">
        <v>257</v>
      </c>
      <c r="G109" s="421">
        <v>4</v>
      </c>
      <c r="H109" s="421">
        <v>6</v>
      </c>
      <c r="I109" s="433">
        <v>5000000</v>
      </c>
      <c r="J109" s="433">
        <v>120000000</v>
      </c>
    </row>
    <row r="110" spans="2:10" x14ac:dyDescent="0.3">
      <c r="B110" s="413"/>
      <c r="C110" s="416"/>
      <c r="D110" s="419"/>
      <c r="E110" s="437"/>
      <c r="F110" s="122" t="s">
        <v>269</v>
      </c>
      <c r="G110" s="422"/>
      <c r="H110" s="422"/>
      <c r="I110" s="434"/>
      <c r="J110" s="434"/>
    </row>
    <row r="111" spans="2:10" x14ac:dyDescent="0.25">
      <c r="B111" s="413"/>
      <c r="C111" s="416"/>
      <c r="D111" s="419"/>
      <c r="E111" s="437"/>
      <c r="F111" s="123"/>
      <c r="G111" s="422"/>
      <c r="H111" s="422"/>
      <c r="I111" s="434"/>
      <c r="J111" s="434"/>
    </row>
    <row r="112" spans="2:10" x14ac:dyDescent="0.3">
      <c r="B112" s="413"/>
      <c r="C112" s="416"/>
      <c r="D112" s="419"/>
      <c r="E112" s="437"/>
      <c r="F112" s="121" t="s">
        <v>259</v>
      </c>
      <c r="G112" s="422"/>
      <c r="H112" s="422"/>
      <c r="I112" s="434"/>
      <c r="J112" s="434"/>
    </row>
    <row r="113" spans="2:10" ht="19.8" x14ac:dyDescent="0.3">
      <c r="B113" s="413"/>
      <c r="C113" s="416"/>
      <c r="D113" s="419"/>
      <c r="E113" s="437"/>
      <c r="F113" s="122" t="s">
        <v>270</v>
      </c>
      <c r="G113" s="422"/>
      <c r="H113" s="422"/>
      <c r="I113" s="434"/>
      <c r="J113" s="434"/>
    </row>
    <row r="114" spans="2:10" x14ac:dyDescent="0.25">
      <c r="B114" s="413"/>
      <c r="C114" s="416"/>
      <c r="D114" s="419"/>
      <c r="E114" s="437"/>
      <c r="F114" s="123"/>
      <c r="G114" s="422"/>
      <c r="H114" s="422"/>
      <c r="I114" s="434"/>
      <c r="J114" s="434"/>
    </row>
    <row r="115" spans="2:10" x14ac:dyDescent="0.3">
      <c r="B115" s="413"/>
      <c r="C115" s="416"/>
      <c r="D115" s="419"/>
      <c r="E115" s="437"/>
      <c r="F115" s="121" t="s">
        <v>261</v>
      </c>
      <c r="G115" s="422"/>
      <c r="H115" s="422"/>
      <c r="I115" s="434"/>
      <c r="J115" s="434"/>
    </row>
    <row r="116" spans="2:10" x14ac:dyDescent="0.3">
      <c r="B116" s="414"/>
      <c r="C116" s="416"/>
      <c r="D116" s="420"/>
      <c r="E116" s="438"/>
      <c r="F116" s="126" t="s">
        <v>277</v>
      </c>
      <c r="G116" s="423"/>
      <c r="H116" s="423"/>
      <c r="I116" s="435"/>
      <c r="J116" s="435"/>
    </row>
    <row r="117" spans="2:10" x14ac:dyDescent="0.3">
      <c r="B117" s="412" t="s">
        <v>108</v>
      </c>
      <c r="C117" s="416"/>
      <c r="D117" s="418">
        <v>11</v>
      </c>
      <c r="E117" s="436" t="s">
        <v>278</v>
      </c>
      <c r="F117" s="121" t="s">
        <v>257</v>
      </c>
      <c r="G117" s="421">
        <v>4</v>
      </c>
      <c r="H117" s="421">
        <v>6</v>
      </c>
      <c r="I117" s="433">
        <v>5000000</v>
      </c>
      <c r="J117" s="433">
        <v>120000000</v>
      </c>
    </row>
    <row r="118" spans="2:10" x14ac:dyDescent="0.3">
      <c r="B118" s="413"/>
      <c r="C118" s="416"/>
      <c r="D118" s="419"/>
      <c r="E118" s="437"/>
      <c r="F118" s="122" t="s">
        <v>273</v>
      </c>
      <c r="G118" s="422"/>
      <c r="H118" s="422"/>
      <c r="I118" s="434"/>
      <c r="J118" s="434"/>
    </row>
    <row r="119" spans="2:10" x14ac:dyDescent="0.25">
      <c r="B119" s="413"/>
      <c r="C119" s="416"/>
      <c r="D119" s="419"/>
      <c r="E119" s="437"/>
      <c r="F119" s="123"/>
      <c r="G119" s="422"/>
      <c r="H119" s="422"/>
      <c r="I119" s="434"/>
      <c r="J119" s="434"/>
    </row>
    <row r="120" spans="2:10" x14ac:dyDescent="0.3">
      <c r="B120" s="413"/>
      <c r="C120" s="416"/>
      <c r="D120" s="419"/>
      <c r="E120" s="437"/>
      <c r="F120" s="121" t="s">
        <v>259</v>
      </c>
      <c r="G120" s="422"/>
      <c r="H120" s="422"/>
      <c r="I120" s="434"/>
      <c r="J120" s="434"/>
    </row>
    <row r="121" spans="2:10" ht="19.8" x14ac:dyDescent="0.3">
      <c r="B121" s="413"/>
      <c r="C121" s="416"/>
      <c r="D121" s="419"/>
      <c r="E121" s="437"/>
      <c r="F121" s="122" t="s">
        <v>270</v>
      </c>
      <c r="G121" s="422"/>
      <c r="H121" s="422"/>
      <c r="I121" s="434"/>
      <c r="J121" s="434"/>
    </row>
    <row r="122" spans="2:10" x14ac:dyDescent="0.25">
      <c r="B122" s="413"/>
      <c r="C122" s="416"/>
      <c r="D122" s="419"/>
      <c r="E122" s="437"/>
      <c r="F122" s="123"/>
      <c r="G122" s="422"/>
      <c r="H122" s="422"/>
      <c r="I122" s="434"/>
      <c r="J122" s="434"/>
    </row>
    <row r="123" spans="2:10" x14ac:dyDescent="0.3">
      <c r="B123" s="413"/>
      <c r="C123" s="416"/>
      <c r="D123" s="419"/>
      <c r="E123" s="437"/>
      <c r="F123" s="121" t="s">
        <v>261</v>
      </c>
      <c r="G123" s="422"/>
      <c r="H123" s="422"/>
      <c r="I123" s="434"/>
      <c r="J123" s="434"/>
    </row>
    <row r="124" spans="2:10" ht="19.8" x14ac:dyDescent="0.3">
      <c r="B124" s="413"/>
      <c r="C124" s="417"/>
      <c r="D124" s="420"/>
      <c r="E124" s="438"/>
      <c r="F124" s="89" t="s">
        <v>279</v>
      </c>
      <c r="G124" s="423"/>
      <c r="H124" s="423"/>
      <c r="I124" s="435"/>
      <c r="J124" s="435"/>
    </row>
    <row r="125" spans="2:10" ht="81.75" customHeight="1" x14ac:dyDescent="0.3">
      <c r="B125" s="340" t="s">
        <v>191</v>
      </c>
      <c r="C125" s="340"/>
      <c r="D125" s="340"/>
      <c r="E125" s="340"/>
      <c r="F125" s="340"/>
      <c r="G125" s="340"/>
      <c r="H125" s="340"/>
      <c r="I125" s="340"/>
      <c r="J125" s="340"/>
    </row>
    <row r="126" spans="2:10" ht="19.5" customHeight="1" x14ac:dyDescent="0.15">
      <c r="I126" s="74" t="s">
        <v>249</v>
      </c>
      <c r="J126" s="77">
        <f>SUM(J27:J124)</f>
        <v>631048000</v>
      </c>
    </row>
    <row r="127" spans="2:10" ht="23.25" customHeight="1" x14ac:dyDescent="0.3"/>
    <row r="128" spans="2:10" ht="15.6" x14ac:dyDescent="0.15">
      <c r="I128" s="74" t="s">
        <v>280</v>
      </c>
      <c r="J128" s="77">
        <v>1070081918</v>
      </c>
    </row>
  </sheetData>
  <mergeCells count="108">
    <mergeCell ref="B125:J125"/>
    <mergeCell ref="J109:J116"/>
    <mergeCell ref="B117:B124"/>
    <mergeCell ref="D117:D124"/>
    <mergeCell ref="E117:E124"/>
    <mergeCell ref="G117:G124"/>
    <mergeCell ref="H117:H124"/>
    <mergeCell ref="I117:I124"/>
    <mergeCell ref="J117:J124"/>
    <mergeCell ref="D104:D108"/>
    <mergeCell ref="E104:E108"/>
    <mergeCell ref="G104:G108"/>
    <mergeCell ref="H104:H108"/>
    <mergeCell ref="I104:I108"/>
    <mergeCell ref="J104:J108"/>
    <mergeCell ref="B107:B116"/>
    <mergeCell ref="D109:D116"/>
    <mergeCell ref="E109:E116"/>
    <mergeCell ref="G109:G116"/>
    <mergeCell ref="H109:H116"/>
    <mergeCell ref="I109:I116"/>
    <mergeCell ref="B67:B76"/>
    <mergeCell ref="D76:D83"/>
    <mergeCell ref="E76:E83"/>
    <mergeCell ref="G76:G83"/>
    <mergeCell ref="H76:H83"/>
    <mergeCell ref="I76:I83"/>
    <mergeCell ref="J76:J83"/>
    <mergeCell ref="B77:B86"/>
    <mergeCell ref="D84:D93"/>
    <mergeCell ref="E84:E93"/>
    <mergeCell ref="G84:G93"/>
    <mergeCell ref="H84:H93"/>
    <mergeCell ref="I84:I93"/>
    <mergeCell ref="J84:J93"/>
    <mergeCell ref="B87:B96"/>
    <mergeCell ref="D94:D101"/>
    <mergeCell ref="E94:E101"/>
    <mergeCell ref="G94:G101"/>
    <mergeCell ref="H94:H101"/>
    <mergeCell ref="I94:I101"/>
    <mergeCell ref="J94:J101"/>
    <mergeCell ref="B97:B106"/>
    <mergeCell ref="D102:D103"/>
    <mergeCell ref="J102:J103"/>
    <mergeCell ref="H48:H57"/>
    <mergeCell ref="I48:I57"/>
    <mergeCell ref="D37:D47"/>
    <mergeCell ref="E37:E47"/>
    <mergeCell ref="G37:G47"/>
    <mergeCell ref="H37:H47"/>
    <mergeCell ref="I37:I47"/>
    <mergeCell ref="J37:J47"/>
    <mergeCell ref="G66:G75"/>
    <mergeCell ref="H66:H75"/>
    <mergeCell ref="I66:I75"/>
    <mergeCell ref="J66:J75"/>
    <mergeCell ref="A24:K24"/>
    <mergeCell ref="B27:B36"/>
    <mergeCell ref="C27:C124"/>
    <mergeCell ref="D27:D36"/>
    <mergeCell ref="E27:E36"/>
    <mergeCell ref="G27:G36"/>
    <mergeCell ref="H27:H36"/>
    <mergeCell ref="I27:I36"/>
    <mergeCell ref="J27:J36"/>
    <mergeCell ref="B37:B46"/>
    <mergeCell ref="J48:J57"/>
    <mergeCell ref="B57:B66"/>
    <mergeCell ref="D58:D65"/>
    <mergeCell ref="E58:E65"/>
    <mergeCell ref="G58:G65"/>
    <mergeCell ref="H58:H65"/>
    <mergeCell ref="I58:I65"/>
    <mergeCell ref="J58:J65"/>
    <mergeCell ref="D66:D75"/>
    <mergeCell ref="E66:E75"/>
    <mergeCell ref="B47:B56"/>
    <mergeCell ref="D48:D57"/>
    <mergeCell ref="E48:E57"/>
    <mergeCell ref="G48:G57"/>
    <mergeCell ref="A16:A18"/>
    <mergeCell ref="B16:B18"/>
    <mergeCell ref="C16:C18"/>
    <mergeCell ref="D16:D18"/>
    <mergeCell ref="E16:E18"/>
    <mergeCell ref="A19:A23"/>
    <mergeCell ref="B19:B23"/>
    <mergeCell ref="C19:C23"/>
    <mergeCell ref="D19:D23"/>
    <mergeCell ref="E19:E23"/>
    <mergeCell ref="C10:C11"/>
    <mergeCell ref="D10:D11"/>
    <mergeCell ref="E10:E11"/>
    <mergeCell ref="B12:B14"/>
    <mergeCell ref="C12:C14"/>
    <mergeCell ref="D12:D14"/>
    <mergeCell ref="E12:E14"/>
    <mergeCell ref="A1:M1"/>
    <mergeCell ref="A2:M2"/>
    <mergeCell ref="A3:F3"/>
    <mergeCell ref="G3:L3"/>
    <mergeCell ref="A5:A14"/>
    <mergeCell ref="B5:B8"/>
    <mergeCell ref="C5:C8"/>
    <mergeCell ref="D5:D8"/>
    <mergeCell ref="E5:E8"/>
    <mergeCell ref="B10:B11"/>
  </mergeCell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C7256F-930C-4963-AECC-C24D6AF36976}">
  <dimension ref="A1:AJ107"/>
  <sheetViews>
    <sheetView topLeftCell="F99" zoomScale="80" zoomScaleNormal="80" workbookViewId="0">
      <selection activeCell="N21" sqref="N21"/>
    </sheetView>
  </sheetViews>
  <sheetFormatPr baseColWidth="10" defaultColWidth="11.44140625" defaultRowHeight="15.75" customHeight="1" x14ac:dyDescent="0.3"/>
  <cols>
    <col min="1" max="1" width="7.109375" style="1" customWidth="1"/>
    <col min="2" max="5" width="20.6640625" style="1" customWidth="1"/>
    <col min="6" max="6" width="40.44140625" style="1" customWidth="1"/>
    <col min="7" max="7" width="77.33203125" style="1" customWidth="1"/>
    <col min="8" max="8" width="9.77734375" style="2" bestFit="1" customWidth="1"/>
    <col min="9" max="9" width="25.33203125" style="1" bestFit="1" customWidth="1"/>
    <col min="10" max="10" width="25" style="1" bestFit="1" customWidth="1"/>
    <col min="11" max="11" width="17.44140625" style="1" bestFit="1" customWidth="1"/>
    <col min="12" max="12" width="18.44140625" style="1" bestFit="1" customWidth="1"/>
    <col min="13" max="13" width="18" style="1" bestFit="1" customWidth="1"/>
    <col min="14" max="14" width="18.44140625" style="1" bestFit="1" customWidth="1"/>
    <col min="15" max="15" width="22.44140625" style="1" customWidth="1"/>
    <col min="16" max="16" width="25.44140625" style="1" bestFit="1" customWidth="1"/>
    <col min="17" max="17" width="18.44140625" style="1" bestFit="1" customWidth="1"/>
    <col min="18" max="18" width="15.44140625" style="1" bestFit="1" customWidth="1"/>
    <col min="19" max="19" width="15.44140625" style="1" customWidth="1"/>
    <col min="20" max="20" width="22.44140625" style="1" customWidth="1"/>
    <col min="21" max="21" width="27.109375" style="1" bestFit="1" customWidth="1"/>
    <col min="22" max="22" width="18.44140625" style="1" bestFit="1" customWidth="1"/>
    <col min="23" max="23" width="15.44140625" style="1" bestFit="1" customWidth="1"/>
    <col min="24" max="24" width="15.44140625" style="1" customWidth="1"/>
    <col min="25" max="25" width="22.44140625" style="1" customWidth="1"/>
    <col min="26" max="26" width="27.6640625" style="1" bestFit="1" customWidth="1"/>
    <col min="27" max="27" width="18.44140625" style="1" bestFit="1" customWidth="1"/>
    <col min="28" max="28" width="15.44140625" style="1" bestFit="1" customWidth="1"/>
    <col min="29" max="29" width="15.44140625" style="1" customWidth="1"/>
    <col min="30" max="30" width="22.44140625" style="1" customWidth="1"/>
    <col min="31" max="31" width="27.6640625" style="1" bestFit="1" customWidth="1"/>
    <col min="32" max="32" width="29.33203125" style="1" bestFit="1" customWidth="1"/>
    <col min="33" max="33" width="27.109375" style="31" bestFit="1" customWidth="1"/>
    <col min="34" max="34" width="21.6640625" style="1" hidden="1" customWidth="1"/>
    <col min="35" max="16384" width="11.44140625" style="1"/>
  </cols>
  <sheetData>
    <row r="1" spans="1:36" ht="49.05" customHeight="1" thickBot="1" x14ac:dyDescent="0.35">
      <c r="A1" s="297" t="s">
        <v>0</v>
      </c>
      <c r="B1" s="298"/>
      <c r="C1" s="298"/>
      <c r="D1" s="298"/>
      <c r="E1" s="298"/>
      <c r="F1" s="299"/>
      <c r="G1" s="299"/>
      <c r="H1" s="299"/>
      <c r="I1" s="299"/>
      <c r="J1" s="299"/>
      <c r="K1" s="300"/>
      <c r="L1" s="301" t="s">
        <v>1</v>
      </c>
      <c r="M1" s="302"/>
      <c r="N1" s="302"/>
      <c r="O1" s="302"/>
      <c r="P1" s="303"/>
      <c r="Q1" s="304" t="s">
        <v>2</v>
      </c>
      <c r="R1" s="305"/>
      <c r="S1" s="305"/>
      <c r="T1" s="305"/>
      <c r="U1" s="306"/>
      <c r="V1" s="307" t="s">
        <v>3</v>
      </c>
      <c r="W1" s="308"/>
      <c r="X1" s="308"/>
      <c r="Y1" s="308"/>
      <c r="Z1" s="309"/>
      <c r="AA1" s="310" t="s">
        <v>4</v>
      </c>
      <c r="AB1" s="311"/>
      <c r="AC1" s="311"/>
      <c r="AD1" s="311"/>
      <c r="AE1" s="311"/>
      <c r="AF1" s="311"/>
      <c r="AG1" s="311"/>
    </row>
    <row r="2" spans="1:36" ht="49.05" customHeight="1" x14ac:dyDescent="0.3">
      <c r="A2" s="20" t="s">
        <v>5</v>
      </c>
      <c r="B2" s="20" t="s">
        <v>6</v>
      </c>
      <c r="C2" s="20" t="s">
        <v>7</v>
      </c>
      <c r="D2" s="20" t="s">
        <v>8</v>
      </c>
      <c r="E2" s="20" t="s">
        <v>9</v>
      </c>
      <c r="F2" s="20" t="s">
        <v>10</v>
      </c>
      <c r="G2" s="20" t="s">
        <v>11</v>
      </c>
      <c r="H2" s="20" t="s">
        <v>12</v>
      </c>
      <c r="I2" s="20" t="s">
        <v>13</v>
      </c>
      <c r="J2" s="20" t="s">
        <v>14</v>
      </c>
      <c r="K2" s="20" t="s">
        <v>13</v>
      </c>
      <c r="L2" s="21" t="s">
        <v>15</v>
      </c>
      <c r="M2" s="22" t="s">
        <v>16</v>
      </c>
      <c r="N2" s="21" t="s">
        <v>17</v>
      </c>
      <c r="O2" s="21" t="s">
        <v>18</v>
      </c>
      <c r="P2" s="21" t="s">
        <v>19</v>
      </c>
      <c r="Q2" s="23" t="s">
        <v>15</v>
      </c>
      <c r="R2" s="24" t="s">
        <v>16</v>
      </c>
      <c r="S2" s="23" t="s">
        <v>17</v>
      </c>
      <c r="T2" s="23" t="s">
        <v>18</v>
      </c>
      <c r="U2" s="23" t="s">
        <v>19</v>
      </c>
      <c r="V2" s="25" t="s">
        <v>15</v>
      </c>
      <c r="W2" s="26" t="s">
        <v>16</v>
      </c>
      <c r="X2" s="25" t="s">
        <v>17</v>
      </c>
      <c r="Y2" s="25" t="s">
        <v>18</v>
      </c>
      <c r="Z2" s="25" t="s">
        <v>19</v>
      </c>
      <c r="AA2" s="27" t="s">
        <v>20</v>
      </c>
      <c r="AB2" s="27" t="s">
        <v>21</v>
      </c>
      <c r="AC2" s="27" t="s">
        <v>22</v>
      </c>
      <c r="AD2" s="27" t="s">
        <v>23</v>
      </c>
      <c r="AE2" s="27" t="s">
        <v>24</v>
      </c>
      <c r="AF2" s="27" t="s">
        <v>25</v>
      </c>
      <c r="AG2" s="27" t="s">
        <v>26</v>
      </c>
    </row>
    <row r="3" spans="1:36" ht="86.4" x14ac:dyDescent="0.3">
      <c r="A3" s="14">
        <v>1</v>
      </c>
      <c r="B3" s="312" t="s">
        <v>27</v>
      </c>
      <c r="C3" s="296" t="s">
        <v>28</v>
      </c>
      <c r="D3" s="296" t="s">
        <v>29</v>
      </c>
      <c r="E3" s="296" t="s">
        <v>30</v>
      </c>
      <c r="F3" s="296" t="s">
        <v>31</v>
      </c>
      <c r="G3" s="38" t="s">
        <v>32</v>
      </c>
      <c r="H3" s="35">
        <v>500</v>
      </c>
      <c r="I3" s="35" t="s">
        <v>33</v>
      </c>
      <c r="J3" s="296">
        <v>30</v>
      </c>
      <c r="K3" s="296" t="s">
        <v>34</v>
      </c>
      <c r="L3" s="64">
        <v>83475</v>
      </c>
      <c r="M3" s="65">
        <f>+L3*19%</f>
        <v>15860.25</v>
      </c>
      <c r="N3" s="69">
        <f>+M3+L3</f>
        <v>99335.25</v>
      </c>
      <c r="O3" s="7">
        <f>H3*L3</f>
        <v>41737500</v>
      </c>
      <c r="P3" s="7">
        <f>N3*H3</f>
        <v>49667625</v>
      </c>
      <c r="Q3" s="64">
        <v>80000</v>
      </c>
      <c r="R3" s="65">
        <f t="shared" ref="R3:R21" si="0">+Q3*0.19</f>
        <v>15200</v>
      </c>
      <c r="S3" s="69">
        <f t="shared" ref="S3:S21" si="1">+Q3+R3</f>
        <v>95200</v>
      </c>
      <c r="T3" s="7">
        <f>Q3*H3</f>
        <v>40000000</v>
      </c>
      <c r="U3" s="7">
        <f>S3*H3</f>
        <v>47600000</v>
      </c>
      <c r="V3" s="7">
        <v>75000</v>
      </c>
      <c r="W3" s="7">
        <v>14250</v>
      </c>
      <c r="X3" s="7">
        <v>89250</v>
      </c>
      <c r="Y3" s="7">
        <f>V3*H3</f>
        <v>37500000</v>
      </c>
      <c r="Z3" s="7">
        <f>X3*H3</f>
        <v>44625000</v>
      </c>
      <c r="AA3" s="7">
        <f t="shared" ref="AA3:AA20" si="2">AVERAGE(L3,Q3,V3)</f>
        <v>79491.666666666672</v>
      </c>
      <c r="AB3" s="7">
        <f t="shared" ref="AB3:AB20" si="3">AVERAGE(M3,R3,W3)</f>
        <v>15103.416666666666</v>
      </c>
      <c r="AC3" s="7">
        <f t="shared" ref="AC3:AC20" si="4">AVERAGE(N3,S3,X3)</f>
        <v>94595.083333333328</v>
      </c>
      <c r="AD3" s="7">
        <f t="shared" ref="AD3:AD20" si="5">AVERAGE(O3,T3,Y3)</f>
        <v>39745833.333333336</v>
      </c>
      <c r="AE3" s="7">
        <f t="shared" ref="AE3:AE19" si="6">AVERAGE(P3,U3,Z3)</f>
        <v>47297541.666666664</v>
      </c>
      <c r="AF3" s="127">
        <f>_xlfn.STDEV.P(P3,U3,Z3)</f>
        <v>2069722.6070512177</v>
      </c>
      <c r="AG3" s="128">
        <f t="shared" ref="AG3:AG21" si="7">AF3/AE3</f>
        <v>4.3759623314838618E-2</v>
      </c>
    </row>
    <row r="4" spans="1:36" ht="115.2" x14ac:dyDescent="0.3">
      <c r="A4" s="14">
        <v>2</v>
      </c>
      <c r="B4" s="313"/>
      <c r="C4" s="296"/>
      <c r="D4" s="296"/>
      <c r="E4" s="296"/>
      <c r="F4" s="296"/>
      <c r="G4" s="39" t="s">
        <v>35</v>
      </c>
      <c r="H4" s="35">
        <v>500</v>
      </c>
      <c r="I4" s="35" t="s">
        <v>36</v>
      </c>
      <c r="J4" s="296"/>
      <c r="K4" s="296"/>
      <c r="L4" s="66">
        <v>890.4</v>
      </c>
      <c r="M4" s="65">
        <f t="shared" ref="M4:M21" si="8">+L4*19%</f>
        <v>169.17599999999999</v>
      </c>
      <c r="N4" s="69">
        <f t="shared" ref="N4:N21" si="9">+M4+L4</f>
        <v>1059.576</v>
      </c>
      <c r="O4" s="7">
        <f t="shared" ref="O4:O21" si="10">H4*L4</f>
        <v>445200</v>
      </c>
      <c r="P4" s="7">
        <f t="shared" ref="P4:P21" si="11">N4*H4</f>
        <v>529788</v>
      </c>
      <c r="Q4" s="78">
        <v>800</v>
      </c>
      <c r="R4" s="65">
        <f t="shared" si="0"/>
        <v>152</v>
      </c>
      <c r="S4" s="69">
        <f t="shared" si="1"/>
        <v>952</v>
      </c>
      <c r="T4" s="7">
        <f t="shared" ref="T4:T21" si="12">Q4*H4</f>
        <v>400000</v>
      </c>
      <c r="U4" s="7">
        <f t="shared" ref="U4:U21" si="13">S4*H4</f>
        <v>476000</v>
      </c>
      <c r="V4" s="7">
        <v>800</v>
      </c>
      <c r="W4" s="7">
        <v>152</v>
      </c>
      <c r="X4" s="7">
        <v>952</v>
      </c>
      <c r="Y4" s="7">
        <f t="shared" ref="Y4:Y21" si="14">V4*H4</f>
        <v>400000</v>
      </c>
      <c r="Z4" s="7">
        <f t="shared" ref="Z4:Z21" si="15">X4*H4</f>
        <v>476000</v>
      </c>
      <c r="AA4" s="7">
        <f t="shared" si="2"/>
        <v>830.13333333333333</v>
      </c>
      <c r="AB4" s="7">
        <f t="shared" si="3"/>
        <v>157.72533333333334</v>
      </c>
      <c r="AC4" s="7">
        <f t="shared" si="4"/>
        <v>987.85866666666664</v>
      </c>
      <c r="AD4" s="7">
        <f t="shared" si="5"/>
        <v>415066.66666666669</v>
      </c>
      <c r="AE4" s="7">
        <f t="shared" si="6"/>
        <v>493929.33333333331</v>
      </c>
      <c r="AF4" s="127">
        <f t="shared" ref="AF4:AF19" si="16">_xlfn.STDEV.P(P4,U4,Z4)</f>
        <v>25355.906364308015</v>
      </c>
      <c r="AG4" s="128">
        <f t="shared" si="7"/>
        <v>5.1335089157776986E-2</v>
      </c>
    </row>
    <row r="5" spans="1:36" ht="28.8" x14ac:dyDescent="0.3">
      <c r="A5" s="14">
        <v>3</v>
      </c>
      <c r="B5" s="313"/>
      <c r="C5" s="296"/>
      <c r="D5" s="296"/>
      <c r="E5" s="296"/>
      <c r="F5" s="296"/>
      <c r="G5" s="40" t="s">
        <v>37</v>
      </c>
      <c r="H5" s="152">
        <v>200</v>
      </c>
      <c r="I5" s="35" t="s">
        <v>36</v>
      </c>
      <c r="J5" s="296"/>
      <c r="K5" s="296"/>
      <c r="L5" s="66">
        <v>1669.5</v>
      </c>
      <c r="M5" s="65">
        <f t="shared" si="8"/>
        <v>317.20499999999998</v>
      </c>
      <c r="N5" s="69">
        <f t="shared" si="9"/>
        <v>1986.7049999999999</v>
      </c>
      <c r="O5" s="7">
        <f t="shared" si="10"/>
        <v>333900</v>
      </c>
      <c r="P5" s="7">
        <f t="shared" si="11"/>
        <v>397341</v>
      </c>
      <c r="Q5" s="78">
        <v>1500</v>
      </c>
      <c r="R5" s="65">
        <f t="shared" si="0"/>
        <v>285</v>
      </c>
      <c r="S5" s="69">
        <f t="shared" si="1"/>
        <v>1785</v>
      </c>
      <c r="T5" s="7">
        <f t="shared" si="12"/>
        <v>300000</v>
      </c>
      <c r="U5" s="7">
        <f t="shared" si="13"/>
        <v>357000</v>
      </c>
      <c r="V5" s="7">
        <v>1500</v>
      </c>
      <c r="W5" s="7">
        <v>285</v>
      </c>
      <c r="X5" s="7">
        <v>1785</v>
      </c>
      <c r="Y5" s="7">
        <f t="shared" si="14"/>
        <v>300000</v>
      </c>
      <c r="Z5" s="7">
        <f t="shared" si="15"/>
        <v>357000</v>
      </c>
      <c r="AA5" s="7">
        <f t="shared" si="2"/>
        <v>1556.5</v>
      </c>
      <c r="AB5" s="7">
        <f t="shared" si="3"/>
        <v>295.73499999999996</v>
      </c>
      <c r="AC5" s="7">
        <f t="shared" si="4"/>
        <v>1852.2349999999999</v>
      </c>
      <c r="AD5" s="7">
        <f t="shared" si="5"/>
        <v>311300</v>
      </c>
      <c r="AE5" s="7">
        <f t="shared" si="6"/>
        <v>370447</v>
      </c>
      <c r="AF5" s="127">
        <f t="shared" si="16"/>
        <v>19016.929773231008</v>
      </c>
      <c r="AG5" s="128">
        <f t="shared" si="7"/>
        <v>5.1335089157776979E-2</v>
      </c>
    </row>
    <row r="6" spans="1:36" ht="28.8" x14ac:dyDescent="0.3">
      <c r="A6" s="14">
        <v>4</v>
      </c>
      <c r="B6" s="313"/>
      <c r="C6" s="296"/>
      <c r="D6" s="296"/>
      <c r="E6" s="296"/>
      <c r="F6" s="296"/>
      <c r="G6" s="41" t="s">
        <v>38</v>
      </c>
      <c r="H6" s="35">
        <v>200</v>
      </c>
      <c r="I6" s="35" t="s">
        <v>36</v>
      </c>
      <c r="J6" s="296"/>
      <c r="K6" s="296"/>
      <c r="L6" s="66">
        <v>2226</v>
      </c>
      <c r="M6" s="65">
        <f t="shared" si="8"/>
        <v>422.94</v>
      </c>
      <c r="N6" s="69">
        <f t="shared" si="9"/>
        <v>2648.94</v>
      </c>
      <c r="O6" s="7">
        <f t="shared" si="10"/>
        <v>445200</v>
      </c>
      <c r="P6" s="7">
        <f t="shared" si="11"/>
        <v>529788</v>
      </c>
      <c r="Q6" s="78">
        <v>2200</v>
      </c>
      <c r="R6" s="65">
        <f t="shared" si="0"/>
        <v>418</v>
      </c>
      <c r="S6" s="69">
        <f t="shared" si="1"/>
        <v>2618</v>
      </c>
      <c r="T6" s="7">
        <f t="shared" si="12"/>
        <v>440000</v>
      </c>
      <c r="U6" s="7">
        <f t="shared" si="13"/>
        <v>523600</v>
      </c>
      <c r="V6" s="7">
        <v>2000</v>
      </c>
      <c r="W6" s="7">
        <v>380</v>
      </c>
      <c r="X6" s="7">
        <v>2380</v>
      </c>
      <c r="Y6" s="7">
        <f t="shared" si="14"/>
        <v>400000</v>
      </c>
      <c r="Z6" s="7">
        <f t="shared" si="15"/>
        <v>476000</v>
      </c>
      <c r="AA6" s="7">
        <f t="shared" si="2"/>
        <v>2142</v>
      </c>
      <c r="AB6" s="7">
        <f t="shared" si="3"/>
        <v>406.98</v>
      </c>
      <c r="AC6" s="7">
        <f t="shared" si="4"/>
        <v>2548.98</v>
      </c>
      <c r="AD6" s="7">
        <f t="shared" si="5"/>
        <v>428400</v>
      </c>
      <c r="AE6" s="7">
        <f t="shared" si="6"/>
        <v>509796</v>
      </c>
      <c r="AF6" s="127">
        <f t="shared" si="16"/>
        <v>24030.536795225082</v>
      </c>
      <c r="AG6" s="128">
        <f t="shared" si="7"/>
        <v>4.7137554620328682E-2</v>
      </c>
    </row>
    <row r="7" spans="1:36" ht="331.2" x14ac:dyDescent="0.3">
      <c r="A7" s="14">
        <v>5</v>
      </c>
      <c r="B7" s="313"/>
      <c r="C7" s="35" t="s">
        <v>39</v>
      </c>
      <c r="D7" s="35" t="s">
        <v>40</v>
      </c>
      <c r="E7" s="35" t="s">
        <v>41</v>
      </c>
      <c r="F7" s="35" t="s">
        <v>42</v>
      </c>
      <c r="G7" s="42" t="s">
        <v>43</v>
      </c>
      <c r="H7" s="35">
        <v>450</v>
      </c>
      <c r="I7" s="35" t="s">
        <v>44</v>
      </c>
      <c r="J7" s="35">
        <v>12</v>
      </c>
      <c r="K7" s="6" t="s">
        <v>45</v>
      </c>
      <c r="L7" s="66">
        <v>556.5</v>
      </c>
      <c r="M7" s="65">
        <f t="shared" si="8"/>
        <v>105.735</v>
      </c>
      <c r="N7" s="69">
        <f t="shared" si="9"/>
        <v>662.23500000000001</v>
      </c>
      <c r="O7" s="7">
        <f t="shared" si="10"/>
        <v>250425</v>
      </c>
      <c r="P7" s="7">
        <f t="shared" si="11"/>
        <v>298005.75</v>
      </c>
      <c r="Q7" s="78">
        <v>474</v>
      </c>
      <c r="R7" s="65">
        <f t="shared" si="0"/>
        <v>90.06</v>
      </c>
      <c r="S7" s="69">
        <f t="shared" si="1"/>
        <v>564.05999999999995</v>
      </c>
      <c r="T7" s="7">
        <f t="shared" si="12"/>
        <v>213300</v>
      </c>
      <c r="U7" s="7">
        <f t="shared" si="13"/>
        <v>253826.99999999997</v>
      </c>
      <c r="V7" s="7">
        <v>500</v>
      </c>
      <c r="W7" s="7">
        <v>95</v>
      </c>
      <c r="X7" s="7">
        <v>595</v>
      </c>
      <c r="Y7" s="7">
        <f t="shared" si="14"/>
        <v>225000</v>
      </c>
      <c r="Z7" s="7">
        <f t="shared" si="15"/>
        <v>267750</v>
      </c>
      <c r="AA7" s="7">
        <f t="shared" si="2"/>
        <v>510.16666666666669</v>
      </c>
      <c r="AB7" s="7">
        <f t="shared" si="3"/>
        <v>96.931666666666672</v>
      </c>
      <c r="AC7" s="7">
        <f t="shared" si="4"/>
        <v>607.09833333333336</v>
      </c>
      <c r="AD7" s="7">
        <f t="shared" si="5"/>
        <v>229575</v>
      </c>
      <c r="AE7" s="7">
        <f t="shared" si="6"/>
        <v>273194.25</v>
      </c>
      <c r="AF7" s="127">
        <f t="shared" si="16"/>
        <v>18442.168734316481</v>
      </c>
      <c r="AG7" s="128">
        <f t="shared" si="7"/>
        <v>6.7505698726515947E-2</v>
      </c>
    </row>
    <row r="8" spans="1:36" ht="72" x14ac:dyDescent="0.3">
      <c r="A8" s="14">
        <v>6</v>
      </c>
      <c r="B8" s="313"/>
      <c r="C8" s="296" t="s">
        <v>46</v>
      </c>
      <c r="D8" s="296" t="s">
        <v>47</v>
      </c>
      <c r="E8" s="296" t="s">
        <v>48</v>
      </c>
      <c r="F8" s="296" t="s">
        <v>49</v>
      </c>
      <c r="G8" s="42" t="s">
        <v>50</v>
      </c>
      <c r="H8" s="35">
        <v>15</v>
      </c>
      <c r="I8" s="35" t="s">
        <v>44</v>
      </c>
      <c r="J8" s="296" t="s">
        <v>48</v>
      </c>
      <c r="K8" s="6"/>
      <c r="L8" s="66">
        <v>3116400</v>
      </c>
      <c r="M8" s="65">
        <f t="shared" si="8"/>
        <v>592116</v>
      </c>
      <c r="N8" s="69">
        <f t="shared" si="9"/>
        <v>3708516</v>
      </c>
      <c r="O8" s="7">
        <f t="shared" si="10"/>
        <v>46746000</v>
      </c>
      <c r="P8" s="7">
        <f t="shared" si="11"/>
        <v>55627740</v>
      </c>
      <c r="Q8" s="78">
        <v>2830489</v>
      </c>
      <c r="R8" s="65">
        <f t="shared" si="0"/>
        <v>537792.91</v>
      </c>
      <c r="S8" s="69">
        <f t="shared" si="1"/>
        <v>3368281.91</v>
      </c>
      <c r="T8" s="7">
        <f t="shared" si="12"/>
        <v>42457335</v>
      </c>
      <c r="U8" s="7">
        <f t="shared" si="13"/>
        <v>50524228.650000006</v>
      </c>
      <c r="V8" s="7">
        <v>2800000</v>
      </c>
      <c r="W8" s="7">
        <v>532000</v>
      </c>
      <c r="X8" s="7">
        <v>3332000</v>
      </c>
      <c r="Y8" s="7">
        <f t="shared" si="14"/>
        <v>42000000</v>
      </c>
      <c r="Z8" s="7">
        <f t="shared" si="15"/>
        <v>49980000</v>
      </c>
      <c r="AA8" s="7">
        <f t="shared" si="2"/>
        <v>2915629.6666666665</v>
      </c>
      <c r="AB8" s="7">
        <f t="shared" si="3"/>
        <v>553969.63666666672</v>
      </c>
      <c r="AC8" s="7">
        <f t="shared" si="4"/>
        <v>3469599.3033333332</v>
      </c>
      <c r="AD8" s="7">
        <f t="shared" si="5"/>
        <v>43734445</v>
      </c>
      <c r="AE8" s="7">
        <f t="shared" si="6"/>
        <v>52043989.550000004</v>
      </c>
      <c r="AF8" s="127">
        <f t="shared" si="16"/>
        <v>2543815.5949644619</v>
      </c>
      <c r="AG8" s="128">
        <f t="shared" si="7"/>
        <v>4.8878182033307661E-2</v>
      </c>
      <c r="AI8" s="1">
        <f>350*6</f>
        <v>2100</v>
      </c>
      <c r="AJ8" s="1">
        <f>350*3</f>
        <v>1050</v>
      </c>
    </row>
    <row r="9" spans="1:36" ht="43.2" x14ac:dyDescent="0.3">
      <c r="A9" s="14">
        <v>7</v>
      </c>
      <c r="B9" s="313"/>
      <c r="C9" s="296"/>
      <c r="D9" s="296"/>
      <c r="E9" s="296"/>
      <c r="F9" s="296"/>
      <c r="G9" s="42" t="s">
        <v>51</v>
      </c>
      <c r="H9" s="152">
        <v>450</v>
      </c>
      <c r="I9" s="35" t="s">
        <v>44</v>
      </c>
      <c r="J9" s="296"/>
      <c r="K9" s="6"/>
      <c r="L9" s="67">
        <v>779.1</v>
      </c>
      <c r="M9" s="65">
        <f t="shared" si="8"/>
        <v>148.029</v>
      </c>
      <c r="N9" s="69">
        <f t="shared" si="9"/>
        <v>927.12900000000002</v>
      </c>
      <c r="O9" s="7">
        <f t="shared" si="10"/>
        <v>350595</v>
      </c>
      <c r="P9" s="7">
        <f t="shared" si="11"/>
        <v>417208.05</v>
      </c>
      <c r="Q9" s="78">
        <v>750</v>
      </c>
      <c r="R9" s="65">
        <f t="shared" si="0"/>
        <v>142.5</v>
      </c>
      <c r="S9" s="69">
        <f t="shared" si="1"/>
        <v>892.5</v>
      </c>
      <c r="T9" s="7">
        <f t="shared" si="12"/>
        <v>337500</v>
      </c>
      <c r="U9" s="7">
        <f t="shared" si="13"/>
        <v>401625</v>
      </c>
      <c r="V9" s="7">
        <v>700</v>
      </c>
      <c r="W9" s="7">
        <v>133</v>
      </c>
      <c r="X9" s="7">
        <v>833</v>
      </c>
      <c r="Y9" s="7">
        <f t="shared" si="14"/>
        <v>315000</v>
      </c>
      <c r="Z9" s="7">
        <f t="shared" si="15"/>
        <v>374850</v>
      </c>
      <c r="AA9" s="7">
        <f t="shared" si="2"/>
        <v>743.0333333333333</v>
      </c>
      <c r="AB9" s="7">
        <f t="shared" si="3"/>
        <v>141.17633333333333</v>
      </c>
      <c r="AC9" s="7">
        <f t="shared" si="4"/>
        <v>884.20966666666664</v>
      </c>
      <c r="AD9" s="7">
        <f t="shared" si="5"/>
        <v>334365</v>
      </c>
      <c r="AE9" s="7">
        <f t="shared" si="6"/>
        <v>397894.35000000003</v>
      </c>
      <c r="AF9" s="127">
        <f t="shared" si="16"/>
        <v>17492.653925148119</v>
      </c>
      <c r="AG9" s="128">
        <f t="shared" si="7"/>
        <v>4.3963061865915205E-2</v>
      </c>
      <c r="AH9" s="1">
        <f>450/15</f>
        <v>30</v>
      </c>
    </row>
    <row r="10" spans="1:36" ht="158.4" x14ac:dyDescent="0.3">
      <c r="A10" s="14">
        <v>8</v>
      </c>
      <c r="B10" s="313"/>
      <c r="C10" s="281" t="s">
        <v>52</v>
      </c>
      <c r="D10" s="281" t="s">
        <v>53</v>
      </c>
      <c r="E10" s="281" t="s">
        <v>54</v>
      </c>
      <c r="F10" s="281" t="s">
        <v>55</v>
      </c>
      <c r="G10" s="40" t="s">
        <v>56</v>
      </c>
      <c r="H10" s="35">
        <v>1200</v>
      </c>
      <c r="I10" s="35" t="s">
        <v>44</v>
      </c>
      <c r="J10" s="296" t="s">
        <v>54</v>
      </c>
      <c r="K10" s="6"/>
      <c r="L10" s="66">
        <v>111300</v>
      </c>
      <c r="M10" s="65">
        <f t="shared" si="8"/>
        <v>21147</v>
      </c>
      <c r="N10" s="69">
        <f t="shared" si="9"/>
        <v>132447</v>
      </c>
      <c r="O10" s="7">
        <f t="shared" si="10"/>
        <v>133560000</v>
      </c>
      <c r="P10" s="7">
        <f t="shared" si="11"/>
        <v>158936400</v>
      </c>
      <c r="Q10" s="78">
        <v>102349</v>
      </c>
      <c r="R10" s="65">
        <f t="shared" si="0"/>
        <v>19446.310000000001</v>
      </c>
      <c r="S10" s="69">
        <f t="shared" si="1"/>
        <v>121795.31</v>
      </c>
      <c r="T10" s="7">
        <f t="shared" si="12"/>
        <v>122818800</v>
      </c>
      <c r="U10" s="7">
        <f t="shared" si="13"/>
        <v>146154372</v>
      </c>
      <c r="V10" s="7">
        <v>100000</v>
      </c>
      <c r="W10" s="7">
        <v>19000</v>
      </c>
      <c r="X10" s="7">
        <v>119000</v>
      </c>
      <c r="Y10" s="7">
        <f t="shared" si="14"/>
        <v>120000000</v>
      </c>
      <c r="Z10" s="7">
        <f t="shared" si="15"/>
        <v>142800000</v>
      </c>
      <c r="AA10" s="7">
        <f t="shared" si="2"/>
        <v>104549.66666666667</v>
      </c>
      <c r="AB10" s="7">
        <f t="shared" si="3"/>
        <v>19864.436666666665</v>
      </c>
      <c r="AC10" s="7">
        <f t="shared" si="4"/>
        <v>124414.10333333333</v>
      </c>
      <c r="AD10" s="7">
        <f t="shared" si="5"/>
        <v>125459600</v>
      </c>
      <c r="AE10" s="7">
        <f t="shared" si="6"/>
        <v>149296924</v>
      </c>
      <c r="AF10" s="127">
        <f t="shared" si="16"/>
        <v>6952341.3823223608</v>
      </c>
      <c r="AG10" s="128">
        <f t="shared" si="7"/>
        <v>4.6567211139074513E-2</v>
      </c>
      <c r="AI10" s="1">
        <f>450*12</f>
        <v>5400</v>
      </c>
    </row>
    <row r="11" spans="1:36" ht="72" x14ac:dyDescent="0.3">
      <c r="A11" s="14">
        <v>9</v>
      </c>
      <c r="B11" s="313"/>
      <c r="C11" s="282"/>
      <c r="D11" s="282"/>
      <c r="E11" s="282"/>
      <c r="F11" s="282"/>
      <c r="G11" s="40" t="s">
        <v>57</v>
      </c>
      <c r="H11" s="35">
        <v>200</v>
      </c>
      <c r="I11" s="35" t="s">
        <v>44</v>
      </c>
      <c r="J11" s="296"/>
      <c r="K11" s="6"/>
      <c r="L11" s="68">
        <v>5565</v>
      </c>
      <c r="M11" s="65">
        <f t="shared" si="8"/>
        <v>1057.3499999999999</v>
      </c>
      <c r="N11" s="69">
        <f t="shared" si="9"/>
        <v>6622.35</v>
      </c>
      <c r="O11" s="7">
        <f t="shared" si="10"/>
        <v>1113000</v>
      </c>
      <c r="P11" s="7">
        <f t="shared" si="11"/>
        <v>1324470</v>
      </c>
      <c r="Q11" s="78">
        <v>5000</v>
      </c>
      <c r="R11" s="65">
        <f t="shared" si="0"/>
        <v>950</v>
      </c>
      <c r="S11" s="69">
        <f t="shared" si="1"/>
        <v>5950</v>
      </c>
      <c r="T11" s="7">
        <f t="shared" si="12"/>
        <v>1000000</v>
      </c>
      <c r="U11" s="7">
        <f t="shared" si="13"/>
        <v>1190000</v>
      </c>
      <c r="V11" s="7">
        <v>5000</v>
      </c>
      <c r="W11" s="7">
        <v>950</v>
      </c>
      <c r="X11" s="7">
        <v>5950</v>
      </c>
      <c r="Y11" s="7">
        <f t="shared" si="14"/>
        <v>1000000</v>
      </c>
      <c r="Z11" s="7">
        <f t="shared" si="15"/>
        <v>1190000</v>
      </c>
      <c r="AA11" s="7">
        <f t="shared" si="2"/>
        <v>5188.333333333333</v>
      </c>
      <c r="AB11" s="7">
        <f t="shared" si="3"/>
        <v>985.7833333333333</v>
      </c>
      <c r="AC11" s="7">
        <f t="shared" si="4"/>
        <v>6174.1166666666659</v>
      </c>
      <c r="AD11" s="7">
        <f t="shared" si="5"/>
        <v>1037666.6666666666</v>
      </c>
      <c r="AE11" s="7">
        <f t="shared" si="6"/>
        <v>1234823.3333333333</v>
      </c>
      <c r="AF11" s="127">
        <f t="shared" si="16"/>
        <v>63389.765910770038</v>
      </c>
      <c r="AG11" s="128">
        <f t="shared" si="7"/>
        <v>5.1335089157776993E-2</v>
      </c>
    </row>
    <row r="12" spans="1:36" ht="15.6" x14ac:dyDescent="0.3">
      <c r="A12" s="5">
        <v>10</v>
      </c>
      <c r="B12" s="314"/>
      <c r="C12" s="282"/>
      <c r="D12" s="283"/>
      <c r="E12" s="283"/>
      <c r="F12" s="283"/>
      <c r="G12" s="40" t="s">
        <v>58</v>
      </c>
      <c r="H12" s="35">
        <v>2</v>
      </c>
      <c r="I12" s="35" t="s">
        <v>59</v>
      </c>
      <c r="J12" s="296"/>
      <c r="K12" s="6"/>
      <c r="L12" s="68">
        <v>3339000</v>
      </c>
      <c r="M12" s="65">
        <f t="shared" si="8"/>
        <v>634410</v>
      </c>
      <c r="N12" s="69">
        <f t="shared" si="9"/>
        <v>3973410</v>
      </c>
      <c r="O12" s="7">
        <f t="shared" si="10"/>
        <v>6678000</v>
      </c>
      <c r="P12" s="7">
        <f t="shared" si="11"/>
        <v>7946820</v>
      </c>
      <c r="Q12" s="78">
        <v>3500000</v>
      </c>
      <c r="R12" s="65">
        <f t="shared" si="0"/>
        <v>665000</v>
      </c>
      <c r="S12" s="69">
        <f t="shared" si="1"/>
        <v>4165000</v>
      </c>
      <c r="T12" s="7">
        <f t="shared" si="12"/>
        <v>7000000</v>
      </c>
      <c r="U12" s="7">
        <f t="shared" si="13"/>
        <v>8330000</v>
      </c>
      <c r="V12" s="7">
        <v>3000000</v>
      </c>
      <c r="W12" s="7">
        <v>570000</v>
      </c>
      <c r="X12" s="7">
        <v>3570000</v>
      </c>
      <c r="Y12" s="7">
        <f t="shared" si="14"/>
        <v>6000000</v>
      </c>
      <c r="Z12" s="7">
        <f t="shared" si="15"/>
        <v>7140000</v>
      </c>
      <c r="AA12" s="7">
        <f t="shared" si="2"/>
        <v>3279666.6666666665</v>
      </c>
      <c r="AB12" s="7">
        <f t="shared" si="3"/>
        <v>623136.66666666663</v>
      </c>
      <c r="AC12" s="7">
        <f t="shared" si="4"/>
        <v>3902803.3333333335</v>
      </c>
      <c r="AD12" s="7">
        <f t="shared" si="5"/>
        <v>6559333.333333333</v>
      </c>
      <c r="AE12" s="7">
        <f t="shared" si="6"/>
        <v>7805606.666666667</v>
      </c>
      <c r="AF12" s="127">
        <f t="shared" si="16"/>
        <v>495971.03687838686</v>
      </c>
      <c r="AG12" s="128">
        <f t="shared" si="7"/>
        <v>6.3540357342933868E-2</v>
      </c>
    </row>
    <row r="13" spans="1:36" ht="230.4" x14ac:dyDescent="0.3">
      <c r="A13" s="14">
        <v>11</v>
      </c>
      <c r="B13" s="63" t="s">
        <v>60</v>
      </c>
      <c r="C13" s="47" t="s">
        <v>61</v>
      </c>
      <c r="D13" s="47" t="s">
        <v>62</v>
      </c>
      <c r="E13" s="37" t="s">
        <v>63</v>
      </c>
      <c r="F13" s="37">
        <v>350</v>
      </c>
      <c r="G13" s="42" t="s">
        <v>64</v>
      </c>
      <c r="H13" s="35">
        <v>6</v>
      </c>
      <c r="I13" s="35" t="s">
        <v>65</v>
      </c>
      <c r="J13" s="35">
        <v>350</v>
      </c>
      <c r="K13" s="4" t="s">
        <v>66</v>
      </c>
      <c r="L13" s="66">
        <v>5008500</v>
      </c>
      <c r="M13" s="65">
        <f t="shared" si="8"/>
        <v>951615</v>
      </c>
      <c r="N13" s="69">
        <f t="shared" si="9"/>
        <v>5960115</v>
      </c>
      <c r="O13" s="7">
        <f t="shared" si="10"/>
        <v>30051000</v>
      </c>
      <c r="P13" s="7">
        <f t="shared" si="11"/>
        <v>35760690</v>
      </c>
      <c r="Q13" s="78">
        <v>4500000</v>
      </c>
      <c r="R13" s="65">
        <f t="shared" si="0"/>
        <v>855000</v>
      </c>
      <c r="S13" s="69">
        <f t="shared" si="1"/>
        <v>5355000</v>
      </c>
      <c r="T13" s="7">
        <f t="shared" si="12"/>
        <v>27000000</v>
      </c>
      <c r="U13" s="7">
        <f t="shared" si="13"/>
        <v>32130000</v>
      </c>
      <c r="V13" s="7">
        <v>4500000</v>
      </c>
      <c r="W13" s="7">
        <v>855000</v>
      </c>
      <c r="X13" s="7">
        <v>5355000</v>
      </c>
      <c r="Y13" s="7">
        <f t="shared" si="14"/>
        <v>27000000</v>
      </c>
      <c r="Z13" s="7">
        <f t="shared" si="15"/>
        <v>32130000</v>
      </c>
      <c r="AA13" s="7">
        <f t="shared" si="2"/>
        <v>4669500</v>
      </c>
      <c r="AB13" s="7">
        <f t="shared" si="3"/>
        <v>887205</v>
      </c>
      <c r="AC13" s="7">
        <f t="shared" si="4"/>
        <v>5556705</v>
      </c>
      <c r="AD13" s="7">
        <f t="shared" si="5"/>
        <v>28017000</v>
      </c>
      <c r="AE13" s="7">
        <f t="shared" si="6"/>
        <v>33340230</v>
      </c>
      <c r="AF13" s="127">
        <f t="shared" si="16"/>
        <v>1711523.6795907908</v>
      </c>
      <c r="AG13" s="128">
        <f t="shared" si="7"/>
        <v>5.1335089157776979E-2</v>
      </c>
    </row>
    <row r="14" spans="1:36" ht="144" x14ac:dyDescent="0.3">
      <c r="A14" s="5">
        <v>12</v>
      </c>
      <c r="B14" s="347" t="s">
        <v>67</v>
      </c>
      <c r="C14" s="296" t="s">
        <v>68</v>
      </c>
      <c r="D14" s="296" t="s">
        <v>69</v>
      </c>
      <c r="E14" s="296" t="s">
        <v>70</v>
      </c>
      <c r="F14" s="296" t="s">
        <v>71</v>
      </c>
      <c r="G14" s="43" t="s">
        <v>72</v>
      </c>
      <c r="H14" s="35">
        <v>10</v>
      </c>
      <c r="I14" s="35" t="s">
        <v>73</v>
      </c>
      <c r="J14" s="296" t="s">
        <v>70</v>
      </c>
      <c r="K14" s="4"/>
      <c r="L14" s="66">
        <v>10017000</v>
      </c>
      <c r="M14" s="65">
        <f t="shared" si="8"/>
        <v>1903230</v>
      </c>
      <c r="N14" s="69">
        <f t="shared" si="9"/>
        <v>11920230</v>
      </c>
      <c r="O14" s="7">
        <f t="shared" si="10"/>
        <v>100170000</v>
      </c>
      <c r="P14" s="7">
        <f t="shared" si="11"/>
        <v>119202300</v>
      </c>
      <c r="Q14" s="78">
        <v>9646509</v>
      </c>
      <c r="R14" s="65">
        <f t="shared" si="0"/>
        <v>1832836.71</v>
      </c>
      <c r="S14" s="69">
        <f t="shared" si="1"/>
        <v>11479345.710000001</v>
      </c>
      <c r="T14" s="7">
        <f t="shared" si="12"/>
        <v>96465090</v>
      </c>
      <c r="U14" s="7">
        <f t="shared" si="13"/>
        <v>114793457.10000001</v>
      </c>
      <c r="V14" s="7">
        <v>9000000</v>
      </c>
      <c r="W14" s="7">
        <v>1710000</v>
      </c>
      <c r="X14" s="7">
        <v>10710000</v>
      </c>
      <c r="Y14" s="7">
        <f t="shared" si="14"/>
        <v>90000000</v>
      </c>
      <c r="Z14" s="7">
        <f t="shared" si="15"/>
        <v>107100000</v>
      </c>
      <c r="AA14" s="7">
        <f t="shared" si="2"/>
        <v>9554503</v>
      </c>
      <c r="AB14" s="7">
        <f t="shared" si="3"/>
        <v>1815355.57</v>
      </c>
      <c r="AC14" s="7">
        <f t="shared" si="4"/>
        <v>11369858.57</v>
      </c>
      <c r="AD14" s="7">
        <f t="shared" si="5"/>
        <v>95545030</v>
      </c>
      <c r="AE14" s="7">
        <f t="shared" si="6"/>
        <v>113698585.7</v>
      </c>
      <c r="AF14" s="127">
        <f t="shared" si="16"/>
        <v>5001031.4842309272</v>
      </c>
      <c r="AG14" s="128">
        <f t="shared" si="7"/>
        <v>4.3984992895394717E-2</v>
      </c>
    </row>
    <row r="15" spans="1:36" ht="86.4" x14ac:dyDescent="0.3">
      <c r="A15" s="14">
        <v>13</v>
      </c>
      <c r="B15" s="348"/>
      <c r="C15" s="296"/>
      <c r="D15" s="296"/>
      <c r="E15" s="296"/>
      <c r="F15" s="296"/>
      <c r="G15" s="42" t="s">
        <v>123</v>
      </c>
      <c r="H15" s="35">
        <v>10</v>
      </c>
      <c r="I15" s="35" t="s">
        <v>44</v>
      </c>
      <c r="J15" s="296"/>
      <c r="K15" s="4"/>
      <c r="L15" s="66">
        <v>9121294.6999999993</v>
      </c>
      <c r="M15" s="65">
        <f t="shared" si="8"/>
        <v>1733045.9929999998</v>
      </c>
      <c r="N15" s="69">
        <f t="shared" si="9"/>
        <v>10854340.693</v>
      </c>
      <c r="O15" s="7">
        <f t="shared" si="10"/>
        <v>91212947</v>
      </c>
      <c r="P15" s="7">
        <f t="shared" si="11"/>
        <v>108543406.93000001</v>
      </c>
      <c r="Q15" s="78">
        <v>8250304</v>
      </c>
      <c r="R15" s="65">
        <f t="shared" si="0"/>
        <v>1567557.76</v>
      </c>
      <c r="S15" s="69">
        <f t="shared" si="1"/>
        <v>9817861.7599999998</v>
      </c>
      <c r="T15" s="7">
        <f t="shared" si="12"/>
        <v>82503040</v>
      </c>
      <c r="U15" s="7">
        <f t="shared" si="13"/>
        <v>98178617.599999994</v>
      </c>
      <c r="V15" s="7">
        <v>8195233</v>
      </c>
      <c r="W15" s="7">
        <v>1557094</v>
      </c>
      <c r="X15" s="7">
        <v>9752328</v>
      </c>
      <c r="Y15" s="7">
        <f t="shared" si="14"/>
        <v>81952330</v>
      </c>
      <c r="Z15" s="7">
        <f t="shared" si="15"/>
        <v>97523280</v>
      </c>
      <c r="AA15" s="7">
        <f t="shared" si="2"/>
        <v>8522277.2333333325</v>
      </c>
      <c r="AB15" s="7">
        <f t="shared" si="3"/>
        <v>1619232.5843333332</v>
      </c>
      <c r="AC15" s="7">
        <f t="shared" si="4"/>
        <v>10141510.151000001</v>
      </c>
      <c r="AD15" s="7">
        <f t="shared" si="5"/>
        <v>85222772.333333328</v>
      </c>
      <c r="AE15" s="7">
        <f t="shared" si="6"/>
        <v>101415101.50999999</v>
      </c>
      <c r="AF15" s="127">
        <f t="shared" si="16"/>
        <v>5047568.4220618904</v>
      </c>
      <c r="AG15" s="128">
        <f t="shared" si="7"/>
        <v>4.9771368828775239E-2</v>
      </c>
    </row>
    <row r="16" spans="1:36" ht="57.6" x14ac:dyDescent="0.3">
      <c r="A16" s="5">
        <v>14</v>
      </c>
      <c r="B16" s="348"/>
      <c r="C16" s="296"/>
      <c r="D16" s="296"/>
      <c r="E16" s="296"/>
      <c r="F16" s="296"/>
      <c r="G16" s="42" t="s">
        <v>169</v>
      </c>
      <c r="H16" s="35">
        <v>50</v>
      </c>
      <c r="I16" s="35" t="s">
        <v>44</v>
      </c>
      <c r="J16" s="296"/>
      <c r="K16" s="4"/>
      <c r="L16" s="66">
        <v>1446900</v>
      </c>
      <c r="M16" s="65">
        <f t="shared" si="8"/>
        <v>274911</v>
      </c>
      <c r="N16" s="69">
        <f t="shared" si="9"/>
        <v>1721811</v>
      </c>
      <c r="O16" s="7">
        <f t="shared" si="10"/>
        <v>72345000</v>
      </c>
      <c r="P16" s="7">
        <f t="shared" si="11"/>
        <v>86090550</v>
      </c>
      <c r="Q16" s="78">
        <v>1307356</v>
      </c>
      <c r="R16" s="65">
        <f t="shared" si="0"/>
        <v>248397.64</v>
      </c>
      <c r="S16" s="69">
        <f t="shared" si="1"/>
        <v>1555753.6400000001</v>
      </c>
      <c r="T16" s="7">
        <f t="shared" si="12"/>
        <v>65367800</v>
      </c>
      <c r="U16" s="7">
        <f t="shared" si="13"/>
        <v>77787682</v>
      </c>
      <c r="V16" s="7">
        <v>1300000</v>
      </c>
      <c r="W16" s="7">
        <v>247000</v>
      </c>
      <c r="X16" s="7">
        <v>1547000</v>
      </c>
      <c r="Y16" s="7">
        <f t="shared" si="14"/>
        <v>65000000</v>
      </c>
      <c r="Z16" s="7">
        <f t="shared" si="15"/>
        <v>77350000</v>
      </c>
      <c r="AA16" s="7">
        <f t="shared" si="2"/>
        <v>1351418.6666666667</v>
      </c>
      <c r="AB16" s="7">
        <f t="shared" si="3"/>
        <v>256769.54666666666</v>
      </c>
      <c r="AC16" s="7">
        <f t="shared" si="4"/>
        <v>1608188.2133333336</v>
      </c>
      <c r="AD16" s="7">
        <f t="shared" si="5"/>
        <v>67570933.333333328</v>
      </c>
      <c r="AE16" s="7">
        <f t="shared" si="6"/>
        <v>80409410.666666672</v>
      </c>
      <c r="AF16" s="127">
        <f t="shared" si="16"/>
        <v>4021144.0724285864</v>
      </c>
      <c r="AG16" s="128">
        <f t="shared" si="7"/>
        <v>5.0008376371492698E-2</v>
      </c>
    </row>
    <row r="17" spans="1:34" ht="57.6" x14ac:dyDescent="0.3">
      <c r="A17" s="14">
        <v>15</v>
      </c>
      <c r="B17" s="348"/>
      <c r="C17" s="296"/>
      <c r="D17" s="296"/>
      <c r="E17" s="296"/>
      <c r="F17" s="296"/>
      <c r="G17" s="42" t="s">
        <v>125</v>
      </c>
      <c r="H17" s="35">
        <v>10</v>
      </c>
      <c r="I17" s="35" t="s">
        <v>44</v>
      </c>
      <c r="J17" s="296"/>
      <c r="K17" s="4"/>
      <c r="L17" s="66">
        <v>2352065.7999999998</v>
      </c>
      <c r="M17" s="65">
        <f t="shared" si="8"/>
        <v>446892.50199999998</v>
      </c>
      <c r="N17" s="69">
        <f t="shared" si="9"/>
        <v>2798958.3019999997</v>
      </c>
      <c r="O17" s="7">
        <f t="shared" si="10"/>
        <v>23520658</v>
      </c>
      <c r="P17" s="7">
        <f t="shared" si="11"/>
        <v>27989583.019999996</v>
      </c>
      <c r="Q17" s="78">
        <v>4442471</v>
      </c>
      <c r="R17" s="65">
        <f t="shared" si="0"/>
        <v>844069.49</v>
      </c>
      <c r="S17" s="69">
        <f t="shared" si="1"/>
        <v>5286540.49</v>
      </c>
      <c r="T17" s="7">
        <f t="shared" si="12"/>
        <v>44424710</v>
      </c>
      <c r="U17" s="7">
        <f t="shared" si="13"/>
        <v>52865404.900000006</v>
      </c>
      <c r="V17" s="7">
        <v>2113267</v>
      </c>
      <c r="W17" s="7">
        <v>401521</v>
      </c>
      <c r="X17" s="7">
        <v>2514787</v>
      </c>
      <c r="Y17" s="7">
        <f t="shared" si="14"/>
        <v>21132670</v>
      </c>
      <c r="Z17" s="7">
        <f t="shared" si="15"/>
        <v>25147870</v>
      </c>
      <c r="AA17" s="7">
        <f t="shared" si="2"/>
        <v>2969267.9333333336</v>
      </c>
      <c r="AB17" s="7">
        <f t="shared" si="3"/>
        <v>564160.99733333336</v>
      </c>
      <c r="AC17" s="7">
        <f t="shared" si="4"/>
        <v>3533428.597333333</v>
      </c>
      <c r="AD17" s="7">
        <f t="shared" si="5"/>
        <v>29692679.333333332</v>
      </c>
      <c r="AE17" s="7">
        <f t="shared" si="6"/>
        <v>35334285.973333336</v>
      </c>
      <c r="AF17" s="127">
        <f t="shared" si="16"/>
        <v>12450540.318602161</v>
      </c>
      <c r="AG17" s="128">
        <f t="shared" si="7"/>
        <v>0.35236428232902572</v>
      </c>
    </row>
    <row r="18" spans="1:34" ht="28.8" x14ac:dyDescent="0.3">
      <c r="A18" s="5">
        <v>16</v>
      </c>
      <c r="B18" s="348"/>
      <c r="C18" s="296"/>
      <c r="D18" s="296"/>
      <c r="E18" s="296"/>
      <c r="F18" s="296"/>
      <c r="G18" s="42" t="s">
        <v>126</v>
      </c>
      <c r="H18" s="35">
        <v>150</v>
      </c>
      <c r="I18" s="35" t="s">
        <v>44</v>
      </c>
      <c r="J18" s="296"/>
      <c r="K18" s="4"/>
      <c r="L18" s="66">
        <v>4279.4849999999997</v>
      </c>
      <c r="M18" s="65">
        <f t="shared" si="8"/>
        <v>813.10214999999994</v>
      </c>
      <c r="N18" s="69">
        <f t="shared" si="9"/>
        <v>5092.5871499999994</v>
      </c>
      <c r="O18" s="7">
        <f t="shared" si="10"/>
        <v>641922.75</v>
      </c>
      <c r="P18" s="7">
        <f t="shared" si="11"/>
        <v>763888.07249999989</v>
      </c>
      <c r="Q18" s="78">
        <v>5711</v>
      </c>
      <c r="R18" s="65">
        <f t="shared" si="0"/>
        <v>1085.0899999999999</v>
      </c>
      <c r="S18" s="69">
        <f t="shared" si="1"/>
        <v>6796.09</v>
      </c>
      <c r="T18" s="7">
        <f t="shared" si="12"/>
        <v>856650</v>
      </c>
      <c r="U18" s="7">
        <f t="shared" si="13"/>
        <v>1019413.5</v>
      </c>
      <c r="V18" s="7">
        <v>3845</v>
      </c>
      <c r="W18" s="7">
        <v>731</v>
      </c>
      <c r="X18" s="7">
        <v>4576</v>
      </c>
      <c r="Y18" s="7">
        <f t="shared" si="14"/>
        <v>576750</v>
      </c>
      <c r="Z18" s="7">
        <f t="shared" si="15"/>
        <v>686400</v>
      </c>
      <c r="AA18" s="7">
        <f t="shared" si="2"/>
        <v>4611.8283333333338</v>
      </c>
      <c r="AB18" s="7">
        <f t="shared" si="3"/>
        <v>876.39738333333332</v>
      </c>
      <c r="AC18" s="7">
        <f t="shared" si="4"/>
        <v>5488.2257166666668</v>
      </c>
      <c r="AD18" s="7">
        <f t="shared" si="5"/>
        <v>691774.25</v>
      </c>
      <c r="AE18" s="7">
        <f t="shared" si="6"/>
        <v>823233.85749999993</v>
      </c>
      <c r="AF18" s="127">
        <f t="shared" si="16"/>
        <v>142281.26942436286</v>
      </c>
      <c r="AG18" s="128">
        <f t="shared" si="7"/>
        <v>0.17283214013627091</v>
      </c>
    </row>
    <row r="19" spans="1:34" ht="28.8" x14ac:dyDescent="0.3">
      <c r="A19" s="14">
        <v>17</v>
      </c>
      <c r="B19" s="348"/>
      <c r="C19" s="296"/>
      <c r="D19" s="296"/>
      <c r="E19" s="296"/>
      <c r="F19" s="296"/>
      <c r="G19" s="42" t="s">
        <v>171</v>
      </c>
      <c r="H19" s="35">
        <v>300</v>
      </c>
      <c r="I19" s="35" t="s">
        <v>44</v>
      </c>
      <c r="J19" s="296"/>
      <c r="K19" s="4"/>
      <c r="L19" s="66">
        <v>12876.853500000001</v>
      </c>
      <c r="M19" s="65">
        <f t="shared" si="8"/>
        <v>2446.6021650000002</v>
      </c>
      <c r="N19" s="69">
        <f t="shared" si="9"/>
        <v>15323.455665000001</v>
      </c>
      <c r="O19" s="7">
        <f t="shared" si="10"/>
        <v>3863056.0500000003</v>
      </c>
      <c r="P19" s="7">
        <f t="shared" si="11"/>
        <v>4597036.6995000001</v>
      </c>
      <c r="Q19" s="78">
        <v>9139</v>
      </c>
      <c r="R19" s="65">
        <f t="shared" si="0"/>
        <v>1736.41</v>
      </c>
      <c r="S19" s="69">
        <f t="shared" si="1"/>
        <v>10875.41</v>
      </c>
      <c r="T19" s="7">
        <f t="shared" si="12"/>
        <v>2741700</v>
      </c>
      <c r="U19" s="7">
        <f t="shared" si="13"/>
        <v>3262623</v>
      </c>
      <c r="V19" s="7">
        <v>11570</v>
      </c>
      <c r="W19" s="7">
        <v>2198</v>
      </c>
      <c r="X19" s="7">
        <v>13768</v>
      </c>
      <c r="Y19" s="7">
        <f t="shared" si="14"/>
        <v>3471000</v>
      </c>
      <c r="Z19" s="7">
        <f t="shared" si="15"/>
        <v>4130400</v>
      </c>
      <c r="AA19" s="7">
        <f t="shared" si="2"/>
        <v>11195.2845</v>
      </c>
      <c r="AB19" s="7">
        <f t="shared" si="3"/>
        <v>2127.0040549999999</v>
      </c>
      <c r="AC19" s="7">
        <f t="shared" si="4"/>
        <v>13322.288555000001</v>
      </c>
      <c r="AD19" s="7">
        <f t="shared" si="5"/>
        <v>3358585.35</v>
      </c>
      <c r="AE19" s="7">
        <f t="shared" si="6"/>
        <v>3996686.5665000002</v>
      </c>
      <c r="AF19" s="127">
        <f t="shared" si="16"/>
        <v>552916.17331930075</v>
      </c>
      <c r="AG19" s="128">
        <f t="shared" si="7"/>
        <v>0.13834364144384317</v>
      </c>
    </row>
    <row r="20" spans="1:34" ht="43.2" x14ac:dyDescent="0.3">
      <c r="A20" s="5">
        <v>18</v>
      </c>
      <c r="B20" s="348"/>
      <c r="C20" s="296"/>
      <c r="D20" s="296"/>
      <c r="E20" s="296"/>
      <c r="F20" s="296"/>
      <c r="G20" s="42" t="s">
        <v>172</v>
      </c>
      <c r="H20" s="35">
        <v>10</v>
      </c>
      <c r="I20" s="35" t="s">
        <v>44</v>
      </c>
      <c r="J20" s="296"/>
      <c r="K20" s="4"/>
      <c r="L20" s="66">
        <v>1780800</v>
      </c>
      <c r="M20" s="65">
        <f t="shared" si="8"/>
        <v>338352</v>
      </c>
      <c r="N20" s="69">
        <f t="shared" si="9"/>
        <v>2119152</v>
      </c>
      <c r="O20" s="7">
        <f t="shared" si="10"/>
        <v>17808000</v>
      </c>
      <c r="P20" s="69">
        <v>2119152</v>
      </c>
      <c r="Q20" s="78">
        <v>2600000</v>
      </c>
      <c r="R20" s="65">
        <f t="shared" si="0"/>
        <v>494000</v>
      </c>
      <c r="S20" s="69">
        <f t="shared" si="1"/>
        <v>3094000</v>
      </c>
      <c r="T20" s="7">
        <f t="shared" si="12"/>
        <v>26000000</v>
      </c>
      <c r="U20" s="7">
        <f t="shared" si="13"/>
        <v>30940000</v>
      </c>
      <c r="V20" s="7">
        <v>1600000</v>
      </c>
      <c r="W20" s="7">
        <v>304000</v>
      </c>
      <c r="X20" s="7">
        <v>1904000</v>
      </c>
      <c r="Y20" s="7">
        <f t="shared" si="14"/>
        <v>16000000</v>
      </c>
      <c r="Z20" s="7">
        <f t="shared" si="15"/>
        <v>19040000</v>
      </c>
      <c r="AA20" s="7">
        <f t="shared" si="2"/>
        <v>1993600</v>
      </c>
      <c r="AB20" s="7">
        <f t="shared" si="3"/>
        <v>378784</v>
      </c>
      <c r="AC20" s="7">
        <f t="shared" si="4"/>
        <v>2372384</v>
      </c>
      <c r="AD20" s="7">
        <f t="shared" si="5"/>
        <v>19936000</v>
      </c>
      <c r="AE20" s="7">
        <f>AVERAGE(P20,Z20)</f>
        <v>10579576</v>
      </c>
      <c r="AF20" s="127">
        <f>_xlfn.STDEV.P(P20,Z20)</f>
        <v>8460424</v>
      </c>
      <c r="AG20" s="128">
        <f t="shared" si="7"/>
        <v>0.79969405201115806</v>
      </c>
    </row>
    <row r="21" spans="1:34" ht="43.2" x14ac:dyDescent="0.3">
      <c r="A21" s="14">
        <v>19</v>
      </c>
      <c r="B21" s="349"/>
      <c r="C21" s="296"/>
      <c r="D21" s="296"/>
      <c r="E21" s="296"/>
      <c r="F21" s="296"/>
      <c r="G21" s="42" t="s">
        <v>173</v>
      </c>
      <c r="H21" s="35">
        <v>10</v>
      </c>
      <c r="I21" s="35" t="s">
        <v>44</v>
      </c>
      <c r="J21" s="296"/>
      <c r="K21" s="4"/>
      <c r="L21" s="66">
        <v>181049.55882352943</v>
      </c>
      <c r="M21" s="65">
        <f t="shared" si="8"/>
        <v>34399.416176470593</v>
      </c>
      <c r="N21" s="69">
        <f t="shared" si="9"/>
        <v>215448.97500000003</v>
      </c>
      <c r="O21" s="7">
        <f t="shared" si="10"/>
        <v>1810495.5882352942</v>
      </c>
      <c r="P21" s="7">
        <f t="shared" si="11"/>
        <v>2154489.7500000005</v>
      </c>
      <c r="Q21" s="78">
        <v>247509</v>
      </c>
      <c r="R21" s="65">
        <f t="shared" si="0"/>
        <v>47026.71</v>
      </c>
      <c r="S21" s="69">
        <f t="shared" si="1"/>
        <v>294535.71000000002</v>
      </c>
      <c r="T21" s="7">
        <f t="shared" si="12"/>
        <v>2475090</v>
      </c>
      <c r="U21" s="7">
        <f t="shared" si="13"/>
        <v>2945357.1</v>
      </c>
      <c r="V21" s="7">
        <v>162668</v>
      </c>
      <c r="W21" s="7">
        <v>30907</v>
      </c>
      <c r="X21" s="7">
        <v>193575</v>
      </c>
      <c r="Y21" s="7">
        <f t="shared" si="14"/>
        <v>1626680</v>
      </c>
      <c r="Z21" s="7">
        <f t="shared" si="15"/>
        <v>1935750</v>
      </c>
      <c r="AA21" s="7">
        <f t="shared" ref="AA21" si="17">AVERAGE(L21,Q21,V21)</f>
        <v>197075.51960784313</v>
      </c>
      <c r="AB21" s="7">
        <f t="shared" ref="AB21" si="18">AVERAGE(M21,R21,W21)</f>
        <v>37444.375392156864</v>
      </c>
      <c r="AC21" s="7">
        <f t="shared" ref="AC21" si="19">AVERAGE(N21,S21,X21)</f>
        <v>234519.89500000002</v>
      </c>
      <c r="AD21" s="7">
        <f t="shared" ref="AD21" si="20">AVERAGE(O21,T21,Y21)</f>
        <v>1970755.1960784316</v>
      </c>
      <c r="AE21" s="7">
        <f t="shared" ref="AE21" si="21">AVERAGE(P21,U21,Z21)</f>
        <v>2345198.9500000002</v>
      </c>
      <c r="AF21" s="127">
        <f>_xlfn.STDEV.P(P21,U21,Z21)</f>
        <v>433669.70789306314</v>
      </c>
      <c r="AG21" s="128">
        <f t="shared" si="7"/>
        <v>0.18491808888668618</v>
      </c>
    </row>
    <row r="22" spans="1:34" ht="36.450000000000003" customHeight="1" x14ac:dyDescent="0.3">
      <c r="A22" s="33"/>
      <c r="B22" s="33"/>
      <c r="C22" s="33"/>
      <c r="D22" s="33"/>
      <c r="E22" s="33"/>
      <c r="F22" s="10"/>
      <c r="G22" s="9"/>
      <c r="H22" s="9"/>
      <c r="I22" s="9"/>
      <c r="J22" s="33"/>
      <c r="K22" s="9"/>
      <c r="L22" s="11"/>
      <c r="M22" s="11"/>
      <c r="N22" s="11"/>
      <c r="O22" s="12"/>
      <c r="P22" s="12">
        <f>SUM(P3:P21)</f>
        <v>662896282.27199996</v>
      </c>
      <c r="Q22" s="11"/>
      <c r="R22" s="11"/>
      <c r="S22" s="11"/>
      <c r="T22" s="12"/>
      <c r="U22" s="12">
        <f>SUM(U3:U21)</f>
        <v>669733207.85000002</v>
      </c>
      <c r="V22" s="11"/>
      <c r="W22" s="11"/>
      <c r="X22" s="11"/>
      <c r="Y22" s="12"/>
      <c r="Z22" s="12">
        <f>SUM(Z3:Z21)</f>
        <v>612730300</v>
      </c>
      <c r="AA22" s="11"/>
      <c r="AB22" s="11"/>
      <c r="AC22" s="11"/>
      <c r="AD22" s="12"/>
      <c r="AE22" s="12">
        <f>SUM(AE3:AE14)</f>
        <v>406762961.84999996</v>
      </c>
      <c r="AF22" s="12"/>
      <c r="AG22" s="29"/>
    </row>
    <row r="23" spans="1:34" ht="15.6" x14ac:dyDescent="0.3">
      <c r="A23" s="3"/>
      <c r="B23" s="3"/>
      <c r="C23" s="3"/>
      <c r="D23" s="3"/>
      <c r="E23" s="3"/>
      <c r="F23" s="3"/>
      <c r="G23" s="3"/>
      <c r="H23" s="3"/>
      <c r="I23" s="3"/>
      <c r="J23" s="3"/>
      <c r="K23" s="3"/>
      <c r="L23" s="3"/>
      <c r="M23" s="3"/>
      <c r="N23" s="3"/>
      <c r="O23" s="3"/>
      <c r="P23" s="79">
        <f>P22+$J$96</f>
        <v>1373944282.2719998</v>
      </c>
      <c r="Q23" s="3"/>
      <c r="R23" s="3"/>
      <c r="S23" s="3"/>
      <c r="T23" s="3"/>
      <c r="U23" s="79">
        <f>U22+$J$96</f>
        <v>1380781207.8499999</v>
      </c>
      <c r="V23" s="3"/>
      <c r="W23" s="3"/>
      <c r="X23" s="3"/>
      <c r="Y23" s="3"/>
      <c r="Z23" s="79">
        <f>Z22+$J$96</f>
        <v>1323778300</v>
      </c>
      <c r="AA23" s="3"/>
      <c r="AB23" s="3"/>
      <c r="AC23" s="3"/>
      <c r="AD23" s="3"/>
      <c r="AE23" s="79" t="e">
        <f>AE22+J96+N100+N106</f>
        <v>#REF!</v>
      </c>
      <c r="AF23" s="153"/>
      <c r="AG23" s="154"/>
      <c r="AH23" s="231">
        <v>1305484000</v>
      </c>
    </row>
    <row r="24" spans="1:34" ht="15.6" x14ac:dyDescent="0.3">
      <c r="AG24" s="232"/>
      <c r="AH24" s="147" t="e">
        <f>+AH23-AE23</f>
        <v>#REF!</v>
      </c>
    </row>
    <row r="25" spans="1:34" ht="165" customHeight="1" x14ac:dyDescent="0.3">
      <c r="A25" s="233"/>
      <c r="C25" s="48"/>
      <c r="D25" s="49"/>
      <c r="E25" s="49"/>
      <c r="F25" s="49" t="s">
        <v>74</v>
      </c>
      <c r="G25" s="49" t="s">
        <v>75</v>
      </c>
      <c r="H25" s="50" t="s">
        <v>76</v>
      </c>
      <c r="I25" s="51" t="s">
        <v>77</v>
      </c>
      <c r="J25" s="52" t="s">
        <v>78</v>
      </c>
      <c r="K25" s="70" t="s">
        <v>79</v>
      </c>
      <c r="L25" s="53"/>
      <c r="M25" s="53"/>
      <c r="AG25" s="232"/>
    </row>
    <row r="26" spans="1:34" ht="19.2" customHeight="1" x14ac:dyDescent="0.3">
      <c r="C26" s="278" t="s">
        <v>80</v>
      </c>
      <c r="D26" s="281" t="s">
        <v>81</v>
      </c>
      <c r="E26" s="281">
        <v>1</v>
      </c>
      <c r="F26" s="281" t="s">
        <v>82</v>
      </c>
      <c r="G26" s="176" t="s">
        <v>83</v>
      </c>
      <c r="H26" s="281">
        <v>1</v>
      </c>
      <c r="I26" s="293">
        <v>8</v>
      </c>
      <c r="J26" s="268">
        <v>8000000</v>
      </c>
      <c r="K26" s="268">
        <f>J26*I26*H26</f>
        <v>64000000</v>
      </c>
      <c r="L26" s="71"/>
      <c r="M26" s="71"/>
      <c r="AG26" s="232"/>
    </row>
    <row r="27" spans="1:34" ht="39.450000000000003" customHeight="1" x14ac:dyDescent="0.3">
      <c r="C27" s="279"/>
      <c r="D27" s="282"/>
      <c r="E27" s="282"/>
      <c r="F27" s="282"/>
      <c r="G27" s="177" t="s">
        <v>84</v>
      </c>
      <c r="H27" s="282"/>
      <c r="I27" s="294"/>
      <c r="J27" s="269"/>
      <c r="K27" s="269"/>
      <c r="L27" s="71"/>
      <c r="M27" s="71"/>
      <c r="AG27" s="232"/>
    </row>
    <row r="28" spans="1:34" ht="18" customHeight="1" x14ac:dyDescent="0.3">
      <c r="C28" s="279"/>
      <c r="D28" s="282"/>
      <c r="E28" s="282"/>
      <c r="F28" s="282"/>
      <c r="G28" s="176" t="s">
        <v>85</v>
      </c>
      <c r="H28" s="282"/>
      <c r="I28" s="294"/>
      <c r="J28" s="269"/>
      <c r="K28" s="269"/>
      <c r="L28" s="71"/>
      <c r="M28" s="71"/>
      <c r="AG28" s="232"/>
    </row>
    <row r="29" spans="1:34" ht="39.450000000000003" customHeight="1" x14ac:dyDescent="0.3">
      <c r="C29" s="279"/>
      <c r="D29" s="282"/>
      <c r="E29" s="282"/>
      <c r="F29" s="282"/>
      <c r="G29" s="177" t="s">
        <v>86</v>
      </c>
      <c r="H29" s="282"/>
      <c r="I29" s="294"/>
      <c r="J29" s="269"/>
      <c r="K29" s="269"/>
      <c r="L29" s="71"/>
      <c r="M29" s="71"/>
      <c r="AG29" s="232"/>
    </row>
    <row r="30" spans="1:34" ht="18" customHeight="1" x14ac:dyDescent="0.3">
      <c r="C30" s="279"/>
      <c r="D30" s="282"/>
      <c r="E30" s="282"/>
      <c r="F30" s="282"/>
      <c r="G30" s="176" t="s">
        <v>87</v>
      </c>
      <c r="H30" s="282"/>
      <c r="I30" s="294"/>
      <c r="J30" s="269"/>
      <c r="K30" s="269"/>
      <c r="L30" s="71"/>
      <c r="M30" s="71"/>
      <c r="AG30" s="232"/>
    </row>
    <row r="31" spans="1:34" ht="39.450000000000003" customHeight="1" x14ac:dyDescent="0.3">
      <c r="C31" s="279"/>
      <c r="D31" s="282"/>
      <c r="E31" s="282"/>
      <c r="F31" s="282"/>
      <c r="G31" s="177" t="s">
        <v>88</v>
      </c>
      <c r="H31" s="282"/>
      <c r="I31" s="294"/>
      <c r="J31" s="269"/>
      <c r="K31" s="269"/>
      <c r="L31" s="71"/>
      <c r="M31" s="71"/>
      <c r="AG31" s="1"/>
    </row>
    <row r="32" spans="1:34" ht="19.95" customHeight="1" x14ac:dyDescent="0.3">
      <c r="C32" s="280"/>
      <c r="D32" s="282"/>
      <c r="E32" s="283"/>
      <c r="F32" s="283"/>
      <c r="G32" s="178" t="s">
        <v>89</v>
      </c>
      <c r="H32" s="283"/>
      <c r="I32" s="295"/>
      <c r="J32" s="270"/>
      <c r="K32" s="270"/>
      <c r="L32" s="71"/>
      <c r="M32" s="71"/>
      <c r="AG32" s="1"/>
    </row>
    <row r="33" spans="3:33" ht="15.45" customHeight="1" x14ac:dyDescent="0.3">
      <c r="C33" s="278" t="s">
        <v>80</v>
      </c>
      <c r="D33" s="282"/>
      <c r="E33" s="281">
        <v>2</v>
      </c>
      <c r="F33" s="281" t="s">
        <v>90</v>
      </c>
      <c r="G33" s="176" t="s">
        <v>83</v>
      </c>
      <c r="H33" s="281">
        <v>1</v>
      </c>
      <c r="I33" s="293">
        <v>8</v>
      </c>
      <c r="J33" s="268">
        <v>3381000</v>
      </c>
      <c r="K33" s="268">
        <f>J33*I33*H33</f>
        <v>27048000</v>
      </c>
      <c r="L33" s="71"/>
      <c r="M33" s="71"/>
      <c r="AG33" s="1"/>
    </row>
    <row r="34" spans="3:33" ht="35.549999999999997" customHeight="1" x14ac:dyDescent="0.3">
      <c r="C34" s="279"/>
      <c r="D34" s="282"/>
      <c r="E34" s="282"/>
      <c r="F34" s="282"/>
      <c r="G34" s="177" t="s">
        <v>91</v>
      </c>
      <c r="H34" s="282"/>
      <c r="I34" s="294"/>
      <c r="J34" s="269"/>
      <c r="K34" s="269"/>
      <c r="L34" s="72"/>
      <c r="M34" s="72"/>
      <c r="AG34" s="1"/>
    </row>
    <row r="35" spans="3:33" ht="22.95" customHeight="1" x14ac:dyDescent="0.3">
      <c r="C35" s="279"/>
      <c r="D35" s="282"/>
      <c r="E35" s="282"/>
      <c r="F35" s="282"/>
      <c r="G35" s="176" t="s">
        <v>85</v>
      </c>
      <c r="H35" s="282"/>
      <c r="I35" s="294"/>
      <c r="J35" s="269"/>
      <c r="K35" s="269"/>
      <c r="L35" s="72"/>
      <c r="M35" s="72"/>
      <c r="AG35" s="1"/>
    </row>
    <row r="36" spans="3:33" ht="35.549999999999997" customHeight="1" x14ac:dyDescent="0.3">
      <c r="C36" s="279"/>
      <c r="D36" s="282"/>
      <c r="E36" s="282"/>
      <c r="F36" s="282"/>
      <c r="G36" s="177" t="s">
        <v>92</v>
      </c>
      <c r="H36" s="282"/>
      <c r="I36" s="294"/>
      <c r="J36" s="269"/>
      <c r="K36" s="269"/>
      <c r="L36" s="72"/>
      <c r="M36" s="72"/>
      <c r="AG36" s="1"/>
    </row>
    <row r="37" spans="3:33" ht="24.45" customHeight="1" x14ac:dyDescent="0.3">
      <c r="C37" s="279"/>
      <c r="D37" s="282"/>
      <c r="E37" s="282"/>
      <c r="F37" s="282"/>
      <c r="G37" s="176" t="s">
        <v>87</v>
      </c>
      <c r="H37" s="282"/>
      <c r="I37" s="294"/>
      <c r="J37" s="269"/>
      <c r="K37" s="269"/>
      <c r="L37" s="72"/>
      <c r="M37" s="72"/>
      <c r="AG37" s="1"/>
    </row>
    <row r="38" spans="3:33" ht="35.549999999999997" customHeight="1" x14ac:dyDescent="0.3">
      <c r="C38" s="279"/>
      <c r="D38" s="282"/>
      <c r="E38" s="282"/>
      <c r="F38" s="282"/>
      <c r="G38" s="179" t="s">
        <v>93</v>
      </c>
      <c r="H38" s="282"/>
      <c r="I38" s="294"/>
      <c r="J38" s="269"/>
      <c r="K38" s="269"/>
      <c r="L38" s="72"/>
      <c r="M38" s="72"/>
      <c r="AG38" s="232"/>
    </row>
    <row r="39" spans="3:33" ht="17.55" customHeight="1" x14ac:dyDescent="0.3">
      <c r="C39" s="280"/>
      <c r="D39" s="282"/>
      <c r="E39" s="283"/>
      <c r="F39" s="283"/>
      <c r="G39" s="178" t="s">
        <v>89</v>
      </c>
      <c r="H39" s="283"/>
      <c r="I39" s="295"/>
      <c r="J39" s="270"/>
      <c r="K39" s="270"/>
      <c r="L39" s="72"/>
      <c r="M39" s="72"/>
      <c r="AG39" s="232"/>
    </row>
    <row r="40" spans="3:33" ht="20.55" customHeight="1" x14ac:dyDescent="0.3">
      <c r="C40" s="278" t="s">
        <v>94</v>
      </c>
      <c r="D40" s="282"/>
      <c r="E40" s="281">
        <v>3</v>
      </c>
      <c r="F40" s="281" t="s">
        <v>95</v>
      </c>
      <c r="G40" s="176" t="s">
        <v>83</v>
      </c>
      <c r="H40" s="281">
        <v>2</v>
      </c>
      <c r="I40" s="287">
        <v>3</v>
      </c>
      <c r="J40" s="268">
        <v>5000000</v>
      </c>
      <c r="K40" s="268">
        <f>J40*I40*H40</f>
        <v>30000000</v>
      </c>
      <c r="L40" s="72"/>
      <c r="M40" s="72"/>
      <c r="AG40" s="232"/>
    </row>
    <row r="41" spans="3:33" ht="35.549999999999997" customHeight="1" x14ac:dyDescent="0.3">
      <c r="C41" s="279"/>
      <c r="D41" s="282"/>
      <c r="E41" s="282"/>
      <c r="F41" s="282"/>
      <c r="G41" s="177" t="s">
        <v>96</v>
      </c>
      <c r="H41" s="282"/>
      <c r="I41" s="288"/>
      <c r="J41" s="269"/>
      <c r="K41" s="269"/>
      <c r="L41" s="72"/>
      <c r="M41" s="72"/>
      <c r="AG41" s="232"/>
    </row>
    <row r="42" spans="3:33" ht="18.45" customHeight="1" x14ac:dyDescent="0.3">
      <c r="C42" s="279"/>
      <c r="D42" s="282"/>
      <c r="E42" s="282"/>
      <c r="F42" s="282"/>
      <c r="G42" s="176" t="s">
        <v>85</v>
      </c>
      <c r="H42" s="282"/>
      <c r="I42" s="288"/>
      <c r="J42" s="269"/>
      <c r="K42" s="269"/>
      <c r="L42" s="72"/>
      <c r="M42" s="72"/>
      <c r="AG42" s="232"/>
    </row>
    <row r="43" spans="3:33" ht="35.549999999999997" customHeight="1" x14ac:dyDescent="0.3">
      <c r="C43" s="279"/>
      <c r="D43" s="282"/>
      <c r="E43" s="282"/>
      <c r="F43" s="282"/>
      <c r="G43" s="177" t="s">
        <v>97</v>
      </c>
      <c r="H43" s="282"/>
      <c r="I43" s="288"/>
      <c r="J43" s="269"/>
      <c r="K43" s="269"/>
      <c r="L43" s="72"/>
      <c r="M43" s="72"/>
      <c r="AG43" s="232"/>
    </row>
    <row r="44" spans="3:33" ht="15.45" customHeight="1" x14ac:dyDescent="0.3">
      <c r="C44" s="279"/>
      <c r="D44" s="282"/>
      <c r="E44" s="282"/>
      <c r="F44" s="282"/>
      <c r="G44" s="176" t="s">
        <v>87</v>
      </c>
      <c r="H44" s="282"/>
      <c r="I44" s="288"/>
      <c r="J44" s="269"/>
      <c r="K44" s="269"/>
      <c r="L44" s="72"/>
      <c r="M44" s="72"/>
      <c r="AG44" s="232"/>
    </row>
    <row r="45" spans="3:33" ht="35.549999999999997" customHeight="1" x14ac:dyDescent="0.3">
      <c r="C45" s="279"/>
      <c r="D45" s="282"/>
      <c r="E45" s="283"/>
      <c r="F45" s="283"/>
      <c r="G45" s="180" t="s">
        <v>98</v>
      </c>
      <c r="H45" s="283"/>
      <c r="I45" s="289"/>
      <c r="J45" s="270"/>
      <c r="K45" s="270"/>
      <c r="L45" s="72"/>
      <c r="M45" s="72"/>
      <c r="AG45" s="232"/>
    </row>
    <row r="46" spans="3:33" ht="22.95" customHeight="1" x14ac:dyDescent="0.3">
      <c r="C46" s="279"/>
      <c r="D46" s="282"/>
      <c r="E46" s="281">
        <v>4</v>
      </c>
      <c r="F46" s="281" t="s">
        <v>99</v>
      </c>
      <c r="G46" s="176" t="s">
        <v>83</v>
      </c>
      <c r="H46" s="281">
        <v>2</v>
      </c>
      <c r="I46" s="287">
        <v>3</v>
      </c>
      <c r="J46" s="268">
        <v>5000000</v>
      </c>
      <c r="K46" s="268">
        <f>J46*I46*H46</f>
        <v>30000000</v>
      </c>
      <c r="L46" s="72"/>
      <c r="M46" s="72"/>
      <c r="AG46" s="232"/>
    </row>
    <row r="47" spans="3:33" ht="35.549999999999997" customHeight="1" x14ac:dyDescent="0.3">
      <c r="C47" s="279"/>
      <c r="D47" s="282"/>
      <c r="E47" s="282"/>
      <c r="F47" s="282"/>
      <c r="G47" s="177" t="s">
        <v>100</v>
      </c>
      <c r="H47" s="282"/>
      <c r="I47" s="288"/>
      <c r="J47" s="269"/>
      <c r="K47" s="269"/>
      <c r="L47" s="72"/>
      <c r="M47" s="72"/>
      <c r="AG47" s="232"/>
    </row>
    <row r="48" spans="3:33" ht="26.55" customHeight="1" x14ac:dyDescent="0.3">
      <c r="C48" s="279"/>
      <c r="D48" s="282"/>
      <c r="E48" s="282"/>
      <c r="F48" s="282"/>
      <c r="G48" s="176" t="s">
        <v>85</v>
      </c>
      <c r="H48" s="282"/>
      <c r="I48" s="288"/>
      <c r="J48" s="269"/>
      <c r="K48" s="269"/>
      <c r="L48" s="72"/>
      <c r="M48" s="72"/>
      <c r="AG48" s="232"/>
    </row>
    <row r="49" spans="3:13" ht="35.549999999999997" customHeight="1" x14ac:dyDescent="0.3">
      <c r="C49" s="279"/>
      <c r="D49" s="282"/>
      <c r="E49" s="282"/>
      <c r="F49" s="282"/>
      <c r="G49" s="177" t="s">
        <v>97</v>
      </c>
      <c r="H49" s="282"/>
      <c r="I49" s="288"/>
      <c r="J49" s="269"/>
      <c r="K49" s="269"/>
      <c r="L49" s="72"/>
      <c r="M49" s="72"/>
    </row>
    <row r="50" spans="3:13" ht="20.55" customHeight="1" x14ac:dyDescent="0.3">
      <c r="C50" s="279"/>
      <c r="D50" s="282"/>
      <c r="E50" s="282"/>
      <c r="F50" s="282"/>
      <c r="G50" s="176" t="s">
        <v>87</v>
      </c>
      <c r="H50" s="282"/>
      <c r="I50" s="288"/>
      <c r="J50" s="269"/>
      <c r="K50" s="269"/>
      <c r="L50" s="72"/>
      <c r="M50" s="72"/>
    </row>
    <row r="51" spans="3:13" ht="35.549999999999997" customHeight="1" x14ac:dyDescent="0.3">
      <c r="C51" s="280"/>
      <c r="D51" s="282"/>
      <c r="E51" s="283"/>
      <c r="F51" s="283"/>
      <c r="G51" s="180" t="s">
        <v>101</v>
      </c>
      <c r="H51" s="283"/>
      <c r="I51" s="289"/>
      <c r="J51" s="270"/>
      <c r="K51" s="270"/>
      <c r="L51" s="72"/>
      <c r="M51" s="72"/>
    </row>
    <row r="52" spans="3:13" ht="35.549999999999997" customHeight="1" x14ac:dyDescent="0.3">
      <c r="C52" s="278" t="s">
        <v>102</v>
      </c>
      <c r="D52" s="282"/>
      <c r="E52" s="281">
        <v>5</v>
      </c>
      <c r="F52" s="281" t="s">
        <v>95</v>
      </c>
      <c r="G52" s="176" t="s">
        <v>83</v>
      </c>
      <c r="H52" s="284">
        <v>3</v>
      </c>
      <c r="I52" s="287">
        <v>5</v>
      </c>
      <c r="J52" s="268">
        <v>5000000</v>
      </c>
      <c r="K52" s="268">
        <f>J52*I52*H52</f>
        <v>75000000</v>
      </c>
      <c r="L52" s="72"/>
      <c r="M52" s="72"/>
    </row>
    <row r="53" spans="3:13" ht="35.549999999999997" customHeight="1" x14ac:dyDescent="0.3">
      <c r="C53" s="279"/>
      <c r="D53" s="282"/>
      <c r="E53" s="282"/>
      <c r="F53" s="282"/>
      <c r="G53" s="177" t="s">
        <v>96</v>
      </c>
      <c r="H53" s="285"/>
      <c r="I53" s="288"/>
      <c r="J53" s="269"/>
      <c r="K53" s="269"/>
      <c r="L53" s="72"/>
      <c r="M53" s="72"/>
    </row>
    <row r="54" spans="3:13" ht="35.549999999999997" customHeight="1" x14ac:dyDescent="0.3">
      <c r="C54" s="279"/>
      <c r="D54" s="282"/>
      <c r="E54" s="282"/>
      <c r="F54" s="282"/>
      <c r="G54" s="176" t="s">
        <v>85</v>
      </c>
      <c r="H54" s="285"/>
      <c r="I54" s="288"/>
      <c r="J54" s="269"/>
      <c r="K54" s="269"/>
      <c r="L54" s="72"/>
      <c r="M54" s="72"/>
    </row>
    <row r="55" spans="3:13" ht="35.549999999999997" customHeight="1" x14ac:dyDescent="0.3">
      <c r="C55" s="279"/>
      <c r="D55" s="282"/>
      <c r="E55" s="282"/>
      <c r="F55" s="282"/>
      <c r="G55" s="177" t="s">
        <v>97</v>
      </c>
      <c r="H55" s="285"/>
      <c r="I55" s="288"/>
      <c r="J55" s="269"/>
      <c r="K55" s="269"/>
      <c r="L55" s="72"/>
      <c r="M55" s="72"/>
    </row>
    <row r="56" spans="3:13" ht="35.549999999999997" customHeight="1" x14ac:dyDescent="0.3">
      <c r="C56" s="279"/>
      <c r="D56" s="282"/>
      <c r="E56" s="282"/>
      <c r="F56" s="282"/>
      <c r="G56" s="176" t="s">
        <v>87</v>
      </c>
      <c r="H56" s="285"/>
      <c r="I56" s="288"/>
      <c r="J56" s="269"/>
      <c r="K56" s="269"/>
      <c r="L56" s="72"/>
      <c r="M56" s="72"/>
    </row>
    <row r="57" spans="3:13" ht="35.549999999999997" customHeight="1" x14ac:dyDescent="0.3">
      <c r="C57" s="279"/>
      <c r="D57" s="282"/>
      <c r="E57" s="283"/>
      <c r="F57" s="283"/>
      <c r="G57" s="180" t="s">
        <v>98</v>
      </c>
      <c r="H57" s="286"/>
      <c r="I57" s="289"/>
      <c r="J57" s="270"/>
      <c r="K57" s="270"/>
      <c r="L57" s="72"/>
      <c r="M57" s="72"/>
    </row>
    <row r="58" spans="3:13" ht="35.549999999999997" customHeight="1" x14ac:dyDescent="0.3">
      <c r="C58" s="279"/>
      <c r="D58" s="282"/>
      <c r="E58" s="281">
        <v>6</v>
      </c>
      <c r="F58" s="281" t="s">
        <v>99</v>
      </c>
      <c r="G58" s="176" t="s">
        <v>83</v>
      </c>
      <c r="H58" s="284">
        <v>3</v>
      </c>
      <c r="I58" s="287">
        <v>5</v>
      </c>
      <c r="J58" s="268">
        <v>5000000</v>
      </c>
      <c r="K58" s="268">
        <f>J58*I58*H58</f>
        <v>75000000</v>
      </c>
      <c r="L58" s="72"/>
      <c r="M58" s="72"/>
    </row>
    <row r="59" spans="3:13" ht="35.549999999999997" customHeight="1" x14ac:dyDescent="0.3">
      <c r="C59" s="279"/>
      <c r="D59" s="282"/>
      <c r="E59" s="282"/>
      <c r="F59" s="282"/>
      <c r="G59" s="177" t="s">
        <v>100</v>
      </c>
      <c r="H59" s="285"/>
      <c r="I59" s="288"/>
      <c r="J59" s="269"/>
      <c r="K59" s="269"/>
      <c r="L59" s="72"/>
      <c r="M59" s="72"/>
    </row>
    <row r="60" spans="3:13" ht="35.549999999999997" customHeight="1" x14ac:dyDescent="0.3">
      <c r="C60" s="279"/>
      <c r="D60" s="282"/>
      <c r="E60" s="282"/>
      <c r="F60" s="282"/>
      <c r="G60" s="176" t="s">
        <v>85</v>
      </c>
      <c r="H60" s="285"/>
      <c r="I60" s="288"/>
      <c r="J60" s="269"/>
      <c r="K60" s="269"/>
      <c r="L60" s="72"/>
      <c r="M60" s="72"/>
    </row>
    <row r="61" spans="3:13" ht="35.549999999999997" customHeight="1" x14ac:dyDescent="0.3">
      <c r="C61" s="279"/>
      <c r="D61" s="282"/>
      <c r="E61" s="282"/>
      <c r="F61" s="282"/>
      <c r="G61" s="177" t="s">
        <v>97</v>
      </c>
      <c r="H61" s="285"/>
      <c r="I61" s="288"/>
      <c r="J61" s="269"/>
      <c r="K61" s="269"/>
      <c r="L61" s="72"/>
      <c r="M61" s="72"/>
    </row>
    <row r="62" spans="3:13" ht="35.549999999999997" customHeight="1" x14ac:dyDescent="0.3">
      <c r="C62" s="279"/>
      <c r="D62" s="282"/>
      <c r="E62" s="282"/>
      <c r="F62" s="282"/>
      <c r="G62" s="176" t="s">
        <v>87</v>
      </c>
      <c r="H62" s="285"/>
      <c r="I62" s="288"/>
      <c r="J62" s="269"/>
      <c r="K62" s="269"/>
      <c r="L62" s="72"/>
      <c r="M62" s="72"/>
    </row>
    <row r="63" spans="3:13" ht="35.549999999999997" customHeight="1" x14ac:dyDescent="0.3">
      <c r="C63" s="280"/>
      <c r="D63" s="282"/>
      <c r="E63" s="283"/>
      <c r="F63" s="283"/>
      <c r="G63" s="180" t="s">
        <v>101</v>
      </c>
      <c r="H63" s="286"/>
      <c r="I63" s="289"/>
      <c r="J63" s="270"/>
      <c r="K63" s="270"/>
      <c r="L63" s="72"/>
      <c r="M63" s="72"/>
    </row>
    <row r="64" spans="3:13" ht="15.45" customHeight="1" x14ac:dyDescent="0.3">
      <c r="C64" s="278" t="s">
        <v>103</v>
      </c>
      <c r="D64" s="282"/>
      <c r="E64" s="281">
        <v>7</v>
      </c>
      <c r="F64" s="281" t="s">
        <v>95</v>
      </c>
      <c r="G64" s="176" t="s">
        <v>83</v>
      </c>
      <c r="H64" s="281">
        <v>4</v>
      </c>
      <c r="I64" s="293">
        <v>4</v>
      </c>
      <c r="J64" s="268">
        <v>5000000</v>
      </c>
      <c r="K64" s="268">
        <f>J64*I64*H64</f>
        <v>80000000</v>
      </c>
      <c r="L64" s="72"/>
      <c r="M64" s="72"/>
    </row>
    <row r="65" spans="3:13" ht="35.549999999999997" customHeight="1" x14ac:dyDescent="0.3">
      <c r="C65" s="279"/>
      <c r="D65" s="282"/>
      <c r="E65" s="282"/>
      <c r="F65" s="282"/>
      <c r="G65" s="177" t="s">
        <v>96</v>
      </c>
      <c r="H65" s="282"/>
      <c r="I65" s="294"/>
      <c r="J65" s="269"/>
      <c r="K65" s="269"/>
      <c r="L65" s="72"/>
      <c r="M65" s="72"/>
    </row>
    <row r="66" spans="3:13" ht="15.6" x14ac:dyDescent="0.3">
      <c r="C66" s="279"/>
      <c r="D66" s="282"/>
      <c r="E66" s="282"/>
      <c r="F66" s="282"/>
      <c r="G66" s="176" t="s">
        <v>85</v>
      </c>
      <c r="H66" s="282"/>
      <c r="I66" s="294"/>
      <c r="J66" s="269"/>
      <c r="K66" s="269"/>
      <c r="L66" s="72"/>
      <c r="M66" s="72"/>
    </row>
    <row r="67" spans="3:13" ht="35.549999999999997" customHeight="1" x14ac:dyDescent="0.3">
      <c r="C67" s="279"/>
      <c r="D67" s="282"/>
      <c r="E67" s="282"/>
      <c r="F67" s="282"/>
      <c r="G67" s="177" t="s">
        <v>97</v>
      </c>
      <c r="H67" s="282"/>
      <c r="I67" s="294"/>
      <c r="J67" s="269"/>
      <c r="K67" s="269"/>
      <c r="L67" s="72"/>
      <c r="M67" s="72"/>
    </row>
    <row r="68" spans="3:13" ht="15.6" x14ac:dyDescent="0.3">
      <c r="C68" s="279"/>
      <c r="D68" s="282"/>
      <c r="E68" s="282"/>
      <c r="F68" s="282"/>
      <c r="G68" s="176" t="s">
        <v>87</v>
      </c>
      <c r="H68" s="282"/>
      <c r="I68" s="294"/>
      <c r="J68" s="269"/>
      <c r="K68" s="269"/>
      <c r="L68" s="72"/>
      <c r="M68" s="72"/>
    </row>
    <row r="69" spans="3:13" ht="35.549999999999997" customHeight="1" x14ac:dyDescent="0.3">
      <c r="C69" s="279"/>
      <c r="D69" s="282"/>
      <c r="E69" s="283"/>
      <c r="F69" s="283"/>
      <c r="G69" s="180" t="s">
        <v>98</v>
      </c>
      <c r="H69" s="283"/>
      <c r="I69" s="295"/>
      <c r="J69" s="270"/>
      <c r="K69" s="270"/>
      <c r="L69" s="72"/>
      <c r="M69" s="72"/>
    </row>
    <row r="70" spans="3:13" ht="15.75" customHeight="1" x14ac:dyDescent="0.3">
      <c r="C70" s="279"/>
      <c r="D70" s="282"/>
      <c r="E70" s="281">
        <v>8</v>
      </c>
      <c r="F70" s="281" t="s">
        <v>99</v>
      </c>
      <c r="G70" s="176" t="s">
        <v>83</v>
      </c>
      <c r="H70" s="281">
        <v>4</v>
      </c>
      <c r="I70" s="293">
        <v>4</v>
      </c>
      <c r="J70" s="268">
        <v>5000000</v>
      </c>
      <c r="K70" s="268">
        <f>J70*I70*H70</f>
        <v>80000000</v>
      </c>
      <c r="L70" s="72"/>
      <c r="M70" s="72"/>
    </row>
    <row r="71" spans="3:13" ht="35.549999999999997" customHeight="1" x14ac:dyDescent="0.3">
      <c r="C71" s="279"/>
      <c r="D71" s="282"/>
      <c r="E71" s="282"/>
      <c r="F71" s="282"/>
      <c r="G71" s="177" t="s">
        <v>100</v>
      </c>
      <c r="H71" s="282"/>
      <c r="I71" s="294"/>
      <c r="J71" s="269"/>
      <c r="K71" s="269"/>
      <c r="L71" s="72"/>
      <c r="M71" s="72"/>
    </row>
    <row r="72" spans="3:13" ht="15.6" x14ac:dyDescent="0.3">
      <c r="C72" s="279"/>
      <c r="D72" s="282"/>
      <c r="E72" s="282"/>
      <c r="F72" s="282"/>
      <c r="G72" s="176" t="s">
        <v>85</v>
      </c>
      <c r="H72" s="282"/>
      <c r="I72" s="294"/>
      <c r="J72" s="269"/>
      <c r="K72" s="269"/>
      <c r="L72" s="72"/>
      <c r="M72" s="72"/>
    </row>
    <row r="73" spans="3:13" ht="35.549999999999997" customHeight="1" x14ac:dyDescent="0.3">
      <c r="C73" s="279"/>
      <c r="D73" s="282"/>
      <c r="E73" s="282"/>
      <c r="F73" s="282"/>
      <c r="G73" s="177" t="s">
        <v>97</v>
      </c>
      <c r="H73" s="282"/>
      <c r="I73" s="294"/>
      <c r="J73" s="269"/>
      <c r="K73" s="269"/>
      <c r="L73" s="72"/>
      <c r="M73" s="72"/>
    </row>
    <row r="74" spans="3:13" ht="15.6" x14ac:dyDescent="0.3">
      <c r="C74" s="279"/>
      <c r="D74" s="282"/>
      <c r="E74" s="282"/>
      <c r="F74" s="282"/>
      <c r="G74" s="176" t="s">
        <v>87</v>
      </c>
      <c r="H74" s="282"/>
      <c r="I74" s="294"/>
      <c r="J74" s="269"/>
      <c r="K74" s="269"/>
      <c r="L74" s="72"/>
      <c r="M74" s="72"/>
    </row>
    <row r="75" spans="3:13" ht="35.549999999999997" customHeight="1" x14ac:dyDescent="0.3">
      <c r="C75" s="280"/>
      <c r="D75" s="282"/>
      <c r="E75" s="283"/>
      <c r="F75" s="283"/>
      <c r="G75" s="180" t="s">
        <v>101</v>
      </c>
      <c r="H75" s="283"/>
      <c r="I75" s="295"/>
      <c r="J75" s="270"/>
      <c r="K75" s="270"/>
      <c r="L75" s="72"/>
      <c r="M75" s="72"/>
    </row>
    <row r="76" spans="3:13" ht="15.75" customHeight="1" x14ac:dyDescent="0.3">
      <c r="C76" s="278" t="s">
        <v>104</v>
      </c>
      <c r="D76" s="282"/>
      <c r="E76" s="281">
        <v>9</v>
      </c>
      <c r="F76" s="281" t="s">
        <v>105</v>
      </c>
      <c r="G76" s="176" t="s">
        <v>83</v>
      </c>
      <c r="H76" s="281">
        <v>2</v>
      </c>
      <c r="I76" s="287">
        <v>3</v>
      </c>
      <c r="J76" s="290">
        <v>5000000</v>
      </c>
      <c r="K76" s="268">
        <f>J76*I76*H76</f>
        <v>30000000</v>
      </c>
      <c r="L76" s="72"/>
      <c r="M76" s="72"/>
    </row>
    <row r="77" spans="3:13" ht="35.549999999999997" customHeight="1" x14ac:dyDescent="0.3">
      <c r="C77" s="279"/>
      <c r="D77" s="282"/>
      <c r="E77" s="282"/>
      <c r="F77" s="282"/>
      <c r="G77" s="177" t="s">
        <v>106</v>
      </c>
      <c r="H77" s="282"/>
      <c r="I77" s="288"/>
      <c r="J77" s="291"/>
      <c r="K77" s="269"/>
      <c r="L77" s="72"/>
      <c r="M77" s="72"/>
    </row>
    <row r="78" spans="3:13" ht="15.6" x14ac:dyDescent="0.3">
      <c r="C78" s="279"/>
      <c r="D78" s="282"/>
      <c r="E78" s="282"/>
      <c r="F78" s="282"/>
      <c r="G78" s="176" t="s">
        <v>85</v>
      </c>
      <c r="H78" s="282"/>
      <c r="I78" s="288"/>
      <c r="J78" s="291"/>
      <c r="K78" s="269"/>
      <c r="L78" s="72"/>
      <c r="M78" s="72"/>
    </row>
    <row r="79" spans="3:13" ht="35.549999999999997" customHeight="1" x14ac:dyDescent="0.3">
      <c r="C79" s="279"/>
      <c r="D79" s="282"/>
      <c r="E79" s="282"/>
      <c r="F79" s="282"/>
      <c r="G79" s="177" t="s">
        <v>97</v>
      </c>
      <c r="H79" s="282"/>
      <c r="I79" s="288"/>
      <c r="J79" s="291"/>
      <c r="K79" s="269"/>
      <c r="L79" s="72"/>
      <c r="M79" s="72"/>
    </row>
    <row r="80" spans="3:13" ht="15.6" x14ac:dyDescent="0.3">
      <c r="C80" s="279"/>
      <c r="D80" s="282"/>
      <c r="E80" s="282"/>
      <c r="F80" s="282"/>
      <c r="G80" s="176" t="s">
        <v>87</v>
      </c>
      <c r="H80" s="282"/>
      <c r="I80" s="288"/>
      <c r="J80" s="291"/>
      <c r="K80" s="269"/>
      <c r="L80" s="72"/>
      <c r="M80" s="72"/>
    </row>
    <row r="81" spans="3:13" ht="35.549999999999997" customHeight="1" x14ac:dyDescent="0.3">
      <c r="C81" s="280"/>
      <c r="D81" s="282"/>
      <c r="E81" s="283"/>
      <c r="F81" s="283"/>
      <c r="G81" s="180" t="s">
        <v>107</v>
      </c>
      <c r="H81" s="283"/>
      <c r="I81" s="289"/>
      <c r="J81" s="292"/>
      <c r="K81" s="270"/>
      <c r="L81" s="72"/>
      <c r="M81" s="72"/>
    </row>
    <row r="82" spans="3:13" ht="35.549999999999997" customHeight="1" x14ac:dyDescent="0.3">
      <c r="C82" s="278" t="s">
        <v>108</v>
      </c>
      <c r="D82" s="282"/>
      <c r="E82" s="281">
        <v>10</v>
      </c>
      <c r="F82" s="281" t="s">
        <v>109</v>
      </c>
      <c r="G82" s="176" t="s">
        <v>83</v>
      </c>
      <c r="H82" s="284">
        <v>4</v>
      </c>
      <c r="I82" s="287">
        <v>5.5</v>
      </c>
      <c r="J82" s="268">
        <v>5000000</v>
      </c>
      <c r="K82" s="268">
        <f>J82*I82*H82</f>
        <v>110000000</v>
      </c>
      <c r="L82" s="72"/>
      <c r="M82" s="72"/>
    </row>
    <row r="83" spans="3:13" ht="35.549999999999997" customHeight="1" x14ac:dyDescent="0.3">
      <c r="C83" s="279"/>
      <c r="D83" s="282"/>
      <c r="E83" s="282"/>
      <c r="F83" s="282"/>
      <c r="G83" s="177" t="s">
        <v>96</v>
      </c>
      <c r="H83" s="285"/>
      <c r="I83" s="288"/>
      <c r="J83" s="269"/>
      <c r="K83" s="269"/>
      <c r="L83" s="72"/>
      <c r="M83" s="72"/>
    </row>
    <row r="84" spans="3:13" ht="35.549999999999997" customHeight="1" x14ac:dyDescent="0.3">
      <c r="C84" s="279"/>
      <c r="D84" s="282"/>
      <c r="E84" s="282"/>
      <c r="F84" s="282"/>
      <c r="G84" s="176" t="s">
        <v>85</v>
      </c>
      <c r="H84" s="285"/>
      <c r="I84" s="288"/>
      <c r="J84" s="269"/>
      <c r="K84" s="269"/>
      <c r="L84" s="72"/>
      <c r="M84" s="182"/>
    </row>
    <row r="85" spans="3:13" ht="35.549999999999997" customHeight="1" x14ac:dyDescent="0.3">
      <c r="C85" s="279"/>
      <c r="D85" s="282"/>
      <c r="E85" s="282"/>
      <c r="F85" s="282"/>
      <c r="G85" s="177" t="s">
        <v>97</v>
      </c>
      <c r="H85" s="285"/>
      <c r="I85" s="288"/>
      <c r="J85" s="269"/>
      <c r="K85" s="269"/>
      <c r="L85" s="72"/>
      <c r="M85" s="72"/>
    </row>
    <row r="86" spans="3:13" ht="35.549999999999997" customHeight="1" x14ac:dyDescent="0.3">
      <c r="C86" s="279"/>
      <c r="D86" s="282"/>
      <c r="E86" s="282"/>
      <c r="F86" s="282"/>
      <c r="G86" s="176" t="s">
        <v>87</v>
      </c>
      <c r="H86" s="285"/>
      <c r="I86" s="288"/>
      <c r="J86" s="269"/>
      <c r="K86" s="269"/>
      <c r="L86" s="72"/>
      <c r="M86" s="72"/>
    </row>
    <row r="87" spans="3:13" ht="35.549999999999997" customHeight="1" x14ac:dyDescent="0.3">
      <c r="C87" s="280"/>
      <c r="D87" s="282"/>
      <c r="E87" s="283"/>
      <c r="F87" s="283"/>
      <c r="G87" s="180" t="s">
        <v>110</v>
      </c>
      <c r="H87" s="286"/>
      <c r="I87" s="289"/>
      <c r="J87" s="270"/>
      <c r="K87" s="270"/>
      <c r="L87" s="72"/>
      <c r="M87" s="72"/>
    </row>
    <row r="88" spans="3:13" ht="15.6" x14ac:dyDescent="0.3">
      <c r="C88" s="278" t="s">
        <v>108</v>
      </c>
      <c r="D88" s="282"/>
      <c r="E88" s="281">
        <v>11</v>
      </c>
      <c r="F88" s="281" t="s">
        <v>111</v>
      </c>
      <c r="G88" s="176" t="s">
        <v>83</v>
      </c>
      <c r="H88" s="284">
        <v>4</v>
      </c>
      <c r="I88" s="287">
        <v>5.5</v>
      </c>
      <c r="J88" s="268">
        <v>5000000</v>
      </c>
      <c r="K88" s="268">
        <f>J88*I88*H88</f>
        <v>110000000</v>
      </c>
      <c r="L88" s="72"/>
      <c r="M88" s="72"/>
    </row>
    <row r="89" spans="3:13" ht="35.549999999999997" customHeight="1" x14ac:dyDescent="0.3">
      <c r="C89" s="279"/>
      <c r="D89" s="282"/>
      <c r="E89" s="282"/>
      <c r="F89" s="282"/>
      <c r="G89" s="177" t="s">
        <v>100</v>
      </c>
      <c r="H89" s="285"/>
      <c r="I89" s="288"/>
      <c r="J89" s="269"/>
      <c r="K89" s="269"/>
      <c r="L89" s="72"/>
      <c r="M89" s="72"/>
    </row>
    <row r="90" spans="3:13" ht="15.6" x14ac:dyDescent="0.3">
      <c r="C90" s="279"/>
      <c r="D90" s="282"/>
      <c r="E90" s="282"/>
      <c r="F90" s="282"/>
      <c r="G90" s="176" t="s">
        <v>85</v>
      </c>
      <c r="H90" s="285"/>
      <c r="I90" s="288"/>
      <c r="J90" s="269"/>
      <c r="K90" s="269"/>
      <c r="L90" s="72"/>
      <c r="M90" s="72"/>
    </row>
    <row r="91" spans="3:13" ht="35.549999999999997" customHeight="1" x14ac:dyDescent="0.3">
      <c r="C91" s="279"/>
      <c r="D91" s="282"/>
      <c r="E91" s="282"/>
      <c r="F91" s="282"/>
      <c r="G91" s="177" t="s">
        <v>97</v>
      </c>
      <c r="H91" s="285"/>
      <c r="I91" s="288"/>
      <c r="J91" s="269"/>
      <c r="K91" s="269"/>
      <c r="L91" s="72"/>
      <c r="M91" s="72"/>
    </row>
    <row r="92" spans="3:13" ht="15.6" x14ac:dyDescent="0.3">
      <c r="C92" s="279"/>
      <c r="D92" s="282"/>
      <c r="E92" s="282"/>
      <c r="F92" s="282"/>
      <c r="G92" s="176" t="s">
        <v>87</v>
      </c>
      <c r="H92" s="285"/>
      <c r="I92" s="288"/>
      <c r="J92" s="269"/>
      <c r="K92" s="269"/>
      <c r="L92" s="72"/>
      <c r="M92" s="72"/>
    </row>
    <row r="93" spans="3:13" ht="35.549999999999997" customHeight="1" x14ac:dyDescent="0.3">
      <c r="C93" s="280"/>
      <c r="D93" s="283"/>
      <c r="E93" s="283"/>
      <c r="F93" s="283"/>
      <c r="G93" s="181" t="s">
        <v>112</v>
      </c>
      <c r="H93" s="286"/>
      <c r="I93" s="289"/>
      <c r="J93" s="270"/>
      <c r="K93" s="270"/>
      <c r="L93" s="72"/>
      <c r="M93" s="72"/>
    </row>
    <row r="94" spans="3:13" ht="65.25" customHeight="1" x14ac:dyDescent="0.3">
      <c r="C94" s="271" t="s">
        <v>113</v>
      </c>
      <c r="D94" s="272"/>
      <c r="E94" s="272"/>
      <c r="F94" s="272"/>
      <c r="G94" s="272"/>
      <c r="H94" s="272"/>
      <c r="I94" s="272"/>
      <c r="J94" s="272"/>
      <c r="K94" s="272"/>
    </row>
    <row r="96" spans="3:13" ht="20.25" customHeight="1" x14ac:dyDescent="0.3">
      <c r="I96" s="76" t="s">
        <v>114</v>
      </c>
      <c r="J96" s="77">
        <f>SUM(K26:K93)</f>
        <v>711048000</v>
      </c>
    </row>
    <row r="99" spans="3:14" ht="15.75" customHeight="1" x14ac:dyDescent="0.3">
      <c r="G99" s="164" t="s">
        <v>115</v>
      </c>
      <c r="H99" s="164" t="s">
        <v>12</v>
      </c>
      <c r="I99" s="164" t="s">
        <v>116</v>
      </c>
      <c r="J99" s="164" t="s">
        <v>117</v>
      </c>
      <c r="K99" s="164" t="s">
        <v>118</v>
      </c>
      <c r="L99" s="164" t="s">
        <v>119</v>
      </c>
      <c r="M99" s="164" t="s">
        <v>18</v>
      </c>
      <c r="N99" s="164" t="s">
        <v>19</v>
      </c>
    </row>
    <row r="100" spans="3:14" ht="15.75" customHeight="1" x14ac:dyDescent="0.3">
      <c r="C100" s="273" t="s">
        <v>120</v>
      </c>
      <c r="D100" s="274"/>
      <c r="E100" s="274"/>
      <c r="F100" s="275"/>
      <c r="G100" s="42" t="s">
        <v>281</v>
      </c>
      <c r="H100" s="174">
        <v>1</v>
      </c>
      <c r="I100" s="174" t="s">
        <v>44</v>
      </c>
      <c r="J100" s="163">
        <f>3450000/1.19</f>
        <v>2899159.6638655462</v>
      </c>
      <c r="K100" s="163">
        <f>J100*19%</f>
        <v>550840.33613445377</v>
      </c>
      <c r="L100" s="163">
        <f>J100+K100</f>
        <v>3450000</v>
      </c>
      <c r="M100" s="175">
        <f>J100*H100</f>
        <v>2899159.6638655462</v>
      </c>
      <c r="N100" s="175">
        <f>L100*H100</f>
        <v>3450000</v>
      </c>
    </row>
    <row r="101" spans="3:14" ht="86.4" x14ac:dyDescent="0.3">
      <c r="C101" s="276" t="s">
        <v>122</v>
      </c>
      <c r="D101" s="276"/>
      <c r="E101" s="276"/>
      <c r="F101" s="276"/>
      <c r="G101" s="42" t="s">
        <v>123</v>
      </c>
      <c r="H101" s="172">
        <v>10</v>
      </c>
      <c r="I101" s="234" t="s">
        <v>124</v>
      </c>
      <c r="J101" s="235">
        <v>8195233.333333333</v>
      </c>
      <c r="K101" s="235">
        <v>1557094.3333333333</v>
      </c>
      <c r="L101" s="235">
        <v>9752327.666666666</v>
      </c>
      <c r="M101" s="175">
        <f t="shared" ref="M101" si="22">J101*H101</f>
        <v>81952333.333333328</v>
      </c>
      <c r="N101" s="175">
        <f t="shared" ref="N101" si="23">L101*H101</f>
        <v>97523276.666666657</v>
      </c>
    </row>
    <row r="102" spans="3:14" ht="28.8" x14ac:dyDescent="0.3">
      <c r="C102" s="276"/>
      <c r="D102" s="276"/>
      <c r="E102" s="276"/>
      <c r="F102" s="276"/>
      <c r="G102" s="42" t="str">
        <f>PROPER("CARPA PAGODA DE 4X4 CON LATERALES  INCLUYE INSTALACIÓN, TRASPORTE Y ENTREGA EN EL LUGAR REQUERIDO, MONTAJE Y DESMONTAJE DE LA MISMA (JORNADA ENTRE 4 A 6 HORAS - DÍA)")</f>
        <v>Carpa Pagoda De 4X4 Con Laterales  Incluye Instalación, Trasporte Y Entrega En El Lugar Requerido, Montaje Y Desmontaje De La Misma (Jornada Entre 4 A 6 Horas - Día)</v>
      </c>
      <c r="H102" s="172">
        <v>50</v>
      </c>
      <c r="I102" s="234" t="s">
        <v>124</v>
      </c>
      <c r="J102" s="235" t="e">
        <f>AVERAGE(#REF!,#REF!,#REF!)</f>
        <v>#REF!</v>
      </c>
      <c r="K102" s="173" t="e">
        <f>J102*19%</f>
        <v>#REF!</v>
      </c>
      <c r="L102" s="173" t="e">
        <f>J102+K102</f>
        <v>#REF!</v>
      </c>
      <c r="M102" s="175" t="e">
        <f t="shared" ref="M102" si="24">J102*H102</f>
        <v>#REF!</v>
      </c>
      <c r="N102" s="175" t="e">
        <f t="shared" ref="N102" si="25">L102*H102</f>
        <v>#REF!</v>
      </c>
    </row>
    <row r="103" spans="3:14" ht="57.6" x14ac:dyDescent="0.3">
      <c r="C103" s="276"/>
      <c r="D103" s="276"/>
      <c r="E103" s="276"/>
      <c r="F103" s="276"/>
      <c r="G103" s="42" t="s">
        <v>125</v>
      </c>
      <c r="H103" s="35">
        <v>10</v>
      </c>
      <c r="I103" s="35" t="s">
        <v>44</v>
      </c>
      <c r="J103" s="235" t="e">
        <f>AVERAGE(#REF!,#REF!,#REF!)</f>
        <v>#REF!</v>
      </c>
      <c r="K103" s="173" t="e">
        <f>J103*19%</f>
        <v>#REF!</v>
      </c>
      <c r="L103" s="173" t="e">
        <f>J103+K103</f>
        <v>#REF!</v>
      </c>
      <c r="M103" s="175" t="e">
        <f t="shared" ref="M103" si="26">J103*H103</f>
        <v>#REF!</v>
      </c>
      <c r="N103" s="175" t="e">
        <f t="shared" ref="N103" si="27">L103*H103</f>
        <v>#REF!</v>
      </c>
    </row>
    <row r="104" spans="3:14" ht="28.8" x14ac:dyDescent="0.3">
      <c r="C104" s="276"/>
      <c r="D104" s="276"/>
      <c r="E104" s="276"/>
      <c r="F104" s="276"/>
      <c r="G104" s="42" t="s">
        <v>126</v>
      </c>
      <c r="H104" s="35">
        <v>150</v>
      </c>
      <c r="I104" s="35" t="s">
        <v>44</v>
      </c>
      <c r="J104" s="235" t="e">
        <f>AVERAGE(#REF!,#REF!,#REF!)</f>
        <v>#REF!</v>
      </c>
      <c r="K104" s="173" t="e">
        <f>J104*19%</f>
        <v>#REF!</v>
      </c>
      <c r="L104" s="173" t="e">
        <f>J104+K104</f>
        <v>#REF!</v>
      </c>
      <c r="M104" s="175" t="e">
        <f t="shared" ref="M104" si="28">J104*H104</f>
        <v>#REF!</v>
      </c>
      <c r="N104" s="175" t="e">
        <f t="shared" ref="N104" si="29">L104*H104</f>
        <v>#REF!</v>
      </c>
    </row>
    <row r="105" spans="3:14" ht="43.2" x14ac:dyDescent="0.3">
      <c r="C105" s="276"/>
      <c r="D105" s="276"/>
      <c r="E105" s="276"/>
      <c r="F105" s="276"/>
      <c r="G105" s="42" t="s">
        <v>127</v>
      </c>
      <c r="H105" s="35">
        <v>300</v>
      </c>
      <c r="I105" s="35" t="s">
        <v>44</v>
      </c>
      <c r="J105" s="235" t="e">
        <f>AVERAGE(#REF!,#REF!,#REF!)</f>
        <v>#REF!</v>
      </c>
      <c r="K105" s="173" t="e">
        <f>J105*19%</f>
        <v>#REF!</v>
      </c>
      <c r="L105" s="173" t="e">
        <f>J105+K105</f>
        <v>#REF!</v>
      </c>
      <c r="M105" s="175" t="e">
        <f t="shared" ref="M105" si="30">J105*H105</f>
        <v>#REF!</v>
      </c>
      <c r="N105" s="175" t="e">
        <f t="shared" ref="N105" si="31">L105*H105</f>
        <v>#REF!</v>
      </c>
    </row>
    <row r="106" spans="3:14" ht="15.75" customHeight="1" x14ac:dyDescent="0.3">
      <c r="N106" s="145" t="e">
        <f>SUM(N101:N105)</f>
        <v>#REF!</v>
      </c>
    </row>
    <row r="107" spans="3:14" ht="15.6" x14ac:dyDescent="0.3">
      <c r="H107" s="1"/>
    </row>
  </sheetData>
  <mergeCells count="106">
    <mergeCell ref="C100:F100"/>
    <mergeCell ref="K33:K39"/>
    <mergeCell ref="K26:K32"/>
    <mergeCell ref="I88:I93"/>
    <mergeCell ref="I82:I87"/>
    <mergeCell ref="I76:I81"/>
    <mergeCell ref="I70:I75"/>
    <mergeCell ref="I64:I69"/>
    <mergeCell ref="I58:I63"/>
    <mergeCell ref="I52:I57"/>
    <mergeCell ref="I46:I51"/>
    <mergeCell ref="I40:I45"/>
    <mergeCell ref="I33:I39"/>
    <mergeCell ref="I26:I32"/>
    <mergeCell ref="K88:K93"/>
    <mergeCell ref="K82:K87"/>
    <mergeCell ref="K76:K81"/>
    <mergeCell ref="K70:K75"/>
    <mergeCell ref="K64:K69"/>
    <mergeCell ref="K58:K63"/>
    <mergeCell ref="K52:K57"/>
    <mergeCell ref="K46:K51"/>
    <mergeCell ref="K40:K45"/>
    <mergeCell ref="E26:E32"/>
    <mergeCell ref="E88:E93"/>
    <mergeCell ref="J88:J93"/>
    <mergeCell ref="E82:E87"/>
    <mergeCell ref="J33:J39"/>
    <mergeCell ref="E33:E39"/>
    <mergeCell ref="J26:J32"/>
    <mergeCell ref="F88:F93"/>
    <mergeCell ref="F82:F87"/>
    <mergeCell ref="F76:F81"/>
    <mergeCell ref="F70:F75"/>
    <mergeCell ref="F64:F69"/>
    <mergeCell ref="F58:F63"/>
    <mergeCell ref="F52:F57"/>
    <mergeCell ref="F46:F51"/>
    <mergeCell ref="F40:F45"/>
    <mergeCell ref="F33:F39"/>
    <mergeCell ref="F26:F32"/>
    <mergeCell ref="J82:J87"/>
    <mergeCell ref="E52:E57"/>
    <mergeCell ref="J14:J21"/>
    <mergeCell ref="C76:C81"/>
    <mergeCell ref="H76:H81"/>
    <mergeCell ref="C82:C87"/>
    <mergeCell ref="H82:H87"/>
    <mergeCell ref="H64:H69"/>
    <mergeCell ref="H70:H75"/>
    <mergeCell ref="H52:H57"/>
    <mergeCell ref="H58:H63"/>
    <mergeCell ref="C26:C32"/>
    <mergeCell ref="H26:H32"/>
    <mergeCell ref="C33:C39"/>
    <mergeCell ref="H33:H39"/>
    <mergeCell ref="H40:H45"/>
    <mergeCell ref="H46:H51"/>
    <mergeCell ref="Q1:U1"/>
    <mergeCell ref="V1:Z1"/>
    <mergeCell ref="AA1:AG1"/>
    <mergeCell ref="A1:K1"/>
    <mergeCell ref="L1:P1"/>
    <mergeCell ref="B3:B12"/>
    <mergeCell ref="B14:B21"/>
    <mergeCell ref="C3:C6"/>
    <mergeCell ref="C8:C9"/>
    <mergeCell ref="C10:C12"/>
    <mergeCell ref="C14:C21"/>
    <mergeCell ref="E10:E12"/>
    <mergeCell ref="F10:F12"/>
    <mergeCell ref="E14:E21"/>
    <mergeCell ref="F14:F21"/>
    <mergeCell ref="D3:D6"/>
    <mergeCell ref="D8:D9"/>
    <mergeCell ref="D10:D12"/>
    <mergeCell ref="D14:D21"/>
    <mergeCell ref="E3:E6"/>
    <mergeCell ref="F3:F6"/>
    <mergeCell ref="J3:J6"/>
    <mergeCell ref="J8:J9"/>
    <mergeCell ref="J10:J12"/>
    <mergeCell ref="C101:F105"/>
    <mergeCell ref="E8:E9"/>
    <mergeCell ref="F8:F9"/>
    <mergeCell ref="K3:K6"/>
    <mergeCell ref="C40:C51"/>
    <mergeCell ref="C52:C63"/>
    <mergeCell ref="C64:C75"/>
    <mergeCell ref="C88:C93"/>
    <mergeCell ref="E76:E81"/>
    <mergeCell ref="J76:J81"/>
    <mergeCell ref="J64:J69"/>
    <mergeCell ref="E70:E75"/>
    <mergeCell ref="J70:J75"/>
    <mergeCell ref="E64:E69"/>
    <mergeCell ref="E40:E45"/>
    <mergeCell ref="J52:J57"/>
    <mergeCell ref="E58:E63"/>
    <mergeCell ref="J58:J63"/>
    <mergeCell ref="J40:J45"/>
    <mergeCell ref="E46:E51"/>
    <mergeCell ref="J46:J51"/>
    <mergeCell ref="D26:D93"/>
    <mergeCell ref="C94:K94"/>
    <mergeCell ref="H88:H93"/>
  </mergeCells>
  <pageMargins left="0.7" right="0.7" top="0.75" bottom="0.75" header="0.3" footer="0.3"/>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5D6EBE-D69F-4DFD-B814-8FD4FDD710E6}">
  <dimension ref="C2:H10"/>
  <sheetViews>
    <sheetView workbookViewId="0">
      <selection activeCell="A7" sqref="A7"/>
    </sheetView>
  </sheetViews>
  <sheetFormatPr baseColWidth="10" defaultColWidth="11.44140625" defaultRowHeight="14.4" x14ac:dyDescent="0.3"/>
  <cols>
    <col min="3" max="3" width="15.6640625" bestFit="1" customWidth="1"/>
    <col min="4" max="4" width="17.44140625" bestFit="1" customWidth="1"/>
    <col min="5" max="5" width="18.44140625" bestFit="1" customWidth="1"/>
    <col min="6" max="6" width="13.44140625" bestFit="1" customWidth="1"/>
    <col min="7" max="7" width="17.44140625" bestFit="1" customWidth="1"/>
  </cols>
  <sheetData>
    <row r="2" spans="3:8" ht="15.6" x14ac:dyDescent="0.3">
      <c r="C2" s="167" t="s">
        <v>6</v>
      </c>
      <c r="D2" s="167" t="s">
        <v>282</v>
      </c>
      <c r="E2" s="168" t="s">
        <v>283</v>
      </c>
      <c r="F2" s="168" t="s">
        <v>284</v>
      </c>
      <c r="G2" s="168" t="s">
        <v>285</v>
      </c>
      <c r="H2" s="168" t="s">
        <v>286</v>
      </c>
    </row>
    <row r="3" spans="3:8" ht="15.6" x14ac:dyDescent="0.3">
      <c r="C3" s="239">
        <v>1</v>
      </c>
      <c r="D3" s="240">
        <v>0</v>
      </c>
      <c r="E3" s="169">
        <f>E10/5</f>
        <v>18209600</v>
      </c>
      <c r="F3" s="240">
        <f>2700000/4</f>
        <v>675000</v>
      </c>
      <c r="G3" s="241">
        <f>D3+E3+F3</f>
        <v>18884600</v>
      </c>
      <c r="H3" s="170">
        <f>G3/$G$8</f>
        <v>1.3932712555281966E-2</v>
      </c>
    </row>
    <row r="4" spans="3:8" ht="15.6" x14ac:dyDescent="0.3">
      <c r="C4" s="239">
        <v>2</v>
      </c>
      <c r="D4" s="240">
        <f>SUM('Estudio de mercado'!AE3:AE12)</f>
        <v>259724146.15000001</v>
      </c>
      <c r="E4" s="242">
        <f>SUM('Estudio de mercado'!K40:K81)+E10/5</f>
        <v>418209600</v>
      </c>
      <c r="F4" s="240">
        <f t="shared" ref="F4:F6" si="0">2700000/4</f>
        <v>675000</v>
      </c>
      <c r="G4" s="241">
        <f t="shared" ref="G4:G7" si="1">D4+E4+F4</f>
        <v>678608746.14999998</v>
      </c>
      <c r="H4" s="170">
        <f t="shared" ref="H4:H7" si="2">G4/$G$8</f>
        <v>0.50066512383679074</v>
      </c>
    </row>
    <row r="5" spans="3:8" ht="15.6" x14ac:dyDescent="0.3">
      <c r="C5" s="239">
        <v>3</v>
      </c>
      <c r="D5" s="240">
        <f>'Estudio de mercado'!AE13</f>
        <v>33340230</v>
      </c>
      <c r="E5" s="242">
        <f>'Estudio de mercado'!K82+'Estudio de mercado'!K88+E10/5</f>
        <v>238209600</v>
      </c>
      <c r="F5" s="240">
        <f t="shared" si="0"/>
        <v>675000</v>
      </c>
      <c r="G5" s="241">
        <f t="shared" si="1"/>
        <v>272224830</v>
      </c>
      <c r="H5" s="170">
        <f t="shared" si="2"/>
        <v>0.20084250165746159</v>
      </c>
    </row>
    <row r="6" spans="3:8" ht="15.6" x14ac:dyDescent="0.3">
      <c r="C6" s="239">
        <v>4</v>
      </c>
      <c r="D6" s="243">
        <f>'Estudio de mercado'!AE14+'Estudio de mercado'!AE15+'Estudio de mercado'!AE16+'Estudio de mercado'!AE17+'Estudio de mercado'!AE18+'Estudio de mercado'!AE19+'Estudio de mercado'!AE20+'Estudio de mercado'!AE21</f>
        <v>348602079.22400004</v>
      </c>
      <c r="E6" s="240">
        <f>E10/5</f>
        <v>18209600</v>
      </c>
      <c r="F6" s="240">
        <f t="shared" si="0"/>
        <v>675000</v>
      </c>
      <c r="G6" s="241">
        <f t="shared" si="1"/>
        <v>367486679.22400004</v>
      </c>
      <c r="H6" s="170">
        <f t="shared" si="2"/>
        <v>0.27112495205210074</v>
      </c>
    </row>
    <row r="7" spans="3:8" ht="15.6" x14ac:dyDescent="0.3">
      <c r="C7" s="239">
        <v>5</v>
      </c>
      <c r="D7" s="240">
        <v>0</v>
      </c>
      <c r="E7" s="240">
        <f>E10/5</f>
        <v>18209600</v>
      </c>
      <c r="F7" s="240">
        <v>0</v>
      </c>
      <c r="G7" s="241">
        <f t="shared" si="1"/>
        <v>18209600</v>
      </c>
      <c r="H7" s="170">
        <f t="shared" si="2"/>
        <v>1.3434709898364938E-2</v>
      </c>
    </row>
    <row r="8" spans="3:8" ht="15.6" x14ac:dyDescent="0.3">
      <c r="C8" s="165" t="s">
        <v>285</v>
      </c>
      <c r="D8" s="166">
        <f t="shared" ref="D8:F8" si="3">SUM(D3:D7)</f>
        <v>641666455.37400007</v>
      </c>
      <c r="E8" s="166">
        <f t="shared" si="3"/>
        <v>711048000</v>
      </c>
      <c r="F8" s="166">
        <f t="shared" si="3"/>
        <v>2700000</v>
      </c>
      <c r="G8" s="166">
        <f>SUM(G3:G7)</f>
        <v>1355414455.3740001</v>
      </c>
      <c r="H8" s="171">
        <f>SUM(H3:H7)</f>
        <v>0.99999999999999989</v>
      </c>
    </row>
    <row r="10" spans="3:8" ht="15.6" hidden="1" x14ac:dyDescent="0.3">
      <c r="E10" s="240">
        <f>'Estudio de mercado'!K26+'Estudio de mercado'!K33</f>
        <v>91048000</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A9B1CB-0CF9-4CD7-AD75-E49FE2FF4852}">
  <dimension ref="A1:N149"/>
  <sheetViews>
    <sheetView tabSelected="1" zoomScale="45" zoomScaleNormal="70" workbookViewId="0">
      <selection activeCell="A7" sqref="A7"/>
    </sheetView>
  </sheetViews>
  <sheetFormatPr baseColWidth="10" defaultColWidth="11.44140625" defaultRowHeight="15.75" customHeight="1" x14ac:dyDescent="0.3"/>
  <cols>
    <col min="1" max="1" width="42.77734375" style="189" customWidth="1"/>
    <col min="2" max="2" width="26.33203125" style="189" customWidth="1"/>
    <col min="3" max="3" width="130" style="194" customWidth="1"/>
    <col min="4" max="5" width="20.6640625" style="189" customWidth="1"/>
    <col min="6" max="6" width="26" style="189" customWidth="1"/>
    <col min="7" max="7" width="44.5546875" style="189" customWidth="1"/>
    <col min="8" max="8" width="37.5546875" style="190" customWidth="1"/>
    <col min="9" max="9" width="27.6640625" style="189" customWidth="1"/>
    <col min="10" max="10" width="30.77734375" style="255" customWidth="1"/>
    <col min="11" max="11" width="30" style="189" bestFit="1" customWidth="1"/>
    <col min="12" max="12" width="22.6640625" style="189" bestFit="1" customWidth="1"/>
    <col min="13" max="13" width="23.109375" style="189" customWidth="1"/>
    <col min="14" max="14" width="27" style="189" customWidth="1"/>
    <col min="15" max="16384" width="11.44140625" style="189"/>
  </cols>
  <sheetData>
    <row r="1" spans="1:14" ht="49.05" customHeight="1" x14ac:dyDescent="0.3">
      <c r="A1" s="451" t="s">
        <v>287</v>
      </c>
      <c r="B1" s="452"/>
      <c r="C1" s="452"/>
      <c r="D1" s="452"/>
      <c r="E1" s="452"/>
      <c r="F1" s="452"/>
      <c r="G1" s="452"/>
      <c r="H1" s="452"/>
      <c r="I1" s="452"/>
      <c r="J1" s="249"/>
      <c r="K1" s="201"/>
      <c r="L1" s="201"/>
      <c r="M1" s="201"/>
      <c r="N1" s="201"/>
    </row>
    <row r="2" spans="1:14" ht="49.05" customHeight="1" x14ac:dyDescent="0.3">
      <c r="A2" s="449" t="s">
        <v>346</v>
      </c>
      <c r="B2" s="450"/>
      <c r="C2" s="450"/>
      <c r="D2" s="450"/>
      <c r="E2" s="450"/>
      <c r="F2" s="450"/>
      <c r="G2" s="450"/>
      <c r="H2" s="450"/>
      <c r="I2" s="450"/>
      <c r="J2" s="250"/>
      <c r="K2" s="202"/>
      <c r="L2" s="202"/>
      <c r="M2" s="202"/>
      <c r="N2" s="202"/>
    </row>
    <row r="3" spans="1:14" s="199" customFormat="1" ht="27" customHeight="1" x14ac:dyDescent="0.3">
      <c r="A3" s="198"/>
      <c r="B3" s="198"/>
      <c r="C3" s="198"/>
      <c r="D3" s="198"/>
      <c r="E3" s="198"/>
      <c r="F3" s="198"/>
      <c r="G3" s="198"/>
      <c r="H3" s="198"/>
      <c r="I3" s="200"/>
      <c r="J3" s="251"/>
      <c r="K3" s="203"/>
      <c r="L3" s="203"/>
      <c r="M3" s="203"/>
      <c r="N3" s="203"/>
    </row>
    <row r="4" spans="1:14" s="199" customFormat="1" ht="22.8" customHeight="1" x14ac:dyDescent="0.3">
      <c r="A4" s="204"/>
      <c r="B4" s="204"/>
      <c r="C4" s="204"/>
      <c r="D4" s="204"/>
      <c r="E4" s="204"/>
      <c r="F4" s="205"/>
      <c r="G4" s="206"/>
      <c r="H4" s="206"/>
      <c r="I4" s="207"/>
      <c r="J4" s="251"/>
      <c r="K4" s="203"/>
      <c r="L4" s="203"/>
      <c r="M4" s="203"/>
      <c r="N4" s="203"/>
    </row>
    <row r="5" spans="1:14" ht="37.799999999999997" customHeight="1" x14ac:dyDescent="0.3">
      <c r="A5" s="449" t="s">
        <v>344</v>
      </c>
      <c r="B5" s="450"/>
      <c r="C5" s="450"/>
      <c r="D5" s="450"/>
      <c r="E5" s="450"/>
      <c r="F5" s="450"/>
      <c r="G5" s="450"/>
      <c r="H5" s="450"/>
      <c r="I5" s="450"/>
      <c r="J5" s="252"/>
      <c r="K5" s="193"/>
      <c r="L5" s="193"/>
      <c r="M5" s="193"/>
      <c r="N5" s="193"/>
    </row>
    <row r="6" spans="1:14" ht="25.2" customHeight="1" thickBot="1" x14ac:dyDescent="0.35">
      <c r="A6" s="191"/>
      <c r="B6" s="191"/>
      <c r="C6" s="191"/>
      <c r="D6" s="191"/>
      <c r="E6" s="191"/>
      <c r="F6" s="191"/>
      <c r="G6" s="191"/>
      <c r="H6" s="191"/>
      <c r="I6" s="192"/>
      <c r="J6" s="252"/>
      <c r="K6" s="193"/>
      <c r="L6" s="193"/>
      <c r="M6" s="193"/>
      <c r="N6" s="193"/>
    </row>
    <row r="7" spans="1:14" ht="90" customHeight="1" thickBot="1" x14ac:dyDescent="0.35">
      <c r="A7" s="247" t="s">
        <v>288</v>
      </c>
      <c r="B7" s="264" t="s">
        <v>289</v>
      </c>
      <c r="C7" s="246" t="s">
        <v>290</v>
      </c>
      <c r="D7" s="225" t="s">
        <v>44</v>
      </c>
      <c r="E7" s="226" t="s">
        <v>12</v>
      </c>
      <c r="F7" s="228" t="s">
        <v>291</v>
      </c>
      <c r="G7" s="195" t="s">
        <v>292</v>
      </c>
      <c r="H7" s="196" t="s">
        <v>163</v>
      </c>
      <c r="I7" s="197" t="s">
        <v>530</v>
      </c>
      <c r="J7" s="252"/>
      <c r="K7" s="193"/>
      <c r="L7" s="193"/>
      <c r="M7" s="193"/>
      <c r="N7" s="193"/>
    </row>
    <row r="8" spans="1:14" ht="49.05" customHeight="1" thickBot="1" x14ac:dyDescent="0.35">
      <c r="A8" s="227">
        <v>1</v>
      </c>
      <c r="B8" s="248" t="s">
        <v>348</v>
      </c>
      <c r="C8" s="244" t="s">
        <v>408</v>
      </c>
      <c r="D8" s="229" t="s">
        <v>124</v>
      </c>
      <c r="E8" s="229">
        <v>1</v>
      </c>
      <c r="F8" s="266">
        <v>150217</v>
      </c>
      <c r="G8" s="261"/>
      <c r="H8" s="261">
        <f>G8*19%</f>
        <v>0</v>
      </c>
      <c r="I8" s="261">
        <f>SUM(G8,H8)</f>
        <v>0</v>
      </c>
      <c r="J8" s="253"/>
      <c r="K8" s="193"/>
      <c r="L8" s="193"/>
      <c r="M8" s="193"/>
      <c r="N8" s="193"/>
    </row>
    <row r="9" spans="1:14" ht="198.75" customHeight="1" thickBot="1" x14ac:dyDescent="0.35">
      <c r="A9" s="227">
        <v>2</v>
      </c>
      <c r="B9" s="265" t="s">
        <v>348</v>
      </c>
      <c r="C9" s="219" t="s">
        <v>409</v>
      </c>
      <c r="D9" s="229" t="s">
        <v>124</v>
      </c>
      <c r="E9" s="229">
        <v>1</v>
      </c>
      <c r="F9" s="266">
        <v>563628.5</v>
      </c>
      <c r="G9" s="261"/>
      <c r="H9" s="261">
        <f>G9*19%</f>
        <v>0</v>
      </c>
      <c r="I9" s="261">
        <f>SUM(G9,H9)</f>
        <v>0</v>
      </c>
      <c r="J9" s="253"/>
      <c r="K9" s="193"/>
      <c r="L9" s="193"/>
      <c r="M9" s="193"/>
      <c r="N9" s="193"/>
    </row>
    <row r="10" spans="1:14" ht="136.94999999999999" customHeight="1" thickBot="1" x14ac:dyDescent="0.35">
      <c r="A10" s="227">
        <v>3</v>
      </c>
      <c r="B10" s="248" t="s">
        <v>348</v>
      </c>
      <c r="C10" s="244" t="s">
        <v>410</v>
      </c>
      <c r="D10" s="229" t="s">
        <v>124</v>
      </c>
      <c r="E10" s="229">
        <v>1</v>
      </c>
      <c r="F10" s="266">
        <v>272390.5</v>
      </c>
      <c r="G10" s="261"/>
      <c r="H10" s="261">
        <f t="shared" ref="H10:H16" si="0">G10*19%</f>
        <v>0</v>
      </c>
      <c r="I10" s="261">
        <f t="shared" ref="I10:I15" si="1">SUM(G10,H10)</f>
        <v>0</v>
      </c>
      <c r="J10" s="253"/>
      <c r="K10" s="193"/>
      <c r="L10" s="193"/>
      <c r="M10" s="193"/>
      <c r="N10" s="193"/>
    </row>
    <row r="11" spans="1:14" ht="49.05" customHeight="1" thickBot="1" x14ac:dyDescent="0.35">
      <c r="A11" s="227">
        <v>4</v>
      </c>
      <c r="B11" s="248" t="s">
        <v>348</v>
      </c>
      <c r="C11" s="244" t="s">
        <v>524</v>
      </c>
      <c r="D11" s="229" t="s">
        <v>124</v>
      </c>
      <c r="E11" s="229">
        <v>1</v>
      </c>
      <c r="F11" s="266">
        <v>739487.5</v>
      </c>
      <c r="G11" s="261"/>
      <c r="H11" s="261">
        <f t="shared" si="0"/>
        <v>0</v>
      </c>
      <c r="I11" s="261">
        <f t="shared" si="1"/>
        <v>0</v>
      </c>
      <c r="J11" s="253"/>
      <c r="K11" s="193"/>
      <c r="L11" s="193"/>
      <c r="M11" s="193"/>
      <c r="N11" s="193"/>
    </row>
    <row r="12" spans="1:14" ht="49.05" customHeight="1" thickBot="1" x14ac:dyDescent="0.35">
      <c r="A12" s="227">
        <v>5</v>
      </c>
      <c r="B12" s="248" t="s">
        <v>348</v>
      </c>
      <c r="C12" s="244" t="s">
        <v>411</v>
      </c>
      <c r="D12" s="229" t="s">
        <v>124</v>
      </c>
      <c r="E12" s="229">
        <v>1</v>
      </c>
      <c r="F12" s="266">
        <v>443956</v>
      </c>
      <c r="G12" s="261"/>
      <c r="H12" s="261">
        <f t="shared" si="0"/>
        <v>0</v>
      </c>
      <c r="I12" s="261">
        <f t="shared" si="1"/>
        <v>0</v>
      </c>
      <c r="J12" s="253"/>
      <c r="K12" s="193"/>
      <c r="L12" s="193"/>
      <c r="M12" s="193"/>
      <c r="N12" s="193"/>
    </row>
    <row r="13" spans="1:14" ht="155.25" customHeight="1" thickBot="1" x14ac:dyDescent="0.35">
      <c r="A13" s="227">
        <v>6</v>
      </c>
      <c r="B13" s="248" t="s">
        <v>348</v>
      </c>
      <c r="C13" s="244" t="s">
        <v>412</v>
      </c>
      <c r="D13" s="229" t="s">
        <v>124</v>
      </c>
      <c r="E13" s="229">
        <v>1</v>
      </c>
      <c r="F13" s="266">
        <v>3254025.5</v>
      </c>
      <c r="G13" s="261"/>
      <c r="H13" s="261">
        <f t="shared" si="0"/>
        <v>0</v>
      </c>
      <c r="I13" s="261">
        <f>+G13+H13</f>
        <v>0</v>
      </c>
      <c r="J13" s="253"/>
      <c r="K13" s="193"/>
      <c r="L13" s="193"/>
      <c r="M13" s="193"/>
      <c r="N13" s="193"/>
    </row>
    <row r="14" spans="1:14" ht="125.25" customHeight="1" thickBot="1" x14ac:dyDescent="0.35">
      <c r="A14" s="227">
        <v>7</v>
      </c>
      <c r="B14" s="248" t="s">
        <v>348</v>
      </c>
      <c r="C14" s="244" t="s">
        <v>413</v>
      </c>
      <c r="D14" s="229" t="s">
        <v>124</v>
      </c>
      <c r="E14" s="229">
        <v>1</v>
      </c>
      <c r="F14" s="266">
        <v>2847197.6666666665</v>
      </c>
      <c r="G14" s="261"/>
      <c r="H14" s="261">
        <f t="shared" si="0"/>
        <v>0</v>
      </c>
      <c r="I14" s="261">
        <f t="shared" si="1"/>
        <v>0</v>
      </c>
      <c r="J14" s="253"/>
      <c r="K14" s="193"/>
      <c r="L14" s="193"/>
      <c r="M14" s="193"/>
      <c r="N14" s="193"/>
    </row>
    <row r="15" spans="1:14" ht="138.75" customHeight="1" thickBot="1" x14ac:dyDescent="0.35">
      <c r="A15" s="227">
        <v>8</v>
      </c>
      <c r="B15" s="248" t="s">
        <v>348</v>
      </c>
      <c r="C15" s="244" t="s">
        <v>414</v>
      </c>
      <c r="D15" s="229" t="s">
        <v>124</v>
      </c>
      <c r="E15" s="229">
        <v>1</v>
      </c>
      <c r="F15" s="266">
        <v>1995469.5</v>
      </c>
      <c r="G15" s="261"/>
      <c r="H15" s="261">
        <f t="shared" si="0"/>
        <v>0</v>
      </c>
      <c r="I15" s="261">
        <f t="shared" si="1"/>
        <v>0</v>
      </c>
      <c r="J15" s="253"/>
      <c r="K15" s="193"/>
      <c r="L15" s="193"/>
      <c r="M15" s="193"/>
      <c r="N15" s="193"/>
    </row>
    <row r="16" spans="1:14" ht="115.05" customHeight="1" thickBot="1" x14ac:dyDescent="0.35">
      <c r="A16" s="227">
        <v>9</v>
      </c>
      <c r="B16" s="248" t="s">
        <v>348</v>
      </c>
      <c r="C16" s="245" t="s">
        <v>415</v>
      </c>
      <c r="D16" s="229" t="s">
        <v>124</v>
      </c>
      <c r="E16" s="229">
        <v>1</v>
      </c>
      <c r="F16" s="266">
        <v>1343608</v>
      </c>
      <c r="G16" s="261"/>
      <c r="H16" s="261">
        <f t="shared" si="0"/>
        <v>0</v>
      </c>
      <c r="I16" s="261">
        <f>SUM(G16,H16)</f>
        <v>0</v>
      </c>
      <c r="J16" s="253"/>
      <c r="K16" s="193"/>
      <c r="L16" s="193"/>
      <c r="M16" s="193"/>
      <c r="N16" s="193"/>
    </row>
    <row r="17" spans="1:14" ht="115.05" customHeight="1" thickBot="1" x14ac:dyDescent="0.35">
      <c r="A17" s="227">
        <v>10</v>
      </c>
      <c r="B17" s="248" t="s">
        <v>348</v>
      </c>
      <c r="C17" s="245" t="s">
        <v>416</v>
      </c>
      <c r="D17" s="229" t="s">
        <v>124</v>
      </c>
      <c r="E17" s="229">
        <v>1</v>
      </c>
      <c r="F17" s="266">
        <v>1458334</v>
      </c>
      <c r="G17" s="261"/>
      <c r="H17" s="261">
        <f t="shared" ref="H17:H80" si="2">G17*19%</f>
        <v>0</v>
      </c>
      <c r="I17" s="261">
        <f t="shared" ref="I17:I80" si="3">SUM(G17,H17)</f>
        <v>0</v>
      </c>
      <c r="J17" s="253"/>
      <c r="K17" s="193"/>
      <c r="L17" s="193"/>
      <c r="M17" s="193"/>
      <c r="N17" s="193"/>
    </row>
    <row r="18" spans="1:14" ht="115.05" customHeight="1" thickBot="1" x14ac:dyDescent="0.35">
      <c r="A18" s="227">
        <v>11</v>
      </c>
      <c r="B18" s="248" t="s">
        <v>520</v>
      </c>
      <c r="C18" s="245" t="s">
        <v>521</v>
      </c>
      <c r="D18" s="229" t="s">
        <v>124</v>
      </c>
      <c r="E18" s="229">
        <v>1</v>
      </c>
      <c r="F18" s="266">
        <v>613028.5</v>
      </c>
      <c r="G18" s="261"/>
      <c r="H18" s="261">
        <f t="shared" si="2"/>
        <v>0</v>
      </c>
      <c r="I18" s="261">
        <f t="shared" si="3"/>
        <v>0</v>
      </c>
      <c r="J18" s="253"/>
      <c r="K18" s="193"/>
      <c r="L18" s="193"/>
      <c r="M18" s="193"/>
      <c r="N18" s="193"/>
    </row>
    <row r="19" spans="1:14" ht="115.05" customHeight="1" thickBot="1" x14ac:dyDescent="0.35">
      <c r="A19" s="227">
        <v>12</v>
      </c>
      <c r="B19" s="248" t="s">
        <v>522</v>
      </c>
      <c r="C19" s="245" t="s">
        <v>525</v>
      </c>
      <c r="D19" s="229" t="s">
        <v>124</v>
      </c>
      <c r="E19" s="229">
        <v>1</v>
      </c>
      <c r="F19" s="266">
        <v>1762650</v>
      </c>
      <c r="G19" s="261"/>
      <c r="H19" s="261">
        <f t="shared" si="2"/>
        <v>0</v>
      </c>
      <c r="I19" s="261">
        <f t="shared" si="3"/>
        <v>0</v>
      </c>
      <c r="J19" s="253"/>
      <c r="K19" s="193"/>
      <c r="L19" s="193"/>
      <c r="M19" s="193"/>
      <c r="N19" s="193"/>
    </row>
    <row r="20" spans="1:14" ht="115.05" customHeight="1" thickBot="1" x14ac:dyDescent="0.35">
      <c r="A20" s="227">
        <v>13</v>
      </c>
      <c r="B20" s="248" t="s">
        <v>522</v>
      </c>
      <c r="C20" s="245" t="s">
        <v>417</v>
      </c>
      <c r="D20" s="229" t="s">
        <v>124</v>
      </c>
      <c r="E20" s="229">
        <v>1</v>
      </c>
      <c r="F20" s="266">
        <v>2593150</v>
      </c>
      <c r="G20" s="261"/>
      <c r="H20" s="261">
        <f t="shared" si="2"/>
        <v>0</v>
      </c>
      <c r="I20" s="261">
        <f t="shared" si="3"/>
        <v>0</v>
      </c>
      <c r="J20" s="253"/>
      <c r="K20" s="193"/>
      <c r="L20" s="193"/>
      <c r="M20" s="193"/>
      <c r="N20" s="193"/>
    </row>
    <row r="21" spans="1:14" ht="115.05" customHeight="1" thickBot="1" x14ac:dyDescent="0.35">
      <c r="A21" s="227">
        <v>14</v>
      </c>
      <c r="B21" s="248" t="s">
        <v>349</v>
      </c>
      <c r="C21" s="245" t="s">
        <v>418</v>
      </c>
      <c r="D21" s="229" t="s">
        <v>124</v>
      </c>
      <c r="E21" s="229">
        <v>1</v>
      </c>
      <c r="F21" s="266">
        <v>3950000</v>
      </c>
      <c r="G21" s="261"/>
      <c r="H21" s="261">
        <f t="shared" si="2"/>
        <v>0</v>
      </c>
      <c r="I21" s="261">
        <f t="shared" si="3"/>
        <v>0</v>
      </c>
      <c r="J21" s="253"/>
      <c r="K21" s="193"/>
      <c r="L21" s="193"/>
      <c r="M21" s="193"/>
      <c r="N21" s="193"/>
    </row>
    <row r="22" spans="1:14" ht="115.05" customHeight="1" thickBot="1" x14ac:dyDescent="0.35">
      <c r="A22" s="227">
        <v>15</v>
      </c>
      <c r="B22" s="248" t="s">
        <v>350</v>
      </c>
      <c r="C22" s="245" t="s">
        <v>419</v>
      </c>
      <c r="D22" s="229" t="s">
        <v>124</v>
      </c>
      <c r="E22" s="229">
        <v>1</v>
      </c>
      <c r="F22" s="266">
        <v>862241</v>
      </c>
      <c r="G22" s="261"/>
      <c r="H22" s="261">
        <f t="shared" si="2"/>
        <v>0</v>
      </c>
      <c r="I22" s="261">
        <f t="shared" si="3"/>
        <v>0</v>
      </c>
      <c r="J22" s="253"/>
      <c r="K22" s="193"/>
      <c r="L22" s="193"/>
      <c r="M22" s="193"/>
      <c r="N22" s="193"/>
    </row>
    <row r="23" spans="1:14" ht="115.05" customHeight="1" thickBot="1" x14ac:dyDescent="0.35">
      <c r="A23" s="227">
        <v>16</v>
      </c>
      <c r="B23" s="248" t="s">
        <v>351</v>
      </c>
      <c r="C23" s="245" t="s">
        <v>420</v>
      </c>
      <c r="D23" s="229" t="s">
        <v>124</v>
      </c>
      <c r="E23" s="229">
        <v>1</v>
      </c>
      <c r="F23" s="266">
        <v>10902.000000000002</v>
      </c>
      <c r="G23" s="261"/>
      <c r="H23" s="261">
        <f t="shared" si="2"/>
        <v>0</v>
      </c>
      <c r="I23" s="261">
        <f t="shared" si="3"/>
        <v>0</v>
      </c>
      <c r="J23" s="253"/>
      <c r="K23" s="193"/>
      <c r="L23" s="193"/>
      <c r="M23" s="193"/>
      <c r="N23" s="193"/>
    </row>
    <row r="24" spans="1:14" ht="115.05" customHeight="1" thickBot="1" x14ac:dyDescent="0.35">
      <c r="A24" s="227">
        <v>17</v>
      </c>
      <c r="B24" s="248" t="s">
        <v>351</v>
      </c>
      <c r="C24" s="245" t="s">
        <v>421</v>
      </c>
      <c r="D24" s="229" t="s">
        <v>124</v>
      </c>
      <c r="E24" s="229">
        <v>1</v>
      </c>
      <c r="F24" s="266">
        <v>31003.800000000003</v>
      </c>
      <c r="G24" s="261"/>
      <c r="H24" s="261">
        <f t="shared" si="2"/>
        <v>0</v>
      </c>
      <c r="I24" s="261">
        <f t="shared" si="3"/>
        <v>0</v>
      </c>
      <c r="J24" s="253"/>
      <c r="K24" s="193"/>
      <c r="L24" s="193"/>
      <c r="M24" s="193"/>
      <c r="N24" s="193"/>
    </row>
    <row r="25" spans="1:14" ht="115.05" customHeight="1" thickBot="1" x14ac:dyDescent="0.35">
      <c r="A25" s="227">
        <v>18</v>
      </c>
      <c r="B25" s="248" t="s">
        <v>352</v>
      </c>
      <c r="C25" s="245" t="s">
        <v>422</v>
      </c>
      <c r="D25" s="229" t="s">
        <v>124</v>
      </c>
      <c r="E25" s="229">
        <v>1</v>
      </c>
      <c r="F25" s="266">
        <v>25183.176666666666</v>
      </c>
      <c r="G25" s="261"/>
      <c r="H25" s="261">
        <f t="shared" si="2"/>
        <v>0</v>
      </c>
      <c r="I25" s="261">
        <f t="shared" si="3"/>
        <v>0</v>
      </c>
      <c r="J25" s="253"/>
      <c r="K25" s="193"/>
      <c r="L25" s="193"/>
      <c r="M25" s="193"/>
      <c r="N25" s="193"/>
    </row>
    <row r="26" spans="1:14" ht="115.05" customHeight="1" thickBot="1" x14ac:dyDescent="0.35">
      <c r="A26" s="227">
        <v>19</v>
      </c>
      <c r="B26" s="248" t="s">
        <v>352</v>
      </c>
      <c r="C26" s="245" t="s">
        <v>423</v>
      </c>
      <c r="D26" s="229" t="s">
        <v>124</v>
      </c>
      <c r="E26" s="229">
        <v>1</v>
      </c>
      <c r="F26" s="266">
        <v>25866</v>
      </c>
      <c r="G26" s="261"/>
      <c r="H26" s="261">
        <f t="shared" si="2"/>
        <v>0</v>
      </c>
      <c r="I26" s="261">
        <f t="shared" si="3"/>
        <v>0</v>
      </c>
      <c r="J26" s="253"/>
      <c r="K26" s="193"/>
      <c r="L26" s="193"/>
      <c r="M26" s="193"/>
      <c r="N26" s="193"/>
    </row>
    <row r="27" spans="1:14" ht="115.05" customHeight="1" thickBot="1" x14ac:dyDescent="0.35">
      <c r="A27" s="227">
        <v>20</v>
      </c>
      <c r="B27" s="248" t="s">
        <v>353</v>
      </c>
      <c r="C27" s="245" t="s">
        <v>424</v>
      </c>
      <c r="D27" s="229" t="s">
        <v>124</v>
      </c>
      <c r="E27" s="229">
        <v>1</v>
      </c>
      <c r="F27" s="266">
        <v>96090</v>
      </c>
      <c r="G27" s="261"/>
      <c r="H27" s="261">
        <f t="shared" si="2"/>
        <v>0</v>
      </c>
      <c r="I27" s="261">
        <f t="shared" si="3"/>
        <v>0</v>
      </c>
      <c r="J27" s="253"/>
      <c r="K27" s="193"/>
      <c r="L27" s="193"/>
      <c r="M27" s="193"/>
      <c r="N27" s="193"/>
    </row>
    <row r="28" spans="1:14" ht="115.05" customHeight="1" thickBot="1" x14ac:dyDescent="0.35">
      <c r="A28" s="227">
        <v>21</v>
      </c>
      <c r="B28" s="248" t="s">
        <v>354</v>
      </c>
      <c r="C28" s="245" t="s">
        <v>425</v>
      </c>
      <c r="D28" s="229" t="s">
        <v>124</v>
      </c>
      <c r="E28" s="229">
        <v>1</v>
      </c>
      <c r="F28" s="266">
        <v>373500</v>
      </c>
      <c r="G28" s="261"/>
      <c r="H28" s="261">
        <f t="shared" si="2"/>
        <v>0</v>
      </c>
      <c r="I28" s="261">
        <f t="shared" si="3"/>
        <v>0</v>
      </c>
      <c r="J28" s="253"/>
      <c r="K28" s="193"/>
      <c r="L28" s="193"/>
      <c r="M28" s="193"/>
      <c r="N28" s="193"/>
    </row>
    <row r="29" spans="1:14" ht="115.05" customHeight="1" thickBot="1" x14ac:dyDescent="0.35">
      <c r="A29" s="227">
        <v>22</v>
      </c>
      <c r="B29" s="248" t="s">
        <v>354</v>
      </c>
      <c r="C29" s="245" t="s">
        <v>426</v>
      </c>
      <c r="D29" s="229" t="s">
        <v>124</v>
      </c>
      <c r="E29" s="229">
        <v>1</v>
      </c>
      <c r="F29" s="266">
        <v>376000</v>
      </c>
      <c r="G29" s="261"/>
      <c r="H29" s="261">
        <f t="shared" si="2"/>
        <v>0</v>
      </c>
      <c r="I29" s="261">
        <f t="shared" si="3"/>
        <v>0</v>
      </c>
      <c r="J29" s="253"/>
      <c r="K29" s="193"/>
      <c r="L29" s="193"/>
      <c r="M29" s="193"/>
      <c r="N29" s="193"/>
    </row>
    <row r="30" spans="1:14" ht="115.05" customHeight="1" thickBot="1" x14ac:dyDescent="0.35">
      <c r="A30" s="227">
        <v>23</v>
      </c>
      <c r="B30" s="248" t="s">
        <v>354</v>
      </c>
      <c r="C30" s="245" t="s">
        <v>427</v>
      </c>
      <c r="D30" s="229" t="s">
        <v>124</v>
      </c>
      <c r="E30" s="229">
        <v>1</v>
      </c>
      <c r="F30" s="266">
        <v>420400.00000000006</v>
      </c>
      <c r="G30" s="261"/>
      <c r="H30" s="261">
        <f t="shared" si="2"/>
        <v>0</v>
      </c>
      <c r="I30" s="261">
        <f t="shared" si="3"/>
        <v>0</v>
      </c>
      <c r="J30" s="253"/>
      <c r="K30" s="193"/>
      <c r="L30" s="193"/>
      <c r="M30" s="193"/>
      <c r="N30" s="193"/>
    </row>
    <row r="31" spans="1:14" ht="115.05" customHeight="1" thickBot="1" x14ac:dyDescent="0.35">
      <c r="A31" s="227">
        <v>24</v>
      </c>
      <c r="B31" s="248" t="s">
        <v>354</v>
      </c>
      <c r="C31" s="245" t="s">
        <v>428</v>
      </c>
      <c r="D31" s="229" t="s">
        <v>124</v>
      </c>
      <c r="E31" s="229">
        <v>1</v>
      </c>
      <c r="F31" s="266">
        <v>435000</v>
      </c>
      <c r="G31" s="261"/>
      <c r="H31" s="261">
        <f t="shared" si="2"/>
        <v>0</v>
      </c>
      <c r="I31" s="261">
        <f t="shared" si="3"/>
        <v>0</v>
      </c>
      <c r="J31" s="253"/>
      <c r="K31" s="193"/>
      <c r="L31" s="193"/>
      <c r="M31" s="193"/>
      <c r="N31" s="193"/>
    </row>
    <row r="32" spans="1:14" ht="115.05" customHeight="1" thickBot="1" x14ac:dyDescent="0.35">
      <c r="A32" s="227">
        <v>25</v>
      </c>
      <c r="B32" s="248" t="s">
        <v>354</v>
      </c>
      <c r="C32" s="245" t="s">
        <v>429</v>
      </c>
      <c r="D32" s="229" t="s">
        <v>124</v>
      </c>
      <c r="E32" s="229">
        <v>1</v>
      </c>
      <c r="F32" s="266">
        <v>507500</v>
      </c>
      <c r="G32" s="261"/>
      <c r="H32" s="261">
        <f t="shared" si="2"/>
        <v>0</v>
      </c>
      <c r="I32" s="261">
        <f t="shared" si="3"/>
        <v>0</v>
      </c>
      <c r="J32" s="253"/>
      <c r="K32" s="193"/>
      <c r="L32" s="193"/>
      <c r="M32" s="193"/>
      <c r="N32" s="193"/>
    </row>
    <row r="33" spans="1:14" ht="115.05" customHeight="1" thickBot="1" x14ac:dyDescent="0.35">
      <c r="A33" s="227">
        <v>26</v>
      </c>
      <c r="B33" s="248" t="s">
        <v>354</v>
      </c>
      <c r="C33" s="245" t="s">
        <v>430</v>
      </c>
      <c r="D33" s="229" t="s">
        <v>124</v>
      </c>
      <c r="E33" s="229">
        <v>1</v>
      </c>
      <c r="F33" s="266">
        <v>5707231.6538159996</v>
      </c>
      <c r="G33" s="261"/>
      <c r="H33" s="261">
        <f t="shared" si="2"/>
        <v>0</v>
      </c>
      <c r="I33" s="261">
        <f t="shared" si="3"/>
        <v>0</v>
      </c>
      <c r="J33" s="253"/>
      <c r="K33" s="193"/>
      <c r="L33" s="193"/>
      <c r="M33" s="193"/>
      <c r="N33" s="193"/>
    </row>
    <row r="34" spans="1:14" ht="115.05" customHeight="1" thickBot="1" x14ac:dyDescent="0.35">
      <c r="A34" s="227">
        <v>27</v>
      </c>
      <c r="B34" s="248" t="s">
        <v>354</v>
      </c>
      <c r="C34" s="245" t="s">
        <v>431</v>
      </c>
      <c r="D34" s="229" t="s">
        <v>124</v>
      </c>
      <c r="E34" s="229">
        <v>1</v>
      </c>
      <c r="F34" s="266">
        <v>2812500</v>
      </c>
      <c r="G34" s="261"/>
      <c r="H34" s="261">
        <f t="shared" si="2"/>
        <v>0</v>
      </c>
      <c r="I34" s="261">
        <f t="shared" si="3"/>
        <v>0</v>
      </c>
      <c r="J34" s="253"/>
      <c r="K34" s="193"/>
      <c r="L34" s="193"/>
      <c r="M34" s="193"/>
      <c r="N34" s="193"/>
    </row>
    <row r="35" spans="1:14" ht="115.05" customHeight="1" thickBot="1" x14ac:dyDescent="0.35">
      <c r="A35" s="227">
        <v>28</v>
      </c>
      <c r="B35" s="248" t="s">
        <v>355</v>
      </c>
      <c r="C35" s="245" t="s">
        <v>432</v>
      </c>
      <c r="D35" s="229" t="s">
        <v>124</v>
      </c>
      <c r="E35" s="229">
        <v>1</v>
      </c>
      <c r="F35" s="266">
        <v>1373679.5</v>
      </c>
      <c r="G35" s="261"/>
      <c r="H35" s="261">
        <f t="shared" si="2"/>
        <v>0</v>
      </c>
      <c r="I35" s="261">
        <f t="shared" si="3"/>
        <v>0</v>
      </c>
      <c r="J35" s="253"/>
      <c r="K35" s="193"/>
      <c r="L35" s="193"/>
      <c r="M35" s="193"/>
      <c r="N35" s="193"/>
    </row>
    <row r="36" spans="1:14" ht="115.05" customHeight="1" thickBot="1" x14ac:dyDescent="0.35">
      <c r="A36" s="227">
        <v>29</v>
      </c>
      <c r="B36" s="248" t="s">
        <v>355</v>
      </c>
      <c r="C36" s="245" t="s">
        <v>433</v>
      </c>
      <c r="D36" s="229" t="s">
        <v>124</v>
      </c>
      <c r="E36" s="229">
        <v>1</v>
      </c>
      <c r="F36" s="266">
        <v>2226335.5000000005</v>
      </c>
      <c r="G36" s="261"/>
      <c r="H36" s="261">
        <f t="shared" si="2"/>
        <v>0</v>
      </c>
      <c r="I36" s="261">
        <f t="shared" si="3"/>
        <v>0</v>
      </c>
      <c r="J36" s="253"/>
      <c r="K36" s="193"/>
      <c r="L36" s="193"/>
      <c r="M36" s="193"/>
      <c r="N36" s="193"/>
    </row>
    <row r="37" spans="1:14" ht="115.05" customHeight="1" thickBot="1" x14ac:dyDescent="0.35">
      <c r="A37" s="227">
        <v>30</v>
      </c>
      <c r="B37" s="248" t="s">
        <v>355</v>
      </c>
      <c r="C37" s="245" t="s">
        <v>434</v>
      </c>
      <c r="D37" s="229" t="s">
        <v>124</v>
      </c>
      <c r="E37" s="229">
        <v>1</v>
      </c>
      <c r="F37" s="266">
        <v>1444344.5</v>
      </c>
      <c r="G37" s="261"/>
      <c r="H37" s="261">
        <f t="shared" si="2"/>
        <v>0</v>
      </c>
      <c r="I37" s="261">
        <f t="shared" si="3"/>
        <v>0</v>
      </c>
      <c r="J37" s="253"/>
      <c r="K37" s="193"/>
      <c r="L37" s="193"/>
      <c r="M37" s="193"/>
      <c r="N37" s="193"/>
    </row>
    <row r="38" spans="1:14" ht="115.05" customHeight="1" thickBot="1" x14ac:dyDescent="0.35">
      <c r="A38" s="227">
        <v>31</v>
      </c>
      <c r="B38" s="248" t="s">
        <v>355</v>
      </c>
      <c r="C38" s="245" t="s">
        <v>435</v>
      </c>
      <c r="D38" s="229" t="s">
        <v>124</v>
      </c>
      <c r="E38" s="229">
        <v>1</v>
      </c>
      <c r="F38" s="266">
        <v>1930000</v>
      </c>
      <c r="G38" s="261"/>
      <c r="H38" s="261">
        <f t="shared" si="2"/>
        <v>0</v>
      </c>
      <c r="I38" s="261">
        <f t="shared" si="3"/>
        <v>0</v>
      </c>
      <c r="J38" s="253"/>
      <c r="K38" s="193"/>
      <c r="L38" s="193"/>
      <c r="M38" s="193"/>
      <c r="N38" s="193"/>
    </row>
    <row r="39" spans="1:14" ht="115.05" customHeight="1" thickBot="1" x14ac:dyDescent="0.35">
      <c r="A39" s="227">
        <v>32</v>
      </c>
      <c r="B39" s="248" t="s">
        <v>355</v>
      </c>
      <c r="C39" s="245" t="s">
        <v>436</v>
      </c>
      <c r="D39" s="229" t="s">
        <v>124</v>
      </c>
      <c r="E39" s="229">
        <v>1</v>
      </c>
      <c r="F39" s="266">
        <v>2750263.5</v>
      </c>
      <c r="G39" s="261"/>
      <c r="H39" s="261">
        <f t="shared" si="2"/>
        <v>0</v>
      </c>
      <c r="I39" s="261">
        <f t="shared" si="3"/>
        <v>0</v>
      </c>
      <c r="J39" s="253"/>
      <c r="K39" s="193"/>
      <c r="L39" s="193"/>
      <c r="M39" s="193"/>
      <c r="N39" s="193"/>
    </row>
    <row r="40" spans="1:14" ht="115.05" customHeight="1" thickBot="1" x14ac:dyDescent="0.35">
      <c r="A40" s="227">
        <v>33</v>
      </c>
      <c r="B40" s="248" t="s">
        <v>356</v>
      </c>
      <c r="C40" s="245" t="s">
        <v>437</v>
      </c>
      <c r="D40" s="229" t="s">
        <v>124</v>
      </c>
      <c r="E40" s="229">
        <v>1</v>
      </c>
      <c r="F40" s="266">
        <v>1100083.5</v>
      </c>
      <c r="G40" s="261"/>
      <c r="H40" s="261">
        <f t="shared" si="2"/>
        <v>0</v>
      </c>
      <c r="I40" s="261">
        <f t="shared" si="3"/>
        <v>0</v>
      </c>
      <c r="J40" s="253"/>
      <c r="K40" s="193"/>
      <c r="L40" s="193"/>
      <c r="M40" s="193"/>
      <c r="N40" s="193"/>
    </row>
    <row r="41" spans="1:14" ht="115.05" customHeight="1" thickBot="1" x14ac:dyDescent="0.35">
      <c r="A41" s="227">
        <v>34</v>
      </c>
      <c r="B41" s="248" t="s">
        <v>356</v>
      </c>
      <c r="C41" s="245" t="s">
        <v>438</v>
      </c>
      <c r="D41" s="229" t="s">
        <v>124</v>
      </c>
      <c r="E41" s="229">
        <v>1</v>
      </c>
      <c r="F41" s="266">
        <v>1653083.5000000002</v>
      </c>
      <c r="G41" s="261"/>
      <c r="H41" s="261">
        <f t="shared" si="2"/>
        <v>0</v>
      </c>
      <c r="I41" s="261">
        <f t="shared" si="3"/>
        <v>0</v>
      </c>
      <c r="J41" s="253"/>
      <c r="K41" s="193"/>
      <c r="L41" s="193"/>
      <c r="M41" s="193"/>
      <c r="N41" s="193"/>
    </row>
    <row r="42" spans="1:14" ht="115.05" customHeight="1" thickBot="1" x14ac:dyDescent="0.35">
      <c r="A42" s="227">
        <v>35</v>
      </c>
      <c r="B42" s="248" t="s">
        <v>356</v>
      </c>
      <c r="C42" s="245" t="s">
        <v>439</v>
      </c>
      <c r="D42" s="229" t="s">
        <v>124</v>
      </c>
      <c r="E42" s="229">
        <v>1</v>
      </c>
      <c r="F42" s="266">
        <v>2251783.5</v>
      </c>
      <c r="G42" s="261"/>
      <c r="H42" s="261">
        <f t="shared" si="2"/>
        <v>0</v>
      </c>
      <c r="I42" s="261">
        <f t="shared" si="3"/>
        <v>0</v>
      </c>
      <c r="J42" s="253"/>
      <c r="K42" s="193"/>
      <c r="L42" s="193"/>
      <c r="M42" s="193"/>
      <c r="N42" s="193"/>
    </row>
    <row r="43" spans="1:14" ht="115.05" customHeight="1" thickBot="1" x14ac:dyDescent="0.35">
      <c r="A43" s="227">
        <v>36</v>
      </c>
      <c r="B43" s="248" t="s">
        <v>356</v>
      </c>
      <c r="C43" s="245" t="s">
        <v>440</v>
      </c>
      <c r="D43" s="229" t="s">
        <v>124</v>
      </c>
      <c r="E43" s="229">
        <v>1</v>
      </c>
      <c r="F43" s="266">
        <v>2664283.5</v>
      </c>
      <c r="G43" s="261"/>
      <c r="H43" s="261">
        <f t="shared" si="2"/>
        <v>0</v>
      </c>
      <c r="I43" s="261">
        <f t="shared" si="3"/>
        <v>0</v>
      </c>
      <c r="J43" s="253"/>
      <c r="K43" s="193"/>
      <c r="L43" s="193"/>
      <c r="M43" s="193"/>
      <c r="N43" s="193"/>
    </row>
    <row r="44" spans="1:14" ht="115.05" customHeight="1" thickBot="1" x14ac:dyDescent="0.35">
      <c r="A44" s="227">
        <v>37</v>
      </c>
      <c r="B44" s="248" t="s">
        <v>357</v>
      </c>
      <c r="C44" s="245" t="s">
        <v>441</v>
      </c>
      <c r="D44" s="229" t="s">
        <v>124</v>
      </c>
      <c r="E44" s="229">
        <v>1</v>
      </c>
      <c r="F44" s="266">
        <v>3638000</v>
      </c>
      <c r="G44" s="261"/>
      <c r="H44" s="261">
        <f t="shared" si="2"/>
        <v>0</v>
      </c>
      <c r="I44" s="261">
        <f t="shared" si="3"/>
        <v>0</v>
      </c>
      <c r="J44" s="253"/>
      <c r="K44" s="193"/>
      <c r="L44" s="193"/>
      <c r="M44" s="193"/>
      <c r="N44" s="193"/>
    </row>
    <row r="45" spans="1:14" ht="115.05" customHeight="1" thickBot="1" x14ac:dyDescent="0.35">
      <c r="A45" s="227">
        <v>38</v>
      </c>
      <c r="B45" s="248" t="s">
        <v>357</v>
      </c>
      <c r="C45" s="245" t="s">
        <v>442</v>
      </c>
      <c r="D45" s="229" t="s">
        <v>124</v>
      </c>
      <c r="E45" s="229">
        <v>1</v>
      </c>
      <c r="F45" s="266">
        <v>4973014</v>
      </c>
      <c r="G45" s="261"/>
      <c r="H45" s="261">
        <f t="shared" si="2"/>
        <v>0</v>
      </c>
      <c r="I45" s="261">
        <f t="shared" si="3"/>
        <v>0</v>
      </c>
      <c r="J45" s="253"/>
      <c r="K45" s="193"/>
      <c r="L45" s="193"/>
      <c r="M45" s="193"/>
      <c r="N45" s="193"/>
    </row>
    <row r="46" spans="1:14" ht="115.05" customHeight="1" thickBot="1" x14ac:dyDescent="0.35">
      <c r="A46" s="227">
        <v>39</v>
      </c>
      <c r="B46" s="248" t="s">
        <v>358</v>
      </c>
      <c r="C46" s="245" t="s">
        <v>443</v>
      </c>
      <c r="D46" s="229" t="s">
        <v>124</v>
      </c>
      <c r="E46" s="229">
        <v>1</v>
      </c>
      <c r="F46" s="266">
        <v>1315936.7500000002</v>
      </c>
      <c r="G46" s="261"/>
      <c r="H46" s="261">
        <f t="shared" si="2"/>
        <v>0</v>
      </c>
      <c r="I46" s="261">
        <f t="shared" si="3"/>
        <v>0</v>
      </c>
      <c r="J46" s="253"/>
      <c r="K46" s="193"/>
      <c r="L46" s="193"/>
      <c r="M46" s="193"/>
      <c r="N46" s="193"/>
    </row>
    <row r="47" spans="1:14" ht="115.05" customHeight="1" thickBot="1" x14ac:dyDescent="0.35">
      <c r="A47" s="227">
        <v>40</v>
      </c>
      <c r="B47" s="248" t="s">
        <v>359</v>
      </c>
      <c r="C47" s="245" t="s">
        <v>444</v>
      </c>
      <c r="D47" s="229" t="s">
        <v>124</v>
      </c>
      <c r="E47" s="229">
        <v>1</v>
      </c>
      <c r="F47" s="266">
        <v>448270</v>
      </c>
      <c r="G47" s="261"/>
      <c r="H47" s="261">
        <f t="shared" si="2"/>
        <v>0</v>
      </c>
      <c r="I47" s="261">
        <f t="shared" si="3"/>
        <v>0</v>
      </c>
      <c r="J47" s="253"/>
      <c r="K47" s="193"/>
      <c r="L47" s="193"/>
      <c r="M47" s="193"/>
      <c r="N47" s="193"/>
    </row>
    <row r="48" spans="1:14" ht="115.05" customHeight="1" thickBot="1" x14ac:dyDescent="0.35">
      <c r="A48" s="227">
        <v>41</v>
      </c>
      <c r="B48" s="248" t="s">
        <v>360</v>
      </c>
      <c r="C48" s="245" t="s">
        <v>445</v>
      </c>
      <c r="D48" s="229" t="s">
        <v>124</v>
      </c>
      <c r="E48" s="229">
        <v>1</v>
      </c>
      <c r="F48" s="266">
        <v>251033</v>
      </c>
      <c r="G48" s="261"/>
      <c r="H48" s="261">
        <f t="shared" si="2"/>
        <v>0</v>
      </c>
      <c r="I48" s="261">
        <f t="shared" si="3"/>
        <v>0</v>
      </c>
      <c r="J48" s="253"/>
      <c r="K48" s="193"/>
      <c r="L48" s="193"/>
      <c r="M48" s="193"/>
      <c r="N48" s="193"/>
    </row>
    <row r="49" spans="1:14" ht="115.05" customHeight="1" thickBot="1" x14ac:dyDescent="0.35">
      <c r="A49" s="227">
        <v>42</v>
      </c>
      <c r="B49" s="248" t="s">
        <v>361</v>
      </c>
      <c r="C49" s="245" t="s">
        <v>446</v>
      </c>
      <c r="D49" s="229" t="s">
        <v>124</v>
      </c>
      <c r="E49" s="229">
        <v>1</v>
      </c>
      <c r="F49" s="266">
        <v>60461.5</v>
      </c>
      <c r="G49" s="261"/>
      <c r="H49" s="261">
        <f t="shared" si="2"/>
        <v>0</v>
      </c>
      <c r="I49" s="261">
        <f t="shared" si="3"/>
        <v>0</v>
      </c>
      <c r="J49" s="253"/>
      <c r="K49" s="193"/>
      <c r="L49" s="193"/>
      <c r="M49" s="193"/>
      <c r="N49" s="193"/>
    </row>
    <row r="50" spans="1:14" ht="115.05" customHeight="1" thickBot="1" x14ac:dyDescent="0.35">
      <c r="A50" s="227">
        <v>43</v>
      </c>
      <c r="B50" s="248" t="s">
        <v>362</v>
      </c>
      <c r="C50" s="245" t="s">
        <v>523</v>
      </c>
      <c r="D50" s="229" t="s">
        <v>124</v>
      </c>
      <c r="E50" s="229">
        <v>1</v>
      </c>
      <c r="F50" s="266">
        <v>1580000</v>
      </c>
      <c r="G50" s="261"/>
      <c r="H50" s="261">
        <f t="shared" si="2"/>
        <v>0</v>
      </c>
      <c r="I50" s="261">
        <f t="shared" si="3"/>
        <v>0</v>
      </c>
      <c r="J50" s="253"/>
      <c r="K50" s="193"/>
      <c r="L50" s="193"/>
      <c r="M50" s="193"/>
      <c r="N50" s="193"/>
    </row>
    <row r="51" spans="1:14" ht="115.05" customHeight="1" thickBot="1" x14ac:dyDescent="0.35">
      <c r="A51" s="227">
        <v>44</v>
      </c>
      <c r="B51" s="248" t="s">
        <v>363</v>
      </c>
      <c r="C51" s="245" t="s">
        <v>447</v>
      </c>
      <c r="D51" s="229" t="s">
        <v>124</v>
      </c>
      <c r="E51" s="229">
        <v>1</v>
      </c>
      <c r="F51" s="266">
        <v>2539333</v>
      </c>
      <c r="G51" s="261"/>
      <c r="H51" s="261">
        <f t="shared" si="2"/>
        <v>0</v>
      </c>
      <c r="I51" s="261">
        <f t="shared" si="3"/>
        <v>0</v>
      </c>
      <c r="J51" s="253"/>
      <c r="K51" s="193"/>
      <c r="L51" s="193"/>
      <c r="M51" s="193"/>
      <c r="N51" s="193"/>
    </row>
    <row r="52" spans="1:14" ht="115.05" customHeight="1" thickBot="1" x14ac:dyDescent="0.35">
      <c r="A52" s="227">
        <v>45</v>
      </c>
      <c r="B52" s="248" t="s">
        <v>364</v>
      </c>
      <c r="C52" s="245" t="s">
        <v>526</v>
      </c>
      <c r="D52" s="229" t="s">
        <v>124</v>
      </c>
      <c r="E52" s="229">
        <v>1</v>
      </c>
      <c r="F52" s="266">
        <v>1288850</v>
      </c>
      <c r="G52" s="261"/>
      <c r="H52" s="261">
        <f t="shared" si="2"/>
        <v>0</v>
      </c>
      <c r="I52" s="261">
        <f t="shared" si="3"/>
        <v>0</v>
      </c>
      <c r="J52" s="253"/>
      <c r="K52" s="193"/>
      <c r="L52" s="193"/>
      <c r="M52" s="193"/>
      <c r="N52" s="193"/>
    </row>
    <row r="53" spans="1:14" ht="115.05" customHeight="1" thickBot="1" x14ac:dyDescent="0.35">
      <c r="A53" s="227">
        <v>46</v>
      </c>
      <c r="B53" s="248" t="s">
        <v>365</v>
      </c>
      <c r="C53" s="245" t="s">
        <v>448</v>
      </c>
      <c r="D53" s="229" t="s">
        <v>124</v>
      </c>
      <c r="E53" s="229">
        <v>1</v>
      </c>
      <c r="F53" s="266">
        <v>4178599.25</v>
      </c>
      <c r="G53" s="261"/>
      <c r="H53" s="261">
        <f t="shared" si="2"/>
        <v>0</v>
      </c>
      <c r="I53" s="261">
        <f t="shared" si="3"/>
        <v>0</v>
      </c>
      <c r="J53" s="253"/>
      <c r="K53" s="193"/>
      <c r="L53" s="193"/>
      <c r="M53" s="193"/>
      <c r="N53" s="193"/>
    </row>
    <row r="54" spans="1:14" ht="115.05" customHeight="1" thickBot="1" x14ac:dyDescent="0.35">
      <c r="A54" s="227">
        <v>47</v>
      </c>
      <c r="B54" s="248" t="s">
        <v>366</v>
      </c>
      <c r="C54" s="245" t="s">
        <v>449</v>
      </c>
      <c r="D54" s="229" t="s">
        <v>124</v>
      </c>
      <c r="E54" s="229">
        <v>1</v>
      </c>
      <c r="F54" s="266">
        <v>912848.75</v>
      </c>
      <c r="G54" s="261"/>
      <c r="H54" s="261">
        <f t="shared" si="2"/>
        <v>0</v>
      </c>
      <c r="I54" s="261">
        <f t="shared" si="3"/>
        <v>0</v>
      </c>
      <c r="J54" s="253"/>
      <c r="K54" s="193"/>
      <c r="L54" s="193"/>
      <c r="M54" s="193"/>
      <c r="N54" s="193"/>
    </row>
    <row r="55" spans="1:14" ht="115.05" customHeight="1" thickBot="1" x14ac:dyDescent="0.35">
      <c r="A55" s="227">
        <v>48</v>
      </c>
      <c r="B55" s="248" t="s">
        <v>367</v>
      </c>
      <c r="C55" s="245" t="s">
        <v>450</v>
      </c>
      <c r="D55" s="229" t="s">
        <v>124</v>
      </c>
      <c r="E55" s="229">
        <v>1</v>
      </c>
      <c r="F55" s="266">
        <v>9350022.5</v>
      </c>
      <c r="G55" s="261"/>
      <c r="H55" s="261">
        <f t="shared" si="2"/>
        <v>0</v>
      </c>
      <c r="I55" s="261">
        <f t="shared" si="3"/>
        <v>0</v>
      </c>
      <c r="J55" s="253"/>
      <c r="K55" s="193"/>
      <c r="L55" s="193"/>
      <c r="M55" s="193"/>
      <c r="N55" s="193"/>
    </row>
    <row r="56" spans="1:14" ht="115.05" customHeight="1" thickBot="1" x14ac:dyDescent="0.35">
      <c r="A56" s="227">
        <v>49</v>
      </c>
      <c r="B56" s="248" t="s">
        <v>367</v>
      </c>
      <c r="C56" s="245" t="s">
        <v>451</v>
      </c>
      <c r="D56" s="229" t="s">
        <v>124</v>
      </c>
      <c r="E56" s="229">
        <v>1</v>
      </c>
      <c r="F56" s="266">
        <v>7600022.5</v>
      </c>
      <c r="G56" s="261"/>
      <c r="H56" s="261">
        <f t="shared" si="2"/>
        <v>0</v>
      </c>
      <c r="I56" s="261">
        <f t="shared" si="3"/>
        <v>0</v>
      </c>
      <c r="J56" s="253"/>
      <c r="K56" s="193"/>
      <c r="L56" s="193"/>
      <c r="M56" s="193"/>
      <c r="N56" s="193"/>
    </row>
    <row r="57" spans="1:14" ht="115.05" customHeight="1" thickBot="1" x14ac:dyDescent="0.35">
      <c r="A57" s="227">
        <v>50</v>
      </c>
      <c r="B57" s="248" t="s">
        <v>367</v>
      </c>
      <c r="C57" s="245" t="s">
        <v>452</v>
      </c>
      <c r="D57" s="229" t="s">
        <v>124</v>
      </c>
      <c r="E57" s="229">
        <v>1</v>
      </c>
      <c r="F57" s="266">
        <v>5400011.25</v>
      </c>
      <c r="G57" s="261"/>
      <c r="H57" s="261">
        <f t="shared" si="2"/>
        <v>0</v>
      </c>
      <c r="I57" s="261">
        <f t="shared" si="3"/>
        <v>0</v>
      </c>
      <c r="J57" s="253"/>
      <c r="K57" s="193"/>
      <c r="L57" s="193"/>
      <c r="M57" s="193"/>
      <c r="N57" s="193"/>
    </row>
    <row r="58" spans="1:14" ht="115.05" customHeight="1" thickBot="1" x14ac:dyDescent="0.35">
      <c r="A58" s="227">
        <v>51</v>
      </c>
      <c r="B58" s="248" t="s">
        <v>367</v>
      </c>
      <c r="C58" s="245" t="s">
        <v>453</v>
      </c>
      <c r="D58" s="229" t="s">
        <v>124</v>
      </c>
      <c r="E58" s="229">
        <v>1</v>
      </c>
      <c r="F58" s="266">
        <v>4989117</v>
      </c>
      <c r="G58" s="261"/>
      <c r="H58" s="261">
        <f t="shared" si="2"/>
        <v>0</v>
      </c>
      <c r="I58" s="261">
        <f t="shared" si="3"/>
        <v>0</v>
      </c>
      <c r="J58" s="253"/>
      <c r="K58" s="193"/>
      <c r="L58" s="193"/>
      <c r="M58" s="193"/>
      <c r="N58" s="193"/>
    </row>
    <row r="59" spans="1:14" ht="115.05" customHeight="1" thickBot="1" x14ac:dyDescent="0.35">
      <c r="A59" s="227">
        <v>52</v>
      </c>
      <c r="B59" s="248" t="s">
        <v>367</v>
      </c>
      <c r="C59" s="245" t="s">
        <v>454</v>
      </c>
      <c r="D59" s="229" t="s">
        <v>124</v>
      </c>
      <c r="E59" s="229">
        <v>1</v>
      </c>
      <c r="F59" s="266">
        <v>3035117</v>
      </c>
      <c r="G59" s="261"/>
      <c r="H59" s="261">
        <f t="shared" si="2"/>
        <v>0</v>
      </c>
      <c r="I59" s="261">
        <f t="shared" si="3"/>
        <v>0</v>
      </c>
      <c r="J59" s="253"/>
      <c r="K59" s="193"/>
      <c r="L59" s="193"/>
      <c r="M59" s="193"/>
      <c r="N59" s="193"/>
    </row>
    <row r="60" spans="1:14" ht="115.05" customHeight="1" thickBot="1" x14ac:dyDescent="0.35">
      <c r="A60" s="227">
        <v>53</v>
      </c>
      <c r="B60" s="248" t="s">
        <v>368</v>
      </c>
      <c r="C60" s="245" t="s">
        <v>455</v>
      </c>
      <c r="D60" s="229" t="s">
        <v>124</v>
      </c>
      <c r="E60" s="229">
        <v>1</v>
      </c>
      <c r="F60" s="266">
        <v>1272503.5</v>
      </c>
      <c r="G60" s="261"/>
      <c r="H60" s="261">
        <f t="shared" si="2"/>
        <v>0</v>
      </c>
      <c r="I60" s="261">
        <f t="shared" si="3"/>
        <v>0</v>
      </c>
      <c r="J60" s="253"/>
      <c r="K60" s="193"/>
      <c r="L60" s="193"/>
      <c r="M60" s="193"/>
      <c r="N60" s="193"/>
    </row>
    <row r="61" spans="1:14" ht="115.05" customHeight="1" thickBot="1" x14ac:dyDescent="0.35">
      <c r="A61" s="227">
        <v>54</v>
      </c>
      <c r="B61" s="248" t="s">
        <v>368</v>
      </c>
      <c r="C61" s="245" t="s">
        <v>456</v>
      </c>
      <c r="D61" s="229" t="s">
        <v>124</v>
      </c>
      <c r="E61" s="229">
        <v>1</v>
      </c>
      <c r="F61" s="266">
        <v>1516263.5</v>
      </c>
      <c r="G61" s="261"/>
      <c r="H61" s="261">
        <f t="shared" si="2"/>
        <v>0</v>
      </c>
      <c r="I61" s="261">
        <f t="shared" si="3"/>
        <v>0</v>
      </c>
      <c r="J61" s="253"/>
      <c r="K61" s="193"/>
      <c r="L61" s="193"/>
      <c r="M61" s="193"/>
      <c r="N61" s="193"/>
    </row>
    <row r="62" spans="1:14" ht="115.05" customHeight="1" thickBot="1" x14ac:dyDescent="0.35">
      <c r="A62" s="227">
        <v>55</v>
      </c>
      <c r="B62" s="248" t="s">
        <v>368</v>
      </c>
      <c r="C62" s="245" t="s">
        <v>457</v>
      </c>
      <c r="D62" s="229" t="s">
        <v>124</v>
      </c>
      <c r="E62" s="229">
        <v>1</v>
      </c>
      <c r="F62" s="266">
        <v>1841263.5000000002</v>
      </c>
      <c r="G62" s="261"/>
      <c r="H62" s="261">
        <f t="shared" si="2"/>
        <v>0</v>
      </c>
      <c r="I62" s="261">
        <f t="shared" si="3"/>
        <v>0</v>
      </c>
      <c r="J62" s="253"/>
      <c r="K62" s="193"/>
      <c r="L62" s="193"/>
      <c r="M62" s="193"/>
      <c r="N62" s="193"/>
    </row>
    <row r="63" spans="1:14" ht="115.05" customHeight="1" thickBot="1" x14ac:dyDescent="0.35">
      <c r="A63" s="227">
        <v>56</v>
      </c>
      <c r="B63" s="248" t="s">
        <v>368</v>
      </c>
      <c r="C63" s="245" t="s">
        <v>458</v>
      </c>
      <c r="D63" s="229" t="s">
        <v>124</v>
      </c>
      <c r="E63" s="229">
        <v>1</v>
      </c>
      <c r="F63" s="266">
        <v>2539755.5</v>
      </c>
      <c r="G63" s="261"/>
      <c r="H63" s="261">
        <f t="shared" si="2"/>
        <v>0</v>
      </c>
      <c r="I63" s="261">
        <f t="shared" si="3"/>
        <v>0</v>
      </c>
      <c r="J63" s="253"/>
      <c r="K63" s="193"/>
      <c r="L63" s="193"/>
      <c r="M63" s="193"/>
      <c r="N63" s="193"/>
    </row>
    <row r="64" spans="1:14" ht="115.05" customHeight="1" thickBot="1" x14ac:dyDescent="0.35">
      <c r="A64" s="227">
        <v>57</v>
      </c>
      <c r="B64" s="248" t="s">
        <v>368</v>
      </c>
      <c r="C64" s="245" t="s">
        <v>459</v>
      </c>
      <c r="D64" s="229" t="s">
        <v>124</v>
      </c>
      <c r="E64" s="229">
        <v>1</v>
      </c>
      <c r="F64" s="266">
        <v>3224895.5</v>
      </c>
      <c r="G64" s="261"/>
      <c r="H64" s="261">
        <f t="shared" si="2"/>
        <v>0</v>
      </c>
      <c r="I64" s="261">
        <f t="shared" si="3"/>
        <v>0</v>
      </c>
      <c r="J64" s="253"/>
      <c r="K64" s="193"/>
      <c r="L64" s="193"/>
      <c r="M64" s="193"/>
      <c r="N64" s="193"/>
    </row>
    <row r="65" spans="1:14" ht="115.05" customHeight="1" thickBot="1" x14ac:dyDescent="0.35">
      <c r="A65" s="227">
        <v>58</v>
      </c>
      <c r="B65" s="248" t="s">
        <v>368</v>
      </c>
      <c r="C65" s="245" t="s">
        <v>460</v>
      </c>
      <c r="D65" s="229" t="s">
        <v>124</v>
      </c>
      <c r="E65" s="229">
        <v>1</v>
      </c>
      <c r="F65" s="266">
        <v>3624890.5</v>
      </c>
      <c r="G65" s="261"/>
      <c r="H65" s="261">
        <f t="shared" si="2"/>
        <v>0</v>
      </c>
      <c r="I65" s="261">
        <f t="shared" si="3"/>
        <v>0</v>
      </c>
      <c r="J65" s="253"/>
      <c r="K65" s="193"/>
      <c r="L65" s="193"/>
      <c r="M65" s="193"/>
      <c r="N65" s="193"/>
    </row>
    <row r="66" spans="1:14" ht="115.05" customHeight="1" thickBot="1" x14ac:dyDescent="0.35">
      <c r="A66" s="227">
        <v>59</v>
      </c>
      <c r="B66" s="248" t="s">
        <v>369</v>
      </c>
      <c r="C66" s="245" t="s">
        <v>461</v>
      </c>
      <c r="D66" s="229" t="s">
        <v>124</v>
      </c>
      <c r="E66" s="229">
        <v>1</v>
      </c>
      <c r="F66" s="266">
        <v>207998.5</v>
      </c>
      <c r="G66" s="261"/>
      <c r="H66" s="261">
        <f t="shared" si="2"/>
        <v>0</v>
      </c>
      <c r="I66" s="261">
        <f t="shared" si="3"/>
        <v>0</v>
      </c>
      <c r="J66" s="253"/>
      <c r="K66" s="193"/>
      <c r="L66" s="193"/>
      <c r="M66" s="193"/>
      <c r="N66" s="193"/>
    </row>
    <row r="67" spans="1:14" ht="115.05" customHeight="1" thickBot="1" x14ac:dyDescent="0.35">
      <c r="A67" s="227">
        <v>60</v>
      </c>
      <c r="B67" s="248" t="s">
        <v>370</v>
      </c>
      <c r="C67" s="245" t="s">
        <v>462</v>
      </c>
      <c r="D67" s="229" t="s">
        <v>124</v>
      </c>
      <c r="E67" s="229">
        <v>1</v>
      </c>
      <c r="F67" s="266">
        <v>656842.5</v>
      </c>
      <c r="G67" s="261"/>
      <c r="H67" s="261">
        <f t="shared" si="2"/>
        <v>0</v>
      </c>
      <c r="I67" s="261">
        <f t="shared" si="3"/>
        <v>0</v>
      </c>
      <c r="J67" s="253"/>
      <c r="K67" s="193"/>
      <c r="L67" s="193"/>
      <c r="M67" s="193"/>
      <c r="N67" s="193"/>
    </row>
    <row r="68" spans="1:14" ht="115.05" customHeight="1" thickBot="1" x14ac:dyDescent="0.35">
      <c r="A68" s="227">
        <v>61</v>
      </c>
      <c r="B68" s="248" t="s">
        <v>370</v>
      </c>
      <c r="C68" s="245" t="s">
        <v>463</v>
      </c>
      <c r="D68" s="229" t="s">
        <v>124</v>
      </c>
      <c r="E68" s="229">
        <v>1</v>
      </c>
      <c r="F68" s="266">
        <v>1477013.75</v>
      </c>
      <c r="G68" s="261"/>
      <c r="H68" s="261">
        <f t="shared" si="2"/>
        <v>0</v>
      </c>
      <c r="I68" s="261">
        <f t="shared" si="3"/>
        <v>0</v>
      </c>
      <c r="J68" s="253"/>
      <c r="K68" s="193"/>
      <c r="L68" s="193"/>
      <c r="M68" s="193"/>
      <c r="N68" s="193"/>
    </row>
    <row r="69" spans="1:14" ht="115.05" customHeight="1" thickBot="1" x14ac:dyDescent="0.35">
      <c r="A69" s="227">
        <v>62</v>
      </c>
      <c r="B69" s="248" t="s">
        <v>370</v>
      </c>
      <c r="C69" s="245" t="s">
        <v>464</v>
      </c>
      <c r="D69" s="229" t="s">
        <v>124</v>
      </c>
      <c r="E69" s="229">
        <v>1</v>
      </c>
      <c r="F69" s="266">
        <v>1215712.25</v>
      </c>
      <c r="G69" s="261"/>
      <c r="H69" s="261">
        <f t="shared" si="2"/>
        <v>0</v>
      </c>
      <c r="I69" s="261">
        <f t="shared" si="3"/>
        <v>0</v>
      </c>
      <c r="J69" s="253"/>
      <c r="K69" s="193"/>
      <c r="L69" s="193"/>
      <c r="M69" s="193"/>
      <c r="N69" s="193"/>
    </row>
    <row r="70" spans="1:14" ht="115.05" customHeight="1" thickBot="1" x14ac:dyDescent="0.35">
      <c r="A70" s="227">
        <v>63</v>
      </c>
      <c r="B70" s="248" t="s">
        <v>370</v>
      </c>
      <c r="C70" s="245" t="s">
        <v>465</v>
      </c>
      <c r="D70" s="229" t="s">
        <v>124</v>
      </c>
      <c r="E70" s="229">
        <v>1</v>
      </c>
      <c r="F70" s="266">
        <v>2785395</v>
      </c>
      <c r="G70" s="261"/>
      <c r="H70" s="261">
        <f t="shared" si="2"/>
        <v>0</v>
      </c>
      <c r="I70" s="261">
        <f t="shared" si="3"/>
        <v>0</v>
      </c>
      <c r="J70" s="253"/>
      <c r="K70" s="193"/>
      <c r="L70" s="193"/>
      <c r="M70" s="193"/>
      <c r="N70" s="193"/>
    </row>
    <row r="71" spans="1:14" ht="115.05" customHeight="1" thickBot="1" x14ac:dyDescent="0.35">
      <c r="A71" s="227">
        <v>64</v>
      </c>
      <c r="B71" s="248" t="s">
        <v>370</v>
      </c>
      <c r="C71" s="245" t="s">
        <v>466</v>
      </c>
      <c r="D71" s="229" t="s">
        <v>124</v>
      </c>
      <c r="E71" s="229">
        <v>1</v>
      </c>
      <c r="F71" s="266">
        <v>1297100</v>
      </c>
      <c r="G71" s="261"/>
      <c r="H71" s="261">
        <f t="shared" si="2"/>
        <v>0</v>
      </c>
      <c r="I71" s="261">
        <f t="shared" si="3"/>
        <v>0</v>
      </c>
      <c r="J71" s="253"/>
      <c r="K71" s="193"/>
      <c r="L71" s="193"/>
      <c r="M71" s="193"/>
      <c r="N71" s="193"/>
    </row>
    <row r="72" spans="1:14" ht="115.05" customHeight="1" thickBot="1" x14ac:dyDescent="0.35">
      <c r="A72" s="227">
        <v>65</v>
      </c>
      <c r="B72" s="248" t="s">
        <v>370</v>
      </c>
      <c r="C72" s="245" t="s">
        <v>467</v>
      </c>
      <c r="D72" s="229" t="s">
        <v>124</v>
      </c>
      <c r="E72" s="229">
        <v>1</v>
      </c>
      <c r="F72" s="266">
        <v>3152800</v>
      </c>
      <c r="G72" s="261"/>
      <c r="H72" s="261">
        <f t="shared" si="2"/>
        <v>0</v>
      </c>
      <c r="I72" s="261">
        <f t="shared" si="3"/>
        <v>0</v>
      </c>
      <c r="J72" s="253"/>
      <c r="K72" s="193"/>
      <c r="L72" s="193"/>
      <c r="M72" s="193"/>
      <c r="N72" s="193"/>
    </row>
    <row r="73" spans="1:14" ht="115.05" customHeight="1" thickBot="1" x14ac:dyDescent="0.35">
      <c r="A73" s="227">
        <v>66</v>
      </c>
      <c r="B73" s="248" t="s">
        <v>371</v>
      </c>
      <c r="C73" s="245" t="s">
        <v>468</v>
      </c>
      <c r="D73" s="229" t="s">
        <v>124</v>
      </c>
      <c r="E73" s="229">
        <v>1</v>
      </c>
      <c r="F73" s="266">
        <v>37006</v>
      </c>
      <c r="G73" s="261"/>
      <c r="H73" s="261">
        <f t="shared" si="2"/>
        <v>0</v>
      </c>
      <c r="I73" s="261">
        <f t="shared" si="3"/>
        <v>0</v>
      </c>
      <c r="J73" s="253"/>
      <c r="K73" s="193"/>
      <c r="L73" s="193"/>
      <c r="M73" s="193"/>
      <c r="N73" s="193"/>
    </row>
    <row r="74" spans="1:14" ht="115.05" customHeight="1" thickBot="1" x14ac:dyDescent="0.35">
      <c r="A74" s="227">
        <v>67</v>
      </c>
      <c r="B74" s="248" t="s">
        <v>372</v>
      </c>
      <c r="C74" s="245" t="s">
        <v>469</v>
      </c>
      <c r="D74" s="229" t="s">
        <v>124</v>
      </c>
      <c r="E74" s="229">
        <v>1</v>
      </c>
      <c r="F74" s="266">
        <v>3338000</v>
      </c>
      <c r="G74" s="261"/>
      <c r="H74" s="261">
        <f t="shared" si="2"/>
        <v>0</v>
      </c>
      <c r="I74" s="261">
        <f t="shared" si="3"/>
        <v>0</v>
      </c>
      <c r="J74" s="253"/>
      <c r="K74" s="193"/>
      <c r="L74" s="193"/>
      <c r="M74" s="193"/>
      <c r="N74" s="193"/>
    </row>
    <row r="75" spans="1:14" ht="115.05" customHeight="1" thickBot="1" x14ac:dyDescent="0.35">
      <c r="A75" s="227">
        <v>68</v>
      </c>
      <c r="B75" s="248" t="s">
        <v>373</v>
      </c>
      <c r="C75" s="245" t="s">
        <v>470</v>
      </c>
      <c r="D75" s="229" t="s">
        <v>124</v>
      </c>
      <c r="E75" s="229">
        <v>1</v>
      </c>
      <c r="F75" s="266">
        <v>171495.5</v>
      </c>
      <c r="G75" s="261"/>
      <c r="H75" s="261">
        <f t="shared" si="2"/>
        <v>0</v>
      </c>
      <c r="I75" s="261">
        <f t="shared" si="3"/>
        <v>0</v>
      </c>
      <c r="J75" s="253"/>
      <c r="K75" s="193"/>
      <c r="L75" s="193"/>
      <c r="M75" s="193"/>
      <c r="N75" s="193"/>
    </row>
    <row r="76" spans="1:14" ht="115.05" customHeight="1" thickBot="1" x14ac:dyDescent="0.35">
      <c r="A76" s="227">
        <v>69</v>
      </c>
      <c r="B76" s="248" t="s">
        <v>374</v>
      </c>
      <c r="C76" s="245" t="s">
        <v>471</v>
      </c>
      <c r="D76" s="229" t="s">
        <v>124</v>
      </c>
      <c r="E76" s="229">
        <v>1</v>
      </c>
      <c r="F76" s="266">
        <v>268397.5</v>
      </c>
      <c r="G76" s="261"/>
      <c r="H76" s="261">
        <f t="shared" si="2"/>
        <v>0</v>
      </c>
      <c r="I76" s="261">
        <f t="shared" si="3"/>
        <v>0</v>
      </c>
      <c r="J76" s="253"/>
      <c r="K76" s="193"/>
      <c r="L76" s="193"/>
      <c r="M76" s="193"/>
      <c r="N76" s="193"/>
    </row>
    <row r="77" spans="1:14" ht="115.05" customHeight="1" thickBot="1" x14ac:dyDescent="0.35">
      <c r="A77" s="227">
        <v>70</v>
      </c>
      <c r="B77" s="248" t="s">
        <v>375</v>
      </c>
      <c r="C77" s="245" t="s">
        <v>472</v>
      </c>
      <c r="D77" s="229" t="s">
        <v>124</v>
      </c>
      <c r="E77" s="229">
        <v>1</v>
      </c>
      <c r="F77" s="266">
        <v>136750</v>
      </c>
      <c r="G77" s="261"/>
      <c r="H77" s="261">
        <f t="shared" si="2"/>
        <v>0</v>
      </c>
      <c r="I77" s="261">
        <f t="shared" si="3"/>
        <v>0</v>
      </c>
      <c r="J77" s="253"/>
      <c r="K77" s="193"/>
      <c r="L77" s="193"/>
      <c r="M77" s="193"/>
      <c r="N77" s="193"/>
    </row>
    <row r="78" spans="1:14" ht="115.05" customHeight="1" thickBot="1" x14ac:dyDescent="0.35">
      <c r="A78" s="227">
        <v>71</v>
      </c>
      <c r="B78" s="248" t="s">
        <v>376</v>
      </c>
      <c r="C78" s="245" t="s">
        <v>473</v>
      </c>
      <c r="D78" s="229" t="s">
        <v>124</v>
      </c>
      <c r="E78" s="229">
        <v>1</v>
      </c>
      <c r="F78" s="266">
        <v>4692675</v>
      </c>
      <c r="G78" s="261"/>
      <c r="H78" s="261">
        <f t="shared" si="2"/>
        <v>0</v>
      </c>
      <c r="I78" s="261">
        <f t="shared" si="3"/>
        <v>0</v>
      </c>
      <c r="J78" s="253"/>
      <c r="K78" s="193"/>
      <c r="L78" s="193"/>
      <c r="M78" s="193"/>
      <c r="N78" s="193"/>
    </row>
    <row r="79" spans="1:14" ht="115.05" customHeight="1" thickBot="1" x14ac:dyDescent="0.35">
      <c r="A79" s="227">
        <v>72</v>
      </c>
      <c r="B79" s="248" t="s">
        <v>377</v>
      </c>
      <c r="C79" s="245" t="s">
        <v>474</v>
      </c>
      <c r="D79" s="229" t="s">
        <v>124</v>
      </c>
      <c r="E79" s="229">
        <v>1</v>
      </c>
      <c r="F79" s="266">
        <v>4030113.5</v>
      </c>
      <c r="G79" s="261"/>
      <c r="H79" s="261">
        <f t="shared" si="2"/>
        <v>0</v>
      </c>
      <c r="I79" s="261">
        <f t="shared" si="3"/>
        <v>0</v>
      </c>
      <c r="J79" s="253"/>
      <c r="K79" s="193"/>
      <c r="L79" s="193"/>
      <c r="M79" s="193"/>
      <c r="N79" s="193"/>
    </row>
    <row r="80" spans="1:14" ht="115.05" customHeight="1" thickBot="1" x14ac:dyDescent="0.35">
      <c r="A80" s="227">
        <v>73</v>
      </c>
      <c r="B80" s="248" t="s">
        <v>378</v>
      </c>
      <c r="C80" s="245" t="s">
        <v>475</v>
      </c>
      <c r="D80" s="229" t="s">
        <v>124</v>
      </c>
      <c r="E80" s="229">
        <v>1</v>
      </c>
      <c r="F80" s="266">
        <v>2856098.5</v>
      </c>
      <c r="G80" s="261"/>
      <c r="H80" s="261">
        <f t="shared" si="2"/>
        <v>0</v>
      </c>
      <c r="I80" s="261">
        <f t="shared" si="3"/>
        <v>0</v>
      </c>
      <c r="J80" s="253"/>
      <c r="K80" s="193"/>
      <c r="L80" s="193"/>
      <c r="M80" s="193"/>
      <c r="N80" s="193"/>
    </row>
    <row r="81" spans="1:14" ht="115.05" customHeight="1" thickBot="1" x14ac:dyDescent="0.35">
      <c r="A81" s="227">
        <v>74</v>
      </c>
      <c r="B81" s="248" t="s">
        <v>379</v>
      </c>
      <c r="C81" s="245" t="s">
        <v>476</v>
      </c>
      <c r="D81" s="229" t="s">
        <v>124</v>
      </c>
      <c r="E81" s="229">
        <v>1</v>
      </c>
      <c r="F81" s="266">
        <v>2988899</v>
      </c>
      <c r="G81" s="261"/>
      <c r="H81" s="261">
        <f t="shared" ref="H81:H123" si="4">G81*19%</f>
        <v>0</v>
      </c>
      <c r="I81" s="261">
        <f t="shared" ref="I81:I123" si="5">SUM(G81,H81)</f>
        <v>0</v>
      </c>
      <c r="J81" s="253"/>
      <c r="K81" s="193"/>
      <c r="L81" s="193"/>
      <c r="M81" s="193"/>
      <c r="N81" s="193"/>
    </row>
    <row r="82" spans="1:14" ht="115.05" customHeight="1" thickBot="1" x14ac:dyDescent="0.35">
      <c r="A82" s="227">
        <v>75</v>
      </c>
      <c r="B82" s="248" t="s">
        <v>380</v>
      </c>
      <c r="C82" s="245" t="s">
        <v>477</v>
      </c>
      <c r="D82" s="229" t="s">
        <v>124</v>
      </c>
      <c r="E82" s="229">
        <v>1</v>
      </c>
      <c r="F82" s="266">
        <v>1588837</v>
      </c>
      <c r="G82" s="261"/>
      <c r="H82" s="261">
        <f t="shared" si="4"/>
        <v>0</v>
      </c>
      <c r="I82" s="261">
        <f t="shared" si="5"/>
        <v>0</v>
      </c>
      <c r="J82" s="253"/>
      <c r="K82" s="193"/>
      <c r="L82" s="193"/>
      <c r="M82" s="193"/>
      <c r="N82" s="193"/>
    </row>
    <row r="83" spans="1:14" ht="115.05" customHeight="1" thickBot="1" x14ac:dyDescent="0.35">
      <c r="A83" s="227">
        <v>76</v>
      </c>
      <c r="B83" s="248" t="s">
        <v>381</v>
      </c>
      <c r="C83" s="245" t="s">
        <v>478</v>
      </c>
      <c r="D83" s="229" t="s">
        <v>124</v>
      </c>
      <c r="E83" s="229">
        <v>1</v>
      </c>
      <c r="F83" s="266">
        <v>3681341.25</v>
      </c>
      <c r="G83" s="261"/>
      <c r="H83" s="261">
        <f t="shared" si="4"/>
        <v>0</v>
      </c>
      <c r="I83" s="261">
        <f t="shared" si="5"/>
        <v>0</v>
      </c>
      <c r="J83" s="253"/>
      <c r="K83" s="193"/>
      <c r="L83" s="193"/>
      <c r="M83" s="193"/>
      <c r="N83" s="193"/>
    </row>
    <row r="84" spans="1:14" ht="115.05" customHeight="1" thickBot="1" x14ac:dyDescent="0.35">
      <c r="A84" s="227">
        <v>77</v>
      </c>
      <c r="B84" s="248" t="s">
        <v>382</v>
      </c>
      <c r="C84" s="245" t="s">
        <v>479</v>
      </c>
      <c r="D84" s="229" t="s">
        <v>124</v>
      </c>
      <c r="E84" s="229">
        <v>1</v>
      </c>
      <c r="F84" s="266">
        <v>277125</v>
      </c>
      <c r="G84" s="261"/>
      <c r="H84" s="261">
        <f t="shared" si="4"/>
        <v>0</v>
      </c>
      <c r="I84" s="261">
        <f t="shared" si="5"/>
        <v>0</v>
      </c>
      <c r="J84" s="253"/>
      <c r="K84" s="193"/>
      <c r="L84" s="193"/>
      <c r="M84" s="193"/>
      <c r="N84" s="193"/>
    </row>
    <row r="85" spans="1:14" ht="115.05" customHeight="1" thickBot="1" x14ac:dyDescent="0.35">
      <c r="A85" s="227">
        <v>78</v>
      </c>
      <c r="B85" s="248" t="s">
        <v>382</v>
      </c>
      <c r="C85" s="245" t="s">
        <v>480</v>
      </c>
      <c r="D85" s="229" t="s">
        <v>124</v>
      </c>
      <c r="E85" s="229">
        <v>1</v>
      </c>
      <c r="F85" s="266">
        <v>5920227.5</v>
      </c>
      <c r="G85" s="261"/>
      <c r="H85" s="261">
        <f t="shared" si="4"/>
        <v>0</v>
      </c>
      <c r="I85" s="261">
        <f t="shared" si="5"/>
        <v>0</v>
      </c>
      <c r="J85" s="253"/>
      <c r="K85" s="193"/>
      <c r="L85" s="193"/>
      <c r="M85" s="193"/>
      <c r="N85" s="193"/>
    </row>
    <row r="86" spans="1:14" ht="115.05" customHeight="1" thickBot="1" x14ac:dyDescent="0.35">
      <c r="A86" s="227">
        <v>79</v>
      </c>
      <c r="B86" s="248" t="s">
        <v>382</v>
      </c>
      <c r="C86" s="245" t="s">
        <v>481</v>
      </c>
      <c r="D86" s="229" t="s">
        <v>124</v>
      </c>
      <c r="E86" s="229">
        <v>1</v>
      </c>
      <c r="F86" s="266">
        <v>9767300</v>
      </c>
      <c r="G86" s="261"/>
      <c r="H86" s="261">
        <f t="shared" si="4"/>
        <v>0</v>
      </c>
      <c r="I86" s="261">
        <f t="shared" si="5"/>
        <v>0</v>
      </c>
      <c r="J86" s="253"/>
      <c r="K86" s="193"/>
      <c r="L86" s="193"/>
      <c r="M86" s="193"/>
      <c r="N86" s="193"/>
    </row>
    <row r="87" spans="1:14" ht="115.05" customHeight="1" thickBot="1" x14ac:dyDescent="0.35">
      <c r="A87" s="227">
        <v>80</v>
      </c>
      <c r="B87" s="248" t="s">
        <v>348</v>
      </c>
      <c r="C87" s="245" t="s">
        <v>482</v>
      </c>
      <c r="D87" s="229" t="s">
        <v>124</v>
      </c>
      <c r="E87" s="229">
        <v>1</v>
      </c>
      <c r="F87" s="266">
        <v>440100</v>
      </c>
      <c r="G87" s="261"/>
      <c r="H87" s="261">
        <f t="shared" si="4"/>
        <v>0</v>
      </c>
      <c r="I87" s="261">
        <f t="shared" si="5"/>
        <v>0</v>
      </c>
      <c r="J87" s="253"/>
      <c r="K87" s="193"/>
      <c r="L87" s="193"/>
      <c r="M87" s="193"/>
      <c r="N87" s="193"/>
    </row>
    <row r="88" spans="1:14" ht="115.05" customHeight="1" thickBot="1" x14ac:dyDescent="0.35">
      <c r="A88" s="227">
        <v>81</v>
      </c>
      <c r="B88" s="248" t="s">
        <v>348</v>
      </c>
      <c r="C88" s="245" t="s">
        <v>483</v>
      </c>
      <c r="D88" s="229" t="s">
        <v>124</v>
      </c>
      <c r="E88" s="229">
        <v>1</v>
      </c>
      <c r="F88" s="266">
        <v>381262.5</v>
      </c>
      <c r="G88" s="261"/>
      <c r="H88" s="261">
        <f t="shared" si="4"/>
        <v>0</v>
      </c>
      <c r="I88" s="261">
        <f t="shared" si="5"/>
        <v>0</v>
      </c>
      <c r="J88" s="253"/>
      <c r="K88" s="193"/>
      <c r="L88" s="193"/>
      <c r="M88" s="193"/>
      <c r="N88" s="193"/>
    </row>
    <row r="89" spans="1:14" ht="115.05" customHeight="1" thickBot="1" x14ac:dyDescent="0.35">
      <c r="A89" s="227">
        <v>82</v>
      </c>
      <c r="B89" s="248" t="s">
        <v>348</v>
      </c>
      <c r="C89" s="245" t="s">
        <v>484</v>
      </c>
      <c r="D89" s="229" t="s">
        <v>124</v>
      </c>
      <c r="E89" s="229">
        <v>1</v>
      </c>
      <c r="F89" s="266">
        <v>580283.5</v>
      </c>
      <c r="G89" s="261"/>
      <c r="H89" s="261">
        <f t="shared" si="4"/>
        <v>0</v>
      </c>
      <c r="I89" s="261">
        <f t="shared" si="5"/>
        <v>0</v>
      </c>
      <c r="J89" s="253"/>
      <c r="K89" s="193"/>
      <c r="L89" s="193"/>
      <c r="M89" s="193"/>
      <c r="N89" s="193"/>
    </row>
    <row r="90" spans="1:14" ht="115.05" customHeight="1" thickBot="1" x14ac:dyDescent="0.35">
      <c r="A90" s="227">
        <v>83</v>
      </c>
      <c r="B90" s="248" t="s">
        <v>383</v>
      </c>
      <c r="C90" s="245" t="s">
        <v>485</v>
      </c>
      <c r="D90" s="229" t="s">
        <v>124</v>
      </c>
      <c r="E90" s="229">
        <v>1</v>
      </c>
      <c r="F90" s="266">
        <v>91344</v>
      </c>
      <c r="G90" s="261"/>
      <c r="H90" s="261">
        <f t="shared" si="4"/>
        <v>0</v>
      </c>
      <c r="I90" s="261">
        <f t="shared" si="5"/>
        <v>0</v>
      </c>
      <c r="J90" s="253"/>
      <c r="K90" s="193"/>
      <c r="L90" s="193"/>
      <c r="M90" s="193"/>
      <c r="N90" s="193"/>
    </row>
    <row r="91" spans="1:14" ht="115.05" customHeight="1" thickBot="1" x14ac:dyDescent="0.35">
      <c r="A91" s="227">
        <v>84</v>
      </c>
      <c r="B91" s="248" t="s">
        <v>384</v>
      </c>
      <c r="C91" s="245" t="s">
        <v>486</v>
      </c>
      <c r="D91" s="229" t="s">
        <v>124</v>
      </c>
      <c r="E91" s="229">
        <v>1</v>
      </c>
      <c r="F91" s="266">
        <v>99787</v>
      </c>
      <c r="G91" s="261"/>
      <c r="H91" s="261">
        <f t="shared" si="4"/>
        <v>0</v>
      </c>
      <c r="I91" s="261">
        <f t="shared" si="5"/>
        <v>0</v>
      </c>
      <c r="J91" s="253"/>
      <c r="K91" s="193"/>
      <c r="L91" s="193"/>
      <c r="M91" s="193"/>
      <c r="N91" s="193"/>
    </row>
    <row r="92" spans="1:14" ht="115.05" customHeight="1" thickBot="1" x14ac:dyDescent="0.35">
      <c r="A92" s="227">
        <v>85</v>
      </c>
      <c r="B92" s="248" t="s">
        <v>385</v>
      </c>
      <c r="C92" s="245" t="s">
        <v>487</v>
      </c>
      <c r="D92" s="229" t="s">
        <v>124</v>
      </c>
      <c r="E92" s="229">
        <v>1</v>
      </c>
      <c r="F92" s="266">
        <v>125450</v>
      </c>
      <c r="G92" s="261"/>
      <c r="H92" s="261">
        <f t="shared" si="4"/>
        <v>0</v>
      </c>
      <c r="I92" s="261">
        <f t="shared" si="5"/>
        <v>0</v>
      </c>
      <c r="J92" s="253"/>
      <c r="K92" s="193"/>
      <c r="L92" s="193"/>
      <c r="M92" s="193"/>
      <c r="N92" s="193"/>
    </row>
    <row r="93" spans="1:14" ht="115.05" customHeight="1" thickBot="1" x14ac:dyDescent="0.35">
      <c r="A93" s="227">
        <v>86</v>
      </c>
      <c r="B93" s="248" t="s">
        <v>385</v>
      </c>
      <c r="C93" s="245" t="s">
        <v>488</v>
      </c>
      <c r="D93" s="229" t="s">
        <v>124</v>
      </c>
      <c r="E93" s="229">
        <v>1</v>
      </c>
      <c r="F93" s="266">
        <v>288399</v>
      </c>
      <c r="G93" s="261"/>
      <c r="H93" s="261">
        <f t="shared" si="4"/>
        <v>0</v>
      </c>
      <c r="I93" s="261">
        <f t="shared" si="5"/>
        <v>0</v>
      </c>
      <c r="J93" s="253"/>
      <c r="K93" s="193"/>
      <c r="L93" s="193"/>
      <c r="M93" s="193"/>
      <c r="N93" s="193"/>
    </row>
    <row r="94" spans="1:14" ht="115.05" customHeight="1" thickBot="1" x14ac:dyDescent="0.35">
      <c r="A94" s="227">
        <v>87</v>
      </c>
      <c r="B94" s="248" t="s">
        <v>385</v>
      </c>
      <c r="C94" s="245" t="s">
        <v>489</v>
      </c>
      <c r="D94" s="229" t="s">
        <v>124</v>
      </c>
      <c r="E94" s="229">
        <v>1</v>
      </c>
      <c r="F94" s="266">
        <v>344098.5</v>
      </c>
      <c r="G94" s="261"/>
      <c r="H94" s="261">
        <f t="shared" si="4"/>
        <v>0</v>
      </c>
      <c r="I94" s="261">
        <f t="shared" si="5"/>
        <v>0</v>
      </c>
      <c r="J94" s="253"/>
      <c r="K94" s="193"/>
      <c r="L94" s="193"/>
      <c r="M94" s="193"/>
      <c r="N94" s="193"/>
    </row>
    <row r="95" spans="1:14" ht="115.05" customHeight="1" thickBot="1" x14ac:dyDescent="0.35">
      <c r="A95" s="227">
        <v>88</v>
      </c>
      <c r="B95" s="248" t="s">
        <v>385</v>
      </c>
      <c r="C95" s="245" t="s">
        <v>490</v>
      </c>
      <c r="D95" s="229" t="s">
        <v>124</v>
      </c>
      <c r="E95" s="229">
        <v>1</v>
      </c>
      <c r="F95" s="266">
        <v>137350</v>
      </c>
      <c r="G95" s="261"/>
      <c r="H95" s="261">
        <f t="shared" si="4"/>
        <v>0</v>
      </c>
      <c r="I95" s="261">
        <f t="shared" si="5"/>
        <v>0</v>
      </c>
      <c r="J95" s="253"/>
      <c r="K95" s="193"/>
      <c r="L95" s="193"/>
      <c r="M95" s="193"/>
      <c r="N95" s="193"/>
    </row>
    <row r="96" spans="1:14" ht="115.05" customHeight="1" thickBot="1" x14ac:dyDescent="0.35">
      <c r="A96" s="227">
        <v>89</v>
      </c>
      <c r="B96" s="248" t="s">
        <v>385</v>
      </c>
      <c r="C96" s="245" t="s">
        <v>491</v>
      </c>
      <c r="D96" s="229" t="s">
        <v>124</v>
      </c>
      <c r="E96" s="229">
        <v>1</v>
      </c>
      <c r="F96" s="266">
        <v>291598.5</v>
      </c>
      <c r="G96" s="261"/>
      <c r="H96" s="261">
        <f t="shared" si="4"/>
        <v>0</v>
      </c>
      <c r="I96" s="261">
        <f t="shared" si="5"/>
        <v>0</v>
      </c>
      <c r="J96" s="253"/>
      <c r="K96" s="193"/>
      <c r="L96" s="193"/>
      <c r="M96" s="193"/>
      <c r="N96" s="193"/>
    </row>
    <row r="97" spans="1:14" ht="115.05" customHeight="1" thickBot="1" x14ac:dyDescent="0.35">
      <c r="A97" s="227">
        <v>90</v>
      </c>
      <c r="B97" s="248" t="s">
        <v>385</v>
      </c>
      <c r="C97" s="245" t="s">
        <v>492</v>
      </c>
      <c r="D97" s="229" t="s">
        <v>124</v>
      </c>
      <c r="E97" s="229">
        <v>1</v>
      </c>
      <c r="F97" s="266">
        <v>344098.5</v>
      </c>
      <c r="G97" s="261"/>
      <c r="H97" s="261">
        <f t="shared" si="4"/>
        <v>0</v>
      </c>
      <c r="I97" s="261">
        <f t="shared" si="5"/>
        <v>0</v>
      </c>
      <c r="J97" s="253"/>
      <c r="K97" s="193"/>
      <c r="L97" s="193"/>
      <c r="M97" s="193"/>
      <c r="N97" s="193"/>
    </row>
    <row r="98" spans="1:14" ht="115.05" customHeight="1" thickBot="1" x14ac:dyDescent="0.35">
      <c r="A98" s="227">
        <v>91</v>
      </c>
      <c r="B98" s="248" t="s">
        <v>372</v>
      </c>
      <c r="C98" s="245" t="s">
        <v>493</v>
      </c>
      <c r="D98" s="229" t="s">
        <v>124</v>
      </c>
      <c r="E98" s="229">
        <v>1</v>
      </c>
      <c r="F98" s="266">
        <v>2213433.3333333335</v>
      </c>
      <c r="G98" s="261"/>
      <c r="H98" s="261">
        <f t="shared" si="4"/>
        <v>0</v>
      </c>
      <c r="I98" s="261">
        <f t="shared" si="5"/>
        <v>0</v>
      </c>
      <c r="J98" s="253"/>
      <c r="K98" s="193"/>
      <c r="L98" s="193"/>
      <c r="M98" s="193"/>
      <c r="N98" s="193"/>
    </row>
    <row r="99" spans="1:14" ht="115.05" customHeight="1" thickBot="1" x14ac:dyDescent="0.35">
      <c r="A99" s="227">
        <v>92</v>
      </c>
      <c r="B99" s="248" t="s">
        <v>386</v>
      </c>
      <c r="C99" s="245" t="s">
        <v>527</v>
      </c>
      <c r="D99" s="229" t="s">
        <v>124</v>
      </c>
      <c r="E99" s="229">
        <v>1</v>
      </c>
      <c r="F99" s="266">
        <v>998691.25</v>
      </c>
      <c r="G99" s="261"/>
      <c r="H99" s="261">
        <f t="shared" si="4"/>
        <v>0</v>
      </c>
      <c r="I99" s="261">
        <f t="shared" si="5"/>
        <v>0</v>
      </c>
      <c r="J99" s="253"/>
      <c r="K99" s="193"/>
      <c r="L99" s="193"/>
      <c r="M99" s="193"/>
      <c r="N99" s="193"/>
    </row>
    <row r="100" spans="1:14" ht="115.05" customHeight="1" thickBot="1" x14ac:dyDescent="0.35">
      <c r="A100" s="227">
        <v>93</v>
      </c>
      <c r="B100" s="248" t="s">
        <v>387</v>
      </c>
      <c r="C100" s="245" t="s">
        <v>494</v>
      </c>
      <c r="D100" s="229" t="s">
        <v>124</v>
      </c>
      <c r="E100" s="229">
        <v>1</v>
      </c>
      <c r="F100" s="266">
        <v>1519302.75</v>
      </c>
      <c r="G100" s="261"/>
      <c r="H100" s="261">
        <f t="shared" si="4"/>
        <v>0</v>
      </c>
      <c r="I100" s="261">
        <f t="shared" si="5"/>
        <v>0</v>
      </c>
      <c r="J100" s="253"/>
      <c r="K100" s="193"/>
      <c r="L100" s="193"/>
      <c r="M100" s="193"/>
      <c r="N100" s="193"/>
    </row>
    <row r="101" spans="1:14" ht="115.05" customHeight="1" thickBot="1" x14ac:dyDescent="0.35">
      <c r="A101" s="227">
        <v>94</v>
      </c>
      <c r="B101" s="248" t="s">
        <v>388</v>
      </c>
      <c r="C101" s="245" t="s">
        <v>495</v>
      </c>
      <c r="D101" s="229" t="s">
        <v>124</v>
      </c>
      <c r="E101" s="229">
        <v>1</v>
      </c>
      <c r="F101" s="266">
        <v>412892.5</v>
      </c>
      <c r="G101" s="261"/>
      <c r="H101" s="261">
        <f t="shared" si="4"/>
        <v>0</v>
      </c>
      <c r="I101" s="261">
        <f t="shared" si="5"/>
        <v>0</v>
      </c>
      <c r="J101" s="253"/>
      <c r="K101" s="193"/>
      <c r="L101" s="193"/>
      <c r="M101" s="193"/>
      <c r="N101" s="193"/>
    </row>
    <row r="102" spans="1:14" ht="115.05" customHeight="1" thickBot="1" x14ac:dyDescent="0.35">
      <c r="A102" s="227">
        <v>95</v>
      </c>
      <c r="B102" s="248" t="s">
        <v>388</v>
      </c>
      <c r="C102" s="245" t="s">
        <v>496</v>
      </c>
      <c r="D102" s="229" t="s">
        <v>124</v>
      </c>
      <c r="E102" s="229">
        <v>1</v>
      </c>
      <c r="F102" s="266">
        <v>252595.5</v>
      </c>
      <c r="G102" s="261"/>
      <c r="H102" s="261">
        <f t="shared" si="4"/>
        <v>0</v>
      </c>
      <c r="I102" s="261">
        <f t="shared" si="5"/>
        <v>0</v>
      </c>
      <c r="J102" s="253"/>
      <c r="K102" s="193"/>
      <c r="L102" s="193"/>
      <c r="M102" s="193"/>
      <c r="N102" s="193"/>
    </row>
    <row r="103" spans="1:14" ht="115.05" customHeight="1" thickBot="1" x14ac:dyDescent="0.35">
      <c r="A103" s="227">
        <v>96</v>
      </c>
      <c r="B103" s="248" t="s">
        <v>391</v>
      </c>
      <c r="C103" s="245" t="s">
        <v>497</v>
      </c>
      <c r="D103" s="229" t="s">
        <v>124</v>
      </c>
      <c r="E103" s="229">
        <v>1</v>
      </c>
      <c r="F103" s="266">
        <v>26025</v>
      </c>
      <c r="G103" s="261"/>
      <c r="H103" s="261">
        <f t="shared" si="4"/>
        <v>0</v>
      </c>
      <c r="I103" s="261">
        <f t="shared" si="5"/>
        <v>0</v>
      </c>
      <c r="J103" s="253"/>
      <c r="K103" s="193"/>
      <c r="L103" s="193"/>
      <c r="M103" s="193"/>
      <c r="N103" s="193"/>
    </row>
    <row r="104" spans="1:14" ht="115.05" customHeight="1" thickBot="1" x14ac:dyDescent="0.35">
      <c r="A104" s="227">
        <v>97</v>
      </c>
      <c r="B104" s="248" t="s">
        <v>390</v>
      </c>
      <c r="C104" s="245" t="s">
        <v>498</v>
      </c>
      <c r="D104" s="229" t="s">
        <v>124</v>
      </c>
      <c r="E104" s="229">
        <v>1</v>
      </c>
      <c r="F104" s="266">
        <v>22063.48</v>
      </c>
      <c r="G104" s="261"/>
      <c r="H104" s="261">
        <f t="shared" si="4"/>
        <v>0</v>
      </c>
      <c r="I104" s="261">
        <f t="shared" si="5"/>
        <v>0</v>
      </c>
      <c r="J104" s="253"/>
      <c r="K104" s="193"/>
      <c r="L104" s="193"/>
      <c r="M104" s="193"/>
      <c r="N104" s="193"/>
    </row>
    <row r="105" spans="1:14" ht="115.05" customHeight="1" thickBot="1" x14ac:dyDescent="0.35">
      <c r="A105" s="227">
        <v>98</v>
      </c>
      <c r="B105" s="248" t="s">
        <v>389</v>
      </c>
      <c r="C105" s="245" t="s">
        <v>499</v>
      </c>
      <c r="D105" s="229" t="s">
        <v>124</v>
      </c>
      <c r="E105" s="229">
        <v>1</v>
      </c>
      <c r="F105" s="266">
        <v>13140</v>
      </c>
      <c r="G105" s="261"/>
      <c r="H105" s="261">
        <f t="shared" si="4"/>
        <v>0</v>
      </c>
      <c r="I105" s="261">
        <f t="shared" si="5"/>
        <v>0</v>
      </c>
      <c r="J105" s="253"/>
      <c r="K105" s="193"/>
      <c r="L105" s="193"/>
      <c r="M105" s="193"/>
      <c r="N105" s="193"/>
    </row>
    <row r="106" spans="1:14" ht="115.05" customHeight="1" thickBot="1" x14ac:dyDescent="0.35">
      <c r="A106" s="227">
        <v>99</v>
      </c>
      <c r="B106" s="248" t="s">
        <v>392</v>
      </c>
      <c r="C106" s="245" t="s">
        <v>500</v>
      </c>
      <c r="D106" s="229" t="s">
        <v>124</v>
      </c>
      <c r="E106" s="229">
        <v>1</v>
      </c>
      <c r="F106" s="266">
        <v>13385</v>
      </c>
      <c r="G106" s="261"/>
      <c r="H106" s="261">
        <f t="shared" si="4"/>
        <v>0</v>
      </c>
      <c r="I106" s="261">
        <f t="shared" si="5"/>
        <v>0</v>
      </c>
      <c r="J106" s="253"/>
      <c r="K106" s="193"/>
      <c r="L106" s="193"/>
      <c r="M106" s="193"/>
      <c r="N106" s="193"/>
    </row>
    <row r="107" spans="1:14" ht="115.05" customHeight="1" thickBot="1" x14ac:dyDescent="0.35">
      <c r="A107" s="227">
        <v>100</v>
      </c>
      <c r="B107" s="248" t="s">
        <v>393</v>
      </c>
      <c r="C107" s="245" t="s">
        <v>501</v>
      </c>
      <c r="D107" s="229" t="s">
        <v>124</v>
      </c>
      <c r="E107" s="229">
        <v>1</v>
      </c>
      <c r="F107" s="266">
        <v>19812.5</v>
      </c>
      <c r="G107" s="261"/>
      <c r="H107" s="261">
        <f t="shared" si="4"/>
        <v>0</v>
      </c>
      <c r="I107" s="261">
        <f t="shared" si="5"/>
        <v>0</v>
      </c>
      <c r="J107" s="253"/>
      <c r="K107" s="193"/>
      <c r="L107" s="193"/>
      <c r="M107" s="193"/>
      <c r="N107" s="193"/>
    </row>
    <row r="108" spans="1:14" ht="115.05" customHeight="1" thickBot="1" x14ac:dyDescent="0.35">
      <c r="A108" s="227">
        <v>101</v>
      </c>
      <c r="B108" s="248" t="s">
        <v>394</v>
      </c>
      <c r="C108" s="245" t="s">
        <v>502</v>
      </c>
      <c r="D108" s="229" t="s">
        <v>124</v>
      </c>
      <c r="E108" s="229">
        <v>1</v>
      </c>
      <c r="F108" s="266">
        <v>18759.962</v>
      </c>
      <c r="G108" s="261"/>
      <c r="H108" s="261">
        <f t="shared" si="4"/>
        <v>0</v>
      </c>
      <c r="I108" s="261">
        <f t="shared" si="5"/>
        <v>0</v>
      </c>
      <c r="J108" s="253"/>
      <c r="K108" s="193"/>
      <c r="L108" s="193"/>
      <c r="M108" s="193"/>
      <c r="N108" s="193"/>
    </row>
    <row r="109" spans="1:14" ht="115.05" customHeight="1" thickBot="1" x14ac:dyDescent="0.35">
      <c r="A109" s="227">
        <v>102</v>
      </c>
      <c r="B109" s="248" t="s">
        <v>395</v>
      </c>
      <c r="C109" s="245" t="s">
        <v>503</v>
      </c>
      <c r="D109" s="229" t="s">
        <v>124</v>
      </c>
      <c r="E109" s="229">
        <v>1</v>
      </c>
      <c r="F109" s="266">
        <v>1325000</v>
      </c>
      <c r="G109" s="261"/>
      <c r="H109" s="261">
        <f t="shared" si="4"/>
        <v>0</v>
      </c>
      <c r="I109" s="261">
        <f t="shared" si="5"/>
        <v>0</v>
      </c>
      <c r="J109" s="253"/>
      <c r="K109" s="193"/>
      <c r="L109" s="193"/>
      <c r="M109" s="193"/>
      <c r="N109" s="193"/>
    </row>
    <row r="110" spans="1:14" ht="115.05" customHeight="1" thickBot="1" x14ac:dyDescent="0.35">
      <c r="A110" s="227">
        <v>103</v>
      </c>
      <c r="B110" s="248" t="s">
        <v>396</v>
      </c>
      <c r="C110" s="245" t="s">
        <v>504</v>
      </c>
      <c r="D110" s="229" t="s">
        <v>124</v>
      </c>
      <c r="E110" s="229">
        <v>1</v>
      </c>
      <c r="F110" s="266">
        <v>1642500</v>
      </c>
      <c r="G110" s="261"/>
      <c r="H110" s="261">
        <f t="shared" si="4"/>
        <v>0</v>
      </c>
      <c r="I110" s="261">
        <f t="shared" si="5"/>
        <v>0</v>
      </c>
      <c r="J110" s="253"/>
      <c r="K110" s="193"/>
      <c r="L110" s="193"/>
      <c r="M110" s="193"/>
      <c r="N110" s="193"/>
    </row>
    <row r="111" spans="1:14" ht="115.05" customHeight="1" thickBot="1" x14ac:dyDescent="0.35">
      <c r="A111" s="227">
        <v>104</v>
      </c>
      <c r="B111" s="248" t="s">
        <v>397</v>
      </c>
      <c r="C111" s="245" t="s">
        <v>505</v>
      </c>
      <c r="D111" s="229" t="s">
        <v>124</v>
      </c>
      <c r="E111" s="229">
        <v>1</v>
      </c>
      <c r="F111" s="266">
        <v>1255750</v>
      </c>
      <c r="G111" s="261"/>
      <c r="H111" s="261">
        <f t="shared" si="4"/>
        <v>0</v>
      </c>
      <c r="I111" s="261">
        <f t="shared" si="5"/>
        <v>0</v>
      </c>
      <c r="J111" s="253"/>
      <c r="K111" s="193"/>
      <c r="L111" s="193"/>
      <c r="M111" s="193"/>
      <c r="N111" s="193"/>
    </row>
    <row r="112" spans="1:14" ht="115.05" customHeight="1" thickBot="1" x14ac:dyDescent="0.35">
      <c r="A112" s="227">
        <v>105</v>
      </c>
      <c r="B112" s="248" t="s">
        <v>398</v>
      </c>
      <c r="C112" s="245" t="s">
        <v>506</v>
      </c>
      <c r="D112" s="229" t="s">
        <v>124</v>
      </c>
      <c r="E112" s="229">
        <v>1</v>
      </c>
      <c r="F112" s="266">
        <v>36420</v>
      </c>
      <c r="G112" s="261"/>
      <c r="H112" s="261">
        <f t="shared" si="4"/>
        <v>0</v>
      </c>
      <c r="I112" s="261">
        <f t="shared" si="5"/>
        <v>0</v>
      </c>
      <c r="J112" s="253"/>
      <c r="K112" s="193"/>
      <c r="L112" s="193"/>
      <c r="M112" s="193"/>
      <c r="N112" s="193"/>
    </row>
    <row r="113" spans="1:14" ht="115.05" customHeight="1" thickBot="1" x14ac:dyDescent="0.35">
      <c r="A113" s="227">
        <v>106</v>
      </c>
      <c r="B113" s="248" t="s">
        <v>399</v>
      </c>
      <c r="C113" s="245" t="s">
        <v>507</v>
      </c>
      <c r="D113" s="229" t="s">
        <v>124</v>
      </c>
      <c r="E113" s="229">
        <v>1</v>
      </c>
      <c r="F113" s="266">
        <v>35825</v>
      </c>
      <c r="G113" s="261"/>
      <c r="H113" s="261">
        <f t="shared" si="4"/>
        <v>0</v>
      </c>
      <c r="I113" s="261">
        <f t="shared" si="5"/>
        <v>0</v>
      </c>
      <c r="J113" s="253"/>
      <c r="K113" s="193"/>
      <c r="L113" s="193"/>
      <c r="M113" s="193"/>
      <c r="N113" s="193"/>
    </row>
    <row r="114" spans="1:14" ht="115.05" customHeight="1" thickBot="1" x14ac:dyDescent="0.35">
      <c r="A114" s="227">
        <v>107</v>
      </c>
      <c r="B114" s="248" t="s">
        <v>400</v>
      </c>
      <c r="C114" s="245" t="s">
        <v>508</v>
      </c>
      <c r="D114" s="229" t="s">
        <v>124</v>
      </c>
      <c r="E114" s="229">
        <v>1</v>
      </c>
      <c r="F114" s="266">
        <v>36420</v>
      </c>
      <c r="G114" s="261"/>
      <c r="H114" s="261">
        <f t="shared" si="4"/>
        <v>0</v>
      </c>
      <c r="I114" s="261">
        <f t="shared" si="5"/>
        <v>0</v>
      </c>
      <c r="J114" s="253"/>
      <c r="K114" s="193"/>
      <c r="L114" s="193"/>
      <c r="M114" s="193"/>
      <c r="N114" s="193"/>
    </row>
    <row r="115" spans="1:14" ht="115.05" customHeight="1" thickBot="1" x14ac:dyDescent="0.35">
      <c r="A115" s="227">
        <v>108</v>
      </c>
      <c r="B115" s="248" t="s">
        <v>401</v>
      </c>
      <c r="C115" s="245" t="s">
        <v>509</v>
      </c>
      <c r="D115" s="229" t="s">
        <v>124</v>
      </c>
      <c r="E115" s="229">
        <v>1</v>
      </c>
      <c r="F115" s="266">
        <v>35500</v>
      </c>
      <c r="G115" s="261"/>
      <c r="H115" s="261">
        <f t="shared" si="4"/>
        <v>0</v>
      </c>
      <c r="I115" s="261">
        <f t="shared" si="5"/>
        <v>0</v>
      </c>
      <c r="J115" s="253"/>
      <c r="K115" s="193"/>
      <c r="L115" s="193"/>
      <c r="M115" s="193"/>
      <c r="N115" s="193"/>
    </row>
    <row r="116" spans="1:14" ht="115.05" customHeight="1" thickBot="1" x14ac:dyDescent="0.35">
      <c r="A116" s="227">
        <v>109</v>
      </c>
      <c r="B116" s="248" t="s">
        <v>402</v>
      </c>
      <c r="C116" s="245" t="s">
        <v>510</v>
      </c>
      <c r="D116" s="229" t="s">
        <v>124</v>
      </c>
      <c r="E116" s="229">
        <v>1</v>
      </c>
      <c r="F116" s="266">
        <v>128550</v>
      </c>
      <c r="G116" s="261"/>
      <c r="H116" s="261">
        <f t="shared" si="4"/>
        <v>0</v>
      </c>
      <c r="I116" s="261">
        <f t="shared" si="5"/>
        <v>0</v>
      </c>
      <c r="J116" s="253"/>
      <c r="K116" s="193"/>
      <c r="L116" s="193"/>
      <c r="M116" s="193"/>
      <c r="N116" s="193"/>
    </row>
    <row r="117" spans="1:14" ht="115.05" customHeight="1" thickBot="1" x14ac:dyDescent="0.35">
      <c r="A117" s="227">
        <v>110</v>
      </c>
      <c r="B117" s="248" t="s">
        <v>403</v>
      </c>
      <c r="C117" s="245" t="s">
        <v>511</v>
      </c>
      <c r="D117" s="229" t="s">
        <v>124</v>
      </c>
      <c r="E117" s="229">
        <v>1</v>
      </c>
      <c r="F117" s="266">
        <v>23435</v>
      </c>
      <c r="G117" s="261"/>
      <c r="H117" s="261">
        <f t="shared" si="4"/>
        <v>0</v>
      </c>
      <c r="I117" s="261">
        <f t="shared" si="5"/>
        <v>0</v>
      </c>
      <c r="J117" s="253"/>
      <c r="K117" s="193"/>
      <c r="L117" s="193"/>
      <c r="M117" s="193"/>
      <c r="N117" s="193"/>
    </row>
    <row r="118" spans="1:14" ht="115.05" customHeight="1" thickBot="1" x14ac:dyDescent="0.35">
      <c r="A118" s="227">
        <v>111</v>
      </c>
      <c r="B118" s="248" t="s">
        <v>404</v>
      </c>
      <c r="C118" s="245" t="s">
        <v>512</v>
      </c>
      <c r="D118" s="229" t="s">
        <v>124</v>
      </c>
      <c r="E118" s="229">
        <v>1</v>
      </c>
      <c r="F118" s="266">
        <v>1492.5</v>
      </c>
      <c r="G118" s="261"/>
      <c r="H118" s="261">
        <f t="shared" si="4"/>
        <v>0</v>
      </c>
      <c r="I118" s="261">
        <f t="shared" si="5"/>
        <v>0</v>
      </c>
      <c r="J118" s="253"/>
      <c r="K118" s="193"/>
      <c r="L118" s="193"/>
      <c r="M118" s="193"/>
      <c r="N118" s="193"/>
    </row>
    <row r="119" spans="1:14" ht="115.05" customHeight="1" thickBot="1" x14ac:dyDescent="0.35">
      <c r="A119" s="227">
        <v>112</v>
      </c>
      <c r="B119" s="248" t="s">
        <v>404</v>
      </c>
      <c r="C119" s="245" t="s">
        <v>513</v>
      </c>
      <c r="D119" s="229" t="s">
        <v>124</v>
      </c>
      <c r="E119" s="229">
        <v>1</v>
      </c>
      <c r="F119" s="266">
        <v>2040</v>
      </c>
      <c r="G119" s="261"/>
      <c r="H119" s="261">
        <f t="shared" si="4"/>
        <v>0</v>
      </c>
      <c r="I119" s="261">
        <f t="shared" si="5"/>
        <v>0</v>
      </c>
      <c r="J119" s="253"/>
      <c r="K119" s="193"/>
      <c r="L119" s="193"/>
      <c r="M119" s="193"/>
      <c r="N119" s="193"/>
    </row>
    <row r="120" spans="1:14" ht="115.05" customHeight="1" thickBot="1" x14ac:dyDescent="0.35">
      <c r="A120" s="227">
        <v>113</v>
      </c>
      <c r="B120" s="248" t="s">
        <v>404</v>
      </c>
      <c r="C120" s="245" t="s">
        <v>514</v>
      </c>
      <c r="D120" s="229" t="s">
        <v>124</v>
      </c>
      <c r="E120" s="229">
        <v>1</v>
      </c>
      <c r="F120" s="266">
        <v>2500</v>
      </c>
      <c r="G120" s="261"/>
      <c r="H120" s="261">
        <f t="shared" si="4"/>
        <v>0</v>
      </c>
      <c r="I120" s="261">
        <f t="shared" si="5"/>
        <v>0</v>
      </c>
      <c r="J120" s="253"/>
      <c r="K120" s="193"/>
      <c r="L120" s="193"/>
      <c r="M120" s="193"/>
      <c r="N120" s="193"/>
    </row>
    <row r="121" spans="1:14" ht="115.05" customHeight="1" thickBot="1" x14ac:dyDescent="0.35">
      <c r="A121" s="227">
        <v>114</v>
      </c>
      <c r="B121" s="248" t="s">
        <v>405</v>
      </c>
      <c r="C121" s="245" t="s">
        <v>515</v>
      </c>
      <c r="D121" s="229" t="s">
        <v>124</v>
      </c>
      <c r="E121" s="229">
        <v>1</v>
      </c>
      <c r="F121" s="266">
        <v>488125</v>
      </c>
      <c r="G121" s="261"/>
      <c r="H121" s="261">
        <f t="shared" si="4"/>
        <v>0</v>
      </c>
      <c r="I121" s="261">
        <f t="shared" si="5"/>
        <v>0</v>
      </c>
      <c r="J121" s="253"/>
      <c r="K121" s="193"/>
      <c r="L121" s="193"/>
      <c r="M121" s="193"/>
      <c r="N121" s="193"/>
    </row>
    <row r="122" spans="1:14" ht="115.05" customHeight="1" thickBot="1" x14ac:dyDescent="0.35">
      <c r="A122" s="227">
        <v>115</v>
      </c>
      <c r="B122" s="248" t="s">
        <v>406</v>
      </c>
      <c r="C122" s="245" t="s">
        <v>516</v>
      </c>
      <c r="D122" s="229" t="s">
        <v>124</v>
      </c>
      <c r="E122" s="229">
        <v>1</v>
      </c>
      <c r="F122" s="266">
        <v>577500</v>
      </c>
      <c r="G122" s="261"/>
      <c r="H122" s="261">
        <f t="shared" si="4"/>
        <v>0</v>
      </c>
      <c r="I122" s="261">
        <f t="shared" si="5"/>
        <v>0</v>
      </c>
      <c r="J122" s="253"/>
      <c r="K122" s="193"/>
      <c r="L122" s="193"/>
      <c r="M122" s="193"/>
      <c r="N122" s="193"/>
    </row>
    <row r="123" spans="1:14" ht="115.05" customHeight="1" thickBot="1" x14ac:dyDescent="0.35">
      <c r="A123" s="227">
        <v>116</v>
      </c>
      <c r="B123" s="248" t="s">
        <v>407</v>
      </c>
      <c r="C123" s="245" t="s">
        <v>517</v>
      </c>
      <c r="D123" s="229" t="s">
        <v>124</v>
      </c>
      <c r="E123" s="229">
        <v>1</v>
      </c>
      <c r="F123" s="266">
        <v>684375</v>
      </c>
      <c r="G123" s="261"/>
      <c r="H123" s="261">
        <f t="shared" si="4"/>
        <v>0</v>
      </c>
      <c r="I123" s="261">
        <f t="shared" si="5"/>
        <v>0</v>
      </c>
      <c r="J123" s="253"/>
      <c r="K123" s="193"/>
      <c r="L123" s="193"/>
      <c r="M123" s="193"/>
      <c r="N123" s="193"/>
    </row>
    <row r="124" spans="1:14" ht="31.8" customHeight="1" thickBot="1" x14ac:dyDescent="0.35">
      <c r="A124" s="460" t="s">
        <v>293</v>
      </c>
      <c r="B124" s="461"/>
      <c r="C124" s="461"/>
      <c r="D124" s="461"/>
      <c r="E124" s="462"/>
      <c r="F124" s="267">
        <f>SUM(F8:F123)</f>
        <v>182101058.82248268</v>
      </c>
      <c r="G124" s="191"/>
      <c r="H124" s="191"/>
      <c r="I124" s="262">
        <f>SUM(I8:I123)</f>
        <v>0</v>
      </c>
      <c r="J124" s="259"/>
      <c r="K124" s="193"/>
      <c r="L124" s="193"/>
      <c r="M124" s="193"/>
      <c r="N124" s="193"/>
    </row>
    <row r="125" spans="1:14" ht="27" customHeight="1" x14ac:dyDescent="0.3">
      <c r="A125" s="459"/>
      <c r="B125" s="459"/>
      <c r="C125" s="459"/>
      <c r="D125" s="459"/>
      <c r="E125" s="459"/>
      <c r="F125" s="191"/>
      <c r="G125" s="191"/>
      <c r="H125" s="191"/>
      <c r="I125" s="192"/>
      <c r="J125" s="252"/>
      <c r="K125" s="193"/>
      <c r="L125" s="193"/>
      <c r="M125" s="193"/>
      <c r="N125" s="193"/>
    </row>
    <row r="126" spans="1:14" ht="270" customHeight="1" x14ac:dyDescent="0.3">
      <c r="A126" s="447" t="s">
        <v>347</v>
      </c>
      <c r="B126" s="448"/>
      <c r="C126" s="448"/>
      <c r="D126" s="448"/>
      <c r="E126" s="448"/>
      <c r="F126" s="448"/>
      <c r="G126" s="448"/>
      <c r="H126" s="448"/>
      <c r="I126" s="448"/>
      <c r="J126" s="448"/>
      <c r="K126" s="448"/>
      <c r="L126" s="448"/>
      <c r="M126" s="448"/>
      <c r="N126" s="448"/>
    </row>
    <row r="127" spans="1:14" ht="49.2" customHeight="1" x14ac:dyDescent="0.3">
      <c r="A127" s="449" t="s">
        <v>528</v>
      </c>
      <c r="B127" s="450"/>
      <c r="C127" s="450"/>
      <c r="D127" s="450"/>
      <c r="E127" s="450"/>
      <c r="F127" s="450"/>
      <c r="G127" s="450"/>
      <c r="H127" s="450"/>
      <c r="I127" s="450"/>
      <c r="J127" s="254"/>
      <c r="K127" s="217"/>
      <c r="L127" s="217"/>
      <c r="M127" s="217"/>
      <c r="N127" s="217"/>
    </row>
    <row r="128" spans="1:14" ht="15.75" customHeight="1" thickBot="1" x14ac:dyDescent="0.35"/>
    <row r="129" spans="1:12" ht="88.2" customHeight="1" thickBot="1" x14ac:dyDescent="0.35">
      <c r="A129" s="208" t="s">
        <v>294</v>
      </c>
      <c r="B129" s="208" t="s">
        <v>295</v>
      </c>
      <c r="C129" s="209" t="s">
        <v>75</v>
      </c>
      <c r="D129" s="208" t="s">
        <v>76</v>
      </c>
      <c r="E129" s="209" t="s">
        <v>296</v>
      </c>
      <c r="F129" s="209" t="s">
        <v>297</v>
      </c>
      <c r="G129" s="222" t="s">
        <v>298</v>
      </c>
      <c r="H129" s="222" t="s">
        <v>529</v>
      </c>
      <c r="I129" s="210"/>
      <c r="J129" s="256"/>
      <c r="K129" s="211"/>
    </row>
    <row r="130" spans="1:12" ht="136.05000000000001" customHeight="1" thickBot="1" x14ac:dyDescent="0.35">
      <c r="A130" s="218" t="s">
        <v>518</v>
      </c>
      <c r="B130" s="219" t="s">
        <v>345</v>
      </c>
      <c r="C130" s="219" t="s">
        <v>519</v>
      </c>
      <c r="D130" s="220">
        <v>1</v>
      </c>
      <c r="E130" s="220">
        <v>7</v>
      </c>
      <c r="F130" s="221">
        <v>1</v>
      </c>
      <c r="G130" s="230">
        <v>7688000</v>
      </c>
      <c r="H130" s="223">
        <f>+G130*E130</f>
        <v>53816000</v>
      </c>
      <c r="I130" s="210"/>
      <c r="J130" s="256"/>
      <c r="K130" s="211"/>
    </row>
    <row r="131" spans="1:12" ht="39.450000000000003" customHeight="1" thickBot="1" x14ac:dyDescent="0.35">
      <c r="A131" s="453" t="s">
        <v>299</v>
      </c>
      <c r="B131" s="454"/>
      <c r="C131" s="454"/>
      <c r="D131" s="454"/>
      <c r="E131" s="454"/>
      <c r="F131" s="454"/>
      <c r="G131" s="455"/>
      <c r="H131" s="224">
        <f>SUM(H130:H130)</f>
        <v>53816000</v>
      </c>
      <c r="I131" s="263"/>
      <c r="J131" s="257"/>
      <c r="K131" s="213"/>
      <c r="L131" s="260"/>
    </row>
    <row r="132" spans="1:12" ht="18" customHeight="1" thickBot="1" x14ac:dyDescent="0.35">
      <c r="C132" s="214"/>
      <c r="D132" s="214"/>
      <c r="E132" s="214"/>
      <c r="F132" s="214"/>
      <c r="G132" s="215"/>
      <c r="H132" s="214"/>
      <c r="I132" s="212"/>
      <c r="J132" s="257"/>
      <c r="K132" s="213"/>
    </row>
    <row r="133" spans="1:12" ht="65.25" customHeight="1" thickBot="1" x14ac:dyDescent="0.35">
      <c r="A133" s="456" t="s">
        <v>300</v>
      </c>
      <c r="B133" s="457"/>
      <c r="C133" s="457"/>
      <c r="D133" s="457"/>
      <c r="E133" s="457"/>
      <c r="F133" s="457"/>
      <c r="G133" s="457"/>
      <c r="H133" s="458"/>
      <c r="I133" s="216"/>
      <c r="J133" s="258"/>
      <c r="K133" s="216"/>
    </row>
    <row r="136" spans="1:12" ht="15.75" customHeight="1" x14ac:dyDescent="0.3">
      <c r="B136" s="469"/>
      <c r="C136" s="470"/>
      <c r="D136" s="470"/>
      <c r="E136" s="470"/>
      <c r="F136" s="470"/>
      <c r="G136" s="470"/>
      <c r="H136" s="470"/>
      <c r="I136" s="471"/>
    </row>
    <row r="137" spans="1:12" ht="15.75" customHeight="1" x14ac:dyDescent="0.3">
      <c r="B137" s="472" t="s">
        <v>531</v>
      </c>
      <c r="C137" s="472"/>
      <c r="D137" s="472"/>
      <c r="E137" s="472"/>
      <c r="F137" s="472"/>
      <c r="G137" s="472"/>
      <c r="H137" s="472"/>
      <c r="I137" s="472"/>
    </row>
    <row r="138" spans="1:12" ht="15.75" customHeight="1" x14ac:dyDescent="0.3">
      <c r="B138" s="472"/>
      <c r="C138" s="472"/>
      <c r="D138" s="472"/>
      <c r="E138" s="472"/>
      <c r="F138" s="472"/>
      <c r="G138" s="472"/>
      <c r="H138" s="472"/>
      <c r="I138" s="472"/>
    </row>
    <row r="139" spans="1:12" ht="15.75" customHeight="1" x14ac:dyDescent="0.3">
      <c r="B139" s="472"/>
      <c r="C139" s="472"/>
      <c r="D139" s="472"/>
      <c r="E139" s="472"/>
      <c r="F139" s="472"/>
      <c r="G139" s="472"/>
      <c r="H139" s="472"/>
      <c r="I139" s="472"/>
    </row>
    <row r="140" spans="1:12" ht="15.75" customHeight="1" x14ac:dyDescent="0.3">
      <c r="B140" s="472"/>
      <c r="C140" s="472"/>
      <c r="D140" s="472"/>
      <c r="E140" s="472"/>
      <c r="F140" s="472"/>
      <c r="G140" s="472"/>
      <c r="H140" s="472"/>
      <c r="I140" s="472"/>
    </row>
    <row r="141" spans="1:12" ht="15.75" customHeight="1" x14ac:dyDescent="0.3">
      <c r="B141" s="472"/>
      <c r="C141" s="472"/>
      <c r="D141" s="472"/>
      <c r="E141" s="472"/>
      <c r="F141" s="472"/>
      <c r="G141" s="472"/>
      <c r="H141" s="472"/>
      <c r="I141" s="472"/>
    </row>
    <row r="142" spans="1:12" ht="15.75" customHeight="1" x14ac:dyDescent="0.3">
      <c r="B142" s="472"/>
      <c r="C142" s="472"/>
      <c r="D142" s="472"/>
      <c r="E142" s="472"/>
      <c r="F142" s="472"/>
      <c r="G142" s="472"/>
      <c r="H142" s="472"/>
      <c r="I142" s="472"/>
    </row>
    <row r="143" spans="1:12" ht="15.75" customHeight="1" x14ac:dyDescent="0.3">
      <c r="B143" s="472"/>
      <c r="C143" s="472"/>
      <c r="D143" s="472"/>
      <c r="E143" s="472"/>
      <c r="F143" s="472"/>
      <c r="G143" s="472"/>
      <c r="H143" s="472"/>
      <c r="I143" s="472"/>
    </row>
    <row r="144" spans="1:12" ht="15.75" customHeight="1" x14ac:dyDescent="0.3">
      <c r="B144" s="472"/>
      <c r="C144" s="472"/>
      <c r="D144" s="472"/>
      <c r="E144" s="472"/>
      <c r="F144" s="472"/>
      <c r="G144" s="472"/>
      <c r="H144" s="472"/>
      <c r="I144" s="472"/>
    </row>
    <row r="145" spans="2:9" ht="15.75" customHeight="1" x14ac:dyDescent="0.3">
      <c r="B145" s="472"/>
      <c r="C145" s="472"/>
      <c r="D145" s="472"/>
      <c r="E145" s="472"/>
      <c r="F145" s="472"/>
      <c r="G145" s="472"/>
      <c r="H145" s="472"/>
      <c r="I145" s="472"/>
    </row>
    <row r="146" spans="2:9" ht="15.75" customHeight="1" x14ac:dyDescent="0.3">
      <c r="B146" s="472"/>
      <c r="C146" s="472"/>
      <c r="D146" s="472"/>
      <c r="E146" s="472"/>
      <c r="F146" s="472"/>
      <c r="G146" s="472"/>
      <c r="H146" s="472"/>
      <c r="I146" s="472"/>
    </row>
    <row r="147" spans="2:9" ht="15.75" customHeight="1" x14ac:dyDescent="0.3">
      <c r="B147" s="472"/>
      <c r="C147" s="472"/>
      <c r="D147" s="472"/>
      <c r="E147" s="472"/>
      <c r="F147" s="472"/>
      <c r="G147" s="472"/>
      <c r="H147" s="472"/>
      <c r="I147" s="472"/>
    </row>
    <row r="148" spans="2:9" ht="15.75" customHeight="1" x14ac:dyDescent="0.3">
      <c r="B148" s="472"/>
      <c r="C148" s="472"/>
      <c r="D148" s="472"/>
      <c r="E148" s="472"/>
      <c r="F148" s="472"/>
      <c r="G148" s="472"/>
      <c r="H148" s="472"/>
      <c r="I148" s="472"/>
    </row>
    <row r="149" spans="2:9" ht="15.75" customHeight="1" x14ac:dyDescent="0.3">
      <c r="B149" s="472"/>
      <c r="C149" s="472"/>
      <c r="D149" s="472"/>
      <c r="E149" s="472"/>
      <c r="F149" s="472"/>
      <c r="G149" s="472"/>
      <c r="H149" s="472"/>
      <c r="I149" s="472"/>
    </row>
  </sheetData>
  <mergeCells count="11">
    <mergeCell ref="B136:I136"/>
    <mergeCell ref="B137:I149"/>
    <mergeCell ref="A126:N126"/>
    <mergeCell ref="A1:I1"/>
    <mergeCell ref="A2:I2"/>
    <mergeCell ref="A5:I5"/>
    <mergeCell ref="A127:I127"/>
    <mergeCell ref="A131:G131"/>
    <mergeCell ref="A133:H133"/>
    <mergeCell ref="A125:E125"/>
    <mergeCell ref="A124:E124"/>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C9988D-90DD-437F-B2D3-1CC83A110B7F}">
  <dimension ref="B3:AI22"/>
  <sheetViews>
    <sheetView topLeftCell="A12" workbookViewId="0">
      <selection activeCell="L16" sqref="L16"/>
    </sheetView>
  </sheetViews>
  <sheetFormatPr baseColWidth="10" defaultColWidth="11.44140625" defaultRowHeight="14.4" x14ac:dyDescent="0.3"/>
  <cols>
    <col min="2" max="2" width="19.33203125" style="72" customWidth="1"/>
    <col min="3" max="3" width="35.44140625" style="161" customWidth="1"/>
    <col min="4" max="35" width="2.6640625" customWidth="1"/>
  </cols>
  <sheetData>
    <row r="3" spans="2:35" x14ac:dyDescent="0.3">
      <c r="B3" s="464" t="s">
        <v>301</v>
      </c>
      <c r="C3" s="464"/>
      <c r="D3" s="464"/>
      <c r="E3" s="464"/>
      <c r="F3" s="464"/>
      <c r="G3" s="464"/>
      <c r="H3" s="464"/>
      <c r="I3" s="464"/>
      <c r="J3" s="464"/>
      <c r="K3" s="464"/>
      <c r="L3" s="464"/>
      <c r="M3" s="464"/>
      <c r="N3" s="464"/>
      <c r="O3" s="464"/>
      <c r="P3" s="464"/>
      <c r="Q3" s="464"/>
      <c r="R3" s="464"/>
      <c r="S3" s="464"/>
      <c r="T3" s="464"/>
      <c r="U3" s="464"/>
      <c r="V3" s="464"/>
      <c r="W3" s="464"/>
      <c r="X3" s="464"/>
      <c r="Y3" s="464"/>
      <c r="Z3" s="464"/>
      <c r="AA3" s="464"/>
      <c r="AB3" s="464"/>
      <c r="AC3" s="464"/>
      <c r="AD3" s="464"/>
      <c r="AE3" s="464"/>
      <c r="AF3" s="464"/>
      <c r="AG3" s="464"/>
      <c r="AH3" s="464"/>
      <c r="AI3" s="464"/>
    </row>
    <row r="4" spans="2:35" x14ac:dyDescent="0.3">
      <c r="B4" s="465" t="s">
        <v>302</v>
      </c>
      <c r="C4" s="465" t="s">
        <v>303</v>
      </c>
      <c r="D4" s="467" t="s">
        <v>304</v>
      </c>
      <c r="E4" s="467"/>
      <c r="F4" s="467"/>
      <c r="G4" s="467"/>
      <c r="H4" s="467" t="s">
        <v>305</v>
      </c>
      <c r="I4" s="467"/>
      <c r="J4" s="467"/>
      <c r="K4" s="467"/>
      <c r="L4" s="467" t="s">
        <v>306</v>
      </c>
      <c r="M4" s="467"/>
      <c r="N4" s="467"/>
      <c r="O4" s="467"/>
      <c r="P4" s="467" t="s">
        <v>307</v>
      </c>
      <c r="Q4" s="467"/>
      <c r="R4" s="467"/>
      <c r="S4" s="467"/>
      <c r="T4" s="467" t="s">
        <v>308</v>
      </c>
      <c r="U4" s="467"/>
      <c r="V4" s="467"/>
      <c r="W4" s="467"/>
      <c r="X4" s="467" t="s">
        <v>309</v>
      </c>
      <c r="Y4" s="467"/>
      <c r="Z4" s="467"/>
      <c r="AA4" s="467"/>
      <c r="AB4" s="467" t="s">
        <v>310</v>
      </c>
      <c r="AC4" s="467"/>
      <c r="AD4" s="467"/>
      <c r="AE4" s="467"/>
      <c r="AF4" s="467" t="s">
        <v>311</v>
      </c>
      <c r="AG4" s="467"/>
      <c r="AH4" s="467"/>
      <c r="AI4" s="467"/>
    </row>
    <row r="5" spans="2:35" x14ac:dyDescent="0.3">
      <c r="B5" s="466"/>
      <c r="C5" s="466"/>
      <c r="D5" s="155">
        <v>1</v>
      </c>
      <c r="E5" s="155">
        <v>2</v>
      </c>
      <c r="F5" s="155">
        <v>3</v>
      </c>
      <c r="G5" s="155">
        <v>4</v>
      </c>
      <c r="H5" s="155">
        <v>1</v>
      </c>
      <c r="I5" s="155">
        <v>2</v>
      </c>
      <c r="J5" s="155">
        <v>3</v>
      </c>
      <c r="K5" s="155">
        <v>4</v>
      </c>
      <c r="L5" s="155">
        <v>1</v>
      </c>
      <c r="M5" s="155">
        <v>2</v>
      </c>
      <c r="N5" s="155">
        <v>3</v>
      </c>
      <c r="O5" s="155">
        <v>4</v>
      </c>
      <c r="P5" s="155">
        <v>1</v>
      </c>
      <c r="Q5" s="155">
        <v>2</v>
      </c>
      <c r="R5" s="155">
        <v>3</v>
      </c>
      <c r="S5" s="155">
        <v>4</v>
      </c>
      <c r="T5" s="155">
        <v>1</v>
      </c>
      <c r="U5" s="155">
        <v>2</v>
      </c>
      <c r="V5" s="155">
        <v>3</v>
      </c>
      <c r="W5" s="155">
        <v>4</v>
      </c>
      <c r="X5" s="155">
        <v>1</v>
      </c>
      <c r="Y5" s="155">
        <v>2</v>
      </c>
      <c r="Z5" s="155">
        <v>3</v>
      </c>
      <c r="AA5" s="155">
        <v>4</v>
      </c>
      <c r="AB5" s="155">
        <v>1</v>
      </c>
      <c r="AC5" s="155">
        <v>2</v>
      </c>
      <c r="AD5" s="155">
        <v>3</v>
      </c>
      <c r="AE5" s="155">
        <v>4</v>
      </c>
      <c r="AF5" s="155">
        <v>1</v>
      </c>
      <c r="AG5" s="155">
        <v>2</v>
      </c>
      <c r="AH5" s="155">
        <v>3</v>
      </c>
      <c r="AI5" s="155">
        <v>4</v>
      </c>
    </row>
    <row r="6" spans="2:35" ht="28.8" x14ac:dyDescent="0.3">
      <c r="B6" s="463" t="s">
        <v>312</v>
      </c>
      <c r="C6" s="156" t="s">
        <v>313</v>
      </c>
      <c r="D6" s="157"/>
      <c r="E6" s="157"/>
      <c r="F6" s="158"/>
      <c r="G6" s="158"/>
      <c r="H6" s="158"/>
      <c r="I6" s="158"/>
      <c r="J6" s="158"/>
      <c r="K6" s="158"/>
      <c r="L6" s="158"/>
      <c r="M6" s="158"/>
      <c r="N6" s="158"/>
      <c r="O6" s="158"/>
      <c r="P6" s="158"/>
      <c r="Q6" s="158"/>
      <c r="R6" s="158"/>
      <c r="S6" s="158"/>
      <c r="T6" s="158"/>
      <c r="U6" s="158"/>
      <c r="V6" s="158"/>
      <c r="W6" s="158"/>
      <c r="X6" s="158"/>
      <c r="Y6" s="158"/>
      <c r="Z6" s="158"/>
      <c r="AA6" s="158"/>
      <c r="AB6" s="158"/>
      <c r="AC6" s="158"/>
      <c r="AD6" s="158"/>
      <c r="AE6" s="158"/>
      <c r="AF6" s="158"/>
      <c r="AG6" s="158"/>
      <c r="AH6" s="158"/>
      <c r="AI6" s="158"/>
    </row>
    <row r="7" spans="2:35" x14ac:dyDescent="0.3">
      <c r="B7" s="463"/>
      <c r="C7" s="156" t="s">
        <v>314</v>
      </c>
      <c r="D7" s="157"/>
      <c r="E7" s="157"/>
      <c r="F7" s="157"/>
      <c r="G7" s="157"/>
      <c r="H7" s="158"/>
      <c r="I7" s="158"/>
      <c r="J7" s="158"/>
      <c r="K7" s="158"/>
      <c r="L7" s="158"/>
      <c r="M7" s="158"/>
      <c r="N7" s="158"/>
      <c r="O7" s="158"/>
      <c r="P7" s="158"/>
      <c r="Q7" s="158"/>
      <c r="R7" s="158"/>
      <c r="S7" s="158"/>
      <c r="T7" s="158"/>
      <c r="U7" s="158"/>
      <c r="V7" s="158"/>
      <c r="W7" s="158"/>
      <c r="X7" s="158"/>
      <c r="Y7" s="158"/>
      <c r="Z7" s="158"/>
      <c r="AA7" s="158"/>
      <c r="AB7" s="158"/>
      <c r="AC7" s="158"/>
      <c r="AD7" s="158"/>
      <c r="AE7" s="158"/>
      <c r="AF7" s="158"/>
      <c r="AG7" s="158"/>
      <c r="AH7" s="158"/>
      <c r="AI7" s="158"/>
    </row>
    <row r="8" spans="2:35" x14ac:dyDescent="0.3">
      <c r="B8" s="463"/>
      <c r="C8" s="156" t="s">
        <v>315</v>
      </c>
      <c r="D8" s="158"/>
      <c r="E8" s="157"/>
      <c r="F8" s="158"/>
      <c r="G8" s="158"/>
      <c r="H8" s="158"/>
      <c r="I8" s="158"/>
      <c r="J8" s="158"/>
      <c r="K8" s="158"/>
      <c r="L8" s="158"/>
      <c r="M8" s="158"/>
      <c r="N8" s="158"/>
      <c r="O8" s="158"/>
      <c r="P8" s="158"/>
      <c r="Q8" s="158"/>
      <c r="R8" s="158"/>
      <c r="S8" s="158"/>
      <c r="T8" s="158"/>
      <c r="U8" s="158"/>
      <c r="V8" s="158"/>
      <c r="W8" s="158"/>
      <c r="X8" s="158"/>
      <c r="Y8" s="158"/>
      <c r="Z8" s="158"/>
      <c r="AA8" s="158"/>
      <c r="AB8" s="158"/>
      <c r="AC8" s="158"/>
      <c r="AD8" s="158"/>
      <c r="AE8" s="158"/>
      <c r="AF8" s="158"/>
      <c r="AG8" s="158"/>
      <c r="AH8" s="158"/>
      <c r="AI8" s="158"/>
    </row>
    <row r="9" spans="2:35" x14ac:dyDescent="0.3">
      <c r="B9" s="463"/>
      <c r="C9" s="156" t="s">
        <v>316</v>
      </c>
      <c r="D9" s="158"/>
      <c r="E9" s="158"/>
      <c r="F9" s="157"/>
      <c r="G9" s="158"/>
      <c r="H9" s="158"/>
      <c r="I9" s="158"/>
      <c r="J9" s="158"/>
      <c r="K9" s="158"/>
      <c r="L9" s="158"/>
      <c r="M9" s="158"/>
      <c r="N9" s="158"/>
      <c r="O9" s="158"/>
      <c r="P9" s="158"/>
      <c r="Q9" s="158"/>
      <c r="R9" s="158"/>
      <c r="S9" s="158"/>
      <c r="T9" s="158"/>
      <c r="U9" s="158"/>
      <c r="V9" s="158"/>
      <c r="W9" s="158"/>
      <c r="X9" s="158"/>
      <c r="Y9" s="158"/>
      <c r="Z9" s="158"/>
      <c r="AA9" s="158"/>
      <c r="AB9" s="158"/>
      <c r="AC9" s="158"/>
      <c r="AD9" s="158"/>
      <c r="AE9" s="158"/>
      <c r="AF9" s="158"/>
      <c r="AG9" s="158"/>
      <c r="AH9" s="158"/>
      <c r="AI9" s="158"/>
    </row>
    <row r="10" spans="2:35" x14ac:dyDescent="0.3">
      <c r="B10" s="463"/>
      <c r="C10" s="156" t="s">
        <v>317</v>
      </c>
      <c r="D10" s="158"/>
      <c r="E10" s="158"/>
      <c r="F10" s="157"/>
      <c r="G10" s="157"/>
      <c r="H10" s="157"/>
      <c r="I10" s="157"/>
      <c r="J10" s="158"/>
      <c r="K10" s="158"/>
      <c r="L10" s="158"/>
      <c r="M10" s="158"/>
      <c r="N10" s="158"/>
      <c r="O10" s="158"/>
      <c r="P10" s="158"/>
      <c r="Q10" s="158"/>
      <c r="R10" s="158"/>
      <c r="S10" s="158"/>
      <c r="T10" s="158"/>
      <c r="U10" s="158"/>
      <c r="V10" s="158"/>
      <c r="W10" s="158"/>
      <c r="X10" s="158"/>
      <c r="Y10" s="158"/>
      <c r="Z10" s="158"/>
      <c r="AA10" s="158"/>
      <c r="AB10" s="158"/>
      <c r="AC10" s="158"/>
      <c r="AD10" s="158"/>
      <c r="AE10" s="158"/>
      <c r="AF10" s="158"/>
      <c r="AG10" s="158"/>
      <c r="AH10" s="158"/>
      <c r="AI10" s="158"/>
    </row>
    <row r="11" spans="2:35" hidden="1" x14ac:dyDescent="0.3">
      <c r="B11" s="463" t="s">
        <v>318</v>
      </c>
      <c r="C11" s="156"/>
      <c r="D11" s="158"/>
      <c r="E11" s="158"/>
      <c r="F11" s="158"/>
      <c r="G11" s="158"/>
      <c r="H11" s="158"/>
      <c r="I11" s="158"/>
      <c r="J11" s="158"/>
      <c r="K11" s="158"/>
      <c r="L11" s="158"/>
      <c r="M11" s="158"/>
      <c r="N11" s="158"/>
      <c r="O11" s="158"/>
      <c r="P11" s="158"/>
      <c r="Q11" s="158"/>
      <c r="R11" s="158"/>
      <c r="S11" s="158"/>
      <c r="T11" s="158"/>
      <c r="U11" s="158"/>
      <c r="V11" s="158"/>
      <c r="W11" s="158"/>
      <c r="X11" s="158"/>
      <c r="Y11" s="158"/>
      <c r="Z11" s="158"/>
      <c r="AA11" s="158"/>
      <c r="AB11" s="158"/>
      <c r="AC11" s="158"/>
      <c r="AD11" s="158"/>
      <c r="AE11" s="158"/>
      <c r="AF11" s="158"/>
      <c r="AG11" s="158"/>
      <c r="AH11" s="158"/>
      <c r="AI11" s="158"/>
    </row>
    <row r="12" spans="2:35" x14ac:dyDescent="0.3">
      <c r="B12" s="463"/>
      <c r="C12" s="156" t="s">
        <v>319</v>
      </c>
      <c r="D12" s="158"/>
      <c r="E12" s="158"/>
      <c r="F12" s="158"/>
      <c r="G12" s="158"/>
      <c r="H12" s="157"/>
      <c r="I12" s="157"/>
      <c r="J12" s="157"/>
      <c r="K12" s="157"/>
      <c r="L12" s="157"/>
      <c r="M12" s="157"/>
      <c r="N12" s="157"/>
      <c r="O12" s="157"/>
      <c r="P12" s="157"/>
      <c r="Q12" s="157"/>
      <c r="R12" s="157"/>
      <c r="S12" s="157"/>
      <c r="T12" s="158"/>
      <c r="U12" s="158"/>
      <c r="V12" s="158"/>
      <c r="W12" s="158"/>
      <c r="X12" s="158"/>
      <c r="Y12" s="158"/>
      <c r="Z12" s="158"/>
      <c r="AA12" s="158"/>
      <c r="AB12" s="158"/>
      <c r="AC12" s="158"/>
      <c r="AD12" s="158"/>
      <c r="AE12" s="158"/>
      <c r="AF12" s="158"/>
      <c r="AG12" s="158"/>
      <c r="AH12" s="158"/>
      <c r="AI12" s="158"/>
    </row>
    <row r="13" spans="2:35" ht="28.8" x14ac:dyDescent="0.3">
      <c r="B13" s="463"/>
      <c r="C13" s="156" t="s">
        <v>320</v>
      </c>
      <c r="D13" s="158"/>
      <c r="E13" s="158"/>
      <c r="F13" s="158"/>
      <c r="G13" s="158"/>
      <c r="H13" s="159"/>
      <c r="I13" s="159"/>
      <c r="J13" s="157"/>
      <c r="K13" s="157"/>
      <c r="L13" s="157"/>
      <c r="M13" s="157"/>
      <c r="N13" s="157"/>
      <c r="O13" s="157"/>
      <c r="P13" s="157"/>
      <c r="Q13" s="157"/>
      <c r="R13" s="157"/>
      <c r="S13" s="157"/>
      <c r="T13" s="157"/>
      <c r="U13" s="157"/>
      <c r="V13" s="157"/>
      <c r="W13" s="157"/>
      <c r="X13" s="157"/>
      <c r="Y13" s="157"/>
      <c r="Z13" s="157"/>
      <c r="AA13" s="157"/>
      <c r="AB13" s="157"/>
      <c r="AC13" s="157"/>
      <c r="AD13" s="157"/>
      <c r="AE13" s="158"/>
      <c r="AF13" s="158"/>
      <c r="AG13" s="158"/>
      <c r="AH13" s="158"/>
      <c r="AI13" s="158"/>
    </row>
    <row r="14" spans="2:35" x14ac:dyDescent="0.3">
      <c r="B14" s="463"/>
      <c r="C14" s="156" t="s">
        <v>321</v>
      </c>
      <c r="D14" s="158"/>
      <c r="E14" s="158"/>
      <c r="F14" s="158"/>
      <c r="G14" s="158"/>
      <c r="H14" s="158"/>
      <c r="I14" s="158"/>
      <c r="J14" s="158"/>
      <c r="K14" s="158"/>
      <c r="L14" s="158"/>
      <c r="M14" s="158"/>
      <c r="N14" s="158"/>
      <c r="O14" s="158"/>
      <c r="P14" s="157"/>
      <c r="Q14" s="157"/>
      <c r="R14" s="157"/>
      <c r="S14" s="157"/>
      <c r="T14" s="157"/>
      <c r="U14" s="157"/>
      <c r="V14" s="157"/>
      <c r="W14" s="157"/>
      <c r="X14" s="157"/>
      <c r="Y14" s="158"/>
      <c r="Z14" s="158"/>
      <c r="AA14" s="158"/>
      <c r="AB14" s="158"/>
      <c r="AC14" s="158"/>
      <c r="AD14" s="158"/>
      <c r="AE14" s="158"/>
      <c r="AF14" s="158"/>
      <c r="AG14" s="158"/>
      <c r="AH14" s="158"/>
      <c r="AI14" s="158"/>
    </row>
    <row r="15" spans="2:35" ht="28.8" x14ac:dyDescent="0.3">
      <c r="B15" s="463"/>
      <c r="C15" s="156" t="s">
        <v>322</v>
      </c>
      <c r="D15" s="158"/>
      <c r="E15" s="158"/>
      <c r="F15" s="158"/>
      <c r="G15" s="158"/>
      <c r="H15" s="158"/>
      <c r="I15" s="158"/>
      <c r="J15" s="158"/>
      <c r="K15" s="158"/>
      <c r="L15" s="158"/>
      <c r="M15" s="158"/>
      <c r="N15" s="157"/>
      <c r="O15" s="157"/>
      <c r="P15" s="157"/>
      <c r="Q15" s="157"/>
      <c r="R15" s="157"/>
      <c r="S15" s="157"/>
      <c r="T15" s="157"/>
      <c r="U15" s="157"/>
      <c r="V15" s="157"/>
      <c r="W15" s="157"/>
      <c r="X15" s="157"/>
      <c r="Y15" s="157"/>
      <c r="Z15" s="157"/>
      <c r="AA15" s="157"/>
      <c r="AB15" s="157"/>
      <c r="AC15" s="157"/>
      <c r="AD15" s="157"/>
      <c r="AE15" s="158"/>
      <c r="AF15" s="158"/>
      <c r="AG15" s="158"/>
      <c r="AH15" s="158"/>
      <c r="AI15" s="158"/>
    </row>
    <row r="16" spans="2:35" x14ac:dyDescent="0.3">
      <c r="B16" s="463" t="s">
        <v>323</v>
      </c>
      <c r="C16" s="156" t="s">
        <v>324</v>
      </c>
      <c r="D16" s="158"/>
      <c r="E16" s="158"/>
      <c r="F16" s="158"/>
      <c r="G16" s="158"/>
      <c r="H16" s="158"/>
      <c r="I16" s="158"/>
      <c r="J16" s="158"/>
      <c r="K16" s="158"/>
      <c r="L16" s="157"/>
      <c r="M16" s="157"/>
      <c r="N16" s="157"/>
      <c r="O16" s="157"/>
      <c r="P16" s="157"/>
      <c r="Q16" s="157"/>
      <c r="R16" s="157"/>
      <c r="S16" s="157"/>
      <c r="T16" s="157"/>
      <c r="U16" s="157"/>
      <c r="V16" s="157"/>
      <c r="W16" s="157"/>
      <c r="X16" s="157"/>
      <c r="Y16" s="157"/>
      <c r="Z16" s="157"/>
      <c r="AA16" s="157"/>
      <c r="AB16" s="157"/>
      <c r="AC16" s="157"/>
      <c r="AD16" s="157"/>
      <c r="AE16" s="157"/>
      <c r="AF16" s="157"/>
      <c r="AG16" s="157"/>
      <c r="AH16" s="158"/>
      <c r="AI16" s="158"/>
    </row>
    <row r="17" spans="2:35" x14ac:dyDescent="0.3">
      <c r="B17" s="463"/>
      <c r="C17" s="156" t="s">
        <v>325</v>
      </c>
      <c r="D17" s="158"/>
      <c r="E17" s="158"/>
      <c r="F17" s="158"/>
      <c r="G17" s="158"/>
      <c r="H17" s="158"/>
      <c r="I17" s="158"/>
      <c r="J17" s="158"/>
      <c r="K17" s="158"/>
      <c r="L17" s="157"/>
      <c r="M17" s="157"/>
      <c r="N17" s="157"/>
      <c r="O17" s="157"/>
      <c r="P17" s="157"/>
      <c r="Q17" s="157"/>
      <c r="R17" s="157"/>
      <c r="S17" s="157"/>
      <c r="T17" s="157"/>
      <c r="U17" s="157"/>
      <c r="V17" s="157"/>
      <c r="W17" s="157"/>
      <c r="X17" s="157"/>
      <c r="Y17" s="157"/>
      <c r="Z17" s="157"/>
      <c r="AA17" s="157"/>
      <c r="AB17" s="157"/>
      <c r="AC17" s="157"/>
      <c r="AD17" s="157"/>
      <c r="AE17" s="157"/>
      <c r="AF17" s="157"/>
      <c r="AG17" s="157"/>
      <c r="AH17" s="158"/>
      <c r="AI17" s="158"/>
    </row>
    <row r="18" spans="2:35" x14ac:dyDescent="0.3">
      <c r="B18" s="463"/>
      <c r="C18" s="156" t="s">
        <v>324</v>
      </c>
      <c r="D18" s="158"/>
      <c r="E18" s="158"/>
      <c r="F18" s="158"/>
      <c r="G18" s="158"/>
      <c r="H18" s="158"/>
      <c r="I18" s="158"/>
      <c r="J18" s="158"/>
      <c r="K18" s="158"/>
      <c r="L18" s="157"/>
      <c r="M18" s="157"/>
      <c r="N18" s="157"/>
      <c r="O18" s="157"/>
      <c r="P18" s="157"/>
      <c r="Q18" s="157"/>
      <c r="R18" s="157"/>
      <c r="S18" s="157"/>
      <c r="T18" s="157"/>
      <c r="U18" s="157"/>
      <c r="V18" s="157"/>
      <c r="W18" s="157"/>
      <c r="X18" s="157"/>
      <c r="Y18" s="157"/>
      <c r="Z18" s="157"/>
      <c r="AA18" s="157"/>
      <c r="AB18" s="157"/>
      <c r="AC18" s="157"/>
      <c r="AD18" s="157"/>
      <c r="AE18" s="157"/>
      <c r="AF18" s="157"/>
      <c r="AG18" s="157"/>
      <c r="AH18" s="158"/>
      <c r="AI18" s="158"/>
    </row>
    <row r="19" spans="2:35" ht="67.2" x14ac:dyDescent="0.3">
      <c r="B19" s="160" t="s">
        <v>326</v>
      </c>
      <c r="C19" s="156" t="s">
        <v>327</v>
      </c>
      <c r="D19" s="158"/>
      <c r="E19" s="158"/>
      <c r="F19" s="158"/>
      <c r="G19" s="158"/>
      <c r="H19" s="158"/>
      <c r="I19" s="158"/>
      <c r="J19" s="157"/>
      <c r="K19" s="157"/>
      <c r="L19" s="157"/>
      <c r="M19" s="157"/>
      <c r="N19" s="157"/>
      <c r="O19" s="157"/>
      <c r="P19" s="157"/>
      <c r="Q19" s="157"/>
      <c r="R19" s="157"/>
      <c r="S19" s="157"/>
      <c r="T19" s="157"/>
      <c r="U19" s="157"/>
      <c r="V19" s="157"/>
      <c r="W19" s="157"/>
      <c r="X19" s="157"/>
      <c r="Y19" s="157"/>
      <c r="Z19" s="157"/>
      <c r="AA19" s="157"/>
      <c r="AB19" s="157"/>
      <c r="AC19" s="157"/>
      <c r="AD19" s="157"/>
      <c r="AE19" s="157"/>
      <c r="AF19" s="157"/>
      <c r="AG19" s="157"/>
      <c r="AH19" s="158"/>
      <c r="AI19" s="158"/>
    </row>
    <row r="20" spans="2:35" x14ac:dyDescent="0.3">
      <c r="B20" s="463" t="s">
        <v>328</v>
      </c>
      <c r="C20" s="151" t="s">
        <v>329</v>
      </c>
      <c r="D20" s="158"/>
      <c r="E20" s="158"/>
      <c r="F20" s="158"/>
      <c r="G20" s="158"/>
      <c r="H20" s="158"/>
      <c r="I20" s="158"/>
      <c r="J20" s="157"/>
      <c r="K20" s="157"/>
      <c r="L20" s="157"/>
      <c r="M20" s="157"/>
      <c r="N20" s="157"/>
      <c r="O20" s="157"/>
      <c r="P20" s="157"/>
      <c r="Q20" s="157"/>
      <c r="R20" s="157"/>
      <c r="S20" s="157"/>
      <c r="T20" s="157"/>
      <c r="U20" s="157"/>
      <c r="V20" s="157"/>
      <c r="W20" s="157"/>
      <c r="X20" s="157"/>
      <c r="Y20" s="157"/>
      <c r="Z20" s="157"/>
      <c r="AA20" s="157"/>
      <c r="AB20" s="157"/>
      <c r="AC20" s="157"/>
      <c r="AD20" s="157"/>
      <c r="AE20" s="157"/>
      <c r="AF20" s="157"/>
      <c r="AG20" s="157"/>
      <c r="AH20" s="158"/>
      <c r="AI20" s="158"/>
    </row>
    <row r="21" spans="2:35" ht="43.2" x14ac:dyDescent="0.3">
      <c r="B21" s="463"/>
      <c r="C21" s="156" t="s">
        <v>330</v>
      </c>
      <c r="D21" s="158"/>
      <c r="E21" s="158"/>
      <c r="F21" s="158"/>
      <c r="G21" s="157"/>
      <c r="H21" s="157"/>
      <c r="I21" s="158"/>
      <c r="J21" s="158"/>
      <c r="K21" s="157"/>
      <c r="L21" s="157"/>
      <c r="M21" s="158"/>
      <c r="N21" s="158"/>
      <c r="O21" s="157"/>
      <c r="P21" s="157"/>
      <c r="Q21" s="158"/>
      <c r="R21" s="158"/>
      <c r="S21" s="157"/>
      <c r="T21" s="157"/>
      <c r="U21" s="158"/>
      <c r="V21" s="158"/>
      <c r="W21" s="157"/>
      <c r="X21" s="157"/>
      <c r="Y21" s="158"/>
      <c r="Z21" s="158"/>
      <c r="AA21" s="157"/>
      <c r="AB21" s="157"/>
      <c r="AC21" s="158"/>
      <c r="AD21" s="158"/>
      <c r="AE21" s="157"/>
      <c r="AF21" s="157"/>
      <c r="AG21" s="158"/>
      <c r="AH21" s="158"/>
      <c r="AI21" s="158"/>
    </row>
    <row r="22" spans="2:35" ht="43.2" x14ac:dyDescent="0.3">
      <c r="B22" s="463"/>
      <c r="C22" s="156" t="s">
        <v>331</v>
      </c>
      <c r="D22" s="158"/>
      <c r="E22" s="158"/>
      <c r="F22" s="158"/>
      <c r="G22" s="158"/>
      <c r="H22" s="158"/>
      <c r="I22" s="158"/>
      <c r="J22" s="158"/>
      <c r="K22" s="158"/>
      <c r="L22" s="158"/>
      <c r="M22" s="158"/>
      <c r="N22" s="158"/>
      <c r="O22" s="158"/>
      <c r="P22" s="158"/>
      <c r="Q22" s="158"/>
      <c r="R22" s="158"/>
      <c r="S22" s="158"/>
      <c r="T22" s="158"/>
      <c r="U22" s="158"/>
      <c r="V22" s="158"/>
      <c r="W22" s="158"/>
      <c r="X22" s="158"/>
      <c r="Y22" s="158"/>
      <c r="Z22" s="158"/>
      <c r="AA22" s="158"/>
      <c r="AB22" s="158"/>
      <c r="AC22" s="158"/>
      <c r="AD22" s="157"/>
      <c r="AE22" s="157"/>
      <c r="AF22" s="157"/>
      <c r="AG22" s="157"/>
      <c r="AH22" s="157"/>
      <c r="AI22" s="157"/>
    </row>
  </sheetData>
  <mergeCells count="15">
    <mergeCell ref="B6:B10"/>
    <mergeCell ref="B11:B15"/>
    <mergeCell ref="B16:B18"/>
    <mergeCell ref="B20:B22"/>
    <mergeCell ref="B3:AI3"/>
    <mergeCell ref="B4:B5"/>
    <mergeCell ref="C4:C5"/>
    <mergeCell ref="D4:G4"/>
    <mergeCell ref="H4:K4"/>
    <mergeCell ref="L4:O4"/>
    <mergeCell ref="P4:S4"/>
    <mergeCell ref="T4:W4"/>
    <mergeCell ref="X4:AA4"/>
    <mergeCell ref="AB4:AE4"/>
    <mergeCell ref="AF4:AI4"/>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AB70BA-6BD3-4DAA-8234-3E6D91187CDD}">
  <dimension ref="A1:AH134"/>
  <sheetViews>
    <sheetView zoomScale="54" zoomScaleNormal="54" workbookViewId="0">
      <pane xSplit="11" ySplit="2" topLeftCell="AF33" activePane="bottomRight" state="frozen"/>
      <selection pane="topRight" activeCell="H1" sqref="H1"/>
      <selection pane="bottomLeft" activeCell="A3" sqref="A3"/>
      <selection pane="bottomRight" activeCell="AE34" sqref="AE34:AG52"/>
    </sheetView>
  </sheetViews>
  <sheetFormatPr baseColWidth="10" defaultColWidth="11.44140625" defaultRowHeight="15.75" customHeight="1" x14ac:dyDescent="0.3"/>
  <cols>
    <col min="1" max="1" width="7.109375" style="1" customWidth="1"/>
    <col min="2" max="5" width="20.6640625" style="1" customWidth="1"/>
    <col min="6" max="6" width="24.44140625" style="1" bestFit="1" customWidth="1"/>
    <col min="7" max="7" width="77.33203125" style="1" customWidth="1"/>
    <col min="8" max="8" width="8.44140625" style="2" customWidth="1"/>
    <col min="9" max="9" width="25.33203125" style="1" bestFit="1" customWidth="1"/>
    <col min="10" max="10" width="25" style="1" bestFit="1" customWidth="1"/>
    <col min="11" max="11" width="11.44140625" style="1" customWidth="1"/>
    <col min="12" max="12" width="18.44140625" style="1" bestFit="1" customWidth="1"/>
    <col min="13" max="13" width="15.44140625" style="1" bestFit="1" customWidth="1"/>
    <col min="14" max="14" width="15.44140625" style="1" customWidth="1"/>
    <col min="15" max="15" width="22.44140625" style="1" customWidth="1"/>
    <col min="16" max="16" width="25.44140625" style="1" bestFit="1" customWidth="1"/>
    <col min="17" max="17" width="18.44140625" style="1" bestFit="1" customWidth="1"/>
    <col min="18" max="18" width="15.44140625" style="1" bestFit="1" customWidth="1"/>
    <col min="19" max="19" width="15.44140625" style="1" customWidth="1"/>
    <col min="20" max="20" width="22.44140625" style="1" customWidth="1"/>
    <col min="21" max="21" width="27.109375" style="1" bestFit="1" customWidth="1"/>
    <col min="22" max="22" width="18.44140625" style="1" bestFit="1" customWidth="1"/>
    <col min="23" max="23" width="15.44140625" style="1" bestFit="1" customWidth="1"/>
    <col min="24" max="24" width="15.44140625" style="1" customWidth="1"/>
    <col min="25" max="25" width="22.44140625" style="1" customWidth="1"/>
    <col min="26" max="26" width="27.6640625" style="1" bestFit="1" customWidth="1"/>
    <col min="27" max="27" width="18.44140625" style="1" bestFit="1" customWidth="1"/>
    <col min="28" max="28" width="15.44140625" style="1" bestFit="1" customWidth="1"/>
    <col min="29" max="29" width="15.44140625" style="1" customWidth="1"/>
    <col min="30" max="30" width="22.44140625" style="1" customWidth="1"/>
    <col min="31" max="31" width="27.6640625" style="1" bestFit="1" customWidth="1"/>
    <col min="32" max="32" width="29.33203125" style="1" bestFit="1" customWidth="1"/>
    <col min="33" max="33" width="23" style="31" customWidth="1"/>
    <col min="34" max="16384" width="11.44140625" style="1"/>
  </cols>
  <sheetData>
    <row r="1" spans="1:33" ht="49.05" customHeight="1" thickBot="1" x14ac:dyDescent="0.35">
      <c r="A1" s="297" t="s">
        <v>0</v>
      </c>
      <c r="B1" s="298"/>
      <c r="C1" s="298"/>
      <c r="D1" s="298"/>
      <c r="E1" s="298"/>
      <c r="F1" s="299"/>
      <c r="G1" s="299"/>
      <c r="H1" s="299"/>
      <c r="I1" s="299"/>
      <c r="J1" s="299"/>
      <c r="K1" s="300"/>
      <c r="L1" s="301" t="s">
        <v>1</v>
      </c>
      <c r="M1" s="302"/>
      <c r="N1" s="302"/>
      <c r="O1" s="302"/>
      <c r="P1" s="303"/>
      <c r="Q1" s="304" t="s">
        <v>2</v>
      </c>
      <c r="R1" s="305"/>
      <c r="S1" s="305"/>
      <c r="T1" s="305"/>
      <c r="U1" s="306"/>
      <c r="V1" s="307" t="s">
        <v>3</v>
      </c>
      <c r="W1" s="308"/>
      <c r="X1" s="308"/>
      <c r="Y1" s="308"/>
      <c r="Z1" s="309"/>
      <c r="AA1" s="310" t="s">
        <v>4</v>
      </c>
      <c r="AB1" s="311"/>
      <c r="AC1" s="311"/>
      <c r="AD1" s="311"/>
      <c r="AE1" s="311"/>
      <c r="AF1" s="311"/>
      <c r="AG1" s="311"/>
    </row>
    <row r="2" spans="1:33" ht="49.05" customHeight="1" x14ac:dyDescent="0.3">
      <c r="A2" s="20" t="s">
        <v>5</v>
      </c>
      <c r="B2" s="20" t="s">
        <v>6</v>
      </c>
      <c r="C2" s="20" t="s">
        <v>7</v>
      </c>
      <c r="D2" s="20" t="s">
        <v>8</v>
      </c>
      <c r="E2" s="20" t="s">
        <v>9</v>
      </c>
      <c r="F2" s="20" t="s">
        <v>10</v>
      </c>
      <c r="G2" s="20" t="s">
        <v>11</v>
      </c>
      <c r="H2" s="20" t="s">
        <v>12</v>
      </c>
      <c r="I2" s="20" t="s">
        <v>13</v>
      </c>
      <c r="J2" s="20" t="s">
        <v>14</v>
      </c>
      <c r="K2" s="20" t="s">
        <v>13</v>
      </c>
      <c r="L2" s="21" t="s">
        <v>15</v>
      </c>
      <c r="M2" s="22" t="s">
        <v>16</v>
      </c>
      <c r="N2" s="21" t="s">
        <v>17</v>
      </c>
      <c r="O2" s="21" t="s">
        <v>18</v>
      </c>
      <c r="P2" s="21" t="s">
        <v>19</v>
      </c>
      <c r="Q2" s="23" t="s">
        <v>15</v>
      </c>
      <c r="R2" s="24" t="s">
        <v>16</v>
      </c>
      <c r="S2" s="23" t="s">
        <v>17</v>
      </c>
      <c r="T2" s="23" t="s">
        <v>18</v>
      </c>
      <c r="U2" s="23" t="s">
        <v>19</v>
      </c>
      <c r="V2" s="25" t="s">
        <v>15</v>
      </c>
      <c r="W2" s="26" t="s">
        <v>16</v>
      </c>
      <c r="X2" s="25" t="s">
        <v>17</v>
      </c>
      <c r="Y2" s="25" t="s">
        <v>18</v>
      </c>
      <c r="Z2" s="25" t="s">
        <v>19</v>
      </c>
      <c r="AA2" s="27" t="s">
        <v>20</v>
      </c>
      <c r="AB2" s="27" t="s">
        <v>21</v>
      </c>
      <c r="AC2" s="27" t="s">
        <v>22</v>
      </c>
      <c r="AD2" s="27" t="s">
        <v>23</v>
      </c>
      <c r="AE2" s="27" t="s">
        <v>24</v>
      </c>
      <c r="AF2" s="27" t="s">
        <v>25</v>
      </c>
      <c r="AG2" s="27" t="s">
        <v>26</v>
      </c>
    </row>
    <row r="3" spans="1:33" ht="86.4" x14ac:dyDescent="0.3">
      <c r="A3" s="14">
        <v>1</v>
      </c>
      <c r="B3" s="312" t="s">
        <v>27</v>
      </c>
      <c r="C3" s="296" t="s">
        <v>28</v>
      </c>
      <c r="D3" s="296" t="s">
        <v>29</v>
      </c>
      <c r="E3" s="296" t="s">
        <v>30</v>
      </c>
      <c r="F3" s="296" t="s">
        <v>31</v>
      </c>
      <c r="G3" s="38" t="s">
        <v>32</v>
      </c>
      <c r="H3" s="35">
        <v>500</v>
      </c>
      <c r="I3" s="35" t="s">
        <v>33</v>
      </c>
      <c r="J3" s="296">
        <v>30</v>
      </c>
      <c r="K3" s="296" t="s">
        <v>34</v>
      </c>
      <c r="L3" s="64">
        <v>83475</v>
      </c>
      <c r="M3" s="65">
        <f>+L3*19%</f>
        <v>15860.25</v>
      </c>
      <c r="N3" s="69">
        <f>+M3+L3</f>
        <v>99335.25</v>
      </c>
      <c r="O3" s="7">
        <f>H3*M3</f>
        <v>7930125</v>
      </c>
      <c r="P3" s="7">
        <f>N3*H3</f>
        <v>49667625</v>
      </c>
      <c r="Q3" s="64">
        <v>80000</v>
      </c>
      <c r="R3" s="65">
        <f t="shared" ref="R3:R21" si="0">+Q3*0.19</f>
        <v>15200</v>
      </c>
      <c r="S3" s="69">
        <f t="shared" ref="S3:S21" si="1">+Q3+R3</f>
        <v>95200</v>
      </c>
      <c r="T3" s="7">
        <f>R3*H3</f>
        <v>7600000</v>
      </c>
      <c r="U3" s="7">
        <f>S3*H3</f>
        <v>47600000</v>
      </c>
      <c r="V3" s="7">
        <v>75000</v>
      </c>
      <c r="W3" s="7">
        <v>14250</v>
      </c>
      <c r="X3" s="7">
        <v>89250</v>
      </c>
      <c r="Y3" s="7">
        <f>V3*H3</f>
        <v>37500000</v>
      </c>
      <c r="Z3" s="7">
        <f>X3*H3</f>
        <v>44625000</v>
      </c>
      <c r="AA3" s="7">
        <f t="shared" ref="AA3:AE20" si="2">AVERAGE(L3,Q3,V3)</f>
        <v>79491.666666666672</v>
      </c>
      <c r="AB3" s="7">
        <f t="shared" si="2"/>
        <v>15103.416666666666</v>
      </c>
      <c r="AC3" s="7">
        <f t="shared" si="2"/>
        <v>94595.083333333328</v>
      </c>
      <c r="AD3" s="7">
        <f t="shared" si="2"/>
        <v>17676708.333333332</v>
      </c>
      <c r="AE3" s="7">
        <f t="shared" si="2"/>
        <v>47297541.666666664</v>
      </c>
      <c r="AF3" s="127">
        <f>_xlfn.STDEV.P(P3,U3,Z3)</f>
        <v>2069722.6070512177</v>
      </c>
      <c r="AG3" s="128">
        <f t="shared" ref="AG3:AG21" si="3">AF3/AE3</f>
        <v>4.3759623314838618E-2</v>
      </c>
    </row>
    <row r="4" spans="1:33" ht="115.2" x14ac:dyDescent="0.3">
      <c r="A4" s="14">
        <v>2</v>
      </c>
      <c r="B4" s="313"/>
      <c r="C4" s="296"/>
      <c r="D4" s="296"/>
      <c r="E4" s="296"/>
      <c r="F4" s="296"/>
      <c r="G4" s="39" t="s">
        <v>35</v>
      </c>
      <c r="H4" s="35">
        <v>500</v>
      </c>
      <c r="I4" s="35" t="s">
        <v>36</v>
      </c>
      <c r="J4" s="296"/>
      <c r="K4" s="296"/>
      <c r="L4" s="66">
        <v>890.4</v>
      </c>
      <c r="M4" s="65">
        <f t="shared" ref="M4:M21" si="4">+L4*19%</f>
        <v>169.17599999999999</v>
      </c>
      <c r="N4" s="69">
        <f t="shared" ref="N4:N21" si="5">+M4+L4</f>
        <v>1059.576</v>
      </c>
      <c r="O4" s="7">
        <f t="shared" ref="O4:O21" si="6">H4*M4</f>
        <v>84588</v>
      </c>
      <c r="P4" s="7">
        <f t="shared" ref="P4:P21" si="7">N4*H4</f>
        <v>529788</v>
      </c>
      <c r="Q4" s="78">
        <v>800</v>
      </c>
      <c r="R4" s="65">
        <f t="shared" si="0"/>
        <v>152</v>
      </c>
      <c r="S4" s="69">
        <f t="shared" si="1"/>
        <v>952</v>
      </c>
      <c r="T4" s="7">
        <f t="shared" ref="T4:T21" si="8">R4*H4</f>
        <v>76000</v>
      </c>
      <c r="U4" s="7">
        <f t="shared" ref="U4:U21" si="9">S4*H4</f>
        <v>476000</v>
      </c>
      <c r="V4" s="7">
        <v>800</v>
      </c>
      <c r="W4" s="7">
        <v>152</v>
      </c>
      <c r="X4" s="7">
        <v>952</v>
      </c>
      <c r="Y4" s="7">
        <f t="shared" ref="Y4:Y21" si="10">V4*H4</f>
        <v>400000</v>
      </c>
      <c r="Z4" s="7">
        <f t="shared" ref="Z4:Z21" si="11">X4*H4</f>
        <v>476000</v>
      </c>
      <c r="AA4" s="7">
        <f t="shared" si="2"/>
        <v>830.13333333333333</v>
      </c>
      <c r="AB4" s="7">
        <f t="shared" si="2"/>
        <v>157.72533333333334</v>
      </c>
      <c r="AC4" s="7">
        <f t="shared" si="2"/>
        <v>987.85866666666664</v>
      </c>
      <c r="AD4" s="7">
        <f t="shared" si="2"/>
        <v>186862.66666666666</v>
      </c>
      <c r="AE4" s="7">
        <f t="shared" si="2"/>
        <v>493929.33333333331</v>
      </c>
      <c r="AF4" s="127">
        <f t="shared" ref="AF4:AF19" si="12">_xlfn.STDEV.P(P4,U4,Z4)</f>
        <v>25355.906364308015</v>
      </c>
      <c r="AG4" s="128">
        <f t="shared" si="3"/>
        <v>5.1335089157776986E-2</v>
      </c>
    </row>
    <row r="5" spans="1:33" ht="28.8" x14ac:dyDescent="0.3">
      <c r="A5" s="14">
        <v>3</v>
      </c>
      <c r="B5" s="313"/>
      <c r="C5" s="296"/>
      <c r="D5" s="296"/>
      <c r="E5" s="296"/>
      <c r="F5" s="296"/>
      <c r="G5" s="40" t="s">
        <v>166</v>
      </c>
      <c r="H5" s="35">
        <v>500</v>
      </c>
      <c r="I5" s="35" t="s">
        <v>36</v>
      </c>
      <c r="J5" s="296"/>
      <c r="K5" s="296"/>
      <c r="L5" s="66">
        <v>1669.5</v>
      </c>
      <c r="M5" s="65">
        <f t="shared" si="4"/>
        <v>317.20499999999998</v>
      </c>
      <c r="N5" s="69">
        <f t="shared" si="5"/>
        <v>1986.7049999999999</v>
      </c>
      <c r="O5" s="7">
        <f t="shared" si="6"/>
        <v>158602.5</v>
      </c>
      <c r="P5" s="7">
        <f t="shared" si="7"/>
        <v>993352.5</v>
      </c>
      <c r="Q5" s="78">
        <v>1500</v>
      </c>
      <c r="R5" s="65">
        <f t="shared" si="0"/>
        <v>285</v>
      </c>
      <c r="S5" s="69">
        <f t="shared" si="1"/>
        <v>1785</v>
      </c>
      <c r="T5" s="7">
        <f t="shared" si="8"/>
        <v>142500</v>
      </c>
      <c r="U5" s="7">
        <f t="shared" si="9"/>
        <v>892500</v>
      </c>
      <c r="V5" s="7">
        <v>1500</v>
      </c>
      <c r="W5" s="7">
        <v>285</v>
      </c>
      <c r="X5" s="7">
        <v>1785</v>
      </c>
      <c r="Y5" s="7">
        <f t="shared" si="10"/>
        <v>750000</v>
      </c>
      <c r="Z5" s="7">
        <f t="shared" si="11"/>
        <v>892500</v>
      </c>
      <c r="AA5" s="7">
        <f t="shared" si="2"/>
        <v>1556.5</v>
      </c>
      <c r="AB5" s="7">
        <f t="shared" si="2"/>
        <v>295.73499999999996</v>
      </c>
      <c r="AC5" s="7">
        <f t="shared" si="2"/>
        <v>1852.2349999999999</v>
      </c>
      <c r="AD5" s="7">
        <f t="shared" si="2"/>
        <v>350367.5</v>
      </c>
      <c r="AE5" s="7">
        <f t="shared" si="2"/>
        <v>926117.5</v>
      </c>
      <c r="AF5" s="127">
        <f t="shared" si="12"/>
        <v>47542.32443307752</v>
      </c>
      <c r="AG5" s="128">
        <f t="shared" si="3"/>
        <v>5.1335089157776979E-2</v>
      </c>
    </row>
    <row r="6" spans="1:33" ht="28.8" x14ac:dyDescent="0.3">
      <c r="A6" s="14">
        <v>4</v>
      </c>
      <c r="B6" s="313"/>
      <c r="C6" s="296"/>
      <c r="D6" s="296"/>
      <c r="E6" s="296"/>
      <c r="F6" s="296"/>
      <c r="G6" s="41" t="s">
        <v>38</v>
      </c>
      <c r="H6" s="35">
        <v>200</v>
      </c>
      <c r="I6" s="35" t="s">
        <v>36</v>
      </c>
      <c r="J6" s="296"/>
      <c r="K6" s="296"/>
      <c r="L6" s="66">
        <v>2226</v>
      </c>
      <c r="M6" s="65">
        <f t="shared" si="4"/>
        <v>422.94</v>
      </c>
      <c r="N6" s="69">
        <f t="shared" si="5"/>
        <v>2648.94</v>
      </c>
      <c r="O6" s="7">
        <f t="shared" si="6"/>
        <v>84588</v>
      </c>
      <c r="P6" s="7">
        <f t="shared" si="7"/>
        <v>529788</v>
      </c>
      <c r="Q6" s="78">
        <v>2200</v>
      </c>
      <c r="R6" s="65">
        <f t="shared" si="0"/>
        <v>418</v>
      </c>
      <c r="S6" s="69">
        <f t="shared" si="1"/>
        <v>2618</v>
      </c>
      <c r="T6" s="7">
        <f t="shared" si="8"/>
        <v>83600</v>
      </c>
      <c r="U6" s="7">
        <f t="shared" si="9"/>
        <v>523600</v>
      </c>
      <c r="V6" s="7">
        <v>2000</v>
      </c>
      <c r="W6" s="7">
        <v>380</v>
      </c>
      <c r="X6" s="7">
        <v>2380</v>
      </c>
      <c r="Y6" s="7">
        <f t="shared" si="10"/>
        <v>400000</v>
      </c>
      <c r="Z6" s="7">
        <f t="shared" si="11"/>
        <v>476000</v>
      </c>
      <c r="AA6" s="7">
        <f t="shared" si="2"/>
        <v>2142</v>
      </c>
      <c r="AB6" s="7">
        <f t="shared" si="2"/>
        <v>406.98</v>
      </c>
      <c r="AC6" s="7">
        <f t="shared" si="2"/>
        <v>2548.98</v>
      </c>
      <c r="AD6" s="7">
        <f t="shared" si="2"/>
        <v>189396</v>
      </c>
      <c r="AE6" s="7">
        <f t="shared" si="2"/>
        <v>509796</v>
      </c>
      <c r="AF6" s="127">
        <f t="shared" si="12"/>
        <v>24030.536795225082</v>
      </c>
      <c r="AG6" s="128">
        <f t="shared" si="3"/>
        <v>4.7137554620328682E-2</v>
      </c>
    </row>
    <row r="7" spans="1:33" ht="331.2" x14ac:dyDescent="0.3">
      <c r="A7" s="14">
        <v>5</v>
      </c>
      <c r="B7" s="313"/>
      <c r="C7" s="35" t="s">
        <v>39</v>
      </c>
      <c r="D7" s="35" t="s">
        <v>40</v>
      </c>
      <c r="E7" s="35" t="s">
        <v>41</v>
      </c>
      <c r="F7" s="35" t="s">
        <v>42</v>
      </c>
      <c r="G7" s="42" t="s">
        <v>43</v>
      </c>
      <c r="H7" s="35">
        <v>450</v>
      </c>
      <c r="I7" s="35" t="s">
        <v>44</v>
      </c>
      <c r="J7" s="35">
        <v>12</v>
      </c>
      <c r="K7" s="6" t="s">
        <v>45</v>
      </c>
      <c r="L7" s="66">
        <v>556.5</v>
      </c>
      <c r="M7" s="65">
        <f t="shared" si="4"/>
        <v>105.735</v>
      </c>
      <c r="N7" s="69">
        <f t="shared" si="5"/>
        <v>662.23500000000001</v>
      </c>
      <c r="O7" s="7">
        <f t="shared" si="6"/>
        <v>47580.75</v>
      </c>
      <c r="P7" s="7">
        <f t="shared" si="7"/>
        <v>298005.75</v>
      </c>
      <c r="Q7" s="78">
        <v>474</v>
      </c>
      <c r="R7" s="65">
        <f t="shared" si="0"/>
        <v>90.06</v>
      </c>
      <c r="S7" s="69">
        <f t="shared" si="1"/>
        <v>564.05999999999995</v>
      </c>
      <c r="T7" s="7">
        <f t="shared" si="8"/>
        <v>40527</v>
      </c>
      <c r="U7" s="7">
        <f t="shared" si="9"/>
        <v>253826.99999999997</v>
      </c>
      <c r="V7" s="7">
        <v>500</v>
      </c>
      <c r="W7" s="7">
        <v>95</v>
      </c>
      <c r="X7" s="7">
        <v>595</v>
      </c>
      <c r="Y7" s="7">
        <f t="shared" si="10"/>
        <v>225000</v>
      </c>
      <c r="Z7" s="7">
        <f t="shared" si="11"/>
        <v>267750</v>
      </c>
      <c r="AA7" s="7">
        <f t="shared" si="2"/>
        <v>510.16666666666669</v>
      </c>
      <c r="AB7" s="7">
        <f t="shared" si="2"/>
        <v>96.931666666666672</v>
      </c>
      <c r="AC7" s="7">
        <f t="shared" si="2"/>
        <v>607.09833333333336</v>
      </c>
      <c r="AD7" s="7">
        <f t="shared" si="2"/>
        <v>104369.25</v>
      </c>
      <c r="AE7" s="7">
        <f t="shared" si="2"/>
        <v>273194.25</v>
      </c>
      <c r="AF7" s="127">
        <f t="shared" si="12"/>
        <v>18442.168734316481</v>
      </c>
      <c r="AG7" s="128">
        <f t="shared" si="3"/>
        <v>6.7505698726515947E-2</v>
      </c>
    </row>
    <row r="8" spans="1:33" ht="72" x14ac:dyDescent="0.3">
      <c r="A8" s="14">
        <v>6</v>
      </c>
      <c r="B8" s="313"/>
      <c r="C8" s="296" t="s">
        <v>46</v>
      </c>
      <c r="D8" s="296" t="s">
        <v>47</v>
      </c>
      <c r="E8" s="296" t="s">
        <v>48</v>
      </c>
      <c r="F8" s="296" t="s">
        <v>49</v>
      </c>
      <c r="G8" s="42" t="s">
        <v>50</v>
      </c>
      <c r="H8" s="35">
        <v>15</v>
      </c>
      <c r="I8" s="35" t="s">
        <v>44</v>
      </c>
      <c r="J8" s="296" t="s">
        <v>48</v>
      </c>
      <c r="K8" s="6"/>
      <c r="L8" s="66">
        <v>3116400</v>
      </c>
      <c r="M8" s="65">
        <f t="shared" si="4"/>
        <v>592116</v>
      </c>
      <c r="N8" s="69">
        <f t="shared" si="5"/>
        <v>3708516</v>
      </c>
      <c r="O8" s="7">
        <f t="shared" si="6"/>
        <v>8881740</v>
      </c>
      <c r="P8" s="7">
        <f t="shared" si="7"/>
        <v>55627740</v>
      </c>
      <c r="Q8" s="78">
        <v>2830489</v>
      </c>
      <c r="R8" s="65">
        <f t="shared" si="0"/>
        <v>537792.91</v>
      </c>
      <c r="S8" s="69">
        <f t="shared" si="1"/>
        <v>3368281.91</v>
      </c>
      <c r="T8" s="7">
        <f t="shared" si="8"/>
        <v>8066893.6500000004</v>
      </c>
      <c r="U8" s="7">
        <f t="shared" si="9"/>
        <v>50524228.650000006</v>
      </c>
      <c r="V8" s="7">
        <v>2800000</v>
      </c>
      <c r="W8" s="7">
        <v>532000</v>
      </c>
      <c r="X8" s="7">
        <v>3332000</v>
      </c>
      <c r="Y8" s="7">
        <f t="shared" si="10"/>
        <v>42000000</v>
      </c>
      <c r="Z8" s="7">
        <f t="shared" si="11"/>
        <v>49980000</v>
      </c>
      <c r="AA8" s="7">
        <f t="shared" si="2"/>
        <v>2915629.6666666665</v>
      </c>
      <c r="AB8" s="7">
        <f t="shared" si="2"/>
        <v>553969.63666666672</v>
      </c>
      <c r="AC8" s="7">
        <f t="shared" si="2"/>
        <v>3469599.3033333332</v>
      </c>
      <c r="AD8" s="7">
        <f t="shared" si="2"/>
        <v>19649544.550000001</v>
      </c>
      <c r="AE8" s="7">
        <f t="shared" si="2"/>
        <v>52043989.550000004</v>
      </c>
      <c r="AF8" s="127">
        <f t="shared" si="12"/>
        <v>2543815.5949644619</v>
      </c>
      <c r="AG8" s="128">
        <f t="shared" si="3"/>
        <v>4.8878182033307661E-2</v>
      </c>
    </row>
    <row r="9" spans="1:33" ht="43.2" x14ac:dyDescent="0.3">
      <c r="A9" s="14">
        <v>7</v>
      </c>
      <c r="B9" s="313"/>
      <c r="C9" s="296"/>
      <c r="D9" s="296"/>
      <c r="E9" s="296"/>
      <c r="F9" s="296"/>
      <c r="G9" s="42" t="s">
        <v>167</v>
      </c>
      <c r="H9" s="35">
        <v>1500</v>
      </c>
      <c r="I9" s="35" t="s">
        <v>44</v>
      </c>
      <c r="J9" s="296"/>
      <c r="K9" s="6"/>
      <c r="L9" s="67">
        <v>779.1</v>
      </c>
      <c r="M9" s="65">
        <f t="shared" si="4"/>
        <v>148.029</v>
      </c>
      <c r="N9" s="69">
        <f t="shared" si="5"/>
        <v>927.12900000000002</v>
      </c>
      <c r="O9" s="7">
        <f t="shared" si="6"/>
        <v>222043.5</v>
      </c>
      <c r="P9" s="7">
        <f t="shared" si="7"/>
        <v>1390693.5</v>
      </c>
      <c r="Q9" s="78">
        <v>750</v>
      </c>
      <c r="R9" s="65">
        <f t="shared" si="0"/>
        <v>142.5</v>
      </c>
      <c r="S9" s="69">
        <f t="shared" si="1"/>
        <v>892.5</v>
      </c>
      <c r="T9" s="7">
        <f t="shared" si="8"/>
        <v>213750</v>
      </c>
      <c r="U9" s="7">
        <f t="shared" si="9"/>
        <v>1338750</v>
      </c>
      <c r="V9" s="7">
        <v>700</v>
      </c>
      <c r="W9" s="7">
        <v>133</v>
      </c>
      <c r="X9" s="7">
        <v>833</v>
      </c>
      <c r="Y9" s="7">
        <f t="shared" si="10"/>
        <v>1050000</v>
      </c>
      <c r="Z9" s="7">
        <f t="shared" si="11"/>
        <v>1249500</v>
      </c>
      <c r="AA9" s="7">
        <f t="shared" si="2"/>
        <v>743.0333333333333</v>
      </c>
      <c r="AB9" s="7">
        <f t="shared" si="2"/>
        <v>141.17633333333333</v>
      </c>
      <c r="AC9" s="7">
        <f t="shared" si="2"/>
        <v>884.20966666666664</v>
      </c>
      <c r="AD9" s="7">
        <f t="shared" si="2"/>
        <v>495264.5</v>
      </c>
      <c r="AE9" s="7">
        <f t="shared" si="2"/>
        <v>1326314.5</v>
      </c>
      <c r="AF9" s="127">
        <f t="shared" si="12"/>
        <v>58308.846417160406</v>
      </c>
      <c r="AG9" s="128">
        <f t="shared" si="3"/>
        <v>4.3963061865915219E-2</v>
      </c>
    </row>
    <row r="10" spans="1:33" ht="158.4" x14ac:dyDescent="0.3">
      <c r="A10" s="14">
        <v>8</v>
      </c>
      <c r="B10" s="313"/>
      <c r="C10" s="281" t="s">
        <v>52</v>
      </c>
      <c r="D10" s="281" t="s">
        <v>53</v>
      </c>
      <c r="E10" s="281" t="s">
        <v>54</v>
      </c>
      <c r="F10" s="281" t="s">
        <v>55</v>
      </c>
      <c r="G10" s="40" t="s">
        <v>56</v>
      </c>
      <c r="H10" s="35">
        <v>1200</v>
      </c>
      <c r="I10" s="35" t="s">
        <v>44</v>
      </c>
      <c r="J10" s="296" t="s">
        <v>54</v>
      </c>
      <c r="K10" s="6"/>
      <c r="L10" s="66">
        <v>111300</v>
      </c>
      <c r="M10" s="65">
        <f t="shared" si="4"/>
        <v>21147</v>
      </c>
      <c r="N10" s="69">
        <f t="shared" si="5"/>
        <v>132447</v>
      </c>
      <c r="O10" s="7">
        <f t="shared" si="6"/>
        <v>25376400</v>
      </c>
      <c r="P10" s="7">
        <f t="shared" si="7"/>
        <v>158936400</v>
      </c>
      <c r="Q10" s="78">
        <v>102349</v>
      </c>
      <c r="R10" s="65">
        <f t="shared" si="0"/>
        <v>19446.310000000001</v>
      </c>
      <c r="S10" s="69">
        <f t="shared" si="1"/>
        <v>121795.31</v>
      </c>
      <c r="T10" s="7">
        <f t="shared" si="8"/>
        <v>23335572</v>
      </c>
      <c r="U10" s="7">
        <f t="shared" si="9"/>
        <v>146154372</v>
      </c>
      <c r="V10" s="7">
        <v>100000</v>
      </c>
      <c r="W10" s="7">
        <v>19000</v>
      </c>
      <c r="X10" s="7">
        <v>119000</v>
      </c>
      <c r="Y10" s="7">
        <f t="shared" si="10"/>
        <v>120000000</v>
      </c>
      <c r="Z10" s="7">
        <f t="shared" si="11"/>
        <v>142800000</v>
      </c>
      <c r="AA10" s="7">
        <f t="shared" si="2"/>
        <v>104549.66666666667</v>
      </c>
      <c r="AB10" s="7">
        <f t="shared" si="2"/>
        <v>19864.436666666665</v>
      </c>
      <c r="AC10" s="7">
        <f t="shared" si="2"/>
        <v>124414.10333333333</v>
      </c>
      <c r="AD10" s="7">
        <f t="shared" si="2"/>
        <v>56237324</v>
      </c>
      <c r="AE10" s="7">
        <f t="shared" si="2"/>
        <v>149296924</v>
      </c>
      <c r="AF10" s="127">
        <f t="shared" si="12"/>
        <v>6952341.3823223608</v>
      </c>
      <c r="AG10" s="128">
        <f t="shared" si="3"/>
        <v>4.6567211139074513E-2</v>
      </c>
    </row>
    <row r="11" spans="1:33" ht="72" x14ac:dyDescent="0.3">
      <c r="A11" s="14">
        <v>9</v>
      </c>
      <c r="B11" s="313"/>
      <c r="C11" s="282"/>
      <c r="D11" s="282"/>
      <c r="E11" s="282"/>
      <c r="F11" s="282"/>
      <c r="G11" s="40" t="s">
        <v>57</v>
      </c>
      <c r="H11" s="35">
        <v>200</v>
      </c>
      <c r="I11" s="35" t="s">
        <v>44</v>
      </c>
      <c r="J11" s="296"/>
      <c r="K11" s="6"/>
      <c r="L11" s="68">
        <v>5565</v>
      </c>
      <c r="M11" s="65">
        <f t="shared" si="4"/>
        <v>1057.3499999999999</v>
      </c>
      <c r="N11" s="69">
        <f t="shared" si="5"/>
        <v>6622.35</v>
      </c>
      <c r="O11" s="7">
        <f t="shared" si="6"/>
        <v>211469.99999999997</v>
      </c>
      <c r="P11" s="7">
        <f t="shared" si="7"/>
        <v>1324470</v>
      </c>
      <c r="Q11" s="78">
        <v>5000</v>
      </c>
      <c r="R11" s="65">
        <f t="shared" si="0"/>
        <v>950</v>
      </c>
      <c r="S11" s="69">
        <f t="shared" si="1"/>
        <v>5950</v>
      </c>
      <c r="T11" s="7">
        <f t="shared" si="8"/>
        <v>190000</v>
      </c>
      <c r="U11" s="7">
        <f t="shared" si="9"/>
        <v>1190000</v>
      </c>
      <c r="V11" s="7">
        <v>5000</v>
      </c>
      <c r="W11" s="7">
        <v>950</v>
      </c>
      <c r="X11" s="7">
        <v>5950</v>
      </c>
      <c r="Y11" s="7">
        <f t="shared" si="10"/>
        <v>1000000</v>
      </c>
      <c r="Z11" s="7">
        <f t="shared" si="11"/>
        <v>1190000</v>
      </c>
      <c r="AA11" s="7">
        <f t="shared" si="2"/>
        <v>5188.333333333333</v>
      </c>
      <c r="AB11" s="7">
        <f t="shared" si="2"/>
        <v>985.7833333333333</v>
      </c>
      <c r="AC11" s="7">
        <f t="shared" si="2"/>
        <v>6174.1166666666659</v>
      </c>
      <c r="AD11" s="7">
        <f t="shared" si="2"/>
        <v>467156.66666666669</v>
      </c>
      <c r="AE11" s="7">
        <f t="shared" si="2"/>
        <v>1234823.3333333333</v>
      </c>
      <c r="AF11" s="127">
        <f t="shared" si="12"/>
        <v>63389.765910770038</v>
      </c>
      <c r="AG11" s="128">
        <f t="shared" si="3"/>
        <v>5.1335089157776993E-2</v>
      </c>
    </row>
    <row r="12" spans="1:33" ht="15.6" x14ac:dyDescent="0.3">
      <c r="A12" s="5">
        <v>10</v>
      </c>
      <c r="B12" s="314"/>
      <c r="C12" s="282"/>
      <c r="D12" s="283"/>
      <c r="E12" s="283"/>
      <c r="F12" s="283"/>
      <c r="G12" s="40" t="s">
        <v>58</v>
      </c>
      <c r="H12" s="35">
        <v>2</v>
      </c>
      <c r="I12" s="35" t="s">
        <v>44</v>
      </c>
      <c r="J12" s="296"/>
      <c r="K12" s="6"/>
      <c r="L12" s="68">
        <v>3339000</v>
      </c>
      <c r="M12" s="65">
        <f t="shared" si="4"/>
        <v>634410</v>
      </c>
      <c r="N12" s="69">
        <f t="shared" si="5"/>
        <v>3973410</v>
      </c>
      <c r="O12" s="7">
        <f t="shared" si="6"/>
        <v>1268820</v>
      </c>
      <c r="P12" s="7">
        <f t="shared" si="7"/>
        <v>7946820</v>
      </c>
      <c r="Q12" s="78">
        <v>3500000</v>
      </c>
      <c r="R12" s="65">
        <f t="shared" si="0"/>
        <v>665000</v>
      </c>
      <c r="S12" s="69">
        <f t="shared" si="1"/>
        <v>4165000</v>
      </c>
      <c r="T12" s="7">
        <f t="shared" si="8"/>
        <v>1330000</v>
      </c>
      <c r="U12" s="7">
        <f t="shared" si="9"/>
        <v>8330000</v>
      </c>
      <c r="V12" s="7">
        <v>3000000</v>
      </c>
      <c r="W12" s="7">
        <v>570000</v>
      </c>
      <c r="X12" s="7">
        <v>3570000</v>
      </c>
      <c r="Y12" s="7">
        <f t="shared" si="10"/>
        <v>6000000</v>
      </c>
      <c r="Z12" s="7">
        <f t="shared" si="11"/>
        <v>7140000</v>
      </c>
      <c r="AA12" s="7">
        <f t="shared" si="2"/>
        <v>3279666.6666666665</v>
      </c>
      <c r="AB12" s="7">
        <f t="shared" si="2"/>
        <v>623136.66666666663</v>
      </c>
      <c r="AC12" s="7">
        <f t="shared" si="2"/>
        <v>3902803.3333333335</v>
      </c>
      <c r="AD12" s="7">
        <f t="shared" si="2"/>
        <v>2866273.3333333335</v>
      </c>
      <c r="AE12" s="7">
        <f t="shared" si="2"/>
        <v>7805606.666666667</v>
      </c>
      <c r="AF12" s="127">
        <f t="shared" si="12"/>
        <v>495971.03687838686</v>
      </c>
      <c r="AG12" s="128">
        <f t="shared" si="3"/>
        <v>6.3540357342933868E-2</v>
      </c>
    </row>
    <row r="13" spans="1:33" ht="230.4" x14ac:dyDescent="0.3">
      <c r="A13" s="14">
        <v>11</v>
      </c>
      <c r="B13" s="63" t="s">
        <v>60</v>
      </c>
      <c r="C13" s="47" t="s">
        <v>61</v>
      </c>
      <c r="D13" s="47" t="s">
        <v>62</v>
      </c>
      <c r="E13" s="37" t="s">
        <v>63</v>
      </c>
      <c r="F13" s="37">
        <v>350</v>
      </c>
      <c r="G13" s="42" t="s">
        <v>64</v>
      </c>
      <c r="H13" s="35">
        <v>6</v>
      </c>
      <c r="I13" s="35" t="s">
        <v>65</v>
      </c>
      <c r="J13" s="35">
        <v>350</v>
      </c>
      <c r="K13" s="4" t="s">
        <v>66</v>
      </c>
      <c r="L13" s="66">
        <v>5008500</v>
      </c>
      <c r="M13" s="65">
        <f t="shared" si="4"/>
        <v>951615</v>
      </c>
      <c r="N13" s="69">
        <f t="shared" si="5"/>
        <v>5960115</v>
      </c>
      <c r="O13" s="7">
        <f t="shared" si="6"/>
        <v>5709690</v>
      </c>
      <c r="P13" s="7">
        <f t="shared" si="7"/>
        <v>35760690</v>
      </c>
      <c r="Q13" s="78">
        <v>4500000</v>
      </c>
      <c r="R13" s="65">
        <f t="shared" si="0"/>
        <v>855000</v>
      </c>
      <c r="S13" s="69">
        <f t="shared" si="1"/>
        <v>5355000</v>
      </c>
      <c r="T13" s="7">
        <f t="shared" si="8"/>
        <v>5130000</v>
      </c>
      <c r="U13" s="7">
        <f t="shared" si="9"/>
        <v>32130000</v>
      </c>
      <c r="V13" s="7">
        <v>4500000</v>
      </c>
      <c r="W13" s="7">
        <v>855000</v>
      </c>
      <c r="X13" s="7">
        <v>5355000</v>
      </c>
      <c r="Y13" s="7">
        <f t="shared" si="10"/>
        <v>27000000</v>
      </c>
      <c r="Z13" s="7">
        <f t="shared" si="11"/>
        <v>32130000</v>
      </c>
      <c r="AA13" s="7">
        <f t="shared" si="2"/>
        <v>4669500</v>
      </c>
      <c r="AB13" s="7">
        <f t="shared" si="2"/>
        <v>887205</v>
      </c>
      <c r="AC13" s="7">
        <f t="shared" si="2"/>
        <v>5556705</v>
      </c>
      <c r="AD13" s="7">
        <f t="shared" si="2"/>
        <v>12613230</v>
      </c>
      <c r="AE13" s="7">
        <f t="shared" si="2"/>
        <v>33340230</v>
      </c>
      <c r="AF13" s="127">
        <f t="shared" si="12"/>
        <v>1711523.6795907908</v>
      </c>
      <c r="AG13" s="128">
        <f t="shared" si="3"/>
        <v>5.1335089157776979E-2</v>
      </c>
    </row>
    <row r="14" spans="1:33" ht="144" x14ac:dyDescent="0.3">
      <c r="A14" s="5">
        <v>12</v>
      </c>
      <c r="B14" s="347" t="s">
        <v>67</v>
      </c>
      <c r="C14" s="296" t="s">
        <v>68</v>
      </c>
      <c r="D14" s="296" t="s">
        <v>69</v>
      </c>
      <c r="E14" s="296" t="s">
        <v>70</v>
      </c>
      <c r="F14" s="296" t="s">
        <v>71</v>
      </c>
      <c r="G14" s="43" t="s">
        <v>168</v>
      </c>
      <c r="H14" s="35">
        <v>5</v>
      </c>
      <c r="I14" s="35" t="s">
        <v>73</v>
      </c>
      <c r="J14" s="296" t="s">
        <v>70</v>
      </c>
      <c r="K14" s="4"/>
      <c r="L14" s="66">
        <v>10017000</v>
      </c>
      <c r="M14" s="65">
        <f t="shared" si="4"/>
        <v>1903230</v>
      </c>
      <c r="N14" s="69">
        <f t="shared" si="5"/>
        <v>11920230</v>
      </c>
      <c r="O14" s="7">
        <f t="shared" si="6"/>
        <v>9516150</v>
      </c>
      <c r="P14" s="7">
        <f t="shared" si="7"/>
        <v>59601150</v>
      </c>
      <c r="Q14" s="78">
        <v>9646509</v>
      </c>
      <c r="R14" s="65">
        <f t="shared" si="0"/>
        <v>1832836.71</v>
      </c>
      <c r="S14" s="69">
        <f t="shared" si="1"/>
        <v>11479345.710000001</v>
      </c>
      <c r="T14" s="7">
        <f t="shared" si="8"/>
        <v>9164183.5500000007</v>
      </c>
      <c r="U14" s="7">
        <f t="shared" si="9"/>
        <v>57396728.550000004</v>
      </c>
      <c r="V14" s="7">
        <v>9000000</v>
      </c>
      <c r="W14" s="7">
        <v>1710000</v>
      </c>
      <c r="X14" s="7">
        <v>10710000</v>
      </c>
      <c r="Y14" s="7">
        <f t="shared" si="10"/>
        <v>45000000</v>
      </c>
      <c r="Z14" s="7">
        <f t="shared" si="11"/>
        <v>53550000</v>
      </c>
      <c r="AA14" s="7">
        <f t="shared" si="2"/>
        <v>9554503</v>
      </c>
      <c r="AB14" s="7">
        <f t="shared" si="2"/>
        <v>1815355.57</v>
      </c>
      <c r="AC14" s="7">
        <f t="shared" si="2"/>
        <v>11369858.57</v>
      </c>
      <c r="AD14" s="7">
        <f t="shared" si="2"/>
        <v>21226777.849999998</v>
      </c>
      <c r="AE14" s="7">
        <f t="shared" si="2"/>
        <v>56849292.850000001</v>
      </c>
      <c r="AF14" s="127">
        <f t="shared" si="12"/>
        <v>2500515.7421154636</v>
      </c>
      <c r="AG14" s="128">
        <f t="shared" si="3"/>
        <v>4.3984992895394717E-2</v>
      </c>
    </row>
    <row r="15" spans="1:33" ht="86.4" x14ac:dyDescent="0.3">
      <c r="A15" s="14">
        <v>13</v>
      </c>
      <c r="B15" s="348"/>
      <c r="C15" s="296"/>
      <c r="D15" s="296"/>
      <c r="E15" s="296"/>
      <c r="F15" s="296"/>
      <c r="G15" s="42" t="s">
        <v>123</v>
      </c>
      <c r="H15" s="35">
        <v>5</v>
      </c>
      <c r="I15" s="35" t="s">
        <v>44</v>
      </c>
      <c r="J15" s="296"/>
      <c r="K15" s="4"/>
      <c r="L15" s="66">
        <v>9121294.6999999993</v>
      </c>
      <c r="M15" s="65">
        <f t="shared" si="4"/>
        <v>1733045.9929999998</v>
      </c>
      <c r="N15" s="69">
        <f t="shared" si="5"/>
        <v>10854340.693</v>
      </c>
      <c r="O15" s="7">
        <f t="shared" si="6"/>
        <v>8665229.9649999999</v>
      </c>
      <c r="P15" s="7">
        <f t="shared" si="7"/>
        <v>54271703.465000004</v>
      </c>
      <c r="Q15" s="78">
        <v>8250304</v>
      </c>
      <c r="R15" s="65">
        <f t="shared" si="0"/>
        <v>1567557.76</v>
      </c>
      <c r="S15" s="69">
        <f t="shared" si="1"/>
        <v>9817861.7599999998</v>
      </c>
      <c r="T15" s="7">
        <f t="shared" si="8"/>
        <v>7837788.7999999998</v>
      </c>
      <c r="U15" s="7">
        <f t="shared" si="9"/>
        <v>49089308.799999997</v>
      </c>
      <c r="V15" s="7">
        <v>8195233</v>
      </c>
      <c r="W15" s="7">
        <v>1557094</v>
      </c>
      <c r="X15" s="7">
        <v>9752328</v>
      </c>
      <c r="Y15" s="7">
        <f t="shared" si="10"/>
        <v>40976165</v>
      </c>
      <c r="Z15" s="7">
        <f t="shared" si="11"/>
        <v>48761640</v>
      </c>
      <c r="AA15" s="7">
        <f t="shared" si="2"/>
        <v>8522277.2333333325</v>
      </c>
      <c r="AB15" s="7">
        <f t="shared" si="2"/>
        <v>1619232.5843333332</v>
      </c>
      <c r="AC15" s="7">
        <f t="shared" si="2"/>
        <v>10141510.151000001</v>
      </c>
      <c r="AD15" s="7">
        <f t="shared" si="2"/>
        <v>19159727.921666667</v>
      </c>
      <c r="AE15" s="7">
        <f t="shared" si="2"/>
        <v>50707550.754999995</v>
      </c>
      <c r="AF15" s="127">
        <f t="shared" si="12"/>
        <v>2523784.2110309452</v>
      </c>
      <c r="AG15" s="128">
        <f t="shared" si="3"/>
        <v>4.9771368828775239E-2</v>
      </c>
    </row>
    <row r="16" spans="1:33" ht="57.6" x14ac:dyDescent="0.3">
      <c r="A16" s="5">
        <v>14</v>
      </c>
      <c r="B16" s="348"/>
      <c r="C16" s="296"/>
      <c r="D16" s="296"/>
      <c r="E16" s="296"/>
      <c r="F16" s="296"/>
      <c r="G16" s="42" t="s">
        <v>169</v>
      </c>
      <c r="H16" s="35">
        <v>25</v>
      </c>
      <c r="I16" s="35" t="s">
        <v>44</v>
      </c>
      <c r="J16" s="296"/>
      <c r="K16" s="4"/>
      <c r="L16" s="66">
        <v>1446900</v>
      </c>
      <c r="M16" s="65">
        <f t="shared" si="4"/>
        <v>274911</v>
      </c>
      <c r="N16" s="69">
        <f t="shared" si="5"/>
        <v>1721811</v>
      </c>
      <c r="O16" s="7">
        <f t="shared" si="6"/>
        <v>6872775</v>
      </c>
      <c r="P16" s="7">
        <f t="shared" si="7"/>
        <v>43045275</v>
      </c>
      <c r="Q16" s="78">
        <v>1307356</v>
      </c>
      <c r="R16" s="65">
        <f t="shared" si="0"/>
        <v>248397.64</v>
      </c>
      <c r="S16" s="69">
        <f t="shared" si="1"/>
        <v>1555753.6400000001</v>
      </c>
      <c r="T16" s="7">
        <f t="shared" si="8"/>
        <v>6209941</v>
      </c>
      <c r="U16" s="7">
        <f t="shared" si="9"/>
        <v>38893841</v>
      </c>
      <c r="V16" s="7">
        <v>1300000</v>
      </c>
      <c r="W16" s="7">
        <v>247000</v>
      </c>
      <c r="X16" s="7">
        <v>1547000</v>
      </c>
      <c r="Y16" s="7">
        <f t="shared" si="10"/>
        <v>32500000</v>
      </c>
      <c r="Z16" s="7">
        <f t="shared" si="11"/>
        <v>38675000</v>
      </c>
      <c r="AA16" s="7">
        <f t="shared" si="2"/>
        <v>1351418.6666666667</v>
      </c>
      <c r="AB16" s="7">
        <f t="shared" si="2"/>
        <v>256769.54666666666</v>
      </c>
      <c r="AC16" s="7">
        <f t="shared" si="2"/>
        <v>1608188.2133333336</v>
      </c>
      <c r="AD16" s="7">
        <f t="shared" si="2"/>
        <v>15194238.666666666</v>
      </c>
      <c r="AE16" s="7">
        <f t="shared" si="2"/>
        <v>40204705.333333336</v>
      </c>
      <c r="AF16" s="127">
        <f t="shared" si="12"/>
        <v>2010572.0362142932</v>
      </c>
      <c r="AG16" s="128">
        <f t="shared" si="3"/>
        <v>5.0008376371492698E-2</v>
      </c>
    </row>
    <row r="17" spans="1:33" ht="57.6" x14ac:dyDescent="0.3">
      <c r="A17" s="14">
        <v>15</v>
      </c>
      <c r="B17" s="348"/>
      <c r="C17" s="296"/>
      <c r="D17" s="296"/>
      <c r="E17" s="296"/>
      <c r="F17" s="296"/>
      <c r="G17" s="42" t="s">
        <v>125</v>
      </c>
      <c r="H17" s="35">
        <v>5</v>
      </c>
      <c r="I17" s="35" t="s">
        <v>44</v>
      </c>
      <c r="J17" s="296"/>
      <c r="K17" s="4"/>
      <c r="L17" s="66">
        <v>2352065.7999999998</v>
      </c>
      <c r="M17" s="65">
        <f t="shared" si="4"/>
        <v>446892.50199999998</v>
      </c>
      <c r="N17" s="69">
        <f t="shared" si="5"/>
        <v>2798958.3019999997</v>
      </c>
      <c r="O17" s="7">
        <f t="shared" si="6"/>
        <v>2234462.5099999998</v>
      </c>
      <c r="P17" s="7">
        <f t="shared" si="7"/>
        <v>13994791.509999998</v>
      </c>
      <c r="Q17" s="78">
        <v>4442471</v>
      </c>
      <c r="R17" s="65">
        <f t="shared" si="0"/>
        <v>844069.49</v>
      </c>
      <c r="S17" s="69">
        <f t="shared" si="1"/>
        <v>5286540.49</v>
      </c>
      <c r="T17" s="7">
        <f t="shared" si="8"/>
        <v>4220347.45</v>
      </c>
      <c r="U17" s="7">
        <f t="shared" si="9"/>
        <v>26432702.450000003</v>
      </c>
      <c r="V17" s="7">
        <v>2113267</v>
      </c>
      <c r="W17" s="7">
        <v>401521</v>
      </c>
      <c r="X17" s="7">
        <v>2514787</v>
      </c>
      <c r="Y17" s="7">
        <f t="shared" si="10"/>
        <v>10566335</v>
      </c>
      <c r="Z17" s="7">
        <f t="shared" si="11"/>
        <v>12573935</v>
      </c>
      <c r="AA17" s="7">
        <f t="shared" si="2"/>
        <v>2969267.9333333336</v>
      </c>
      <c r="AB17" s="7">
        <f t="shared" si="2"/>
        <v>564160.99733333336</v>
      </c>
      <c r="AC17" s="7">
        <f t="shared" si="2"/>
        <v>3533428.597333333</v>
      </c>
      <c r="AD17" s="7">
        <f t="shared" si="2"/>
        <v>5673714.9866666673</v>
      </c>
      <c r="AE17" s="7">
        <f t="shared" si="2"/>
        <v>17667142.986666668</v>
      </c>
      <c r="AF17" s="127">
        <f t="shared" si="12"/>
        <v>6225270.1593010807</v>
      </c>
      <c r="AG17" s="128">
        <f t="shared" si="3"/>
        <v>0.35236428232902572</v>
      </c>
    </row>
    <row r="18" spans="1:33" ht="28.8" x14ac:dyDescent="0.3">
      <c r="A18" s="5">
        <v>16</v>
      </c>
      <c r="B18" s="348"/>
      <c r="C18" s="296"/>
      <c r="D18" s="296"/>
      <c r="E18" s="296"/>
      <c r="F18" s="296"/>
      <c r="G18" s="42" t="s">
        <v>126</v>
      </c>
      <c r="H18" s="35">
        <v>150</v>
      </c>
      <c r="I18" s="35" t="s">
        <v>44</v>
      </c>
      <c r="J18" s="296"/>
      <c r="K18" s="4"/>
      <c r="L18" s="66">
        <v>4279.4849999999997</v>
      </c>
      <c r="M18" s="65">
        <f t="shared" si="4"/>
        <v>813.10214999999994</v>
      </c>
      <c r="N18" s="69">
        <f t="shared" si="5"/>
        <v>5092.5871499999994</v>
      </c>
      <c r="O18" s="7">
        <f t="shared" si="6"/>
        <v>121965.32249999999</v>
      </c>
      <c r="P18" s="7">
        <f t="shared" si="7"/>
        <v>763888.07249999989</v>
      </c>
      <c r="Q18" s="78">
        <v>5711</v>
      </c>
      <c r="R18" s="65">
        <f t="shared" si="0"/>
        <v>1085.0899999999999</v>
      </c>
      <c r="S18" s="69">
        <f t="shared" si="1"/>
        <v>6796.09</v>
      </c>
      <c r="T18" s="7">
        <f t="shared" si="8"/>
        <v>162763.5</v>
      </c>
      <c r="U18" s="7">
        <f t="shared" si="9"/>
        <v>1019413.5</v>
      </c>
      <c r="V18" s="7">
        <v>3845</v>
      </c>
      <c r="W18" s="7">
        <v>731</v>
      </c>
      <c r="X18" s="7">
        <v>4576</v>
      </c>
      <c r="Y18" s="7">
        <f t="shared" si="10"/>
        <v>576750</v>
      </c>
      <c r="Z18" s="7">
        <f t="shared" si="11"/>
        <v>686400</v>
      </c>
      <c r="AA18" s="7">
        <f t="shared" si="2"/>
        <v>4611.8283333333338</v>
      </c>
      <c r="AB18" s="7">
        <f t="shared" si="2"/>
        <v>876.39738333333332</v>
      </c>
      <c r="AC18" s="7">
        <f t="shared" si="2"/>
        <v>5488.2257166666668</v>
      </c>
      <c r="AD18" s="7">
        <f t="shared" si="2"/>
        <v>287159.60749999998</v>
      </c>
      <c r="AE18" s="7">
        <f t="shared" si="2"/>
        <v>823233.85749999993</v>
      </c>
      <c r="AF18" s="127">
        <f t="shared" si="12"/>
        <v>142281.26942436286</v>
      </c>
      <c r="AG18" s="128">
        <f t="shared" si="3"/>
        <v>0.17283214013627091</v>
      </c>
    </row>
    <row r="19" spans="1:33" ht="28.8" x14ac:dyDescent="0.3">
      <c r="A19" s="14">
        <v>17</v>
      </c>
      <c r="B19" s="348"/>
      <c r="C19" s="296"/>
      <c r="D19" s="296"/>
      <c r="E19" s="296"/>
      <c r="F19" s="296"/>
      <c r="G19" s="42" t="s">
        <v>171</v>
      </c>
      <c r="H19" s="35">
        <v>50</v>
      </c>
      <c r="I19" s="35" t="s">
        <v>44</v>
      </c>
      <c r="J19" s="296"/>
      <c r="K19" s="4"/>
      <c r="L19" s="66">
        <v>12876.853500000001</v>
      </c>
      <c r="M19" s="65">
        <f t="shared" si="4"/>
        <v>2446.6021650000002</v>
      </c>
      <c r="N19" s="69">
        <f t="shared" si="5"/>
        <v>15323.455665000001</v>
      </c>
      <c r="O19" s="7">
        <f t="shared" si="6"/>
        <v>122330.10825000002</v>
      </c>
      <c r="P19" s="7">
        <f t="shared" si="7"/>
        <v>766172.78325000009</v>
      </c>
      <c r="Q19" s="78">
        <v>9139</v>
      </c>
      <c r="R19" s="65">
        <f t="shared" si="0"/>
        <v>1736.41</v>
      </c>
      <c r="S19" s="69">
        <f t="shared" si="1"/>
        <v>10875.41</v>
      </c>
      <c r="T19" s="7">
        <f t="shared" si="8"/>
        <v>86820.5</v>
      </c>
      <c r="U19" s="7">
        <f t="shared" si="9"/>
        <v>543770.5</v>
      </c>
      <c r="V19" s="7">
        <v>11570</v>
      </c>
      <c r="W19" s="7">
        <v>2198</v>
      </c>
      <c r="X19" s="7">
        <v>13768</v>
      </c>
      <c r="Y19" s="7">
        <f t="shared" si="10"/>
        <v>578500</v>
      </c>
      <c r="Z19" s="7">
        <f t="shared" si="11"/>
        <v>688400</v>
      </c>
      <c r="AA19" s="7">
        <f t="shared" si="2"/>
        <v>11195.2845</v>
      </c>
      <c r="AB19" s="7">
        <f t="shared" si="2"/>
        <v>2127.0040549999999</v>
      </c>
      <c r="AC19" s="7">
        <f t="shared" si="2"/>
        <v>13322.288555000001</v>
      </c>
      <c r="AD19" s="7">
        <f t="shared" si="2"/>
        <v>262550.20275</v>
      </c>
      <c r="AE19" s="7">
        <f t="shared" si="2"/>
        <v>666114.42775000003</v>
      </c>
      <c r="AF19" s="127">
        <f t="shared" si="12"/>
        <v>92152.695553217025</v>
      </c>
      <c r="AG19" s="128">
        <f t="shared" si="3"/>
        <v>0.13834364144384353</v>
      </c>
    </row>
    <row r="20" spans="1:33" ht="43.2" x14ac:dyDescent="0.3">
      <c r="A20" s="5">
        <v>18</v>
      </c>
      <c r="B20" s="348"/>
      <c r="C20" s="296"/>
      <c r="D20" s="296"/>
      <c r="E20" s="296"/>
      <c r="F20" s="296"/>
      <c r="G20" s="42" t="s">
        <v>172</v>
      </c>
      <c r="H20" s="35">
        <v>1</v>
      </c>
      <c r="I20" s="35" t="s">
        <v>44</v>
      </c>
      <c r="J20" s="296"/>
      <c r="K20" s="4"/>
      <c r="L20" s="66">
        <v>1780800</v>
      </c>
      <c r="M20" s="65">
        <f t="shared" si="4"/>
        <v>338352</v>
      </c>
      <c r="N20" s="69">
        <f t="shared" si="5"/>
        <v>2119152</v>
      </c>
      <c r="O20" s="7">
        <f t="shared" si="6"/>
        <v>338352</v>
      </c>
      <c r="P20" s="69">
        <v>2119152</v>
      </c>
      <c r="Q20" s="78">
        <v>2600000</v>
      </c>
      <c r="R20" s="65">
        <f t="shared" si="0"/>
        <v>494000</v>
      </c>
      <c r="S20" s="69">
        <f t="shared" si="1"/>
        <v>3094000</v>
      </c>
      <c r="T20" s="7">
        <f t="shared" si="8"/>
        <v>494000</v>
      </c>
      <c r="U20" s="7">
        <f t="shared" si="9"/>
        <v>3094000</v>
      </c>
      <c r="V20" s="7">
        <v>1600000</v>
      </c>
      <c r="W20" s="7">
        <v>304000</v>
      </c>
      <c r="X20" s="7">
        <v>1904000</v>
      </c>
      <c r="Y20" s="7">
        <f t="shared" si="10"/>
        <v>1600000</v>
      </c>
      <c r="Z20" s="7">
        <f t="shared" si="11"/>
        <v>1904000</v>
      </c>
      <c r="AA20" s="7">
        <f t="shared" si="2"/>
        <v>1993600</v>
      </c>
      <c r="AB20" s="7">
        <f t="shared" si="2"/>
        <v>378784</v>
      </c>
      <c r="AC20" s="7">
        <f t="shared" si="2"/>
        <v>2372384</v>
      </c>
      <c r="AD20" s="7">
        <f t="shared" si="2"/>
        <v>810784</v>
      </c>
      <c r="AE20" s="7">
        <f>AVERAGE(P20,Z20)</f>
        <v>2011576</v>
      </c>
      <c r="AF20" s="127">
        <f>_xlfn.STDEV.P(P20,Z20)</f>
        <v>107576</v>
      </c>
      <c r="AG20" s="128">
        <f t="shared" si="3"/>
        <v>5.3478466635115948E-2</v>
      </c>
    </row>
    <row r="21" spans="1:33" ht="43.2" x14ac:dyDescent="0.3">
      <c r="A21" s="14">
        <v>19</v>
      </c>
      <c r="B21" s="349"/>
      <c r="C21" s="296"/>
      <c r="D21" s="296"/>
      <c r="E21" s="296"/>
      <c r="F21" s="296"/>
      <c r="G21" s="42" t="s">
        <v>173</v>
      </c>
      <c r="H21" s="35">
        <v>5</v>
      </c>
      <c r="I21" s="35" t="s">
        <v>44</v>
      </c>
      <c r="J21" s="296"/>
      <c r="K21" s="4"/>
      <c r="L21" s="66">
        <v>181049.55882352943</v>
      </c>
      <c r="M21" s="65">
        <f t="shared" si="4"/>
        <v>34399.416176470593</v>
      </c>
      <c r="N21" s="69">
        <f t="shared" si="5"/>
        <v>215448.97500000003</v>
      </c>
      <c r="O21" s="7">
        <f t="shared" si="6"/>
        <v>171997.08088235295</v>
      </c>
      <c r="P21" s="7">
        <f t="shared" si="7"/>
        <v>1077244.8750000002</v>
      </c>
      <c r="Q21" s="78">
        <v>247509</v>
      </c>
      <c r="R21" s="65">
        <f t="shared" si="0"/>
        <v>47026.71</v>
      </c>
      <c r="S21" s="69">
        <f t="shared" si="1"/>
        <v>294535.71000000002</v>
      </c>
      <c r="T21" s="7">
        <f t="shared" si="8"/>
        <v>235133.55</v>
      </c>
      <c r="U21" s="7">
        <f t="shared" si="9"/>
        <v>1472678.55</v>
      </c>
      <c r="V21" s="7">
        <v>162668</v>
      </c>
      <c r="W21" s="7">
        <v>30907</v>
      </c>
      <c r="X21" s="7">
        <v>193575</v>
      </c>
      <c r="Y21" s="7">
        <f t="shared" si="10"/>
        <v>813340</v>
      </c>
      <c r="Z21" s="7">
        <f t="shared" si="11"/>
        <v>967875</v>
      </c>
      <c r="AA21" s="7">
        <f t="shared" ref="AA21:AE29" si="13">AVERAGE(L21,Q21,V21)</f>
        <v>197075.51960784313</v>
      </c>
      <c r="AB21" s="7">
        <f t="shared" si="13"/>
        <v>37444.375392156864</v>
      </c>
      <c r="AC21" s="7">
        <f t="shared" si="13"/>
        <v>234519.89500000002</v>
      </c>
      <c r="AD21" s="7">
        <f t="shared" si="13"/>
        <v>406823.543627451</v>
      </c>
      <c r="AE21" s="7">
        <f t="shared" si="13"/>
        <v>1172599.4750000001</v>
      </c>
      <c r="AF21" s="127">
        <f>_xlfn.STDEV.P(P21,U21,Z21)</f>
        <v>216834.85394653157</v>
      </c>
      <c r="AG21" s="128">
        <f t="shared" si="3"/>
        <v>0.18491808888668618</v>
      </c>
    </row>
    <row r="22" spans="1:33" ht="141" hidden="1" customHeight="1" x14ac:dyDescent="0.3">
      <c r="A22" s="5">
        <v>20</v>
      </c>
      <c r="B22" s="5"/>
      <c r="C22" s="5"/>
      <c r="D22" s="5"/>
      <c r="E22" s="5"/>
      <c r="F22" s="13"/>
      <c r="G22" s="15"/>
      <c r="H22" s="4"/>
      <c r="I22" s="4"/>
      <c r="J22" s="5"/>
      <c r="K22" s="4"/>
      <c r="L22" s="7"/>
      <c r="M22" s="7"/>
      <c r="N22" s="7"/>
      <c r="O22" s="7"/>
      <c r="P22" s="7"/>
      <c r="Q22" s="7"/>
      <c r="R22" s="7"/>
      <c r="S22" s="7"/>
      <c r="T22" s="7"/>
      <c r="U22" s="7"/>
      <c r="V22" s="7"/>
      <c r="W22" s="7"/>
      <c r="X22" s="7"/>
      <c r="Y22" s="7"/>
      <c r="Z22" s="7"/>
      <c r="AA22" s="7" t="e">
        <f t="shared" si="13"/>
        <v>#DIV/0!</v>
      </c>
      <c r="AB22" s="7"/>
      <c r="AC22" s="7"/>
      <c r="AD22" s="7"/>
      <c r="AE22" s="7"/>
      <c r="AF22" s="7"/>
      <c r="AG22" s="28"/>
    </row>
    <row r="23" spans="1:33" ht="141" hidden="1" customHeight="1" x14ac:dyDescent="0.3">
      <c r="A23" s="14">
        <v>21</v>
      </c>
      <c r="B23" s="14"/>
      <c r="C23" s="14"/>
      <c r="D23" s="14"/>
      <c r="E23" s="14"/>
      <c r="F23" s="13"/>
      <c r="G23" s="15"/>
      <c r="H23" s="4"/>
      <c r="I23" s="4"/>
      <c r="J23" s="14"/>
      <c r="K23" s="4"/>
      <c r="L23" s="7"/>
      <c r="M23" s="7"/>
      <c r="N23" s="7"/>
      <c r="O23" s="7"/>
      <c r="P23" s="7"/>
      <c r="Q23" s="7"/>
      <c r="R23" s="7"/>
      <c r="S23" s="7"/>
      <c r="T23" s="7"/>
      <c r="U23" s="7"/>
      <c r="V23" s="7"/>
      <c r="W23" s="7"/>
      <c r="X23" s="7"/>
      <c r="Y23" s="7"/>
      <c r="Z23" s="7"/>
      <c r="AA23" s="7" t="e">
        <f t="shared" si="13"/>
        <v>#DIV/0!</v>
      </c>
      <c r="AB23" s="7"/>
      <c r="AC23" s="7"/>
      <c r="AD23" s="7"/>
      <c r="AE23" s="7"/>
      <c r="AF23" s="7"/>
      <c r="AG23" s="28"/>
    </row>
    <row r="24" spans="1:33" ht="73.05" hidden="1" customHeight="1" x14ac:dyDescent="0.3">
      <c r="A24" s="5">
        <v>22</v>
      </c>
      <c r="B24" s="5"/>
      <c r="C24" s="5"/>
      <c r="D24" s="5"/>
      <c r="E24" s="5"/>
      <c r="F24" s="13"/>
      <c r="G24" s="15"/>
      <c r="H24" s="4"/>
      <c r="I24" s="4"/>
      <c r="J24" s="5"/>
      <c r="K24" s="4"/>
      <c r="L24" s="7"/>
      <c r="M24" s="7"/>
      <c r="N24" s="7"/>
      <c r="O24" s="7"/>
      <c r="P24" s="7"/>
      <c r="Q24" s="7"/>
      <c r="R24" s="7"/>
      <c r="S24" s="7"/>
      <c r="T24" s="7"/>
      <c r="U24" s="7"/>
      <c r="V24" s="7"/>
      <c r="W24" s="7"/>
      <c r="X24" s="7"/>
      <c r="Y24" s="7"/>
      <c r="Z24" s="7"/>
      <c r="AA24" s="7" t="e">
        <f t="shared" si="13"/>
        <v>#DIV/0!</v>
      </c>
      <c r="AB24" s="7"/>
      <c r="AC24" s="7"/>
      <c r="AD24" s="7"/>
      <c r="AE24" s="7"/>
      <c r="AF24" s="7"/>
      <c r="AG24" s="28"/>
    </row>
    <row r="25" spans="1:33" ht="61.95" hidden="1" customHeight="1" x14ac:dyDescent="0.3">
      <c r="A25" s="14">
        <v>23</v>
      </c>
      <c r="B25" s="14"/>
      <c r="C25" s="14"/>
      <c r="D25" s="14"/>
      <c r="E25" s="14"/>
      <c r="F25" s="13"/>
      <c r="G25" s="15"/>
      <c r="H25" s="4"/>
      <c r="I25" s="4"/>
      <c r="J25" s="14"/>
      <c r="K25" s="4"/>
      <c r="L25" s="7"/>
      <c r="M25" s="7"/>
      <c r="N25" s="7"/>
      <c r="O25" s="7"/>
      <c r="P25" s="7"/>
      <c r="Q25" s="7"/>
      <c r="R25" s="7"/>
      <c r="S25" s="7"/>
      <c r="T25" s="7"/>
      <c r="U25" s="7"/>
      <c r="V25" s="7"/>
      <c r="W25" s="7"/>
      <c r="X25" s="7"/>
      <c r="Y25" s="7"/>
      <c r="Z25" s="7"/>
      <c r="AA25" s="7" t="e">
        <f t="shared" si="13"/>
        <v>#DIV/0!</v>
      </c>
      <c r="AB25" s="7"/>
      <c r="AC25" s="7"/>
      <c r="AD25" s="7"/>
      <c r="AE25" s="7"/>
      <c r="AF25" s="7"/>
      <c r="AG25" s="28"/>
    </row>
    <row r="26" spans="1:33" ht="61.95" hidden="1" customHeight="1" x14ac:dyDescent="0.3">
      <c r="A26" s="5">
        <v>24</v>
      </c>
      <c r="B26" s="5"/>
      <c r="C26" s="5"/>
      <c r="D26" s="5"/>
      <c r="E26" s="5"/>
      <c r="F26" s="13"/>
      <c r="G26" s="15"/>
      <c r="H26" s="4"/>
      <c r="I26" s="4"/>
      <c r="J26" s="5"/>
      <c r="K26" s="4"/>
      <c r="L26" s="7"/>
      <c r="M26" s="7"/>
      <c r="N26" s="7"/>
      <c r="O26" s="7"/>
      <c r="P26" s="7"/>
      <c r="Q26" s="7"/>
      <c r="R26" s="7"/>
      <c r="S26" s="7"/>
      <c r="T26" s="7"/>
      <c r="U26" s="7"/>
      <c r="V26" s="7"/>
      <c r="W26" s="7"/>
      <c r="X26" s="7"/>
      <c r="Y26" s="7"/>
      <c r="Z26" s="7"/>
      <c r="AA26" s="7" t="e">
        <f t="shared" si="13"/>
        <v>#DIV/0!</v>
      </c>
      <c r="AB26" s="7"/>
      <c r="AC26" s="7"/>
      <c r="AD26" s="7"/>
      <c r="AE26" s="7"/>
      <c r="AF26" s="7"/>
      <c r="AG26" s="28"/>
    </row>
    <row r="27" spans="1:33" ht="61.95" hidden="1" customHeight="1" x14ac:dyDescent="0.3">
      <c r="A27" s="14">
        <v>25</v>
      </c>
      <c r="B27" s="14"/>
      <c r="C27" s="14"/>
      <c r="D27" s="14"/>
      <c r="E27" s="14"/>
      <c r="F27" s="13"/>
      <c r="G27" s="15"/>
      <c r="H27" s="4"/>
      <c r="I27" s="4"/>
      <c r="J27" s="14"/>
      <c r="K27" s="4"/>
      <c r="L27" s="7"/>
      <c r="M27" s="7"/>
      <c r="N27" s="7"/>
      <c r="O27" s="7"/>
      <c r="P27" s="7"/>
      <c r="Q27" s="7"/>
      <c r="R27" s="7"/>
      <c r="S27" s="7"/>
      <c r="T27" s="7"/>
      <c r="U27" s="7"/>
      <c r="V27" s="7"/>
      <c r="W27" s="7"/>
      <c r="X27" s="7"/>
      <c r="Y27" s="7"/>
      <c r="Z27" s="7"/>
      <c r="AA27" s="7" t="e">
        <f t="shared" si="13"/>
        <v>#DIV/0!</v>
      </c>
      <c r="AB27" s="7"/>
      <c r="AC27" s="7"/>
      <c r="AD27" s="7"/>
      <c r="AE27" s="7"/>
      <c r="AF27" s="7"/>
      <c r="AG27" s="28"/>
    </row>
    <row r="28" spans="1:33" ht="61.95" hidden="1" customHeight="1" x14ac:dyDescent="0.3">
      <c r="A28" s="5">
        <v>26</v>
      </c>
      <c r="B28" s="5"/>
      <c r="C28" s="5"/>
      <c r="D28" s="5"/>
      <c r="E28" s="5"/>
      <c r="F28" s="13"/>
      <c r="G28" s="15"/>
      <c r="H28" s="4"/>
      <c r="I28" s="4"/>
      <c r="J28" s="5"/>
      <c r="K28" s="4"/>
      <c r="L28" s="7"/>
      <c r="M28" s="7"/>
      <c r="N28" s="7"/>
      <c r="O28" s="7"/>
      <c r="P28" s="7"/>
      <c r="Q28" s="7"/>
      <c r="R28" s="7"/>
      <c r="S28" s="7"/>
      <c r="T28" s="7"/>
      <c r="U28" s="7"/>
      <c r="V28" s="7"/>
      <c r="W28" s="7"/>
      <c r="X28" s="7"/>
      <c r="Y28" s="7"/>
      <c r="Z28" s="7"/>
      <c r="AA28" s="7" t="e">
        <f t="shared" si="13"/>
        <v>#DIV/0!</v>
      </c>
      <c r="AB28" s="7"/>
      <c r="AC28" s="7"/>
      <c r="AD28" s="7"/>
      <c r="AE28" s="7"/>
      <c r="AF28" s="7"/>
      <c r="AG28" s="28"/>
    </row>
    <row r="29" spans="1:33" ht="43.05" hidden="1" customHeight="1" thickBot="1" x14ac:dyDescent="0.35">
      <c r="A29" s="14">
        <v>27</v>
      </c>
      <c r="B29" s="14"/>
      <c r="C29" s="14"/>
      <c r="D29" s="14"/>
      <c r="E29" s="14"/>
      <c r="F29" s="13"/>
      <c r="G29" s="15"/>
      <c r="H29" s="4"/>
      <c r="I29" s="4"/>
      <c r="J29" s="14"/>
      <c r="K29" s="4"/>
      <c r="L29" s="7"/>
      <c r="M29" s="7"/>
      <c r="N29" s="7"/>
      <c r="O29" s="7"/>
      <c r="P29" s="7"/>
      <c r="Q29" s="7"/>
      <c r="R29" s="7"/>
      <c r="S29" s="7"/>
      <c r="T29" s="7"/>
      <c r="U29" s="7"/>
      <c r="V29" s="7"/>
      <c r="W29" s="7"/>
      <c r="X29" s="7"/>
      <c r="Y29" s="7"/>
      <c r="Z29" s="7"/>
      <c r="AA29" s="7" t="e">
        <f t="shared" si="13"/>
        <v>#DIV/0!</v>
      </c>
      <c r="AB29" s="7"/>
      <c r="AC29" s="7"/>
      <c r="AD29" s="7"/>
      <c r="AE29" s="32"/>
      <c r="AF29" s="7"/>
      <c r="AG29" s="28"/>
    </row>
    <row r="30" spans="1:33" ht="36.450000000000003" customHeight="1" x14ac:dyDescent="0.3">
      <c r="A30" s="8"/>
      <c r="B30" s="33"/>
      <c r="C30" s="33"/>
      <c r="D30" s="33"/>
      <c r="E30" s="33"/>
      <c r="F30" s="10"/>
      <c r="G30" s="9"/>
      <c r="H30" s="9"/>
      <c r="I30" s="9"/>
      <c r="J30" s="33"/>
      <c r="K30" s="9"/>
      <c r="L30" s="11"/>
      <c r="M30" s="11"/>
      <c r="N30" s="11"/>
      <c r="O30" s="12"/>
      <c r="P30" s="12">
        <f>SUM(P3:P29)</f>
        <v>488644750.45574999</v>
      </c>
      <c r="Q30" s="11"/>
      <c r="R30" s="11"/>
      <c r="S30" s="11"/>
      <c r="T30" s="12"/>
      <c r="U30" s="12">
        <f>SUM(U3:U29)</f>
        <v>467355721</v>
      </c>
      <c r="V30" s="11"/>
      <c r="W30" s="11"/>
      <c r="X30" s="11"/>
      <c r="Y30" s="12"/>
      <c r="Z30" s="12">
        <f>SUM(Z3:Z29)</f>
        <v>439034000</v>
      </c>
      <c r="AA30" s="11"/>
      <c r="AB30" s="11"/>
      <c r="AC30" s="11"/>
      <c r="AD30" s="12"/>
      <c r="AE30" s="12">
        <f>SUM(AE3:AE29)</f>
        <v>464650682.48525006</v>
      </c>
      <c r="AF30" s="12"/>
      <c r="AG30" s="29"/>
    </row>
    <row r="31" spans="1:33" ht="15.6" x14ac:dyDescent="0.3">
      <c r="A31" s="3"/>
      <c r="B31" s="3"/>
      <c r="C31" s="3"/>
      <c r="D31" s="3"/>
      <c r="E31" s="3"/>
      <c r="F31" s="3"/>
      <c r="G31" s="3"/>
      <c r="H31" s="3"/>
      <c r="I31" s="3"/>
      <c r="J31" s="3"/>
      <c r="K31" s="3"/>
      <c r="L31" s="3"/>
      <c r="M31" s="3"/>
      <c r="N31" s="3"/>
      <c r="O31" s="3"/>
      <c r="P31" s="79">
        <f>P30+$J$134</f>
        <v>1119692750.45575</v>
      </c>
      <c r="Q31" s="3"/>
      <c r="R31" s="3"/>
      <c r="S31" s="3"/>
      <c r="T31" s="3"/>
      <c r="U31" s="79">
        <f>U30+$J$134</f>
        <v>1098403721</v>
      </c>
      <c r="V31" s="3"/>
      <c r="W31" s="3"/>
      <c r="X31" s="3"/>
      <c r="Y31" s="3"/>
      <c r="Z31" s="79">
        <f>Z30+$J$134</f>
        <v>1070082000</v>
      </c>
      <c r="AA31" s="3"/>
      <c r="AB31" s="3"/>
      <c r="AC31" s="3"/>
      <c r="AD31" s="3"/>
      <c r="AE31" s="79">
        <f>AE30+J134</f>
        <v>1095698682.48525</v>
      </c>
      <c r="AF31" s="3"/>
      <c r="AG31" s="30"/>
    </row>
    <row r="32" spans="1:33" ht="15.6" x14ac:dyDescent="0.3">
      <c r="AG32" s="232"/>
    </row>
    <row r="33" spans="1:34" ht="165" customHeight="1" x14ac:dyDescent="0.3">
      <c r="A33" s="233"/>
      <c r="B33" s="48"/>
      <c r="C33" s="49"/>
      <c r="D33" s="49"/>
      <c r="E33" s="49" t="s">
        <v>74</v>
      </c>
      <c r="F33" s="49" t="s">
        <v>75</v>
      </c>
      <c r="G33" s="50" t="s">
        <v>76</v>
      </c>
      <c r="H33" s="51" t="s">
        <v>77</v>
      </c>
      <c r="I33" s="52" t="s">
        <v>78</v>
      </c>
      <c r="J33" s="70" t="s">
        <v>79</v>
      </c>
      <c r="K33" s="53"/>
      <c r="L33" s="53"/>
      <c r="AG33" s="232"/>
    </row>
    <row r="34" spans="1:34" ht="28.8" x14ac:dyDescent="0.3">
      <c r="B34" s="359" t="s">
        <v>80</v>
      </c>
      <c r="C34" s="296" t="s">
        <v>81</v>
      </c>
      <c r="D34" s="296">
        <v>1</v>
      </c>
      <c r="E34" s="296" t="s">
        <v>82</v>
      </c>
      <c r="F34" s="54" t="s">
        <v>83</v>
      </c>
      <c r="G34" s="344">
        <v>1</v>
      </c>
      <c r="H34" s="344">
        <v>8</v>
      </c>
      <c r="I34" s="374">
        <v>8000000</v>
      </c>
      <c r="J34" s="360">
        <f>I34*H34*G34</f>
        <v>64000000</v>
      </c>
      <c r="K34" s="71"/>
      <c r="L34" s="71"/>
      <c r="AE34" s="233" t="s">
        <v>332</v>
      </c>
      <c r="AF34" s="145">
        <f>SUM(AE3:AE12)</f>
        <v>261208236.80000001</v>
      </c>
      <c r="AG34" s="232">
        <f>AF34/$AF$37</f>
        <v>0.56216045008885118</v>
      </c>
    </row>
    <row r="35" spans="1:34" ht="15.75" customHeight="1" x14ac:dyDescent="0.3">
      <c r="B35" s="359"/>
      <c r="C35" s="296"/>
      <c r="D35" s="296"/>
      <c r="E35" s="296"/>
      <c r="F35" s="55" t="s">
        <v>178</v>
      </c>
      <c r="G35" s="344"/>
      <c r="H35" s="344"/>
      <c r="I35" s="374"/>
      <c r="J35" s="360"/>
      <c r="K35" s="71"/>
      <c r="L35" s="71"/>
      <c r="AE35" s="233" t="s">
        <v>333</v>
      </c>
      <c r="AF35" s="145">
        <f>AE13</f>
        <v>33340230</v>
      </c>
      <c r="AG35" s="232">
        <f t="shared" ref="AG35:AG37" si="14">AF35/$AF$37</f>
        <v>7.1753321918467991E-2</v>
      </c>
    </row>
    <row r="36" spans="1:34" ht="15.75" customHeight="1" x14ac:dyDescent="0.3">
      <c r="B36" s="359"/>
      <c r="C36" s="296"/>
      <c r="D36" s="296"/>
      <c r="E36" s="296"/>
      <c r="F36" s="56"/>
      <c r="G36" s="344"/>
      <c r="H36" s="344"/>
      <c r="I36" s="374"/>
      <c r="J36" s="360"/>
      <c r="K36" s="71"/>
      <c r="L36" s="71"/>
      <c r="AE36" s="233" t="s">
        <v>334</v>
      </c>
      <c r="AF36" s="146">
        <f>SUM(AE14:AE21)</f>
        <v>170102215.68524998</v>
      </c>
      <c r="AG36" s="232">
        <f t="shared" si="14"/>
        <v>0.36608622799268081</v>
      </c>
    </row>
    <row r="37" spans="1:34" ht="15.75" customHeight="1" x14ac:dyDescent="0.3">
      <c r="B37" s="359"/>
      <c r="C37" s="296"/>
      <c r="D37" s="296"/>
      <c r="E37" s="296"/>
      <c r="F37" s="54" t="s">
        <v>85</v>
      </c>
      <c r="G37" s="344"/>
      <c r="H37" s="344"/>
      <c r="I37" s="374"/>
      <c r="J37" s="360"/>
      <c r="K37" s="71"/>
      <c r="L37" s="71"/>
      <c r="AE37" s="233" t="s">
        <v>285</v>
      </c>
      <c r="AF37" s="145">
        <f>SUM(AF34:AF36)</f>
        <v>464650682.48525</v>
      </c>
      <c r="AG37" s="232">
        <f t="shared" si="14"/>
        <v>1</v>
      </c>
    </row>
    <row r="38" spans="1:34" ht="15.75" customHeight="1" x14ac:dyDescent="0.3">
      <c r="B38" s="359"/>
      <c r="C38" s="296"/>
      <c r="D38" s="296"/>
      <c r="E38" s="296"/>
      <c r="F38" s="55" t="s">
        <v>86</v>
      </c>
      <c r="G38" s="344"/>
      <c r="H38" s="344"/>
      <c r="I38" s="374"/>
      <c r="J38" s="360"/>
      <c r="K38" s="71"/>
      <c r="L38" s="71"/>
      <c r="AG38" s="232"/>
    </row>
    <row r="39" spans="1:34" ht="15.75" customHeight="1" x14ac:dyDescent="0.3">
      <c r="B39" s="359"/>
      <c r="C39" s="296"/>
      <c r="D39" s="296"/>
      <c r="E39" s="296"/>
      <c r="F39" s="57"/>
      <c r="G39" s="344"/>
      <c r="H39" s="344"/>
      <c r="I39" s="374"/>
      <c r="J39" s="360"/>
      <c r="K39" s="71"/>
      <c r="L39" s="71"/>
      <c r="AG39" s="232"/>
    </row>
    <row r="40" spans="1:34" ht="15.75" customHeight="1" x14ac:dyDescent="0.3">
      <c r="B40" s="359"/>
      <c r="C40" s="296"/>
      <c r="D40" s="296"/>
      <c r="E40" s="296"/>
      <c r="F40" s="54" t="s">
        <v>87</v>
      </c>
      <c r="G40" s="344"/>
      <c r="H40" s="344"/>
      <c r="I40" s="374"/>
      <c r="J40" s="360"/>
      <c r="K40" s="71"/>
      <c r="L40" s="71"/>
      <c r="AE40" s="233" t="s">
        <v>335</v>
      </c>
      <c r="AF40" s="147">
        <f>(J34-I34*2)/3</f>
        <v>16000000</v>
      </c>
      <c r="AG40" s="232">
        <f>AF40*3+I34</f>
        <v>56000000</v>
      </c>
    </row>
    <row r="41" spans="1:34" ht="15.75" customHeight="1" x14ac:dyDescent="0.3">
      <c r="B41" s="359"/>
      <c r="C41" s="296"/>
      <c r="D41" s="296"/>
      <c r="E41" s="296"/>
      <c r="F41" s="55" t="s">
        <v>88</v>
      </c>
      <c r="G41" s="344"/>
      <c r="H41" s="344"/>
      <c r="I41" s="374"/>
      <c r="J41" s="360"/>
      <c r="K41" s="71"/>
      <c r="L41" s="71"/>
      <c r="AE41" s="233" t="s">
        <v>336</v>
      </c>
      <c r="AF41" s="147">
        <f>(J44-I44*2)/3</f>
        <v>6762000</v>
      </c>
      <c r="AG41" s="232">
        <f>AF41*3+I44</f>
        <v>23667000</v>
      </c>
    </row>
    <row r="42" spans="1:34" ht="15.75" customHeight="1" x14ac:dyDescent="0.3">
      <c r="B42" s="359"/>
      <c r="C42" s="296"/>
      <c r="D42" s="296"/>
      <c r="E42" s="296"/>
      <c r="F42" s="55"/>
      <c r="G42" s="344"/>
      <c r="H42" s="344"/>
      <c r="I42" s="374"/>
      <c r="J42" s="360"/>
      <c r="K42" s="71"/>
      <c r="L42" s="71"/>
      <c r="AE42" s="233" t="s">
        <v>337</v>
      </c>
      <c r="AF42" s="147">
        <f>J55+J65+J73+J83+J91+J101+J109</f>
        <v>300000000</v>
      </c>
      <c r="AG42" s="232"/>
    </row>
    <row r="43" spans="1:34" ht="15.75" customHeight="1" x14ac:dyDescent="0.3">
      <c r="B43" s="359"/>
      <c r="C43" s="296"/>
      <c r="D43" s="296"/>
      <c r="E43" s="296"/>
      <c r="F43" s="57" t="s">
        <v>89</v>
      </c>
      <c r="G43" s="344"/>
      <c r="H43" s="344"/>
      <c r="I43" s="374"/>
      <c r="J43" s="360"/>
      <c r="K43" s="71"/>
      <c r="L43" s="71"/>
      <c r="AE43" s="233" t="s">
        <v>338</v>
      </c>
      <c r="AF43" s="147">
        <f>J116+J124</f>
        <v>240000000</v>
      </c>
      <c r="AG43" s="232"/>
    </row>
    <row r="44" spans="1:34" ht="15.75" customHeight="1" x14ac:dyDescent="0.3">
      <c r="B44" s="361" t="s">
        <v>80</v>
      </c>
      <c r="C44" s="296"/>
      <c r="D44" s="296">
        <v>2</v>
      </c>
      <c r="E44" s="343" t="s">
        <v>90</v>
      </c>
      <c r="F44" s="54" t="s">
        <v>83</v>
      </c>
      <c r="G44" s="344">
        <v>1</v>
      </c>
      <c r="H44" s="344">
        <v>8</v>
      </c>
      <c r="I44" s="338">
        <v>3381000</v>
      </c>
      <c r="J44" s="338">
        <f>I44*H44*G44</f>
        <v>27048000</v>
      </c>
      <c r="K44" s="71"/>
      <c r="L44" s="71"/>
      <c r="AE44" s="233" t="s">
        <v>339</v>
      </c>
      <c r="AF44" s="1">
        <v>0</v>
      </c>
      <c r="AG44" s="232"/>
    </row>
    <row r="45" spans="1:34" ht="15.75" customHeight="1" x14ac:dyDescent="0.3">
      <c r="B45" s="361"/>
      <c r="C45" s="296"/>
      <c r="D45" s="296"/>
      <c r="E45" s="343"/>
      <c r="F45" s="55" t="s">
        <v>91</v>
      </c>
      <c r="G45" s="344"/>
      <c r="H45" s="344"/>
      <c r="I45" s="338"/>
      <c r="J45" s="338"/>
      <c r="K45" s="72"/>
      <c r="L45" s="72"/>
      <c r="AG45" s="232"/>
    </row>
    <row r="46" spans="1:34" ht="15.75" customHeight="1" x14ac:dyDescent="0.3">
      <c r="B46" s="361"/>
      <c r="C46" s="296"/>
      <c r="D46" s="296"/>
      <c r="E46" s="343"/>
      <c r="F46" s="56"/>
      <c r="G46" s="344"/>
      <c r="H46" s="344"/>
      <c r="I46" s="338"/>
      <c r="J46" s="338"/>
      <c r="K46" s="72"/>
      <c r="L46" s="72"/>
      <c r="AE46" s="233" t="s">
        <v>340</v>
      </c>
      <c r="AF46" s="147">
        <f>I44+I34</f>
        <v>11381000</v>
      </c>
      <c r="AG46" s="232">
        <f>AF46/$AF$51</f>
        <v>1.0386979725288853E-2</v>
      </c>
      <c r="AH46" s="1">
        <v>2</v>
      </c>
    </row>
    <row r="47" spans="1:34" ht="15.75" customHeight="1" x14ac:dyDescent="0.3">
      <c r="B47" s="361"/>
      <c r="C47" s="296"/>
      <c r="D47" s="296"/>
      <c r="E47" s="343"/>
      <c r="F47" s="56"/>
      <c r="G47" s="344"/>
      <c r="H47" s="344"/>
      <c r="I47" s="338"/>
      <c r="J47" s="338"/>
      <c r="K47" s="72"/>
      <c r="L47" s="72"/>
      <c r="AE47" s="1" t="str">
        <f>AE34</f>
        <v>Componenete 2</v>
      </c>
      <c r="AF47" s="147">
        <f>AF34+AF40+AF41+AF42</f>
        <v>583970236.79999995</v>
      </c>
      <c r="AG47" s="232">
        <f t="shared" ref="AG47:AG51" si="15">AF47/$AF$51</f>
        <v>0.53296608468620765</v>
      </c>
      <c r="AH47" s="150">
        <f>90*AG47</f>
        <v>47.966947621758692</v>
      </c>
    </row>
    <row r="48" spans="1:34" ht="15.75" customHeight="1" x14ac:dyDescent="0.3">
      <c r="B48" s="361"/>
      <c r="C48" s="296"/>
      <c r="D48" s="296"/>
      <c r="E48" s="343"/>
      <c r="F48" s="54" t="s">
        <v>85</v>
      </c>
      <c r="G48" s="344"/>
      <c r="H48" s="344"/>
      <c r="I48" s="338"/>
      <c r="J48" s="338"/>
      <c r="K48" s="72"/>
      <c r="L48" s="72"/>
      <c r="AE48" s="1" t="str">
        <f>AE35</f>
        <v>Componeente3</v>
      </c>
      <c r="AF48" s="147">
        <f>AF35+AF40+AF41++AF43</f>
        <v>296102230</v>
      </c>
      <c r="AG48" s="232">
        <f t="shared" si="15"/>
        <v>0.2702405640649167</v>
      </c>
      <c r="AH48" s="150">
        <f t="shared" ref="AH48:AH49" si="16">90*AG48</f>
        <v>24.321650765842502</v>
      </c>
    </row>
    <row r="49" spans="2:34" ht="15.75" customHeight="1" x14ac:dyDescent="0.3">
      <c r="B49" s="361"/>
      <c r="C49" s="296"/>
      <c r="D49" s="296"/>
      <c r="E49" s="343"/>
      <c r="F49" s="55" t="s">
        <v>92</v>
      </c>
      <c r="G49" s="344"/>
      <c r="H49" s="344"/>
      <c r="I49" s="338"/>
      <c r="J49" s="338"/>
      <c r="K49" s="72"/>
      <c r="L49" s="72"/>
      <c r="AE49" s="1" t="str">
        <f>AE36</f>
        <v>Componeente4</v>
      </c>
      <c r="AF49" s="146">
        <f>AF36+AF44+AF40+AF41</f>
        <v>192864215.68524998</v>
      </c>
      <c r="AG49" s="232">
        <f t="shared" si="15"/>
        <v>0.17601939179829787</v>
      </c>
      <c r="AH49" s="150">
        <f t="shared" si="16"/>
        <v>15.841745261846809</v>
      </c>
    </row>
    <row r="50" spans="2:34" ht="15.75" customHeight="1" x14ac:dyDescent="0.3">
      <c r="B50" s="361"/>
      <c r="C50" s="296"/>
      <c r="D50" s="296"/>
      <c r="E50" s="343"/>
      <c r="F50" s="57"/>
      <c r="G50" s="344"/>
      <c r="H50" s="344"/>
      <c r="I50" s="338"/>
      <c r="J50" s="338"/>
      <c r="K50" s="72"/>
      <c r="L50" s="72"/>
      <c r="AE50" s="233" t="s">
        <v>341</v>
      </c>
      <c r="AF50" s="147">
        <f>I34+I44</f>
        <v>11381000</v>
      </c>
      <c r="AG50" s="232">
        <f t="shared" si="15"/>
        <v>1.0386979725288853E-2</v>
      </c>
      <c r="AH50" s="1">
        <v>10</v>
      </c>
    </row>
    <row r="51" spans="2:34" ht="15.75" customHeight="1" x14ac:dyDescent="0.3">
      <c r="B51" s="361"/>
      <c r="C51" s="296"/>
      <c r="D51" s="296"/>
      <c r="E51" s="343"/>
      <c r="F51" s="54" t="s">
        <v>87</v>
      </c>
      <c r="G51" s="344"/>
      <c r="H51" s="344"/>
      <c r="I51" s="338"/>
      <c r="J51" s="338"/>
      <c r="K51" s="72"/>
      <c r="L51" s="72"/>
      <c r="AE51" s="148" t="s">
        <v>342</v>
      </c>
      <c r="AF51" s="149">
        <f>SUM(AF46:AF50)</f>
        <v>1095698682.48525</v>
      </c>
      <c r="AG51" s="232">
        <f t="shared" si="15"/>
        <v>1</v>
      </c>
    </row>
    <row r="52" spans="2:34" ht="15.75" customHeight="1" x14ac:dyDescent="0.3">
      <c r="B52" s="361"/>
      <c r="C52" s="296"/>
      <c r="D52" s="296"/>
      <c r="E52" s="343"/>
      <c r="F52" s="58" t="s">
        <v>93</v>
      </c>
      <c r="G52" s="344"/>
      <c r="H52" s="344"/>
      <c r="I52" s="338"/>
      <c r="J52" s="338"/>
      <c r="K52" s="72"/>
      <c r="L52" s="72"/>
      <c r="AG52" s="232"/>
    </row>
    <row r="53" spans="2:34" ht="15.75" customHeight="1" x14ac:dyDescent="0.3">
      <c r="B53" s="361"/>
      <c r="C53" s="296"/>
      <c r="D53" s="296"/>
      <c r="E53" s="343"/>
      <c r="F53" s="55"/>
      <c r="G53" s="344"/>
      <c r="H53" s="344"/>
      <c r="I53" s="338"/>
      <c r="J53" s="338"/>
      <c r="K53" s="72"/>
      <c r="L53" s="72"/>
      <c r="AG53" s="232"/>
    </row>
    <row r="54" spans="2:34" ht="15.75" customHeight="1" x14ac:dyDescent="0.3">
      <c r="B54" s="361"/>
      <c r="C54" s="296"/>
      <c r="D54" s="296"/>
      <c r="E54" s="343"/>
      <c r="F54" s="57" t="s">
        <v>89</v>
      </c>
      <c r="G54" s="344"/>
      <c r="H54" s="344"/>
      <c r="I54" s="338"/>
      <c r="J54" s="338"/>
      <c r="K54" s="72"/>
      <c r="L54" s="72"/>
      <c r="AG54" s="232"/>
    </row>
    <row r="55" spans="2:34" ht="15.75" customHeight="1" x14ac:dyDescent="0.3">
      <c r="B55" s="343" t="s">
        <v>180</v>
      </c>
      <c r="C55" s="296"/>
      <c r="D55" s="296">
        <v>3</v>
      </c>
      <c r="E55" s="343" t="s">
        <v>95</v>
      </c>
      <c r="F55" s="54" t="s">
        <v>83</v>
      </c>
      <c r="G55" s="344">
        <v>2</v>
      </c>
      <c r="H55" s="344">
        <v>2</v>
      </c>
      <c r="I55" s="338">
        <v>5000000</v>
      </c>
      <c r="J55" s="338">
        <f>I55*H55*G55</f>
        <v>20000000</v>
      </c>
      <c r="K55" s="72"/>
      <c r="L55" s="72"/>
      <c r="AG55" s="232"/>
    </row>
    <row r="56" spans="2:34" ht="15.75" customHeight="1" x14ac:dyDescent="0.3">
      <c r="B56" s="343"/>
      <c r="C56" s="296"/>
      <c r="D56" s="296"/>
      <c r="E56" s="343"/>
      <c r="F56" s="55" t="s">
        <v>181</v>
      </c>
      <c r="G56" s="344"/>
      <c r="H56" s="344"/>
      <c r="I56" s="338"/>
      <c r="J56" s="338"/>
      <c r="K56" s="72"/>
      <c r="L56" s="72"/>
      <c r="AG56" s="232"/>
    </row>
    <row r="57" spans="2:34" ht="15.75" customHeight="1" x14ac:dyDescent="0.3">
      <c r="B57" s="343"/>
      <c r="C57" s="296"/>
      <c r="D57" s="296"/>
      <c r="E57" s="343"/>
      <c r="F57" s="56"/>
      <c r="G57" s="344"/>
      <c r="H57" s="344"/>
      <c r="I57" s="338"/>
      <c r="J57" s="338"/>
      <c r="K57" s="72"/>
      <c r="L57" s="72"/>
      <c r="AG57" s="232"/>
    </row>
    <row r="58" spans="2:34" ht="15.75" customHeight="1" x14ac:dyDescent="0.3">
      <c r="B58" s="343"/>
      <c r="C58" s="296"/>
      <c r="D58" s="296"/>
      <c r="E58" s="343"/>
      <c r="F58" s="56"/>
      <c r="G58" s="344"/>
      <c r="H58" s="344"/>
      <c r="I58" s="338"/>
      <c r="J58" s="338"/>
      <c r="K58" s="72"/>
      <c r="L58" s="72"/>
      <c r="AG58" s="232"/>
    </row>
    <row r="59" spans="2:34" ht="15.75" customHeight="1" x14ac:dyDescent="0.3">
      <c r="B59" s="343"/>
      <c r="C59" s="296"/>
      <c r="D59" s="296"/>
      <c r="E59" s="343"/>
      <c r="F59" s="54" t="s">
        <v>85</v>
      </c>
      <c r="G59" s="344"/>
      <c r="H59" s="344"/>
      <c r="I59" s="338"/>
      <c r="J59" s="338"/>
      <c r="K59" s="72"/>
      <c r="L59" s="72"/>
      <c r="AG59" s="232"/>
    </row>
    <row r="60" spans="2:34" ht="15.75" customHeight="1" x14ac:dyDescent="0.3">
      <c r="B60" s="343"/>
      <c r="C60" s="296"/>
      <c r="D60" s="296"/>
      <c r="E60" s="343"/>
      <c r="F60" s="55" t="s">
        <v>97</v>
      </c>
      <c r="G60" s="344"/>
      <c r="H60" s="344"/>
      <c r="I60" s="338"/>
      <c r="J60" s="338"/>
      <c r="K60" s="72"/>
      <c r="L60" s="72"/>
      <c r="AG60" s="232"/>
    </row>
    <row r="61" spans="2:34" ht="15.75" customHeight="1" x14ac:dyDescent="0.3">
      <c r="B61" s="343"/>
      <c r="C61" s="296"/>
      <c r="D61" s="296"/>
      <c r="E61" s="343"/>
      <c r="F61" s="57"/>
      <c r="G61" s="344"/>
      <c r="H61" s="344"/>
      <c r="I61" s="338"/>
      <c r="J61" s="338"/>
      <c r="K61" s="72"/>
      <c r="L61" s="72"/>
      <c r="AG61" s="232"/>
    </row>
    <row r="62" spans="2:34" ht="15.75" customHeight="1" x14ac:dyDescent="0.3">
      <c r="B62" s="343"/>
      <c r="C62" s="296"/>
      <c r="D62" s="296"/>
      <c r="E62" s="343"/>
      <c r="F62" s="57"/>
      <c r="G62" s="344"/>
      <c r="H62" s="344"/>
      <c r="I62" s="338"/>
      <c r="J62" s="338"/>
      <c r="K62" s="72"/>
      <c r="L62" s="72"/>
      <c r="AG62" s="232"/>
    </row>
    <row r="63" spans="2:34" ht="15.75" customHeight="1" x14ac:dyDescent="0.3">
      <c r="B63" s="343"/>
      <c r="C63" s="296"/>
      <c r="D63" s="296"/>
      <c r="E63" s="343"/>
      <c r="F63" s="54" t="s">
        <v>87</v>
      </c>
      <c r="G63" s="344"/>
      <c r="H63" s="344"/>
      <c r="I63" s="338"/>
      <c r="J63" s="338"/>
      <c r="K63" s="72"/>
      <c r="L63" s="72"/>
      <c r="AG63" s="232"/>
    </row>
    <row r="64" spans="2:34" ht="15.75" customHeight="1" x14ac:dyDescent="0.3">
      <c r="B64" s="343"/>
      <c r="C64" s="296"/>
      <c r="D64" s="296"/>
      <c r="E64" s="343"/>
      <c r="F64" s="59" t="s">
        <v>98</v>
      </c>
      <c r="G64" s="344"/>
      <c r="H64" s="344"/>
      <c r="I64" s="338"/>
      <c r="J64" s="338"/>
      <c r="K64" s="72"/>
      <c r="L64" s="72"/>
      <c r="AG64" s="232"/>
    </row>
    <row r="65" spans="2:12" ht="15.75" customHeight="1" x14ac:dyDescent="0.3">
      <c r="B65" s="343" t="s">
        <v>180</v>
      </c>
      <c r="C65" s="296"/>
      <c r="D65" s="296">
        <v>4</v>
      </c>
      <c r="E65" s="343" t="s">
        <v>99</v>
      </c>
      <c r="F65" s="54" t="s">
        <v>83</v>
      </c>
      <c r="G65" s="344">
        <v>2</v>
      </c>
      <c r="H65" s="344">
        <v>2</v>
      </c>
      <c r="I65" s="338">
        <v>5000000</v>
      </c>
      <c r="J65" s="338">
        <f>I65*H65*G65</f>
        <v>20000000</v>
      </c>
      <c r="K65" s="72"/>
      <c r="L65" s="72"/>
    </row>
    <row r="66" spans="2:12" ht="15.75" customHeight="1" x14ac:dyDescent="0.3">
      <c r="B66" s="343"/>
      <c r="C66" s="296"/>
      <c r="D66" s="296"/>
      <c r="E66" s="343"/>
      <c r="F66" s="55" t="s">
        <v>100</v>
      </c>
      <c r="G66" s="344"/>
      <c r="H66" s="344"/>
      <c r="I66" s="338"/>
      <c r="J66" s="338"/>
      <c r="K66" s="72"/>
      <c r="L66" s="72"/>
    </row>
    <row r="67" spans="2:12" ht="15.75" customHeight="1" x14ac:dyDescent="0.3">
      <c r="B67" s="343"/>
      <c r="C67" s="296"/>
      <c r="D67" s="296"/>
      <c r="E67" s="343"/>
      <c r="F67" s="56"/>
      <c r="G67" s="344"/>
      <c r="H67" s="344"/>
      <c r="I67" s="338"/>
      <c r="J67" s="338"/>
      <c r="K67" s="72"/>
      <c r="L67" s="72"/>
    </row>
    <row r="68" spans="2:12" ht="15.75" customHeight="1" x14ac:dyDescent="0.3">
      <c r="B68" s="343"/>
      <c r="C68" s="296"/>
      <c r="D68" s="296"/>
      <c r="E68" s="343"/>
      <c r="F68" s="54" t="s">
        <v>85</v>
      </c>
      <c r="G68" s="344"/>
      <c r="H68" s="344"/>
      <c r="I68" s="338"/>
      <c r="J68" s="338"/>
      <c r="K68" s="72"/>
      <c r="L68" s="72"/>
    </row>
    <row r="69" spans="2:12" ht="15.75" customHeight="1" x14ac:dyDescent="0.3">
      <c r="B69" s="343"/>
      <c r="C69" s="296"/>
      <c r="D69" s="296"/>
      <c r="E69" s="343"/>
      <c r="F69" s="55" t="s">
        <v>97</v>
      </c>
      <c r="G69" s="344"/>
      <c r="H69" s="344"/>
      <c r="I69" s="338"/>
      <c r="J69" s="338"/>
      <c r="K69" s="72"/>
      <c r="L69" s="72"/>
    </row>
    <row r="70" spans="2:12" ht="15.75" customHeight="1" x14ac:dyDescent="0.3">
      <c r="B70" s="343"/>
      <c r="C70" s="296"/>
      <c r="D70" s="296"/>
      <c r="E70" s="343"/>
      <c r="F70" s="57"/>
      <c r="G70" s="344"/>
      <c r="H70" s="344"/>
      <c r="I70" s="338"/>
      <c r="J70" s="338"/>
      <c r="K70" s="72"/>
      <c r="L70" s="72"/>
    </row>
    <row r="71" spans="2:12" ht="15.75" customHeight="1" x14ac:dyDescent="0.3">
      <c r="B71" s="343"/>
      <c r="C71" s="296"/>
      <c r="D71" s="296"/>
      <c r="E71" s="343"/>
      <c r="F71" s="54" t="s">
        <v>87</v>
      </c>
      <c r="G71" s="344"/>
      <c r="H71" s="344"/>
      <c r="I71" s="338"/>
      <c r="J71" s="338"/>
      <c r="K71" s="72"/>
      <c r="L71" s="72"/>
    </row>
    <row r="72" spans="2:12" ht="15.75" customHeight="1" x14ac:dyDescent="0.3">
      <c r="B72" s="343"/>
      <c r="C72" s="296"/>
      <c r="D72" s="296"/>
      <c r="E72" s="343"/>
      <c r="F72" s="60" t="s">
        <v>182</v>
      </c>
      <c r="G72" s="344"/>
      <c r="H72" s="344"/>
      <c r="I72" s="338"/>
      <c r="J72" s="338"/>
      <c r="K72" s="72"/>
      <c r="L72" s="72"/>
    </row>
    <row r="73" spans="2:12" ht="15.75" customHeight="1" x14ac:dyDescent="0.3">
      <c r="B73" s="341" t="s">
        <v>183</v>
      </c>
      <c r="C73" s="296"/>
      <c r="D73" s="296">
        <v>5</v>
      </c>
      <c r="E73" s="343" t="s">
        <v>95</v>
      </c>
      <c r="F73" s="54" t="s">
        <v>83</v>
      </c>
      <c r="G73" s="344">
        <v>4</v>
      </c>
      <c r="H73" s="344">
        <v>3</v>
      </c>
      <c r="I73" s="338">
        <v>5000000</v>
      </c>
      <c r="J73" s="338">
        <f>I73*H73*G73</f>
        <v>60000000</v>
      </c>
      <c r="K73" s="72"/>
      <c r="L73" s="72"/>
    </row>
    <row r="74" spans="2:12" ht="15.75" customHeight="1" x14ac:dyDescent="0.3">
      <c r="B74" s="342"/>
      <c r="C74" s="296"/>
      <c r="D74" s="296"/>
      <c r="E74" s="343"/>
      <c r="F74" s="55" t="s">
        <v>181</v>
      </c>
      <c r="G74" s="344"/>
      <c r="H74" s="344"/>
      <c r="I74" s="338"/>
      <c r="J74" s="338"/>
      <c r="K74" s="72"/>
      <c r="L74" s="72"/>
    </row>
    <row r="75" spans="2:12" ht="15.75" customHeight="1" x14ac:dyDescent="0.3">
      <c r="B75" s="342"/>
      <c r="C75" s="296"/>
      <c r="D75" s="296"/>
      <c r="E75" s="343"/>
      <c r="F75" s="56"/>
      <c r="G75" s="344"/>
      <c r="H75" s="344"/>
      <c r="I75" s="338"/>
      <c r="J75" s="338"/>
      <c r="K75" s="72"/>
      <c r="L75" s="72"/>
    </row>
    <row r="76" spans="2:12" ht="15.75" customHeight="1" x14ac:dyDescent="0.3">
      <c r="B76" s="342"/>
      <c r="C76" s="296"/>
      <c r="D76" s="296"/>
      <c r="E76" s="343"/>
      <c r="F76" s="56"/>
      <c r="G76" s="344"/>
      <c r="H76" s="344"/>
      <c r="I76" s="338"/>
      <c r="J76" s="338"/>
      <c r="K76" s="72"/>
      <c r="L76" s="72"/>
    </row>
    <row r="77" spans="2:12" ht="15.75" customHeight="1" x14ac:dyDescent="0.3">
      <c r="B77" s="342"/>
      <c r="C77" s="296"/>
      <c r="D77" s="296"/>
      <c r="E77" s="343"/>
      <c r="F77" s="54" t="s">
        <v>85</v>
      </c>
      <c r="G77" s="344"/>
      <c r="H77" s="344"/>
      <c r="I77" s="338"/>
      <c r="J77" s="338"/>
      <c r="K77" s="72"/>
      <c r="L77" s="72"/>
    </row>
    <row r="78" spans="2:12" ht="15.75" customHeight="1" x14ac:dyDescent="0.3">
      <c r="B78" s="342"/>
      <c r="C78" s="296"/>
      <c r="D78" s="296"/>
      <c r="E78" s="343"/>
      <c r="F78" s="55" t="s">
        <v>97</v>
      </c>
      <c r="G78" s="344"/>
      <c r="H78" s="344"/>
      <c r="I78" s="338"/>
      <c r="J78" s="338"/>
      <c r="K78" s="72"/>
      <c r="L78" s="72"/>
    </row>
    <row r="79" spans="2:12" ht="15.75" customHeight="1" x14ac:dyDescent="0.3">
      <c r="B79" s="342"/>
      <c r="C79" s="296"/>
      <c r="D79" s="296"/>
      <c r="E79" s="343"/>
      <c r="F79" s="57"/>
      <c r="G79" s="344"/>
      <c r="H79" s="344"/>
      <c r="I79" s="338"/>
      <c r="J79" s="338"/>
      <c r="K79" s="72"/>
      <c r="L79" s="72"/>
    </row>
    <row r="80" spans="2:12" ht="15.75" customHeight="1" x14ac:dyDescent="0.3">
      <c r="B80" s="342"/>
      <c r="C80" s="296"/>
      <c r="D80" s="296"/>
      <c r="E80" s="343"/>
      <c r="F80" s="57"/>
      <c r="G80" s="344"/>
      <c r="H80" s="344"/>
      <c r="I80" s="338"/>
      <c r="J80" s="338"/>
      <c r="K80" s="72"/>
      <c r="L80" s="72"/>
    </row>
    <row r="81" spans="2:12" ht="15.75" customHeight="1" x14ac:dyDescent="0.3">
      <c r="B81" s="342"/>
      <c r="C81" s="296"/>
      <c r="D81" s="296"/>
      <c r="E81" s="343"/>
      <c r="F81" s="54" t="s">
        <v>87</v>
      </c>
      <c r="G81" s="344"/>
      <c r="H81" s="344"/>
      <c r="I81" s="338"/>
      <c r="J81" s="338"/>
      <c r="K81" s="72"/>
      <c r="L81" s="72"/>
    </row>
    <row r="82" spans="2:12" ht="15.75" customHeight="1" x14ac:dyDescent="0.3">
      <c r="B82" s="346"/>
      <c r="C82" s="296"/>
      <c r="D82" s="296"/>
      <c r="E82" s="343"/>
      <c r="F82" s="59" t="s">
        <v>98</v>
      </c>
      <c r="G82" s="344"/>
      <c r="H82" s="344"/>
      <c r="I82" s="338"/>
      <c r="J82" s="338"/>
      <c r="K82" s="72"/>
      <c r="L82" s="72"/>
    </row>
    <row r="83" spans="2:12" ht="15.75" customHeight="1" x14ac:dyDescent="0.3">
      <c r="B83" s="341" t="s">
        <v>183</v>
      </c>
      <c r="C83" s="296"/>
      <c r="D83" s="296">
        <v>6</v>
      </c>
      <c r="E83" s="343" t="s">
        <v>99</v>
      </c>
      <c r="F83" s="54" t="s">
        <v>83</v>
      </c>
      <c r="G83" s="344">
        <v>4</v>
      </c>
      <c r="H83" s="344">
        <v>3</v>
      </c>
      <c r="I83" s="338">
        <v>5000000</v>
      </c>
      <c r="J83" s="338">
        <f>I83*H83*G83</f>
        <v>60000000</v>
      </c>
      <c r="K83" s="72"/>
      <c r="L83" s="72"/>
    </row>
    <row r="84" spans="2:12" ht="15.75" customHeight="1" x14ac:dyDescent="0.3">
      <c r="B84" s="342"/>
      <c r="C84" s="296"/>
      <c r="D84" s="296"/>
      <c r="E84" s="343"/>
      <c r="F84" s="55" t="s">
        <v>100</v>
      </c>
      <c r="G84" s="344"/>
      <c r="H84" s="344"/>
      <c r="I84" s="338"/>
      <c r="J84" s="338"/>
      <c r="K84" s="72"/>
      <c r="L84" s="72"/>
    </row>
    <row r="85" spans="2:12" ht="15.75" customHeight="1" x14ac:dyDescent="0.3">
      <c r="B85" s="342"/>
      <c r="C85" s="296"/>
      <c r="D85" s="296"/>
      <c r="E85" s="343"/>
      <c r="F85" s="56"/>
      <c r="G85" s="344"/>
      <c r="H85" s="344"/>
      <c r="I85" s="338"/>
      <c r="J85" s="338"/>
      <c r="K85" s="72"/>
      <c r="L85" s="72"/>
    </row>
    <row r="86" spans="2:12" ht="15.75" customHeight="1" x14ac:dyDescent="0.3">
      <c r="B86" s="342"/>
      <c r="C86" s="296"/>
      <c r="D86" s="296"/>
      <c r="E86" s="343"/>
      <c r="F86" s="54" t="s">
        <v>85</v>
      </c>
      <c r="G86" s="344"/>
      <c r="H86" s="344"/>
      <c r="I86" s="338"/>
      <c r="J86" s="338"/>
      <c r="K86" s="72"/>
      <c r="L86" s="72"/>
    </row>
    <row r="87" spans="2:12" ht="15.75" customHeight="1" x14ac:dyDescent="0.3">
      <c r="B87" s="342"/>
      <c r="C87" s="296"/>
      <c r="D87" s="296"/>
      <c r="E87" s="343"/>
      <c r="F87" s="55" t="s">
        <v>97</v>
      </c>
      <c r="G87" s="344"/>
      <c r="H87" s="344"/>
      <c r="I87" s="338"/>
      <c r="J87" s="338"/>
      <c r="K87" s="72"/>
      <c r="L87" s="72"/>
    </row>
    <row r="88" spans="2:12" ht="15.75" customHeight="1" x14ac:dyDescent="0.3">
      <c r="B88" s="342"/>
      <c r="C88" s="296"/>
      <c r="D88" s="296"/>
      <c r="E88" s="343"/>
      <c r="F88" s="57"/>
      <c r="G88" s="344"/>
      <c r="H88" s="344"/>
      <c r="I88" s="338"/>
      <c r="J88" s="338"/>
      <c r="K88" s="72"/>
      <c r="L88" s="72"/>
    </row>
    <row r="89" spans="2:12" ht="15.75" customHeight="1" x14ac:dyDescent="0.3">
      <c r="B89" s="342"/>
      <c r="C89" s="296"/>
      <c r="D89" s="296"/>
      <c r="E89" s="343"/>
      <c r="F89" s="54" t="s">
        <v>87</v>
      </c>
      <c r="G89" s="344"/>
      <c r="H89" s="344"/>
      <c r="I89" s="338"/>
      <c r="J89" s="338"/>
      <c r="K89" s="72"/>
      <c r="L89" s="72"/>
    </row>
    <row r="90" spans="2:12" ht="15.75" customHeight="1" x14ac:dyDescent="0.3">
      <c r="B90" s="346"/>
      <c r="C90" s="296"/>
      <c r="D90" s="296"/>
      <c r="E90" s="343"/>
      <c r="F90" s="60" t="s">
        <v>182</v>
      </c>
      <c r="G90" s="344"/>
      <c r="H90" s="344"/>
      <c r="I90" s="338"/>
      <c r="J90" s="338"/>
      <c r="K90" s="72"/>
      <c r="L90" s="72"/>
    </row>
    <row r="91" spans="2:12" ht="15.75" customHeight="1" x14ac:dyDescent="0.3">
      <c r="B91" s="341" t="s">
        <v>184</v>
      </c>
      <c r="C91" s="296"/>
      <c r="D91" s="296">
        <v>7</v>
      </c>
      <c r="E91" s="343" t="s">
        <v>95</v>
      </c>
      <c r="F91" s="54" t="s">
        <v>83</v>
      </c>
      <c r="G91" s="344">
        <v>4</v>
      </c>
      <c r="H91" s="344">
        <v>3</v>
      </c>
      <c r="I91" s="338">
        <v>5000000</v>
      </c>
      <c r="J91" s="338">
        <f>I91*H91*G91</f>
        <v>60000000</v>
      </c>
      <c r="K91" s="72"/>
      <c r="L91" s="72"/>
    </row>
    <row r="92" spans="2:12" ht="15.75" customHeight="1" x14ac:dyDescent="0.3">
      <c r="B92" s="342"/>
      <c r="C92" s="296"/>
      <c r="D92" s="296"/>
      <c r="E92" s="343"/>
      <c r="F92" s="55" t="s">
        <v>181</v>
      </c>
      <c r="G92" s="344"/>
      <c r="H92" s="344"/>
      <c r="I92" s="338"/>
      <c r="J92" s="338"/>
      <c r="K92" s="72"/>
      <c r="L92" s="72"/>
    </row>
    <row r="93" spans="2:12" ht="15.75" customHeight="1" x14ac:dyDescent="0.3">
      <c r="B93" s="342"/>
      <c r="C93" s="296"/>
      <c r="D93" s="296"/>
      <c r="E93" s="343"/>
      <c r="F93" s="56"/>
      <c r="G93" s="344"/>
      <c r="H93" s="344"/>
      <c r="I93" s="338"/>
      <c r="J93" s="338"/>
      <c r="K93" s="72"/>
      <c r="L93" s="72"/>
    </row>
    <row r="94" spans="2:12" ht="15.75" customHeight="1" x14ac:dyDescent="0.3">
      <c r="B94" s="342"/>
      <c r="C94" s="296"/>
      <c r="D94" s="296"/>
      <c r="E94" s="343"/>
      <c r="F94" s="56"/>
      <c r="G94" s="344"/>
      <c r="H94" s="344"/>
      <c r="I94" s="338"/>
      <c r="J94" s="338"/>
      <c r="K94" s="72"/>
      <c r="L94" s="72"/>
    </row>
    <row r="95" spans="2:12" ht="15.75" customHeight="1" x14ac:dyDescent="0.3">
      <c r="B95" s="342"/>
      <c r="C95" s="296"/>
      <c r="D95" s="296"/>
      <c r="E95" s="343"/>
      <c r="F95" s="54" t="s">
        <v>85</v>
      </c>
      <c r="G95" s="344"/>
      <c r="H95" s="344"/>
      <c r="I95" s="338"/>
      <c r="J95" s="338"/>
      <c r="K95" s="72"/>
      <c r="L95" s="72"/>
    </row>
    <row r="96" spans="2:12" ht="15.75" customHeight="1" x14ac:dyDescent="0.3">
      <c r="B96" s="342"/>
      <c r="C96" s="296"/>
      <c r="D96" s="296"/>
      <c r="E96" s="343"/>
      <c r="F96" s="55" t="s">
        <v>97</v>
      </c>
      <c r="G96" s="344"/>
      <c r="H96" s="344"/>
      <c r="I96" s="338"/>
      <c r="J96" s="338"/>
      <c r="K96" s="72"/>
      <c r="L96" s="72"/>
    </row>
    <row r="97" spans="2:12" ht="15.75" customHeight="1" x14ac:dyDescent="0.3">
      <c r="B97" s="342"/>
      <c r="C97" s="296"/>
      <c r="D97" s="296"/>
      <c r="E97" s="343"/>
      <c r="F97" s="57"/>
      <c r="G97" s="344"/>
      <c r="H97" s="344"/>
      <c r="I97" s="338"/>
      <c r="J97" s="338"/>
      <c r="K97" s="72"/>
      <c r="L97" s="72"/>
    </row>
    <row r="98" spans="2:12" ht="15.75" customHeight="1" x14ac:dyDescent="0.3">
      <c r="B98" s="342"/>
      <c r="C98" s="296"/>
      <c r="D98" s="296"/>
      <c r="E98" s="343"/>
      <c r="F98" s="57"/>
      <c r="G98" s="344"/>
      <c r="H98" s="344"/>
      <c r="I98" s="338"/>
      <c r="J98" s="338"/>
      <c r="K98" s="72"/>
      <c r="L98" s="72"/>
    </row>
    <row r="99" spans="2:12" ht="15.75" customHeight="1" x14ac:dyDescent="0.3">
      <c r="B99" s="342"/>
      <c r="C99" s="296"/>
      <c r="D99" s="296"/>
      <c r="E99" s="343"/>
      <c r="F99" s="54" t="s">
        <v>87</v>
      </c>
      <c r="G99" s="344"/>
      <c r="H99" s="344"/>
      <c r="I99" s="338"/>
      <c r="J99" s="338"/>
      <c r="K99" s="72"/>
      <c r="L99" s="72"/>
    </row>
    <row r="100" spans="2:12" ht="15.75" customHeight="1" x14ac:dyDescent="0.3">
      <c r="B100" s="346"/>
      <c r="C100" s="296"/>
      <c r="D100" s="296"/>
      <c r="E100" s="343"/>
      <c r="F100" s="59" t="s">
        <v>98</v>
      </c>
      <c r="G100" s="344"/>
      <c r="H100" s="344"/>
      <c r="I100" s="338"/>
      <c r="J100" s="338"/>
      <c r="K100" s="72"/>
      <c r="L100" s="72"/>
    </row>
    <row r="101" spans="2:12" ht="15.75" customHeight="1" x14ac:dyDescent="0.3">
      <c r="B101" s="341" t="s">
        <v>184</v>
      </c>
      <c r="C101" s="296"/>
      <c r="D101" s="296">
        <v>8</v>
      </c>
      <c r="E101" s="343" t="s">
        <v>99</v>
      </c>
      <c r="F101" s="54" t="s">
        <v>83</v>
      </c>
      <c r="G101" s="344">
        <v>4</v>
      </c>
      <c r="H101" s="344">
        <v>3</v>
      </c>
      <c r="I101" s="338">
        <v>5000000</v>
      </c>
      <c r="J101" s="338">
        <f>I101*H101*G101</f>
        <v>60000000</v>
      </c>
      <c r="K101" s="72"/>
      <c r="L101" s="72"/>
    </row>
    <row r="102" spans="2:12" ht="15.75" customHeight="1" x14ac:dyDescent="0.3">
      <c r="B102" s="342"/>
      <c r="C102" s="296"/>
      <c r="D102" s="296"/>
      <c r="E102" s="343"/>
      <c r="F102" s="55" t="s">
        <v>100</v>
      </c>
      <c r="G102" s="344"/>
      <c r="H102" s="344"/>
      <c r="I102" s="338"/>
      <c r="J102" s="338"/>
      <c r="K102" s="72"/>
      <c r="L102" s="72"/>
    </row>
    <row r="103" spans="2:12" ht="15.75" customHeight="1" x14ac:dyDescent="0.3">
      <c r="B103" s="342"/>
      <c r="C103" s="296"/>
      <c r="D103" s="296"/>
      <c r="E103" s="343"/>
      <c r="F103" s="56"/>
      <c r="G103" s="344"/>
      <c r="H103" s="344"/>
      <c r="I103" s="338"/>
      <c r="J103" s="338"/>
      <c r="K103" s="72"/>
      <c r="L103" s="72"/>
    </row>
    <row r="104" spans="2:12" ht="15.75" customHeight="1" x14ac:dyDescent="0.3">
      <c r="B104" s="342"/>
      <c r="C104" s="296"/>
      <c r="D104" s="296"/>
      <c r="E104" s="343"/>
      <c r="F104" s="54" t="s">
        <v>85</v>
      </c>
      <c r="G104" s="344"/>
      <c r="H104" s="344"/>
      <c r="I104" s="338"/>
      <c r="J104" s="338"/>
      <c r="K104" s="72"/>
      <c r="L104" s="72"/>
    </row>
    <row r="105" spans="2:12" ht="15.75" customHeight="1" x14ac:dyDescent="0.3">
      <c r="B105" s="342"/>
      <c r="C105" s="296"/>
      <c r="D105" s="296"/>
      <c r="E105" s="343"/>
      <c r="F105" s="55" t="s">
        <v>97</v>
      </c>
      <c r="G105" s="344"/>
      <c r="H105" s="344"/>
      <c r="I105" s="338"/>
      <c r="J105" s="338"/>
      <c r="K105" s="72"/>
      <c r="L105" s="72"/>
    </row>
    <row r="106" spans="2:12" ht="15.75" customHeight="1" x14ac:dyDescent="0.3">
      <c r="B106" s="342"/>
      <c r="C106" s="296"/>
      <c r="D106" s="296"/>
      <c r="E106" s="343"/>
      <c r="F106" s="57"/>
      <c r="G106" s="344"/>
      <c r="H106" s="344"/>
      <c r="I106" s="338"/>
      <c r="J106" s="338"/>
      <c r="K106" s="72"/>
      <c r="L106" s="72"/>
    </row>
    <row r="107" spans="2:12" ht="15.75" customHeight="1" x14ac:dyDescent="0.3">
      <c r="B107" s="342"/>
      <c r="C107" s="296"/>
      <c r="D107" s="296"/>
      <c r="E107" s="343"/>
      <c r="F107" s="54" t="s">
        <v>87</v>
      </c>
      <c r="G107" s="344"/>
      <c r="H107" s="344"/>
      <c r="I107" s="338"/>
      <c r="J107" s="338"/>
      <c r="K107" s="72"/>
      <c r="L107" s="72"/>
    </row>
    <row r="108" spans="2:12" ht="15.75" customHeight="1" x14ac:dyDescent="0.3">
      <c r="B108" s="346"/>
      <c r="C108" s="296"/>
      <c r="D108" s="296"/>
      <c r="E108" s="343"/>
      <c r="F108" s="60" t="s">
        <v>182</v>
      </c>
      <c r="G108" s="344"/>
      <c r="H108" s="344"/>
      <c r="I108" s="338"/>
      <c r="J108" s="338"/>
      <c r="K108" s="72"/>
      <c r="L108" s="72"/>
    </row>
    <row r="109" spans="2:12" ht="15.75" customHeight="1" x14ac:dyDescent="0.3">
      <c r="B109" s="341" t="s">
        <v>185</v>
      </c>
      <c r="C109" s="296"/>
      <c r="D109" s="296">
        <v>9</v>
      </c>
      <c r="E109" s="343" t="s">
        <v>105</v>
      </c>
      <c r="F109" s="54" t="s">
        <v>83</v>
      </c>
      <c r="G109" s="344">
        <v>2</v>
      </c>
      <c r="H109" s="344">
        <v>2</v>
      </c>
      <c r="I109" s="468">
        <v>5000000</v>
      </c>
      <c r="J109" s="338">
        <f>I109*H109*G109</f>
        <v>20000000</v>
      </c>
      <c r="K109" s="72"/>
      <c r="L109" s="72"/>
    </row>
    <row r="110" spans="2:12" ht="15.75" customHeight="1" x14ac:dyDescent="0.3">
      <c r="B110" s="342"/>
      <c r="C110" s="296"/>
      <c r="D110" s="296"/>
      <c r="E110" s="343"/>
      <c r="F110" s="55" t="s">
        <v>106</v>
      </c>
      <c r="G110" s="344"/>
      <c r="H110" s="344"/>
      <c r="I110" s="468"/>
      <c r="J110" s="338"/>
      <c r="K110" s="72"/>
      <c r="L110" s="72"/>
    </row>
    <row r="111" spans="2:12" ht="15.75" customHeight="1" x14ac:dyDescent="0.3">
      <c r="B111" s="342"/>
      <c r="C111" s="296"/>
      <c r="D111" s="296"/>
      <c r="E111" s="343"/>
      <c r="F111" s="54" t="s">
        <v>85</v>
      </c>
      <c r="G111" s="344"/>
      <c r="H111" s="344"/>
      <c r="I111" s="468"/>
      <c r="J111" s="338"/>
      <c r="K111" s="72"/>
      <c r="L111" s="72"/>
    </row>
    <row r="112" spans="2:12" ht="15.75" customHeight="1" x14ac:dyDescent="0.3">
      <c r="B112" s="342"/>
      <c r="C112" s="296"/>
      <c r="D112" s="296"/>
      <c r="E112" s="343"/>
      <c r="F112" s="55" t="s">
        <v>97</v>
      </c>
      <c r="G112" s="344"/>
      <c r="H112" s="344"/>
      <c r="I112" s="468"/>
      <c r="J112" s="338"/>
      <c r="K112" s="72"/>
      <c r="L112" s="72"/>
    </row>
    <row r="113" spans="2:12" ht="15.75" customHeight="1" x14ac:dyDescent="0.3">
      <c r="B113" s="342"/>
      <c r="C113" s="296"/>
      <c r="D113" s="296"/>
      <c r="E113" s="343"/>
      <c r="F113" s="57"/>
      <c r="G113" s="344"/>
      <c r="H113" s="344"/>
      <c r="I113" s="468"/>
      <c r="J113" s="338"/>
      <c r="K113" s="72"/>
      <c r="L113" s="72"/>
    </row>
    <row r="114" spans="2:12" ht="15.75" customHeight="1" x14ac:dyDescent="0.3">
      <c r="B114" s="342"/>
      <c r="C114" s="296"/>
      <c r="D114" s="296"/>
      <c r="E114" s="343"/>
      <c r="F114" s="54" t="s">
        <v>87</v>
      </c>
      <c r="G114" s="344"/>
      <c r="H114" s="344"/>
      <c r="I114" s="468"/>
      <c r="J114" s="338"/>
      <c r="K114" s="72"/>
      <c r="L114" s="72"/>
    </row>
    <row r="115" spans="2:12" ht="15.75" customHeight="1" x14ac:dyDescent="0.3">
      <c r="B115" s="346"/>
      <c r="C115" s="296"/>
      <c r="D115" s="296"/>
      <c r="E115" s="343"/>
      <c r="F115" s="59" t="s">
        <v>107</v>
      </c>
      <c r="G115" s="344"/>
      <c r="H115" s="344"/>
      <c r="I115" s="468"/>
      <c r="J115" s="338"/>
      <c r="K115" s="72"/>
      <c r="L115" s="72"/>
    </row>
    <row r="116" spans="2:12" ht="15.75" customHeight="1" x14ac:dyDescent="0.3">
      <c r="B116" s="341" t="s">
        <v>108</v>
      </c>
      <c r="C116" s="296"/>
      <c r="D116" s="296">
        <v>10</v>
      </c>
      <c r="E116" s="343" t="s">
        <v>109</v>
      </c>
      <c r="F116" s="54" t="s">
        <v>83</v>
      </c>
      <c r="G116" s="344">
        <v>4</v>
      </c>
      <c r="H116" s="344">
        <v>6</v>
      </c>
      <c r="I116" s="338">
        <v>5000000</v>
      </c>
      <c r="J116" s="338">
        <f>I116*H116*G116</f>
        <v>120000000</v>
      </c>
      <c r="K116" s="72"/>
      <c r="L116" s="72"/>
    </row>
    <row r="117" spans="2:12" ht="15.75" customHeight="1" x14ac:dyDescent="0.3">
      <c r="B117" s="342"/>
      <c r="C117" s="296"/>
      <c r="D117" s="296"/>
      <c r="E117" s="343"/>
      <c r="F117" s="55" t="s">
        <v>181</v>
      </c>
      <c r="G117" s="344"/>
      <c r="H117" s="344"/>
      <c r="I117" s="338"/>
      <c r="J117" s="338"/>
      <c r="K117" s="72"/>
      <c r="L117" s="72"/>
    </row>
    <row r="118" spans="2:12" ht="15.75" customHeight="1" x14ac:dyDescent="0.3">
      <c r="B118" s="342"/>
      <c r="C118" s="296"/>
      <c r="D118" s="296"/>
      <c r="E118" s="343"/>
      <c r="F118" s="56"/>
      <c r="G118" s="344"/>
      <c r="H118" s="344"/>
      <c r="I118" s="338"/>
      <c r="J118" s="338"/>
      <c r="K118" s="72"/>
      <c r="L118" s="72"/>
    </row>
    <row r="119" spans="2:12" ht="15.75" customHeight="1" x14ac:dyDescent="0.3">
      <c r="B119" s="342"/>
      <c r="C119" s="296"/>
      <c r="D119" s="296"/>
      <c r="E119" s="343"/>
      <c r="F119" s="54" t="s">
        <v>85</v>
      </c>
      <c r="G119" s="344"/>
      <c r="H119" s="344"/>
      <c r="I119" s="338"/>
      <c r="J119" s="338"/>
      <c r="K119" s="72"/>
      <c r="L119" s="72"/>
    </row>
    <row r="120" spans="2:12" ht="15.75" customHeight="1" x14ac:dyDescent="0.3">
      <c r="B120" s="342"/>
      <c r="C120" s="296"/>
      <c r="D120" s="296"/>
      <c r="E120" s="343"/>
      <c r="F120" s="55" t="s">
        <v>97</v>
      </c>
      <c r="G120" s="344"/>
      <c r="H120" s="344"/>
      <c r="I120" s="338"/>
      <c r="J120" s="338"/>
      <c r="K120" s="72"/>
      <c r="L120" s="72"/>
    </row>
    <row r="121" spans="2:12" ht="15.75" customHeight="1" x14ac:dyDescent="0.3">
      <c r="B121" s="342"/>
      <c r="C121" s="296"/>
      <c r="D121" s="296"/>
      <c r="E121" s="343"/>
      <c r="F121" s="57"/>
      <c r="G121" s="344"/>
      <c r="H121" s="344"/>
      <c r="I121" s="338"/>
      <c r="J121" s="338"/>
      <c r="K121" s="72"/>
      <c r="L121" s="72"/>
    </row>
    <row r="122" spans="2:12" ht="15.75" customHeight="1" x14ac:dyDescent="0.3">
      <c r="B122" s="342"/>
      <c r="C122" s="296"/>
      <c r="D122" s="296"/>
      <c r="E122" s="343"/>
      <c r="F122" s="54" t="s">
        <v>87</v>
      </c>
      <c r="G122" s="344"/>
      <c r="H122" s="344"/>
      <c r="I122" s="338"/>
      <c r="J122" s="338"/>
      <c r="K122" s="72"/>
      <c r="L122" s="72"/>
    </row>
    <row r="123" spans="2:12" ht="15.75" customHeight="1" x14ac:dyDescent="0.3">
      <c r="B123" s="346"/>
      <c r="C123" s="296"/>
      <c r="D123" s="296"/>
      <c r="E123" s="343"/>
      <c r="F123" s="59" t="s">
        <v>110</v>
      </c>
      <c r="G123" s="344"/>
      <c r="H123" s="344"/>
      <c r="I123" s="338"/>
      <c r="J123" s="338"/>
      <c r="K123" s="72"/>
      <c r="L123" s="72"/>
    </row>
    <row r="124" spans="2:12" ht="15.75" customHeight="1" x14ac:dyDescent="0.3">
      <c r="B124" s="341" t="s">
        <v>108</v>
      </c>
      <c r="C124" s="296"/>
      <c r="D124" s="296">
        <v>11</v>
      </c>
      <c r="E124" s="343" t="s">
        <v>111</v>
      </c>
      <c r="F124" s="54" t="s">
        <v>83</v>
      </c>
      <c r="G124" s="344">
        <v>4</v>
      </c>
      <c r="H124" s="344">
        <v>6</v>
      </c>
      <c r="I124" s="338">
        <v>5000000</v>
      </c>
      <c r="J124" s="338">
        <f>I124*H124*G124</f>
        <v>120000000</v>
      </c>
      <c r="K124" s="72"/>
      <c r="L124" s="72"/>
    </row>
    <row r="125" spans="2:12" ht="15.75" customHeight="1" x14ac:dyDescent="0.3">
      <c r="B125" s="342"/>
      <c r="C125" s="296"/>
      <c r="D125" s="296"/>
      <c r="E125" s="343"/>
      <c r="F125" s="55" t="s">
        <v>100</v>
      </c>
      <c r="G125" s="344"/>
      <c r="H125" s="344"/>
      <c r="I125" s="338"/>
      <c r="J125" s="338"/>
      <c r="K125" s="72"/>
      <c r="L125" s="72"/>
    </row>
    <row r="126" spans="2:12" ht="15.75" customHeight="1" x14ac:dyDescent="0.3">
      <c r="B126" s="342"/>
      <c r="C126" s="296"/>
      <c r="D126" s="296"/>
      <c r="E126" s="343"/>
      <c r="F126" s="56"/>
      <c r="G126" s="344"/>
      <c r="H126" s="344"/>
      <c r="I126" s="338"/>
      <c r="J126" s="338"/>
      <c r="K126" s="72"/>
      <c r="L126" s="72"/>
    </row>
    <row r="127" spans="2:12" ht="15.75" customHeight="1" x14ac:dyDescent="0.3">
      <c r="B127" s="342"/>
      <c r="C127" s="296"/>
      <c r="D127" s="296"/>
      <c r="E127" s="343"/>
      <c r="F127" s="54" t="s">
        <v>85</v>
      </c>
      <c r="G127" s="344"/>
      <c r="H127" s="344"/>
      <c r="I127" s="338"/>
      <c r="J127" s="338"/>
      <c r="K127" s="72"/>
      <c r="L127" s="72"/>
    </row>
    <row r="128" spans="2:12" ht="15.75" customHeight="1" x14ac:dyDescent="0.3">
      <c r="B128" s="342"/>
      <c r="C128" s="296"/>
      <c r="D128" s="296"/>
      <c r="E128" s="343"/>
      <c r="F128" s="55" t="s">
        <v>97</v>
      </c>
      <c r="G128" s="344"/>
      <c r="H128" s="344"/>
      <c r="I128" s="338"/>
      <c r="J128" s="338"/>
      <c r="K128" s="72"/>
      <c r="L128" s="72"/>
    </row>
    <row r="129" spans="2:12" ht="15.75" customHeight="1" x14ac:dyDescent="0.3">
      <c r="B129" s="342"/>
      <c r="C129" s="296"/>
      <c r="D129" s="296"/>
      <c r="E129" s="343"/>
      <c r="F129" s="57"/>
      <c r="G129" s="344"/>
      <c r="H129" s="344"/>
      <c r="I129" s="338"/>
      <c r="J129" s="338"/>
      <c r="K129" s="73"/>
      <c r="L129" s="72"/>
    </row>
    <row r="130" spans="2:12" ht="15.75" customHeight="1" x14ac:dyDescent="0.3">
      <c r="B130" s="342"/>
      <c r="C130" s="296"/>
      <c r="D130" s="296"/>
      <c r="E130" s="343"/>
      <c r="F130" s="54" t="s">
        <v>87</v>
      </c>
      <c r="G130" s="344"/>
      <c r="H130" s="344"/>
      <c r="I130" s="338"/>
      <c r="J130" s="338"/>
      <c r="K130" s="72"/>
      <c r="L130" s="72"/>
    </row>
    <row r="131" spans="2:12" ht="15.75" customHeight="1" x14ac:dyDescent="0.3">
      <c r="B131" s="342"/>
      <c r="C131" s="281"/>
      <c r="D131" s="281"/>
      <c r="E131" s="341"/>
      <c r="F131" s="61" t="s">
        <v>112</v>
      </c>
      <c r="G131" s="345"/>
      <c r="H131" s="345"/>
      <c r="I131" s="339"/>
      <c r="J131" s="339"/>
      <c r="K131" s="72"/>
      <c r="L131" s="72"/>
    </row>
    <row r="132" spans="2:12" ht="65.25" customHeight="1" x14ac:dyDescent="0.3">
      <c r="B132" s="340" t="s">
        <v>343</v>
      </c>
      <c r="C132" s="340"/>
      <c r="D132" s="340"/>
      <c r="E132" s="340"/>
      <c r="F132" s="340"/>
      <c r="G132" s="340"/>
      <c r="H132" s="340"/>
      <c r="I132" s="340"/>
      <c r="J132" s="340"/>
    </row>
    <row r="134" spans="2:12" ht="20.25" customHeight="1" x14ac:dyDescent="0.3">
      <c r="I134" s="76" t="s">
        <v>114</v>
      </c>
      <c r="J134" s="77">
        <f>SUM(J34:J131)</f>
        <v>631048000</v>
      </c>
    </row>
  </sheetData>
  <mergeCells count="107">
    <mergeCell ref="J124:J131"/>
    <mergeCell ref="B132:J132"/>
    <mergeCell ref="B124:B131"/>
    <mergeCell ref="D124:D131"/>
    <mergeCell ref="E124:E131"/>
    <mergeCell ref="G124:G131"/>
    <mergeCell ref="H124:H131"/>
    <mergeCell ref="I124:I131"/>
    <mergeCell ref="J109:J115"/>
    <mergeCell ref="B116:B123"/>
    <mergeCell ref="D116:D123"/>
    <mergeCell ref="E116:E123"/>
    <mergeCell ref="G116:G123"/>
    <mergeCell ref="H116:H123"/>
    <mergeCell ref="I116:I123"/>
    <mergeCell ref="J116:J123"/>
    <mergeCell ref="B109:B115"/>
    <mergeCell ref="D109:D115"/>
    <mergeCell ref="E109:E115"/>
    <mergeCell ref="G109:G115"/>
    <mergeCell ref="H109:H115"/>
    <mergeCell ref="I109:I115"/>
    <mergeCell ref="J91:J100"/>
    <mergeCell ref="B101:B108"/>
    <mergeCell ref="D101:D108"/>
    <mergeCell ref="E101:E108"/>
    <mergeCell ref="G101:G108"/>
    <mergeCell ref="H101:H108"/>
    <mergeCell ref="I101:I108"/>
    <mergeCell ref="J101:J108"/>
    <mergeCell ref="B91:B100"/>
    <mergeCell ref="D91:D100"/>
    <mergeCell ref="E91:E100"/>
    <mergeCell ref="G91:G100"/>
    <mergeCell ref="H91:H100"/>
    <mergeCell ref="I91:I100"/>
    <mergeCell ref="H55:H64"/>
    <mergeCell ref="I55:I64"/>
    <mergeCell ref="J73:J82"/>
    <mergeCell ref="B83:B90"/>
    <mergeCell ref="D83:D90"/>
    <mergeCell ref="E83:E90"/>
    <mergeCell ref="G83:G90"/>
    <mergeCell ref="H83:H90"/>
    <mergeCell ref="I83:I90"/>
    <mergeCell ref="J83:J90"/>
    <mergeCell ref="B73:B82"/>
    <mergeCell ref="D73:D82"/>
    <mergeCell ref="E73:E82"/>
    <mergeCell ref="G73:G82"/>
    <mergeCell ref="H73:H82"/>
    <mergeCell ref="I73:I82"/>
    <mergeCell ref="I44:I54"/>
    <mergeCell ref="J44:J54"/>
    <mergeCell ref="J14:J21"/>
    <mergeCell ref="B34:B43"/>
    <mergeCell ref="C34:C131"/>
    <mergeCell ref="D34:D43"/>
    <mergeCell ref="E34:E43"/>
    <mergeCell ref="G34:G43"/>
    <mergeCell ref="H34:H43"/>
    <mergeCell ref="I34:I43"/>
    <mergeCell ref="J34:J43"/>
    <mergeCell ref="B44:B54"/>
    <mergeCell ref="J55:J64"/>
    <mergeCell ref="B65:B72"/>
    <mergeCell ref="D65:D72"/>
    <mergeCell ref="E65:E72"/>
    <mergeCell ref="G65:G72"/>
    <mergeCell ref="H65:H72"/>
    <mergeCell ref="I65:I72"/>
    <mergeCell ref="J65:J72"/>
    <mergeCell ref="B55:B64"/>
    <mergeCell ref="D55:D64"/>
    <mergeCell ref="E55:E64"/>
    <mergeCell ref="G55:G64"/>
    <mergeCell ref="B14:B21"/>
    <mergeCell ref="C14:C21"/>
    <mergeCell ref="D14:D21"/>
    <mergeCell ref="E14:E21"/>
    <mergeCell ref="F14:F21"/>
    <mergeCell ref="D44:D54"/>
    <mergeCell ref="E44:E54"/>
    <mergeCell ref="G44:G54"/>
    <mergeCell ref="H44:H54"/>
    <mergeCell ref="Q1:U1"/>
    <mergeCell ref="V1:Z1"/>
    <mergeCell ref="AA1:AG1"/>
    <mergeCell ref="B3:B12"/>
    <mergeCell ref="C3:C6"/>
    <mergeCell ref="D3:D6"/>
    <mergeCell ref="E3:E6"/>
    <mergeCell ref="F3:F6"/>
    <mergeCell ref="J3:J6"/>
    <mergeCell ref="K3:K6"/>
    <mergeCell ref="C8:C9"/>
    <mergeCell ref="D8:D9"/>
    <mergeCell ref="E8:E9"/>
    <mergeCell ref="F8:F9"/>
    <mergeCell ref="J8:J9"/>
    <mergeCell ref="A1:K1"/>
    <mergeCell ref="L1:P1"/>
    <mergeCell ref="C10:C12"/>
    <mergeCell ref="D10:D12"/>
    <mergeCell ref="E10:E12"/>
    <mergeCell ref="F10:F12"/>
    <mergeCell ref="J10:J12"/>
  </mergeCell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10</vt:i4>
      </vt:variant>
    </vt:vector>
  </HeadingPairs>
  <TitlesOfParts>
    <vt:vector size="10" baseType="lpstr">
      <vt:lpstr>Estudio de mercado ajustado</vt:lpstr>
      <vt:lpstr>Códigos UNSPSC</vt:lpstr>
      <vt:lpstr>Cotización 1</vt:lpstr>
      <vt:lpstr>Cotización 2</vt:lpstr>
      <vt:lpstr>Cotización 3</vt:lpstr>
      <vt:lpstr>Estudio de mercado</vt:lpstr>
      <vt:lpstr>Costo por componente</vt:lpstr>
      <vt:lpstr>OFERTA ECONOMICA</vt:lpstr>
      <vt:lpstr>CRONOGRAMA GENERAL ACTIVIDADES</vt:lpstr>
      <vt:lpstr>Calculo Forma de Pagos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Juan Camilo Cruz Cruz</cp:lastModifiedBy>
  <cp:revision/>
  <dcterms:created xsi:type="dcterms:W3CDTF">2023-04-17T02:22:11Z</dcterms:created>
  <dcterms:modified xsi:type="dcterms:W3CDTF">2025-09-19T14:34:42Z</dcterms:modified>
  <cp:category/>
  <cp:contentStatus/>
</cp:coreProperties>
</file>