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D:\AEROCIVIL\PROCESO BLINDAJE\PROCESO 2025\"/>
    </mc:Choice>
  </mc:AlternateContent>
  <xr:revisionPtr revIDLastSave="0" documentId="13_ncr:1_{8B9B69A7-3549-491F-9954-C74E3183B344}" xr6:coauthVersionLast="47" xr6:coauthVersionMax="47" xr10:uidLastSave="{00000000-0000-0000-0000-000000000000}"/>
  <bookViews>
    <workbookView xWindow="-120" yWindow="-120" windowWidth="20730" windowHeight="11040" xr2:uid="{69C2E606-BD4D-4B10-AA5D-22261648E014}"/>
  </bookViews>
  <sheets>
    <sheet name="resumen" sheetId="16" r:id="rId1"/>
    <sheet name="Hoja1" sheetId="17" state="hidden" r:id="rId2"/>
    <sheet name="SEC. GENERAL-OFC.REGISTRO (2)" sheetId="12" state="hidden" r:id="rId3"/>
    <sheet name="SCYM SOLUCIONES 2023" sheetId="6" state="hidden" r:id="rId4"/>
    <sheet name="AF CONTRUCTORES 2023" sheetId="7" state="hidden" r:id="rId5"/>
    <sheet name="TELVAL SAS 2023" sheetId="9" state="hidden" r:id="rId6"/>
    <sheet name="INPAME SAS 2023" sheetId="8" state="hidden" r:id="rId7"/>
    <sheet name=" INTEROBRAS 2024" sheetId="5" state="hidden" r:id="rId8"/>
    <sheet name="TELVAL 2024" sheetId="3" state="hidden" r:id="rId9"/>
    <sheet name="CTO 22001177 H4" sheetId="11" state="hidden" r:id="rId10"/>
  </sheets>
  <definedNames>
    <definedName name="_xlnm.Print_Area" localSheetId="7">' INTEROBRAS 2024'!$A$1:$J$102</definedName>
    <definedName name="_xlnm.Print_Titles" localSheetId="7">' INTEROBRAS 2024'!$6:$6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0" i="16" l="1"/>
  <c r="G10" i="16" s="1"/>
  <c r="H10" i="16" s="1"/>
  <c r="L51" i="12" l="1"/>
  <c r="L52" i="12"/>
  <c r="L53" i="12"/>
  <c r="M53" i="12" s="1"/>
  <c r="L54" i="12"/>
  <c r="L55" i="12"/>
  <c r="L56" i="12"/>
  <c r="L50" i="12"/>
  <c r="M50" i="12" s="1"/>
  <c r="J51" i="12"/>
  <c r="K51" i="12" s="1"/>
  <c r="J52" i="12"/>
  <c r="J53" i="12"/>
  <c r="J54" i="12"/>
  <c r="K54" i="12" s="1"/>
  <c r="J55" i="12"/>
  <c r="J56" i="12"/>
  <c r="K56" i="12"/>
  <c r="J50" i="12"/>
  <c r="H51" i="12"/>
  <c r="H52" i="12"/>
  <c r="H53" i="12"/>
  <c r="H54" i="12"/>
  <c r="I54" i="12" s="1"/>
  <c r="H55" i="12"/>
  <c r="H56" i="12"/>
  <c r="H50" i="12"/>
  <c r="I50" i="12" s="1"/>
  <c r="F51" i="12"/>
  <c r="F52" i="12"/>
  <c r="F53" i="12"/>
  <c r="Z53" i="12" s="1"/>
  <c r="F54" i="12"/>
  <c r="F55" i="12"/>
  <c r="F56" i="12"/>
  <c r="F50" i="12"/>
  <c r="G50" i="12" s="1"/>
  <c r="L48" i="12"/>
  <c r="M48" i="12" s="1"/>
  <c r="J48" i="12"/>
  <c r="H48" i="12"/>
  <c r="F48" i="12"/>
  <c r="L46" i="12"/>
  <c r="J46" i="12"/>
  <c r="H46" i="12"/>
  <c r="F46" i="12"/>
  <c r="Z46" i="12" s="1"/>
  <c r="H39" i="12"/>
  <c r="L39" i="12"/>
  <c r="M39" i="12"/>
  <c r="J39" i="12"/>
  <c r="I39" i="12"/>
  <c r="F39" i="12"/>
  <c r="L20" i="12"/>
  <c r="J20" i="12"/>
  <c r="H20" i="12"/>
  <c r="F20" i="12"/>
  <c r="Z20" i="12" s="1"/>
  <c r="L16" i="12"/>
  <c r="M16" i="12" s="1"/>
  <c r="L15" i="12"/>
  <c r="M15" i="12" s="1"/>
  <c r="J16" i="12"/>
  <c r="J15" i="12"/>
  <c r="H16" i="12"/>
  <c r="H15" i="12"/>
  <c r="I15" i="12" s="1"/>
  <c r="F16" i="12"/>
  <c r="F15" i="12"/>
  <c r="J5" i="12"/>
  <c r="J6" i="12"/>
  <c r="N6" i="12" s="1"/>
  <c r="O6" i="12" s="1"/>
  <c r="AA6" i="12" s="1"/>
  <c r="J7" i="12"/>
  <c r="J4" i="12"/>
  <c r="K4" i="12" s="1"/>
  <c r="L5" i="12"/>
  <c r="Z5" i="12" s="1"/>
  <c r="L6" i="12"/>
  <c r="L7" i="12"/>
  <c r="N7" i="12" s="1"/>
  <c r="O7" i="12" s="1"/>
  <c r="L4" i="12"/>
  <c r="F4" i="12"/>
  <c r="H5" i="12"/>
  <c r="H6" i="12"/>
  <c r="H7" i="12"/>
  <c r="H4" i="12"/>
  <c r="I4" i="12" s="1"/>
  <c r="F5" i="12"/>
  <c r="F6" i="12"/>
  <c r="G6" i="12" s="1"/>
  <c r="F7" i="12"/>
  <c r="G7" i="12" s="1"/>
  <c r="V182" i="12"/>
  <c r="W182" i="12" s="1"/>
  <c r="X182" i="12" s="1"/>
  <c r="V181" i="12"/>
  <c r="W181" i="12" s="1"/>
  <c r="X181" i="12" s="1"/>
  <c r="V180" i="12"/>
  <c r="W180" i="12" s="1"/>
  <c r="X180" i="12" s="1"/>
  <c r="V179" i="12"/>
  <c r="W179" i="12" s="1"/>
  <c r="X179" i="12" s="1"/>
  <c r="V178" i="12"/>
  <c r="W178" i="12" s="1"/>
  <c r="X178" i="12" s="1"/>
  <c r="V177" i="12"/>
  <c r="W177" i="12"/>
  <c r="X177" i="12" s="1"/>
  <c r="V176" i="12"/>
  <c r="W176" i="12"/>
  <c r="X176" i="12" s="1"/>
  <c r="W175" i="12"/>
  <c r="X175" i="12" s="1"/>
  <c r="V175" i="12"/>
  <c r="W174" i="12"/>
  <c r="X174" i="12" s="1"/>
  <c r="V174" i="12"/>
  <c r="V173" i="12"/>
  <c r="W173" i="12" s="1"/>
  <c r="X173" i="12" s="1"/>
  <c r="V172" i="12"/>
  <c r="W172" i="12" s="1"/>
  <c r="X172" i="12" s="1"/>
  <c r="V171" i="12"/>
  <c r="W171" i="12" s="1"/>
  <c r="X171" i="12" s="1"/>
  <c r="V170" i="12"/>
  <c r="W170" i="12"/>
  <c r="X170" i="12" s="1"/>
  <c r="V169" i="12"/>
  <c r="W169" i="12" s="1"/>
  <c r="X169" i="12" s="1"/>
  <c r="V168" i="12"/>
  <c r="W168" i="12" s="1"/>
  <c r="X168" i="12" s="1"/>
  <c r="V167" i="12"/>
  <c r="W167" i="12" s="1"/>
  <c r="X167" i="12" s="1"/>
  <c r="V166" i="12"/>
  <c r="W166" i="12" s="1"/>
  <c r="X166" i="12" s="1"/>
  <c r="V165" i="12"/>
  <c r="W165" i="12" s="1"/>
  <c r="X165" i="12" s="1"/>
  <c r="V164" i="12"/>
  <c r="W164" i="12" s="1"/>
  <c r="X164" i="12" s="1"/>
  <c r="V163" i="12"/>
  <c r="W163" i="12" s="1"/>
  <c r="X163" i="12" s="1"/>
  <c r="V162" i="12"/>
  <c r="W162" i="12" s="1"/>
  <c r="X162" i="12" s="1"/>
  <c r="V161" i="12"/>
  <c r="W161" i="12"/>
  <c r="X161" i="12" s="1"/>
  <c r="V160" i="12"/>
  <c r="W160" i="12"/>
  <c r="X160" i="12" s="1"/>
  <c r="W159" i="12"/>
  <c r="X159" i="12" s="1"/>
  <c r="V159" i="12"/>
  <c r="W158" i="12"/>
  <c r="X158" i="12" s="1"/>
  <c r="V158" i="12"/>
  <c r="V157" i="12"/>
  <c r="W157" i="12" s="1"/>
  <c r="X157" i="12" s="1"/>
  <c r="V156" i="12"/>
  <c r="W156" i="12" s="1"/>
  <c r="X156" i="12" s="1"/>
  <c r="V155" i="12"/>
  <c r="W155" i="12" s="1"/>
  <c r="X155" i="12" s="1"/>
  <c r="V154" i="12"/>
  <c r="W154" i="12"/>
  <c r="X154" i="12" s="1"/>
  <c r="W153" i="12"/>
  <c r="X153" i="12" s="1"/>
  <c r="W152" i="12"/>
  <c r="X152" i="12" s="1"/>
  <c r="N150" i="12"/>
  <c r="O150" i="12" s="1"/>
  <c r="X150" i="12" s="1"/>
  <c r="M150" i="12"/>
  <c r="K150" i="12"/>
  <c r="I150" i="12"/>
  <c r="G150" i="12"/>
  <c r="N149" i="12"/>
  <c r="O149" i="12" s="1"/>
  <c r="X149" i="12" s="1"/>
  <c r="M149" i="12"/>
  <c r="K149" i="12"/>
  <c r="I149" i="12"/>
  <c r="G149" i="12"/>
  <c r="N148" i="12"/>
  <c r="O148" i="12" s="1"/>
  <c r="X148" i="12" s="1"/>
  <c r="M148" i="12"/>
  <c r="K148" i="12"/>
  <c r="I148" i="12"/>
  <c r="G148" i="12"/>
  <c r="N147" i="12"/>
  <c r="O147" i="12" s="1"/>
  <c r="X147" i="12" s="1"/>
  <c r="M147" i="12"/>
  <c r="K147" i="12"/>
  <c r="I147" i="12"/>
  <c r="G147" i="12"/>
  <c r="N146" i="12"/>
  <c r="O146" i="12" s="1"/>
  <c r="X146" i="12" s="1"/>
  <c r="M146" i="12"/>
  <c r="K146" i="12"/>
  <c r="I146" i="12"/>
  <c r="G146" i="12"/>
  <c r="N145" i="12"/>
  <c r="O145" i="12" s="1"/>
  <c r="X145" i="12" s="1"/>
  <c r="M145" i="12"/>
  <c r="K145" i="12"/>
  <c r="I145" i="12"/>
  <c r="G145" i="12"/>
  <c r="O144" i="12"/>
  <c r="X144" i="12" s="1"/>
  <c r="N144" i="12"/>
  <c r="M144" i="12"/>
  <c r="K144" i="12"/>
  <c r="I144" i="12"/>
  <c r="G144" i="12"/>
  <c r="N142" i="12"/>
  <c r="O142" i="12" s="1"/>
  <c r="X142" i="12" s="1"/>
  <c r="M142" i="12"/>
  <c r="K142" i="12"/>
  <c r="I142" i="12"/>
  <c r="G142" i="12"/>
  <c r="N140" i="12"/>
  <c r="O140" i="12" s="1"/>
  <c r="X140" i="12" s="1"/>
  <c r="M140" i="12"/>
  <c r="K140" i="12"/>
  <c r="I140" i="12"/>
  <c r="G140" i="12"/>
  <c r="W138" i="12"/>
  <c r="X138" i="12" s="1"/>
  <c r="W137" i="12"/>
  <c r="X137" i="12" s="1"/>
  <c r="W136" i="12"/>
  <c r="X136" i="12" s="1"/>
  <c r="W135" i="12"/>
  <c r="X135" i="12"/>
  <c r="W134" i="12"/>
  <c r="X134" i="12" s="1"/>
  <c r="N133" i="12"/>
  <c r="O133" i="12"/>
  <c r="X133" i="12" s="1"/>
  <c r="M133" i="12"/>
  <c r="K133" i="12"/>
  <c r="I133" i="12"/>
  <c r="G133" i="12"/>
  <c r="W131" i="12"/>
  <c r="X131" i="12" s="1"/>
  <c r="W130" i="12"/>
  <c r="X130" i="12" s="1"/>
  <c r="W129" i="12"/>
  <c r="X129" i="12" s="1"/>
  <c r="W128" i="12"/>
  <c r="X128" i="12" s="1"/>
  <c r="W127" i="12"/>
  <c r="X127" i="12" s="1"/>
  <c r="W126" i="12"/>
  <c r="X126" i="12" s="1"/>
  <c r="W125" i="12"/>
  <c r="X125" i="12"/>
  <c r="W124" i="12"/>
  <c r="X124" i="12" s="1"/>
  <c r="W123" i="12"/>
  <c r="X123" i="12"/>
  <c r="W122" i="12"/>
  <c r="X122" i="12" s="1"/>
  <c r="W121" i="12"/>
  <c r="X121" i="12" s="1"/>
  <c r="X120" i="12"/>
  <c r="W120" i="12"/>
  <c r="W119" i="12"/>
  <c r="X119" i="12" s="1"/>
  <c r="W118" i="12"/>
  <c r="X118" i="12" s="1"/>
  <c r="W117" i="12"/>
  <c r="X117" i="12" s="1"/>
  <c r="W116" i="12"/>
  <c r="X116" i="12" s="1"/>
  <c r="W115" i="12"/>
  <c r="X115" i="12" s="1"/>
  <c r="N114" i="12"/>
  <c r="M114" i="12"/>
  <c r="K114" i="12"/>
  <c r="I114" i="12"/>
  <c r="G114" i="12"/>
  <c r="W112" i="12"/>
  <c r="X112" i="12" s="1"/>
  <c r="N110" i="12"/>
  <c r="O110" i="12" s="1"/>
  <c r="X110" i="12" s="1"/>
  <c r="M110" i="12"/>
  <c r="K110" i="12"/>
  <c r="I110" i="12"/>
  <c r="G110" i="12"/>
  <c r="N109" i="12"/>
  <c r="O109" i="12" s="1"/>
  <c r="X109" i="12" s="1"/>
  <c r="M109" i="12"/>
  <c r="K109" i="12"/>
  <c r="I109" i="12"/>
  <c r="G109" i="12"/>
  <c r="W107" i="12"/>
  <c r="X107" i="12" s="1"/>
  <c r="W106" i="12"/>
  <c r="X106" i="12" s="1"/>
  <c r="W105" i="12"/>
  <c r="X105" i="12" s="1"/>
  <c r="W104" i="12"/>
  <c r="X104" i="12" s="1"/>
  <c r="W103" i="12"/>
  <c r="X103" i="12" s="1"/>
  <c r="N101" i="12"/>
  <c r="O101" i="12" s="1"/>
  <c r="X101" i="12" s="1"/>
  <c r="M101" i="12"/>
  <c r="K101" i="12"/>
  <c r="I101" i="12"/>
  <c r="G101" i="12"/>
  <c r="N100" i="12"/>
  <c r="O100" i="12" s="1"/>
  <c r="X100" i="12" s="1"/>
  <c r="M100" i="12"/>
  <c r="K100" i="12"/>
  <c r="I100" i="12"/>
  <c r="G100" i="12"/>
  <c r="N99" i="12"/>
  <c r="O99" i="12"/>
  <c r="X99" i="12" s="1"/>
  <c r="M99" i="12"/>
  <c r="K99" i="12"/>
  <c r="I99" i="12"/>
  <c r="G99" i="12"/>
  <c r="N98" i="12"/>
  <c r="O98" i="12" s="1"/>
  <c r="X98" i="12" s="1"/>
  <c r="M98" i="12"/>
  <c r="K98" i="12"/>
  <c r="I98" i="12"/>
  <c r="G98" i="12"/>
  <c r="Z88" i="12"/>
  <c r="V88" i="12"/>
  <c r="W88" i="12" s="1"/>
  <c r="Z87" i="12"/>
  <c r="AB87" i="12" s="1"/>
  <c r="V87" i="12"/>
  <c r="W87" i="12" s="1"/>
  <c r="AA87" i="12" s="1"/>
  <c r="Z86" i="12"/>
  <c r="V86" i="12"/>
  <c r="W86" i="12" s="1"/>
  <c r="AA86" i="12" s="1"/>
  <c r="Z85" i="12"/>
  <c r="AB85" i="12" s="1"/>
  <c r="V85" i="12"/>
  <c r="W85" i="12" s="1"/>
  <c r="AA85" i="12" s="1"/>
  <c r="Z84" i="12"/>
  <c r="V84" i="12"/>
  <c r="W84" i="12" s="1"/>
  <c r="Z83" i="12"/>
  <c r="V83" i="12"/>
  <c r="W83" i="12" s="1"/>
  <c r="Z82" i="12"/>
  <c r="V82" i="12"/>
  <c r="W82" i="12" s="1"/>
  <c r="X82" i="12" s="1"/>
  <c r="Z81" i="12"/>
  <c r="V81" i="12"/>
  <c r="W81" i="12"/>
  <c r="AA81" i="12" s="1"/>
  <c r="Z80" i="12"/>
  <c r="W80" i="12"/>
  <c r="AA80" i="12" s="1"/>
  <c r="AB80" i="12" s="1"/>
  <c r="V80" i="12"/>
  <c r="Z79" i="12"/>
  <c r="V79" i="12"/>
  <c r="W79" i="12"/>
  <c r="X79" i="12" s="1"/>
  <c r="Z78" i="12"/>
  <c r="V78" i="12"/>
  <c r="W78" i="12" s="1"/>
  <c r="X78" i="12" s="1"/>
  <c r="Z77" i="12"/>
  <c r="V77" i="12"/>
  <c r="W77" i="12" s="1"/>
  <c r="Z76" i="12"/>
  <c r="V76" i="12"/>
  <c r="W76" i="12" s="1"/>
  <c r="AA76" i="12" s="1"/>
  <c r="Z75" i="12"/>
  <c r="V75" i="12"/>
  <c r="W75" i="12" s="1"/>
  <c r="Z74" i="12"/>
  <c r="V74" i="12"/>
  <c r="W74" i="12" s="1"/>
  <c r="AA74" i="12" s="1"/>
  <c r="Z73" i="12"/>
  <c r="V73" i="12"/>
  <c r="W73" i="12"/>
  <c r="Z72" i="12"/>
  <c r="V72" i="12"/>
  <c r="W72" i="12" s="1"/>
  <c r="AA72" i="12" s="1"/>
  <c r="AB72" i="12" s="1"/>
  <c r="Z71" i="12"/>
  <c r="V71" i="12"/>
  <c r="W71" i="12" s="1"/>
  <c r="AA71" i="12" s="1"/>
  <c r="AB71" i="12" s="1"/>
  <c r="Z70" i="12"/>
  <c r="V70" i="12"/>
  <c r="W70" i="12" s="1"/>
  <c r="X70" i="12" s="1"/>
  <c r="Z69" i="12"/>
  <c r="V69" i="12"/>
  <c r="W69" i="12" s="1"/>
  <c r="AA69" i="12" s="1"/>
  <c r="AB69" i="12" s="1"/>
  <c r="Z68" i="12"/>
  <c r="W68" i="12"/>
  <c r="X68" i="12" s="1"/>
  <c r="V68" i="12"/>
  <c r="Z67" i="12"/>
  <c r="V67" i="12"/>
  <c r="W67" i="12" s="1"/>
  <c r="Z66" i="12"/>
  <c r="V66" i="12"/>
  <c r="W66" i="12" s="1"/>
  <c r="Z65" i="12"/>
  <c r="V65" i="12"/>
  <c r="W65" i="12" s="1"/>
  <c r="Z64" i="12"/>
  <c r="V64" i="12"/>
  <c r="W64" i="12" s="1"/>
  <c r="X64" i="12" s="1"/>
  <c r="Z63" i="12"/>
  <c r="V63" i="12"/>
  <c r="W63" i="12" s="1"/>
  <c r="X63" i="12" s="1"/>
  <c r="Z62" i="12"/>
  <c r="V62" i="12"/>
  <c r="W62" i="12" s="1"/>
  <c r="AA62" i="12" s="1"/>
  <c r="AB62" i="12" s="1"/>
  <c r="Z61" i="12"/>
  <c r="V61" i="12"/>
  <c r="W61" i="12" s="1"/>
  <c r="Z60" i="12"/>
  <c r="V60" i="12"/>
  <c r="W60" i="12" s="1"/>
  <c r="Z59" i="12"/>
  <c r="W59" i="12"/>
  <c r="Z58" i="12"/>
  <c r="W58" i="12"/>
  <c r="AA58" i="12" s="1"/>
  <c r="AA57" i="12"/>
  <c r="Z57" i="12"/>
  <c r="M56" i="12"/>
  <c r="I56" i="12"/>
  <c r="G56" i="12"/>
  <c r="Z55" i="12"/>
  <c r="N55" i="12"/>
  <c r="O55" i="12" s="1"/>
  <c r="AA55" i="12" s="1"/>
  <c r="AB55" i="12" s="1"/>
  <c r="M55" i="12"/>
  <c r="K55" i="12"/>
  <c r="I55" i="12"/>
  <c r="G55" i="12"/>
  <c r="M54" i="12"/>
  <c r="G54" i="12"/>
  <c r="N53" i="12"/>
  <c r="O53" i="12" s="1"/>
  <c r="AA53" i="12" s="1"/>
  <c r="K53" i="12"/>
  <c r="I53" i="12"/>
  <c r="G53" i="12"/>
  <c r="Z52" i="12"/>
  <c r="N52" i="12"/>
  <c r="O52" i="12" s="1"/>
  <c r="AA52" i="12" s="1"/>
  <c r="M52" i="12"/>
  <c r="K52" i="12"/>
  <c r="I52" i="12"/>
  <c r="G52" i="12"/>
  <c r="M51" i="12"/>
  <c r="I51" i="12"/>
  <c r="G51" i="12"/>
  <c r="K50" i="12"/>
  <c r="AA49" i="12"/>
  <c r="AB49" i="12" s="1"/>
  <c r="AC49" i="12" s="1"/>
  <c r="Z49" i="12"/>
  <c r="K48" i="12"/>
  <c r="I48" i="12"/>
  <c r="G48" i="12"/>
  <c r="AA47" i="12"/>
  <c r="Z47" i="12"/>
  <c r="M46" i="12"/>
  <c r="K46" i="12"/>
  <c r="I46" i="12"/>
  <c r="G46" i="12"/>
  <c r="AA45" i="12"/>
  <c r="Z45" i="12"/>
  <c r="Z44" i="12"/>
  <c r="W44" i="12"/>
  <c r="Z43" i="12"/>
  <c r="W43" i="12"/>
  <c r="X43" i="12" s="1"/>
  <c r="Z42" i="12"/>
  <c r="W42" i="12"/>
  <c r="AA42" i="12" s="1"/>
  <c r="Z41" i="12"/>
  <c r="W41" i="12"/>
  <c r="X41" i="12" s="1"/>
  <c r="AA41" i="12"/>
  <c r="Z40" i="12"/>
  <c r="W40" i="12"/>
  <c r="X40" i="12" s="1"/>
  <c r="G39" i="12"/>
  <c r="AA38" i="12"/>
  <c r="Z38" i="12"/>
  <c r="Z37" i="12"/>
  <c r="W37" i="12"/>
  <c r="X37" i="12" s="1"/>
  <c r="AA36" i="12"/>
  <c r="Z36" i="12"/>
  <c r="W36" i="12"/>
  <c r="X36" i="12" s="1"/>
  <c r="AA35" i="12"/>
  <c r="Z35" i="12"/>
  <c r="W35" i="12"/>
  <c r="X35" i="12" s="1"/>
  <c r="Z34" i="12"/>
  <c r="W34" i="12"/>
  <c r="AA34" i="12" s="1"/>
  <c r="Z33" i="12"/>
  <c r="W33" i="12"/>
  <c r="AA33" i="12" s="1"/>
  <c r="Z32" i="12"/>
  <c r="W32" i="12"/>
  <c r="X32" i="12" s="1"/>
  <c r="Z31" i="12"/>
  <c r="W31" i="12"/>
  <c r="AA31" i="12" s="1"/>
  <c r="Z30" i="12"/>
  <c r="W30" i="12"/>
  <c r="AA30" i="12" s="1"/>
  <c r="AB30" i="12" s="1"/>
  <c r="Z29" i="12"/>
  <c r="W29" i="12"/>
  <c r="Z28" i="12"/>
  <c r="W28" i="12"/>
  <c r="Z27" i="12"/>
  <c r="W27" i="12"/>
  <c r="Z26" i="12"/>
  <c r="W26" i="12"/>
  <c r="AA26" i="12" s="1"/>
  <c r="Z25" i="12"/>
  <c r="W25" i="12"/>
  <c r="AA25" i="12"/>
  <c r="Z24" i="12"/>
  <c r="W24" i="12"/>
  <c r="AA24" i="12" s="1"/>
  <c r="Z23" i="12"/>
  <c r="W23" i="12"/>
  <c r="X23" i="12" s="1"/>
  <c r="Z22" i="12"/>
  <c r="W22" i="12"/>
  <c r="X22" i="12" s="1"/>
  <c r="Z21" i="12"/>
  <c r="W21" i="12"/>
  <c r="K20" i="12"/>
  <c r="I20" i="12"/>
  <c r="AA19" i="12"/>
  <c r="AB19" i="12" s="1"/>
  <c r="Z19" i="12"/>
  <c r="Z18" i="12"/>
  <c r="W18" i="12"/>
  <c r="AA18" i="12" s="1"/>
  <c r="AA17" i="12"/>
  <c r="Z17" i="12"/>
  <c r="K16" i="12"/>
  <c r="I16" i="12"/>
  <c r="K15" i="12"/>
  <c r="AA14" i="12"/>
  <c r="Z14" i="12"/>
  <c r="Z13" i="12"/>
  <c r="W13" i="12"/>
  <c r="AA13" i="12" s="1"/>
  <c r="AA12" i="12"/>
  <c r="Z12" i="12"/>
  <c r="W12" i="12"/>
  <c r="X12" i="12" s="1"/>
  <c r="Z11" i="12"/>
  <c r="W11" i="12"/>
  <c r="X11" i="12" s="1"/>
  <c r="Z10" i="12"/>
  <c r="W10" i="12"/>
  <c r="X10" i="12" s="1"/>
  <c r="Z9" i="12"/>
  <c r="W9" i="12"/>
  <c r="X9" i="12" s="1"/>
  <c r="AA9" i="12"/>
  <c r="AA8" i="12"/>
  <c r="AB8" i="12" s="1"/>
  <c r="Z8" i="12"/>
  <c r="Z7" i="12"/>
  <c r="M7" i="12"/>
  <c r="K7" i="12"/>
  <c r="I7" i="12"/>
  <c r="M6" i="12"/>
  <c r="I6" i="12"/>
  <c r="M5" i="12"/>
  <c r="K5" i="12"/>
  <c r="I5" i="12"/>
  <c r="G5" i="12"/>
  <c r="M4" i="12"/>
  <c r="X52" i="12"/>
  <c r="Z56" i="12"/>
  <c r="N54" i="12"/>
  <c r="O54" i="12" s="1"/>
  <c r="AA54" i="12" s="1"/>
  <c r="N51" i="12"/>
  <c r="O51" i="12" s="1"/>
  <c r="X51" i="12" s="1"/>
  <c r="N56" i="12"/>
  <c r="O56" i="12" s="1"/>
  <c r="AA56" i="12" s="1"/>
  <c r="AB56" i="12" s="1"/>
  <c r="N48" i="12"/>
  <c r="O48" i="12" s="1"/>
  <c r="K39" i="12"/>
  <c r="M20" i="12"/>
  <c r="AA82" i="12"/>
  <c r="AB82" i="12" s="1"/>
  <c r="AJ82" i="12" s="1"/>
  <c r="X6" i="12"/>
  <c r="AB74" i="12"/>
  <c r="AH74" i="12" s="1"/>
  <c r="X74" i="12"/>
  <c r="AA83" i="12"/>
  <c r="X83" i="12"/>
  <c r="AB86" i="12"/>
  <c r="AC86" i="12" s="1"/>
  <c r="X86" i="12"/>
  <c r="AA70" i="12"/>
  <c r="AB70" i="12" s="1"/>
  <c r="AC70" i="12" s="1"/>
  <c r="AK70" i="12" s="1"/>
  <c r="AA79" i="12"/>
  <c r="AB79" i="12" s="1"/>
  <c r="X81" i="12"/>
  <c r="AA84" i="12"/>
  <c r="X84" i="12"/>
  <c r="X87" i="12"/>
  <c r="X26" i="12"/>
  <c r="AA63" i="12"/>
  <c r="AB63" i="12" s="1"/>
  <c r="AA75" i="12"/>
  <c r="X75" i="12"/>
  <c r="X62" i="12"/>
  <c r="X25" i="12"/>
  <c r="X33" i="12"/>
  <c r="X69" i="12"/>
  <c r="X85" i="12"/>
  <c r="AA88" i="12"/>
  <c r="AB88" i="12" s="1"/>
  <c r="X88" i="12"/>
  <c r="AA32" i="12"/>
  <c r="AB32" i="12" s="1"/>
  <c r="AC32" i="12" s="1"/>
  <c r="AA64" i="12"/>
  <c r="AB64" i="12" s="1"/>
  <c r="AC64" i="12" s="1"/>
  <c r="AA73" i="12"/>
  <c r="AB73" i="12" s="1"/>
  <c r="X73" i="12"/>
  <c r="X76" i="12"/>
  <c r="AA67" i="12"/>
  <c r="AB67" i="12" s="1"/>
  <c r="X67" i="12"/>
  <c r="AA59" i="12"/>
  <c r="AB59" i="12" s="1"/>
  <c r="AC59" i="12" s="1"/>
  <c r="AL59" i="12" s="1"/>
  <c r="X59" i="12"/>
  <c r="X42" i="12"/>
  <c r="X72" i="12"/>
  <c r="AA78" i="12"/>
  <c r="AB78" i="12" s="1"/>
  <c r="X56" i="12"/>
  <c r="AC67" i="12"/>
  <c r="AC74" i="12"/>
  <c r="AC82" i="12"/>
  <c r="AH82" i="12" s="1"/>
  <c r="AC78" i="12"/>
  <c r="AJ67" i="12"/>
  <c r="AK67" i="12"/>
  <c r="AI82" i="12"/>
  <c r="AL67" i="12"/>
  <c r="AG67" i="12"/>
  <c r="AH67" i="12"/>
  <c r="J286" i="9"/>
  <c r="J285" i="9"/>
  <c r="J284" i="9"/>
  <c r="J283" i="9"/>
  <c r="J282" i="9"/>
  <c r="J281" i="9"/>
  <c r="J280" i="9"/>
  <c r="J279" i="9"/>
  <c r="J278" i="9"/>
  <c r="J276" i="9"/>
  <c r="J275" i="9"/>
  <c r="J274" i="9"/>
  <c r="J273" i="9"/>
  <c r="J272" i="9"/>
  <c r="J271" i="9"/>
  <c r="J270" i="9"/>
  <c r="J269" i="9"/>
  <c r="J268" i="9"/>
  <c r="J266" i="9"/>
  <c r="J265" i="9"/>
  <c r="J264" i="9"/>
  <c r="J263" i="9"/>
  <c r="J262" i="9"/>
  <c r="J261" i="9"/>
  <c r="J260" i="9"/>
  <c r="J259" i="9"/>
  <c r="J258" i="9"/>
  <c r="J257" i="9"/>
  <c r="J256" i="9"/>
  <c r="J255" i="9"/>
  <c r="J254" i="9"/>
  <c r="J253" i="9"/>
  <c r="J252" i="9"/>
  <c r="J251" i="9"/>
  <c r="J250" i="9"/>
  <c r="J249" i="9"/>
  <c r="J248" i="9"/>
  <c r="J247" i="9"/>
  <c r="J246" i="9"/>
  <c r="J245" i="9"/>
  <c r="J244" i="9"/>
  <c r="J243" i="9"/>
  <c r="J242" i="9"/>
  <c r="J241" i="9"/>
  <c r="J240" i="9"/>
  <c r="J239" i="9"/>
  <c r="J238" i="9"/>
  <c r="J237" i="9"/>
  <c r="J236" i="9"/>
  <c r="J235" i="9"/>
  <c r="J234" i="9"/>
  <c r="J233" i="9"/>
  <c r="J232" i="9"/>
  <c r="J231" i="9"/>
  <c r="J230" i="9"/>
  <c r="J229" i="9"/>
  <c r="J228" i="9"/>
  <c r="J227" i="9"/>
  <c r="J226" i="9"/>
  <c r="J225" i="9"/>
  <c r="J223" i="9"/>
  <c r="J222" i="9"/>
  <c r="J221" i="9"/>
  <c r="J220" i="9"/>
  <c r="J219" i="9"/>
  <c r="J218" i="9"/>
  <c r="J217" i="9"/>
  <c r="J216" i="9"/>
  <c r="J215" i="9"/>
  <c r="J214" i="9"/>
  <c r="J213" i="9"/>
  <c r="J212" i="9"/>
  <c r="J211" i="9"/>
  <c r="J210" i="9"/>
  <c r="J209" i="9"/>
  <c r="J208" i="9"/>
  <c r="J207" i="9"/>
  <c r="J206" i="9"/>
  <c r="J205" i="9"/>
  <c r="J204" i="9"/>
  <c r="J203" i="9"/>
  <c r="J202" i="9"/>
  <c r="J200" i="9"/>
  <c r="J199" i="9"/>
  <c r="J198" i="9"/>
  <c r="J197" i="9"/>
  <c r="J196" i="9"/>
  <c r="J195" i="9"/>
  <c r="J194" i="9"/>
  <c r="J193" i="9"/>
  <c r="J192" i="9"/>
  <c r="J190" i="9"/>
  <c r="J189" i="9"/>
  <c r="J188" i="9"/>
  <c r="J187" i="9"/>
  <c r="J186" i="9"/>
  <c r="J185" i="9"/>
  <c r="J184" i="9"/>
  <c r="J183" i="9"/>
  <c r="J182" i="9"/>
  <c r="J181" i="9"/>
  <c r="J180" i="9"/>
  <c r="J179" i="9"/>
  <c r="J178" i="9"/>
  <c r="J177" i="9"/>
  <c r="J175" i="9"/>
  <c r="J174" i="9"/>
  <c r="J173" i="9"/>
  <c r="J172" i="9"/>
  <c r="J170" i="9"/>
  <c r="J169" i="9"/>
  <c r="J168" i="9"/>
  <c r="J167" i="9"/>
  <c r="J166" i="9"/>
  <c r="J165" i="9"/>
  <c r="J163" i="9"/>
  <c r="J162" i="9"/>
  <c r="J161" i="9"/>
  <c r="J160" i="9"/>
  <c r="J159" i="9"/>
  <c r="J158" i="9"/>
  <c r="J157" i="9"/>
  <c r="J156" i="9"/>
  <c r="J155" i="9"/>
  <c r="J154" i="9"/>
  <c r="J153" i="9"/>
  <c r="J152" i="9"/>
  <c r="J151" i="9"/>
  <c r="J150" i="9"/>
  <c r="J149" i="9"/>
  <c r="J148" i="9"/>
  <c r="J147" i="9"/>
  <c r="J146" i="9"/>
  <c r="J145" i="9"/>
  <c r="J144" i="9"/>
  <c r="J143" i="9"/>
  <c r="J142" i="9"/>
  <c r="J141" i="9"/>
  <c r="J140" i="9"/>
  <c r="J139" i="9"/>
  <c r="J138" i="9"/>
  <c r="J136" i="9"/>
  <c r="J135" i="9"/>
  <c r="J134" i="9"/>
  <c r="J133" i="9"/>
  <c r="J131" i="9"/>
  <c r="J130" i="9"/>
  <c r="J129" i="9"/>
  <c r="J127" i="9"/>
  <c r="J126" i="9"/>
  <c r="J125" i="9"/>
  <c r="J124" i="9"/>
  <c r="J122" i="9"/>
  <c r="J121" i="9"/>
  <c r="J120" i="9"/>
  <c r="J118" i="9"/>
  <c r="J117" i="9"/>
  <c r="J116" i="9"/>
  <c r="J115" i="9"/>
  <c r="J114" i="9"/>
  <c r="J113" i="9"/>
  <c r="J112" i="9"/>
  <c r="J111" i="9"/>
  <c r="J110" i="9"/>
  <c r="J109" i="9"/>
  <c r="J108" i="9"/>
  <c r="J107" i="9"/>
  <c r="J106" i="9"/>
  <c r="J105" i="9"/>
  <c r="J104" i="9"/>
  <c r="J103" i="9"/>
  <c r="J101" i="9"/>
  <c r="J100" i="9"/>
  <c r="J99" i="9"/>
  <c r="J98" i="9"/>
  <c r="J96" i="9"/>
  <c r="J95" i="9"/>
  <c r="J94" i="9"/>
  <c r="J93" i="9"/>
  <c r="J92" i="9"/>
  <c r="J91" i="9"/>
  <c r="J90" i="9"/>
  <c r="J89" i="9"/>
  <c r="J88" i="9"/>
  <c r="J87" i="9"/>
  <c r="J86" i="9"/>
  <c r="J85" i="9"/>
  <c r="J84" i="9"/>
  <c r="J83" i="9"/>
  <c r="J82" i="9"/>
  <c r="J81" i="9"/>
  <c r="J79" i="9"/>
  <c r="J78" i="9"/>
  <c r="J77" i="9"/>
  <c r="J76" i="9"/>
  <c r="J75" i="9"/>
  <c r="J74" i="9"/>
  <c r="J72" i="9"/>
  <c r="J71" i="9"/>
  <c r="J70" i="9"/>
  <c r="J68" i="9"/>
  <c r="J67" i="9"/>
  <c r="J66" i="9"/>
  <c r="J65" i="9"/>
  <c r="J64" i="9"/>
  <c r="J63" i="9"/>
  <c r="J62" i="9"/>
  <c r="J61" i="9"/>
  <c r="J60" i="9"/>
  <c r="J59" i="9"/>
  <c r="J58" i="9"/>
  <c r="J57" i="9"/>
  <c r="J56" i="9"/>
  <c r="J55" i="9"/>
  <c r="J54" i="9"/>
  <c r="J53" i="9"/>
  <c r="J52" i="9"/>
  <c r="J51" i="9"/>
  <c r="J50" i="9"/>
  <c r="J49" i="9"/>
  <c r="J48" i="9"/>
  <c r="J47" i="9"/>
  <c r="J46" i="9"/>
  <c r="J45" i="9"/>
  <c r="J44" i="9"/>
  <c r="J43" i="9"/>
  <c r="J42" i="9"/>
  <c r="J41" i="9"/>
  <c r="J40" i="9"/>
  <c r="J39" i="9"/>
  <c r="J38" i="9"/>
  <c r="J37" i="9"/>
  <c r="J36" i="9"/>
  <c r="J35" i="9"/>
  <c r="J34" i="9"/>
  <c r="J33" i="9"/>
  <c r="J32" i="9"/>
  <c r="J31" i="9"/>
  <c r="J30" i="9"/>
  <c r="J28" i="9"/>
  <c r="J27" i="9"/>
  <c r="J26" i="9"/>
  <c r="J25" i="9"/>
  <c r="J24" i="9"/>
  <c r="J23" i="9"/>
  <c r="J22" i="9"/>
  <c r="J21" i="9"/>
  <c r="J19" i="9"/>
  <c r="J18" i="9"/>
  <c r="J17" i="9"/>
  <c r="J16" i="9"/>
  <c r="J15" i="9"/>
  <c r="J14" i="9"/>
  <c r="J13" i="9"/>
  <c r="J12" i="9"/>
  <c r="J11" i="9"/>
  <c r="J10" i="9"/>
  <c r="J9" i="9"/>
  <c r="J8" i="9"/>
  <c r="G286" i="8"/>
  <c r="G285" i="8"/>
  <c r="G284" i="8"/>
  <c r="G283" i="8"/>
  <c r="G282" i="8"/>
  <c r="G281" i="8"/>
  <c r="G280" i="8"/>
  <c r="G279" i="8"/>
  <c r="G278" i="8"/>
  <c r="G276" i="8"/>
  <c r="G275" i="8"/>
  <c r="G274" i="8"/>
  <c r="G273" i="8"/>
  <c r="G272" i="8"/>
  <c r="G271" i="8"/>
  <c r="G270" i="8"/>
  <c r="G269" i="8"/>
  <c r="G268" i="8"/>
  <c r="G266" i="8"/>
  <c r="G265" i="8"/>
  <c r="G264" i="8"/>
  <c r="G263" i="8"/>
  <c r="G262" i="8"/>
  <c r="G261" i="8"/>
  <c r="G260" i="8"/>
  <c r="G259" i="8"/>
  <c r="G258" i="8"/>
  <c r="G257" i="8"/>
  <c r="G256" i="8"/>
  <c r="G255" i="8"/>
  <c r="G254" i="8"/>
  <c r="G253" i="8"/>
  <c r="G252" i="8"/>
  <c r="G251" i="8"/>
  <c r="G250" i="8"/>
  <c r="G249" i="8"/>
  <c r="G248" i="8"/>
  <c r="G247" i="8"/>
  <c r="G246" i="8"/>
  <c r="G245" i="8"/>
  <c r="G244" i="8"/>
  <c r="G243" i="8"/>
  <c r="G242" i="8"/>
  <c r="G241" i="8"/>
  <c r="G240" i="8"/>
  <c r="G239" i="8"/>
  <c r="G238" i="8"/>
  <c r="G237" i="8"/>
  <c r="G236" i="8"/>
  <c r="G235" i="8"/>
  <c r="G234" i="8"/>
  <c r="G233" i="8"/>
  <c r="G232" i="8"/>
  <c r="G231" i="8"/>
  <c r="G230" i="8"/>
  <c r="G229" i="8"/>
  <c r="G228" i="8"/>
  <c r="G227" i="8"/>
  <c r="G226" i="8"/>
  <c r="G225" i="8"/>
  <c r="G223" i="8"/>
  <c r="G222" i="8"/>
  <c r="G221" i="8"/>
  <c r="G220" i="8"/>
  <c r="G219" i="8"/>
  <c r="G218" i="8"/>
  <c r="G217" i="8"/>
  <c r="G216" i="8"/>
  <c r="G215" i="8"/>
  <c r="G214" i="8"/>
  <c r="G213" i="8"/>
  <c r="G212" i="8"/>
  <c r="G211" i="8"/>
  <c r="G210" i="8"/>
  <c r="G209" i="8"/>
  <c r="G208" i="8"/>
  <c r="G207" i="8"/>
  <c r="G206" i="8"/>
  <c r="G205" i="8"/>
  <c r="G204" i="8"/>
  <c r="G203" i="8"/>
  <c r="G202" i="8"/>
  <c r="G200" i="8"/>
  <c r="G199" i="8"/>
  <c r="G198" i="8"/>
  <c r="G197" i="8"/>
  <c r="G196" i="8"/>
  <c r="G195" i="8"/>
  <c r="G194" i="8"/>
  <c r="G193" i="8"/>
  <c r="G192" i="8"/>
  <c r="G190" i="8"/>
  <c r="G189" i="8"/>
  <c r="G188" i="8"/>
  <c r="G187" i="8"/>
  <c r="G186" i="8"/>
  <c r="G185" i="8"/>
  <c r="G184" i="8"/>
  <c r="G183" i="8"/>
  <c r="G182" i="8"/>
  <c r="G181" i="8"/>
  <c r="G180" i="8"/>
  <c r="G179" i="8"/>
  <c r="G178" i="8"/>
  <c r="G177" i="8"/>
  <c r="G175" i="8"/>
  <c r="G174" i="8"/>
  <c r="G173" i="8"/>
  <c r="G172" i="8"/>
  <c r="G170" i="8"/>
  <c r="G169" i="8"/>
  <c r="G168" i="8"/>
  <c r="G167" i="8"/>
  <c r="G166" i="8"/>
  <c r="G165" i="8"/>
  <c r="G163" i="8"/>
  <c r="G162" i="8"/>
  <c r="G161" i="8"/>
  <c r="G160" i="8"/>
  <c r="G159" i="8"/>
  <c r="G158" i="8"/>
  <c r="G157" i="8"/>
  <c r="G156" i="8"/>
  <c r="G155" i="8"/>
  <c r="G154" i="8"/>
  <c r="G153" i="8"/>
  <c r="G152" i="8"/>
  <c r="G151" i="8"/>
  <c r="G150" i="8"/>
  <c r="G149" i="8"/>
  <c r="G148" i="8"/>
  <c r="G147" i="8"/>
  <c r="G146" i="8"/>
  <c r="G145" i="8"/>
  <c r="G144" i="8"/>
  <c r="G143" i="8"/>
  <c r="G142" i="8"/>
  <c r="G141" i="8"/>
  <c r="G140" i="8"/>
  <c r="G139" i="8"/>
  <c r="G138" i="8"/>
  <c r="G136" i="8"/>
  <c r="G135" i="8"/>
  <c r="G134" i="8"/>
  <c r="G133" i="8"/>
  <c r="G131" i="8"/>
  <c r="G130" i="8"/>
  <c r="G129" i="8"/>
  <c r="G127" i="8"/>
  <c r="G126" i="8"/>
  <c r="G125" i="8"/>
  <c r="G124" i="8"/>
  <c r="G122" i="8"/>
  <c r="G121" i="8"/>
  <c r="G120" i="8"/>
  <c r="G118" i="8"/>
  <c r="G117" i="8"/>
  <c r="G116" i="8"/>
  <c r="G115" i="8"/>
  <c r="G114" i="8"/>
  <c r="G113" i="8"/>
  <c r="G112" i="8"/>
  <c r="G111" i="8"/>
  <c r="G110" i="8"/>
  <c r="G109" i="8"/>
  <c r="G108" i="8"/>
  <c r="G107" i="8"/>
  <c r="G106" i="8"/>
  <c r="G105" i="8"/>
  <c r="G104" i="8"/>
  <c r="G103" i="8"/>
  <c r="G101" i="8"/>
  <c r="G100" i="8"/>
  <c r="G99" i="8"/>
  <c r="G98" i="8"/>
  <c r="G96" i="8"/>
  <c r="G95" i="8"/>
  <c r="G94" i="8"/>
  <c r="G93" i="8"/>
  <c r="G92" i="8"/>
  <c r="G91" i="8"/>
  <c r="G90" i="8"/>
  <c r="G89" i="8"/>
  <c r="G88" i="8"/>
  <c r="G87" i="8"/>
  <c r="G86" i="8"/>
  <c r="G85" i="8"/>
  <c r="G84" i="8"/>
  <c r="G83" i="8"/>
  <c r="G82" i="8"/>
  <c r="G81" i="8"/>
  <c r="G79" i="8"/>
  <c r="G78" i="8"/>
  <c r="G77" i="8"/>
  <c r="G76" i="8"/>
  <c r="G75" i="8"/>
  <c r="G74" i="8"/>
  <c r="G72" i="8"/>
  <c r="G71" i="8"/>
  <c r="G70" i="8"/>
  <c r="G68" i="8"/>
  <c r="G67" i="8"/>
  <c r="G66" i="8"/>
  <c r="G65" i="8"/>
  <c r="G64" i="8"/>
  <c r="G63" i="8"/>
  <c r="G62" i="8"/>
  <c r="G61" i="8"/>
  <c r="G60" i="8"/>
  <c r="G59" i="8"/>
  <c r="G58" i="8"/>
  <c r="G57" i="8"/>
  <c r="G56" i="8"/>
  <c r="G55" i="8"/>
  <c r="G54" i="8"/>
  <c r="G53" i="8"/>
  <c r="G52" i="8"/>
  <c r="G51" i="8"/>
  <c r="G50" i="8"/>
  <c r="G49" i="8"/>
  <c r="G48" i="8"/>
  <c r="G47" i="8"/>
  <c r="G46" i="8"/>
  <c r="G45" i="8"/>
  <c r="G44" i="8"/>
  <c r="G43" i="8"/>
  <c r="G42" i="8"/>
  <c r="G41" i="8"/>
  <c r="G40" i="8"/>
  <c r="G39" i="8"/>
  <c r="G38" i="8"/>
  <c r="G37" i="8"/>
  <c r="G36" i="8"/>
  <c r="G35" i="8"/>
  <c r="G34" i="8"/>
  <c r="G33" i="8"/>
  <c r="G32" i="8"/>
  <c r="G31" i="8"/>
  <c r="G30" i="8"/>
  <c r="G28" i="8"/>
  <c r="G27" i="8"/>
  <c r="G26" i="8"/>
  <c r="G25" i="8"/>
  <c r="G24" i="8"/>
  <c r="G23" i="8"/>
  <c r="G22" i="8"/>
  <c r="G21" i="8"/>
  <c r="G19" i="8"/>
  <c r="G18" i="8"/>
  <c r="G17" i="8"/>
  <c r="G16" i="8"/>
  <c r="G15" i="8"/>
  <c r="G14" i="8"/>
  <c r="G13" i="8"/>
  <c r="G12" i="8"/>
  <c r="G11" i="8"/>
  <c r="G10" i="8"/>
  <c r="G9" i="8"/>
  <c r="G8" i="8"/>
  <c r="J8" i="7"/>
  <c r="J9" i="7"/>
  <c r="J10" i="7"/>
  <c r="J11" i="7"/>
  <c r="J12" i="7"/>
  <c r="J13" i="7"/>
  <c r="J14" i="7"/>
  <c r="J15" i="7"/>
  <c r="J16" i="7"/>
  <c r="J17" i="7"/>
  <c r="J18" i="7"/>
  <c r="J19" i="7"/>
  <c r="J21" i="7"/>
  <c r="J22" i="7"/>
  <c r="J23" i="7"/>
  <c r="J24" i="7"/>
  <c r="J25" i="7"/>
  <c r="J26" i="7"/>
  <c r="J27" i="7"/>
  <c r="J28" i="7"/>
  <c r="J30" i="7"/>
  <c r="J31" i="7"/>
  <c r="J32" i="7"/>
  <c r="J33" i="7"/>
  <c r="J34" i="7"/>
  <c r="J35" i="7"/>
  <c r="J36" i="7"/>
  <c r="J37" i="7"/>
  <c r="J38" i="7"/>
  <c r="J39" i="7"/>
  <c r="J40" i="7"/>
  <c r="J41" i="7"/>
  <c r="J42" i="7"/>
  <c r="J43" i="7"/>
  <c r="J44" i="7"/>
  <c r="J45" i="7"/>
  <c r="J46" i="7"/>
  <c r="J47" i="7"/>
  <c r="J48" i="7"/>
  <c r="J49" i="7"/>
  <c r="J50" i="7"/>
  <c r="J51" i="7"/>
  <c r="J52" i="7"/>
  <c r="J53" i="7"/>
  <c r="J54" i="7"/>
  <c r="J55" i="7"/>
  <c r="J56" i="7"/>
  <c r="J57" i="7"/>
  <c r="J58" i="7"/>
  <c r="J59" i="7"/>
  <c r="J60" i="7"/>
  <c r="J61" i="7"/>
  <c r="J62" i="7"/>
  <c r="J63" i="7"/>
  <c r="J64" i="7"/>
  <c r="J65" i="7"/>
  <c r="J66" i="7"/>
  <c r="J67" i="7"/>
  <c r="J68" i="7"/>
  <c r="J70" i="7"/>
  <c r="J71" i="7"/>
  <c r="J72" i="7"/>
  <c r="J74" i="7"/>
  <c r="J75" i="7"/>
  <c r="J76" i="7"/>
  <c r="J77" i="7"/>
  <c r="J78" i="7"/>
  <c r="J79" i="7"/>
  <c r="J81" i="7"/>
  <c r="J82" i="7"/>
  <c r="J83" i="7"/>
  <c r="J84" i="7"/>
  <c r="J85" i="7"/>
  <c r="J86" i="7"/>
  <c r="J87" i="7"/>
  <c r="J88" i="7"/>
  <c r="J89" i="7"/>
  <c r="J90" i="7"/>
  <c r="J91" i="7"/>
  <c r="J92" i="7"/>
  <c r="J93" i="7"/>
  <c r="J94" i="7"/>
  <c r="J95" i="7"/>
  <c r="J96" i="7"/>
  <c r="J98" i="7"/>
  <c r="J99" i="7"/>
  <c r="J100" i="7"/>
  <c r="J101" i="7"/>
  <c r="J103" i="7"/>
  <c r="J104" i="7"/>
  <c r="J105" i="7"/>
  <c r="J106" i="7"/>
  <c r="J107" i="7"/>
  <c r="J108" i="7"/>
  <c r="J109" i="7"/>
  <c r="J110" i="7"/>
  <c r="J111" i="7"/>
  <c r="J112" i="7"/>
  <c r="J113" i="7"/>
  <c r="J114" i="7"/>
  <c r="J115" i="7"/>
  <c r="J116" i="7"/>
  <c r="J117" i="7"/>
  <c r="J118" i="7"/>
  <c r="J120" i="7"/>
  <c r="J121" i="7"/>
  <c r="J122" i="7"/>
  <c r="J124" i="7"/>
  <c r="J125" i="7"/>
  <c r="J126" i="7"/>
  <c r="J127" i="7"/>
  <c r="J129" i="7"/>
  <c r="J130" i="7"/>
  <c r="J131" i="7"/>
  <c r="J133" i="7"/>
  <c r="J134" i="7"/>
  <c r="J135" i="7"/>
  <c r="J136" i="7"/>
  <c r="J138" i="7"/>
  <c r="J139" i="7"/>
  <c r="J140" i="7"/>
  <c r="J141" i="7"/>
  <c r="J142" i="7"/>
  <c r="J143" i="7"/>
  <c r="J144" i="7"/>
  <c r="J145" i="7"/>
  <c r="J146" i="7"/>
  <c r="J147" i="7"/>
  <c r="J148" i="7"/>
  <c r="J149" i="7"/>
  <c r="J150" i="7"/>
  <c r="J151" i="7"/>
  <c r="J152" i="7"/>
  <c r="J153" i="7"/>
  <c r="J154" i="7"/>
  <c r="J155" i="7"/>
  <c r="J156" i="7"/>
  <c r="J157" i="7"/>
  <c r="J158" i="7"/>
  <c r="J159" i="7"/>
  <c r="J160" i="7"/>
  <c r="J161" i="7"/>
  <c r="J162" i="7"/>
  <c r="J163" i="7"/>
  <c r="J165" i="7"/>
  <c r="J166" i="7"/>
  <c r="J167" i="7"/>
  <c r="J168" i="7"/>
  <c r="J169" i="7"/>
  <c r="J170" i="7"/>
  <c r="J172" i="7"/>
  <c r="J173" i="7"/>
  <c r="J174" i="7"/>
  <c r="J175" i="7"/>
  <c r="J177" i="7"/>
  <c r="J178" i="7"/>
  <c r="J179" i="7"/>
  <c r="J180" i="7"/>
  <c r="J181" i="7"/>
  <c r="J182" i="7"/>
  <c r="J183" i="7"/>
  <c r="J184" i="7"/>
  <c r="J185" i="7"/>
  <c r="J186" i="7"/>
  <c r="J187" i="7"/>
  <c r="J188" i="7"/>
  <c r="J189" i="7"/>
  <c r="J190" i="7"/>
  <c r="J192" i="7"/>
  <c r="J193" i="7"/>
  <c r="J194" i="7"/>
  <c r="J195" i="7"/>
  <c r="J196" i="7"/>
  <c r="J197" i="7"/>
  <c r="J198" i="7"/>
  <c r="J199" i="7"/>
  <c r="J200" i="7"/>
  <c r="J202" i="7"/>
  <c r="J203" i="7"/>
  <c r="J204" i="7"/>
  <c r="J205" i="7"/>
  <c r="J206" i="7"/>
  <c r="J207" i="7"/>
  <c r="J208" i="7"/>
  <c r="J209" i="7"/>
  <c r="J210" i="7"/>
  <c r="J211" i="7"/>
  <c r="J212" i="7"/>
  <c r="J213" i="7"/>
  <c r="J214" i="7"/>
  <c r="J215" i="7"/>
  <c r="J216" i="7"/>
  <c r="J217" i="7"/>
  <c r="J218" i="7"/>
  <c r="J219" i="7"/>
  <c r="J220" i="7"/>
  <c r="J221" i="7"/>
  <c r="J222" i="7"/>
  <c r="J223" i="7"/>
  <c r="J225" i="7"/>
  <c r="J226" i="7"/>
  <c r="J227" i="7"/>
  <c r="J228" i="7"/>
  <c r="J229" i="7"/>
  <c r="J230" i="7"/>
  <c r="J231" i="7"/>
  <c r="J232" i="7"/>
  <c r="J233" i="7"/>
  <c r="J234" i="7"/>
  <c r="J235" i="7"/>
  <c r="J236" i="7"/>
  <c r="J237" i="7"/>
  <c r="J238" i="7"/>
  <c r="J239" i="7"/>
  <c r="J240" i="7"/>
  <c r="J241" i="7"/>
  <c r="J242" i="7"/>
  <c r="J243" i="7"/>
  <c r="J244" i="7"/>
  <c r="J245" i="7"/>
  <c r="J246" i="7"/>
  <c r="J247" i="7"/>
  <c r="J248" i="7"/>
  <c r="J249" i="7"/>
  <c r="J250" i="7"/>
  <c r="J251" i="7"/>
  <c r="J252" i="7"/>
  <c r="J253" i="7"/>
  <c r="J254" i="7"/>
  <c r="J255" i="7"/>
  <c r="J256" i="7"/>
  <c r="J257" i="7"/>
  <c r="J258" i="7"/>
  <c r="J259" i="7"/>
  <c r="J260" i="7"/>
  <c r="J261" i="7"/>
  <c r="J262" i="7"/>
  <c r="J263" i="7"/>
  <c r="J264" i="7"/>
  <c r="J265" i="7"/>
  <c r="J266" i="7"/>
  <c r="J268" i="7"/>
  <c r="J269" i="7"/>
  <c r="J270" i="7"/>
  <c r="J271" i="7"/>
  <c r="J272" i="7"/>
  <c r="J273" i="7"/>
  <c r="J274" i="7"/>
  <c r="J275" i="7"/>
  <c r="J276" i="7"/>
  <c r="J278" i="7"/>
  <c r="J279" i="7"/>
  <c r="J280" i="7"/>
  <c r="J281" i="7"/>
  <c r="J282" i="7"/>
  <c r="J283" i="7"/>
  <c r="J284" i="7"/>
  <c r="J285" i="7"/>
  <c r="J286" i="7"/>
  <c r="G7" i="6"/>
  <c r="G8" i="6"/>
  <c r="G9" i="6"/>
  <c r="G10" i="6"/>
  <c r="G11" i="6"/>
  <c r="G12" i="6"/>
  <c r="G13" i="6"/>
  <c r="G14" i="6"/>
  <c r="G15" i="6"/>
  <c r="G16" i="6"/>
  <c r="G17" i="6"/>
  <c r="G18" i="6"/>
  <c r="G20" i="6"/>
  <c r="G21" i="6"/>
  <c r="G22" i="6"/>
  <c r="G23" i="6"/>
  <c r="G24" i="6"/>
  <c r="G25" i="6"/>
  <c r="G26" i="6"/>
  <c r="G27"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9" i="6"/>
  <c r="G70" i="6"/>
  <c r="G71" i="6"/>
  <c r="G73" i="6"/>
  <c r="G74" i="6"/>
  <c r="G75" i="6"/>
  <c r="G76" i="6"/>
  <c r="G77" i="6"/>
  <c r="G78" i="6"/>
  <c r="G80" i="6"/>
  <c r="G81" i="6"/>
  <c r="G82" i="6"/>
  <c r="G83" i="6"/>
  <c r="G84" i="6"/>
  <c r="G85" i="6"/>
  <c r="G86" i="6"/>
  <c r="G87" i="6"/>
  <c r="G88" i="6"/>
  <c r="G89" i="6"/>
  <c r="G90" i="6"/>
  <c r="G91" i="6"/>
  <c r="G92" i="6"/>
  <c r="G93" i="6"/>
  <c r="G94" i="6"/>
  <c r="G95" i="6"/>
  <c r="G97" i="6"/>
  <c r="G98" i="6"/>
  <c r="G99" i="6"/>
  <c r="G100" i="6"/>
  <c r="G102" i="6"/>
  <c r="G103" i="6"/>
  <c r="G104" i="6"/>
  <c r="G105" i="6"/>
  <c r="G106" i="6"/>
  <c r="G107" i="6"/>
  <c r="G108" i="6"/>
  <c r="G109" i="6"/>
  <c r="G110" i="6"/>
  <c r="G111" i="6"/>
  <c r="G112" i="6"/>
  <c r="G113" i="6"/>
  <c r="G114" i="6"/>
  <c r="G115" i="6"/>
  <c r="G116" i="6"/>
  <c r="G117" i="6"/>
  <c r="G119" i="6"/>
  <c r="G120" i="6"/>
  <c r="G121" i="6"/>
  <c r="G123" i="6"/>
  <c r="G124" i="6"/>
  <c r="G125" i="6"/>
  <c r="G126" i="6"/>
  <c r="G128" i="6"/>
  <c r="G129" i="6"/>
  <c r="G130" i="6"/>
  <c r="G132" i="6"/>
  <c r="G133" i="6"/>
  <c r="G134" i="6"/>
  <c r="G135" i="6"/>
  <c r="G137" i="6"/>
  <c r="G138" i="6"/>
  <c r="G139" i="6"/>
  <c r="G140" i="6"/>
  <c r="G141" i="6"/>
  <c r="G142" i="6"/>
  <c r="G143" i="6"/>
  <c r="G144" i="6"/>
  <c r="G145" i="6"/>
  <c r="G146" i="6"/>
  <c r="G147" i="6"/>
  <c r="G148" i="6"/>
  <c r="G149" i="6"/>
  <c r="G150" i="6"/>
  <c r="G151" i="6"/>
  <c r="G152" i="6"/>
  <c r="G153" i="6"/>
  <c r="G154" i="6"/>
  <c r="G155" i="6"/>
  <c r="G156" i="6"/>
  <c r="G157" i="6"/>
  <c r="G158" i="6"/>
  <c r="G159" i="6"/>
  <c r="G160" i="6"/>
  <c r="G161" i="6"/>
  <c r="G162" i="6"/>
  <c r="G164" i="6"/>
  <c r="G165" i="6"/>
  <c r="G166" i="6"/>
  <c r="G167" i="6"/>
  <c r="G168" i="6"/>
  <c r="G169" i="6"/>
  <c r="G171" i="6"/>
  <c r="G172" i="6"/>
  <c r="G173" i="6"/>
  <c r="G174" i="6"/>
  <c r="G176" i="6"/>
  <c r="G177" i="6"/>
  <c r="G178" i="6"/>
  <c r="G179" i="6"/>
  <c r="G180" i="6"/>
  <c r="G181" i="6"/>
  <c r="G182" i="6"/>
  <c r="G183" i="6"/>
  <c r="G184" i="6"/>
  <c r="G185" i="6"/>
  <c r="G186" i="6"/>
  <c r="G187" i="6"/>
  <c r="G188" i="6"/>
  <c r="G189" i="6"/>
  <c r="G191" i="6"/>
  <c r="G192" i="6"/>
  <c r="G193" i="6"/>
  <c r="G194" i="6"/>
  <c r="G195" i="6"/>
  <c r="G196" i="6"/>
  <c r="G197" i="6"/>
  <c r="G198" i="6"/>
  <c r="G199" i="6"/>
  <c r="G201" i="6"/>
  <c r="G202" i="6"/>
  <c r="G203" i="6"/>
  <c r="G204" i="6"/>
  <c r="G205" i="6"/>
  <c r="G206" i="6"/>
  <c r="G207" i="6"/>
  <c r="G208" i="6"/>
  <c r="G209" i="6"/>
  <c r="G210" i="6"/>
  <c r="G211" i="6"/>
  <c r="G212" i="6"/>
  <c r="G213" i="6"/>
  <c r="G214" i="6"/>
  <c r="G215" i="6"/>
  <c r="G216" i="6"/>
  <c r="G217" i="6"/>
  <c r="G218" i="6"/>
  <c r="G219" i="6"/>
  <c r="G220" i="6"/>
  <c r="G221" i="6"/>
  <c r="G222" i="6"/>
  <c r="G225" i="6"/>
  <c r="G226" i="6"/>
  <c r="G227" i="6"/>
  <c r="G228" i="6"/>
  <c r="G229" i="6"/>
  <c r="G230" i="6"/>
  <c r="G231" i="6"/>
  <c r="G232" i="6"/>
  <c r="G233" i="6"/>
  <c r="G234" i="6"/>
  <c r="G235" i="6"/>
  <c r="G236" i="6"/>
  <c r="G237" i="6"/>
  <c r="G238" i="6"/>
  <c r="G239" i="6"/>
  <c r="G240" i="6"/>
  <c r="G241" i="6"/>
  <c r="G242" i="6"/>
  <c r="G243" i="6"/>
  <c r="G244" i="6"/>
  <c r="G245" i="6"/>
  <c r="G246" i="6"/>
  <c r="G247" i="6"/>
  <c r="G248" i="6"/>
  <c r="G249" i="6"/>
  <c r="G250" i="6"/>
  <c r="G251" i="6"/>
  <c r="G252" i="6"/>
  <c r="G253" i="6"/>
  <c r="G254" i="6"/>
  <c r="G255" i="6"/>
  <c r="G256" i="6"/>
  <c r="G257" i="6"/>
  <c r="G258" i="6"/>
  <c r="G259" i="6"/>
  <c r="G260" i="6"/>
  <c r="G261" i="6"/>
  <c r="G262" i="6"/>
  <c r="G263" i="6"/>
  <c r="G264" i="6"/>
  <c r="G265" i="6"/>
  <c r="G267" i="6"/>
  <c r="G268" i="6"/>
  <c r="G269" i="6"/>
  <c r="G270" i="6"/>
  <c r="G271" i="6"/>
  <c r="G272" i="6"/>
  <c r="G273" i="6"/>
  <c r="G274" i="6"/>
  <c r="G275" i="6"/>
  <c r="G277" i="6"/>
  <c r="G278" i="6"/>
  <c r="G279" i="6"/>
  <c r="G280" i="6"/>
  <c r="G281" i="6"/>
  <c r="G282" i="6"/>
  <c r="G283" i="6"/>
  <c r="G284" i="6"/>
  <c r="G285" i="6"/>
  <c r="G287" i="6"/>
  <c r="I93" i="5"/>
  <c r="H84" i="5"/>
  <c r="I84" i="5" s="1"/>
  <c r="H83" i="5"/>
  <c r="I83" i="5" s="1"/>
  <c r="H82" i="5"/>
  <c r="I82" i="5" s="1"/>
  <c r="H81" i="5"/>
  <c r="I81" i="5" s="1"/>
  <c r="H80" i="5"/>
  <c r="I80" i="5" s="1"/>
  <c r="H79" i="5"/>
  <c r="I79" i="5" s="1"/>
  <c r="H78" i="5"/>
  <c r="I78" i="5" s="1"/>
  <c r="H77" i="5"/>
  <c r="I77" i="5" s="1"/>
  <c r="H76" i="5"/>
  <c r="I76" i="5" s="1"/>
  <c r="H75" i="5"/>
  <c r="I75" i="5" s="1"/>
  <c r="H74" i="5"/>
  <c r="I74" i="5" s="1"/>
  <c r="H73" i="5"/>
  <c r="I73" i="5" s="1"/>
  <c r="H72" i="5"/>
  <c r="I72" i="5" s="1"/>
  <c r="H71" i="5"/>
  <c r="I71" i="5" s="1"/>
  <c r="H70" i="5"/>
  <c r="I70" i="5" s="1"/>
  <c r="H69" i="5"/>
  <c r="I69" i="5" s="1"/>
  <c r="H68" i="5"/>
  <c r="I68" i="5" s="1"/>
  <c r="H67" i="5"/>
  <c r="I67" i="5" s="1"/>
  <c r="H66" i="5"/>
  <c r="I66" i="5" s="1"/>
  <c r="H65" i="5"/>
  <c r="I65" i="5" s="1"/>
  <c r="H64" i="5"/>
  <c r="I64" i="5" s="1"/>
  <c r="H63" i="5"/>
  <c r="I63" i="5" s="1"/>
  <c r="H62" i="5"/>
  <c r="I62" i="5" s="1"/>
  <c r="H61" i="5"/>
  <c r="I61" i="5" s="1"/>
  <c r="H60" i="5"/>
  <c r="I60" i="5" s="1"/>
  <c r="H59" i="5"/>
  <c r="I59" i="5" s="1"/>
  <c r="H58" i="5"/>
  <c r="I58" i="5" s="1"/>
  <c r="H57" i="5"/>
  <c r="I57" i="5" s="1"/>
  <c r="H56" i="5"/>
  <c r="I56" i="5" s="1"/>
  <c r="H55" i="5"/>
  <c r="I55" i="5" s="1"/>
  <c r="H54" i="5"/>
  <c r="I54" i="5" s="1"/>
  <c r="H53" i="5"/>
  <c r="I53" i="5" s="1"/>
  <c r="H52" i="5"/>
  <c r="I52" i="5" s="1"/>
  <c r="H51" i="5"/>
  <c r="I51" i="5" s="1"/>
  <c r="H50" i="5"/>
  <c r="I50" i="5" s="1"/>
  <c r="H49" i="5"/>
  <c r="I49" i="5" s="1"/>
  <c r="H47" i="5"/>
  <c r="I47" i="5" s="1"/>
  <c r="H46" i="5"/>
  <c r="I46" i="5" s="1"/>
  <c r="H45" i="5"/>
  <c r="I45" i="5" s="1"/>
  <c r="H44" i="5"/>
  <c r="I44" i="5" s="1"/>
  <c r="H43" i="5"/>
  <c r="I43" i="5" s="1"/>
  <c r="H42" i="5"/>
  <c r="I42" i="5" s="1"/>
  <c r="H40" i="5"/>
  <c r="I40" i="5" s="1"/>
  <c r="H39" i="5"/>
  <c r="I39" i="5" s="1"/>
  <c r="H38" i="5"/>
  <c r="I38" i="5" s="1"/>
  <c r="H37" i="5"/>
  <c r="I37" i="5" s="1"/>
  <c r="H36" i="5"/>
  <c r="I36" i="5" s="1"/>
  <c r="H35" i="5"/>
  <c r="I35" i="5" s="1"/>
  <c r="H34" i="5"/>
  <c r="I34" i="5" s="1"/>
  <c r="H33" i="5"/>
  <c r="I33" i="5" s="1"/>
  <c r="H32" i="5"/>
  <c r="I32" i="5" s="1"/>
  <c r="H31" i="5"/>
  <c r="I31" i="5" s="1"/>
  <c r="H30" i="5"/>
  <c r="I30" i="5" s="1"/>
  <c r="H29" i="5"/>
  <c r="I29" i="5" s="1"/>
  <c r="H28" i="5"/>
  <c r="I28" i="5" s="1"/>
  <c r="H27" i="5"/>
  <c r="I27" i="5" s="1"/>
  <c r="H26" i="5"/>
  <c r="I26" i="5" s="1"/>
  <c r="H25" i="5"/>
  <c r="I25" i="5" s="1"/>
  <c r="H24" i="5"/>
  <c r="I24" i="5" s="1"/>
  <c r="H23" i="5"/>
  <c r="I23" i="5" s="1"/>
  <c r="H21" i="5"/>
  <c r="I21" i="5" s="1"/>
  <c r="H20" i="5"/>
  <c r="I20" i="5" s="1"/>
  <c r="H18" i="5"/>
  <c r="I18" i="5" s="1"/>
  <c r="H17" i="5"/>
  <c r="I17" i="5" s="1"/>
  <c r="H15" i="5"/>
  <c r="I15" i="5" s="1"/>
  <c r="H14" i="5"/>
  <c r="I14" i="5" s="1"/>
  <c r="H13" i="5"/>
  <c r="I13" i="5" s="1"/>
  <c r="H12" i="5"/>
  <c r="I12" i="5" s="1"/>
  <c r="H11" i="5"/>
  <c r="I11" i="5" s="1"/>
  <c r="H10" i="5"/>
  <c r="I10" i="5" s="1"/>
  <c r="H9" i="5"/>
  <c r="I9" i="5" s="1"/>
  <c r="H8" i="5"/>
  <c r="I8" i="5" s="1"/>
  <c r="AA77" i="12" l="1"/>
  <c r="AB77" i="12" s="1"/>
  <c r="X77" i="12"/>
  <c r="AK87" i="12"/>
  <c r="AC87" i="12"/>
  <c r="AL87" i="12" s="1"/>
  <c r="X7" i="12"/>
  <c r="AA7" i="12"/>
  <c r="AB7" i="12" s="1"/>
  <c r="AC19" i="12"/>
  <c r="AL19" i="12" s="1"/>
  <c r="AK19" i="12"/>
  <c r="AA61" i="12"/>
  <c r="X61" i="12"/>
  <c r="AA66" i="12"/>
  <c r="X66" i="12"/>
  <c r="AB66" i="12"/>
  <c r="AB83" i="12"/>
  <c r="AK82" i="12"/>
  <c r="X55" i="12"/>
  <c r="AB75" i="12"/>
  <c r="X34" i="12"/>
  <c r="N50" i="12"/>
  <c r="O50" i="12" s="1"/>
  <c r="Z50" i="12"/>
  <c r="Z54" i="12"/>
  <c r="AB54" i="12" s="1"/>
  <c r="AC54" i="12" s="1"/>
  <c r="AA10" i="12"/>
  <c r="AB10" i="12" s="1"/>
  <c r="AB14" i="12"/>
  <c r="AA22" i="12"/>
  <c r="AB22" i="12" s="1"/>
  <c r="AC22" i="12" s="1"/>
  <c r="AB26" i="12"/>
  <c r="AB42" i="12"/>
  <c r="AB47" i="12"/>
  <c r="AB52" i="12"/>
  <c r="AH52" i="12" s="1"/>
  <c r="AB58" i="12"/>
  <c r="AJ58" i="12" s="1"/>
  <c r="AB76" i="12"/>
  <c r="AB9" i="12"/>
  <c r="AA11" i="12"/>
  <c r="AB11" i="12" s="1"/>
  <c r="AB25" i="12"/>
  <c r="AB53" i="12"/>
  <c r="AM74" i="12"/>
  <c r="X71" i="12"/>
  <c r="X31" i="12"/>
  <c r="AB84" i="12"/>
  <c r="AA23" i="12"/>
  <c r="N46" i="12"/>
  <c r="O46" i="12" s="1"/>
  <c r="X13" i="12"/>
  <c r="AB17" i="12"/>
  <c r="AB36" i="12"/>
  <c r="AB38" i="12"/>
  <c r="AC83" i="12"/>
  <c r="AL83" i="12" s="1"/>
  <c r="AC85" i="12"/>
  <c r="AG85" i="12" s="1"/>
  <c r="AM85" i="12"/>
  <c r="AM49" i="12"/>
  <c r="AI49" i="12"/>
  <c r="AH49" i="12"/>
  <c r="AK49" i="12"/>
  <c r="AJ49" i="12"/>
  <c r="AC10" i="12"/>
  <c r="AL10" i="12" s="1"/>
  <c r="AK10" i="12"/>
  <c r="AH10" i="12"/>
  <c r="AC42" i="12"/>
  <c r="AJ42" i="12" s="1"/>
  <c r="AI42" i="12"/>
  <c r="AM42" i="12"/>
  <c r="AC55" i="12"/>
  <c r="AK55" i="12" s="1"/>
  <c r="AI55" i="12"/>
  <c r="X65" i="12"/>
  <c r="AA65" i="12"/>
  <c r="AB65" i="12" s="1"/>
  <c r="AC72" i="12"/>
  <c r="AJ72" i="12" s="1"/>
  <c r="AI72" i="12"/>
  <c r="AL72" i="12"/>
  <c r="AG72" i="12"/>
  <c r="AC52" i="12"/>
  <c r="AL52" i="12" s="1"/>
  <c r="G289" i="8"/>
  <c r="G290" i="8" s="1"/>
  <c r="J289" i="9"/>
  <c r="AG49" i="12"/>
  <c r="AC62" i="12"/>
  <c r="AJ62" i="12" s="1"/>
  <c r="AC7" i="12"/>
  <c r="AK7" i="12" s="1"/>
  <c r="AJ7" i="12"/>
  <c r="AG7" i="12"/>
  <c r="AL7" i="12"/>
  <c r="X46" i="12"/>
  <c r="AA46" i="12"/>
  <c r="AB46" i="12" s="1"/>
  <c r="AC58" i="12"/>
  <c r="AI58" i="12" s="1"/>
  <c r="X60" i="12"/>
  <c r="AA60" i="12"/>
  <c r="AB60" i="12" s="1"/>
  <c r="N20" i="12"/>
  <c r="O20" i="12" s="1"/>
  <c r="O114" i="12"/>
  <c r="X114" i="12" s="1"/>
  <c r="Z4" i="12"/>
  <c r="AL49" i="12"/>
  <c r="AM19" i="12"/>
  <c r="AC56" i="12"/>
  <c r="AI56" i="12" s="1"/>
  <c r="AC47" i="12"/>
  <c r="AJ47" i="12" s="1"/>
  <c r="AA51" i="12"/>
  <c r="N5" i="12"/>
  <c r="O5" i="12" s="1"/>
  <c r="K6" i="12"/>
  <c r="AA28" i="12"/>
  <c r="AB28" i="12" s="1"/>
  <c r="AC28" i="12" s="1"/>
  <c r="AM28" i="12" s="1"/>
  <c r="X28" i="12"/>
  <c r="AC36" i="12"/>
  <c r="AJ36" i="12"/>
  <c r="AC38" i="12"/>
  <c r="AM38" i="12" s="1"/>
  <c r="AH73" i="12"/>
  <c r="AC88" i="12"/>
  <c r="AJ88" i="12" s="1"/>
  <c r="AA68" i="12"/>
  <c r="AB68" i="12" s="1"/>
  <c r="X80" i="12"/>
  <c r="AM32" i="12"/>
  <c r="AB61" i="12"/>
  <c r="AB81" i="12"/>
  <c r="N4" i="12"/>
  <c r="O4" i="12" s="1"/>
  <c r="G4" i="12"/>
  <c r="X30" i="12"/>
  <c r="AB35" i="12"/>
  <c r="AC69" i="12"/>
  <c r="AG69" i="12" s="1"/>
  <c r="AC73" i="12"/>
  <c r="AM73" i="12" s="1"/>
  <c r="AI19" i="12"/>
  <c r="AC63" i="12"/>
  <c r="AM63" i="12" s="1"/>
  <c r="X54" i="12"/>
  <c r="AA43" i="12"/>
  <c r="AB43" i="12" s="1"/>
  <c r="AB23" i="12"/>
  <c r="AK74" i="12"/>
  <c r="X53" i="12"/>
  <c r="Z6" i="12"/>
  <c r="AB6" i="12" s="1"/>
  <c r="AB12" i="12"/>
  <c r="AA29" i="12"/>
  <c r="AB29" i="12" s="1"/>
  <c r="X29" i="12"/>
  <c r="N16" i="12"/>
  <c r="O16" i="12" s="1"/>
  <c r="G16" i="12"/>
  <c r="X24" i="12"/>
  <c r="AB57" i="12"/>
  <c r="N15" i="12"/>
  <c r="O15" i="12" s="1"/>
  <c r="Z15" i="12"/>
  <c r="Z48" i="12"/>
  <c r="N39" i="12"/>
  <c r="O39" i="12" s="1"/>
  <c r="AB24" i="12"/>
  <c r="AB41" i="12"/>
  <c r="AB45" i="12"/>
  <c r="G15" i="12"/>
  <c r="Z51" i="12"/>
  <c r="I85" i="5"/>
  <c r="AI70" i="12"/>
  <c r="AG70" i="12"/>
  <c r="AL70" i="12"/>
  <c r="AM70" i="12"/>
  <c r="AJ70" i="12"/>
  <c r="AH70" i="12"/>
  <c r="AK64" i="12"/>
  <c r="AG64" i="12"/>
  <c r="AM64" i="12"/>
  <c r="AJ64" i="12"/>
  <c r="AM78" i="12"/>
  <c r="AJ78" i="12"/>
  <c r="AL78" i="12"/>
  <c r="AH78" i="12"/>
  <c r="AI78" i="12"/>
  <c r="AG78" i="12"/>
  <c r="AM59" i="12"/>
  <c r="AH59" i="12"/>
  <c r="AG59" i="12"/>
  <c r="AK59" i="12"/>
  <c r="AI59" i="12"/>
  <c r="AJ59" i="12"/>
  <c r="G288" i="6"/>
  <c r="J289" i="7"/>
  <c r="G292" i="8"/>
  <c r="G293" i="8" s="1"/>
  <c r="G291" i="8"/>
  <c r="G294" i="8" s="1"/>
  <c r="AK69" i="12"/>
  <c r="AK78" i="12"/>
  <c r="AH32" i="12"/>
  <c r="AJ32" i="12"/>
  <c r="AL32" i="12"/>
  <c r="AG32" i="12"/>
  <c r="AI32" i="12"/>
  <c r="AK32" i="12"/>
  <c r="AK86" i="12"/>
  <c r="AH86" i="12"/>
  <c r="AJ86" i="12"/>
  <c r="AG86" i="12"/>
  <c r="AL86" i="12"/>
  <c r="AI86" i="12"/>
  <c r="AM86" i="12"/>
  <c r="AM67" i="12"/>
  <c r="AI67" i="12"/>
  <c r="AN67" i="12" s="1"/>
  <c r="AD67" i="12" s="1"/>
  <c r="AC84" i="12"/>
  <c r="AM84" i="12" s="1"/>
  <c r="AC71" i="12"/>
  <c r="AI71" i="12" s="1"/>
  <c r="AC79" i="12"/>
  <c r="AI79" i="12" s="1"/>
  <c r="AL82" i="12"/>
  <c r="AM82" i="12"/>
  <c r="AG82" i="12"/>
  <c r="X48" i="12"/>
  <c r="AA48" i="12"/>
  <c r="AB48" i="12" s="1"/>
  <c r="AJ73" i="12"/>
  <c r="AG73" i="12"/>
  <c r="AL73" i="12"/>
  <c r="AI73" i="12"/>
  <c r="AL74" i="12"/>
  <c r="AI74" i="12"/>
  <c r="AJ74" i="12"/>
  <c r="AG74" i="12"/>
  <c r="AH72" i="12"/>
  <c r="AK84" i="12"/>
  <c r="AC80" i="12"/>
  <c r="AM80" i="12" s="1"/>
  <c r="AI64" i="12"/>
  <c r="AH64" i="12"/>
  <c r="AL64" i="12"/>
  <c r="AM88" i="12"/>
  <c r="AH88" i="12"/>
  <c r="AM55" i="12"/>
  <c r="AH83" i="12"/>
  <c r="AJ83" i="12"/>
  <c r="AC17" i="12"/>
  <c r="X21" i="12"/>
  <c r="AA21" i="12"/>
  <c r="AB21" i="12" s="1"/>
  <c r="AC29" i="12"/>
  <c r="AH29" i="12" s="1"/>
  <c r="AB34" i="12"/>
  <c r="AI83" i="12"/>
  <c r="AK83" i="12"/>
  <c r="AC8" i="12"/>
  <c r="AB13" i="12"/>
  <c r="AL36" i="12"/>
  <c r="AH36" i="12"/>
  <c r="AB18" i="12"/>
  <c r="AC30" i="12"/>
  <c r="AH30" i="12" s="1"/>
  <c r="AB31" i="12"/>
  <c r="AB33" i="12"/>
  <c r="AA44" i="12"/>
  <c r="AB44" i="12" s="1"/>
  <c r="X44" i="12"/>
  <c r="AA27" i="12"/>
  <c r="AB27" i="12" s="1"/>
  <c r="X27" i="12"/>
  <c r="X183" i="12"/>
  <c r="AA37" i="12"/>
  <c r="AB37" i="12" s="1"/>
  <c r="AA40" i="12"/>
  <c r="AB40" i="12" s="1"/>
  <c r="X18" i="12"/>
  <c r="X58" i="12"/>
  <c r="Z16" i="12"/>
  <c r="Z39" i="12"/>
  <c r="G20" i="12"/>
  <c r="AL22" i="12" l="1"/>
  <c r="AK22" i="12"/>
  <c r="AH22" i="12"/>
  <c r="AI22" i="12"/>
  <c r="AJ22" i="12"/>
  <c r="AH26" i="12"/>
  <c r="AC75" i="12"/>
  <c r="AM75" i="12" s="1"/>
  <c r="AL26" i="12"/>
  <c r="AK29" i="12"/>
  <c r="AI75" i="12"/>
  <c r="AH58" i="12"/>
  <c r="AK47" i="12"/>
  <c r="AM47" i="12"/>
  <c r="AM22" i="12"/>
  <c r="AG58" i="12"/>
  <c r="AB51" i="12"/>
  <c r="AG22" i="12"/>
  <c r="AC26" i="12"/>
  <c r="AL75" i="12"/>
  <c r="AK72" i="12"/>
  <c r="AN72" i="12" s="1"/>
  <c r="AD72" i="12" s="1"/>
  <c r="AH55" i="12"/>
  <c r="AC66" i="12"/>
  <c r="AJ66" i="12" s="1"/>
  <c r="AC9" i="12"/>
  <c r="AI9" i="12" s="1"/>
  <c r="AH9" i="12"/>
  <c r="AC14" i="12"/>
  <c r="AA50" i="12"/>
  <c r="AB50" i="12" s="1"/>
  <c r="X50" i="12"/>
  <c r="AG19" i="12"/>
  <c r="AG87" i="12"/>
  <c r="AJ26" i="12"/>
  <c r="AG75" i="12"/>
  <c r="AL25" i="12"/>
  <c r="AC25" i="12"/>
  <c r="AM25" i="12" s="1"/>
  <c r="AJ87" i="12"/>
  <c r="AH87" i="12"/>
  <c r="AG55" i="12"/>
  <c r="AL55" i="12"/>
  <c r="AN55" i="12" s="1"/>
  <c r="AD55" i="12" s="1"/>
  <c r="AH75" i="12"/>
  <c r="AG63" i="12"/>
  <c r="AJ55" i="12"/>
  <c r="AM72" i="12"/>
  <c r="AK63" i="12"/>
  <c r="AM58" i="12"/>
  <c r="AH19" i="12"/>
  <c r="AK58" i="12"/>
  <c r="AL58" i="12"/>
  <c r="AN58" i="12" s="1"/>
  <c r="AD58" i="12" s="1"/>
  <c r="AM87" i="12"/>
  <c r="AI87" i="12"/>
  <c r="AI7" i="12"/>
  <c r="AK75" i="12"/>
  <c r="AJ25" i="12"/>
  <c r="AL42" i="12"/>
  <c r="AM10" i="12"/>
  <c r="AG83" i="12"/>
  <c r="AC53" i="12"/>
  <c r="AM53" i="12"/>
  <c r="AK53" i="12"/>
  <c r="AG53" i="12"/>
  <c r="AC76" i="12"/>
  <c r="AH76" i="12"/>
  <c r="AI76" i="12"/>
  <c r="AL76" i="12"/>
  <c r="AM76" i="12"/>
  <c r="AJ76" i="12"/>
  <c r="AK76" i="12"/>
  <c r="AG76" i="12"/>
  <c r="AJ19" i="12"/>
  <c r="AC77" i="12"/>
  <c r="AJ77" i="12"/>
  <c r="AC45" i="12"/>
  <c r="AM45" i="12" s="1"/>
  <c r="X39" i="12"/>
  <c r="AA39" i="12"/>
  <c r="X16" i="12"/>
  <c r="AA16" i="12"/>
  <c r="AB16" i="12" s="1"/>
  <c r="AJ69" i="12"/>
  <c r="AM69" i="12"/>
  <c r="J292" i="9"/>
  <c r="J293" i="9" s="1"/>
  <c r="J291" i="9"/>
  <c r="J290" i="9"/>
  <c r="J294" i="9" s="1"/>
  <c r="AI69" i="12"/>
  <c r="AC41" i="12"/>
  <c r="AK41" i="12" s="1"/>
  <c r="AC35" i="12"/>
  <c r="AJ35" i="12" s="1"/>
  <c r="AM36" i="12"/>
  <c r="AK36" i="12"/>
  <c r="AI36" i="12"/>
  <c r="AK73" i="12"/>
  <c r="AN73" i="12" s="1"/>
  <c r="AD73" i="12" s="1"/>
  <c r="AM62" i="12"/>
  <c r="AI62" i="12"/>
  <c r="AJ52" i="12"/>
  <c r="AN49" i="12"/>
  <c r="AD49" i="12" s="1"/>
  <c r="AI85" i="12"/>
  <c r="AL85" i="12"/>
  <c r="AC57" i="12"/>
  <c r="AM57" i="12" s="1"/>
  <c r="AC23" i="12"/>
  <c r="AH23" i="12" s="1"/>
  <c r="AI43" i="12"/>
  <c r="AC43" i="12"/>
  <c r="AK43" i="12" s="1"/>
  <c r="AG43" i="12"/>
  <c r="AH63" i="12"/>
  <c r="AI63" i="12"/>
  <c r="X4" i="12"/>
  <c r="AA4" i="12"/>
  <c r="AB4" i="12" s="1"/>
  <c r="AC61" i="12"/>
  <c r="AM61" i="12" s="1"/>
  <c r="AH61" i="12"/>
  <c r="AK61" i="12"/>
  <c r="AJ61" i="12"/>
  <c r="AC68" i="12"/>
  <c r="AI68" i="12" s="1"/>
  <c r="AL69" i="12"/>
  <c r="AL62" i="12"/>
  <c r="AC65" i="12"/>
  <c r="AM65" i="12" s="1"/>
  <c r="AG65" i="12"/>
  <c r="AC11" i="12"/>
  <c r="AH11" i="12" s="1"/>
  <c r="AG23" i="12"/>
  <c r="AI57" i="12"/>
  <c r="AH45" i="12"/>
  <c r="AL11" i="12"/>
  <c r="AL23" i="12"/>
  <c r="AG45" i="12"/>
  <c r="AJ63" i="12"/>
  <c r="AH68" i="12"/>
  <c r="AH69" i="12"/>
  <c r="AC24" i="12"/>
  <c r="AL24" i="12" s="1"/>
  <c r="AG36" i="12"/>
  <c r="AI88" i="12"/>
  <c r="AG88" i="12"/>
  <c r="AK88" i="12"/>
  <c r="AL88" i="12"/>
  <c r="AA5" i="12"/>
  <c r="AB5" i="12" s="1"/>
  <c r="X5" i="12"/>
  <c r="AH47" i="12"/>
  <c r="AG47" i="12"/>
  <c r="AL47" i="12"/>
  <c r="X20" i="12"/>
  <c r="AA20" i="12"/>
  <c r="AB20" i="12" s="1"/>
  <c r="AK62" i="12"/>
  <c r="AG62" i="12"/>
  <c r="AI52" i="12"/>
  <c r="AM52" i="12"/>
  <c r="AI26" i="12"/>
  <c r="AH42" i="12"/>
  <c r="AG42" i="12"/>
  <c r="AI10" i="12"/>
  <c r="AJ10" i="12"/>
  <c r="AH85" i="12"/>
  <c r="AB39" i="12"/>
  <c r="AC39" i="12" s="1"/>
  <c r="X15" i="12"/>
  <c r="AA15" i="12"/>
  <c r="AB15" i="12" s="1"/>
  <c r="AJ12" i="12"/>
  <c r="AI12" i="12"/>
  <c r="AC12" i="12"/>
  <c r="AM12" i="12" s="1"/>
  <c r="AC81" i="12"/>
  <c r="AG81" i="12" s="1"/>
  <c r="AK81" i="12"/>
  <c r="AJ38" i="12"/>
  <c r="AK38" i="12"/>
  <c r="AL38" i="12"/>
  <c r="AI38" i="12"/>
  <c r="AH38" i="12"/>
  <c r="AG38" i="12"/>
  <c r="AJ56" i="12"/>
  <c r="AH56" i="12"/>
  <c r="AM56" i="12"/>
  <c r="AL56" i="12"/>
  <c r="AK56" i="12"/>
  <c r="AG56" i="12"/>
  <c r="AI60" i="12"/>
  <c r="AC60" i="12"/>
  <c r="AG60" i="12" s="1"/>
  <c r="AM60" i="12"/>
  <c r="AI47" i="12"/>
  <c r="AL63" i="12"/>
  <c r="AG46" i="12"/>
  <c r="AC46" i="12"/>
  <c r="AJ46" i="12" s="1"/>
  <c r="AM7" i="12"/>
  <c r="AH7" i="12"/>
  <c r="AN7" i="12" s="1"/>
  <c r="AD7" i="12" s="1"/>
  <c r="AH62" i="12"/>
  <c r="AK52" i="12"/>
  <c r="AG52" i="12"/>
  <c r="AM26" i="12"/>
  <c r="AK42" i="12"/>
  <c r="AG10" i="12"/>
  <c r="AJ85" i="12"/>
  <c r="AK85" i="12"/>
  <c r="AM83" i="12"/>
  <c r="AC27" i="12"/>
  <c r="AJ27" i="12" s="1"/>
  <c r="AI27" i="12"/>
  <c r="AI6" i="12"/>
  <c r="AC6" i="12"/>
  <c r="AJ6" i="12" s="1"/>
  <c r="AC37" i="12"/>
  <c r="AK37" i="12" s="1"/>
  <c r="AI37" i="12"/>
  <c r="AC34" i="12"/>
  <c r="AG34" i="12" s="1"/>
  <c r="AM34" i="12"/>
  <c r="AC21" i="12"/>
  <c r="AM21" i="12" s="1"/>
  <c r="AK80" i="12"/>
  <c r="AC48" i="12"/>
  <c r="AL48" i="12" s="1"/>
  <c r="AG48" i="12"/>
  <c r="AM48" i="12"/>
  <c r="AL79" i="12"/>
  <c r="AJ79" i="12"/>
  <c r="AM79" i="12"/>
  <c r="AG79" i="12"/>
  <c r="AK71" i="12"/>
  <c r="AL84" i="12"/>
  <c r="AG84" i="12"/>
  <c r="AH84" i="12"/>
  <c r="AN32" i="12"/>
  <c r="AD32" i="12" s="1"/>
  <c r="J292" i="7"/>
  <c r="J293" i="7" s="1"/>
  <c r="J291" i="7"/>
  <c r="J290" i="7"/>
  <c r="AN70" i="12"/>
  <c r="AD70" i="12" s="1"/>
  <c r="AC40" i="12"/>
  <c r="AI40" i="12" s="1"/>
  <c r="AC31" i="12"/>
  <c r="AK31" i="12" s="1"/>
  <c r="AG31" i="12"/>
  <c r="AK8" i="12"/>
  <c r="AM8" i="12"/>
  <c r="AH8" i="12"/>
  <c r="X185" i="12"/>
  <c r="X184" i="12"/>
  <c r="X186" i="12"/>
  <c r="X187" i="12" s="1"/>
  <c r="AC44" i="12"/>
  <c r="AI44" i="12" s="1"/>
  <c r="AJ29" i="12"/>
  <c r="AI29" i="12"/>
  <c r="AM29" i="12"/>
  <c r="AL29" i="12"/>
  <c r="AL28" i="12"/>
  <c r="AH28" i="12"/>
  <c r="AI28" i="12"/>
  <c r="AG28" i="12"/>
  <c r="AJ28" i="12"/>
  <c r="AL8" i="12"/>
  <c r="AK79" i="12"/>
  <c r="AI84" i="12"/>
  <c r="G290" i="6"/>
  <c r="G291" i="6"/>
  <c r="G292" i="6" s="1"/>
  <c r="G289" i="6"/>
  <c r="AN59" i="12"/>
  <c r="AD59" i="12" s="1"/>
  <c r="AN78" i="12"/>
  <c r="AD78" i="12" s="1"/>
  <c r="K85" i="5"/>
  <c r="I86" i="5"/>
  <c r="AL17" i="12"/>
  <c r="AM17" i="12"/>
  <c r="AG17" i="12"/>
  <c r="AK17" i="12"/>
  <c r="AH17" i="12"/>
  <c r="AI17" i="12"/>
  <c r="AG8" i="12"/>
  <c r="AI80" i="12"/>
  <c r="AG80" i="12"/>
  <c r="AL54" i="12"/>
  <c r="AG54" i="12"/>
  <c r="AI54" i="12"/>
  <c r="AM54" i="12"/>
  <c r="AH54" i="12"/>
  <c r="AK54" i="12"/>
  <c r="AJ71" i="12"/>
  <c r="AH71" i="12"/>
  <c r="AM71" i="12"/>
  <c r="AG71" i="12"/>
  <c r="AL71" i="12"/>
  <c r="AK30" i="12"/>
  <c r="AJ30" i="12"/>
  <c r="AI30" i="12"/>
  <c r="AL30" i="12"/>
  <c r="AM30" i="12"/>
  <c r="AG30" i="12"/>
  <c r="AC13" i="12"/>
  <c r="AL13" i="12" s="1"/>
  <c r="AH80" i="12"/>
  <c r="AJ8" i="12"/>
  <c r="AC33" i="12"/>
  <c r="AJ33" i="12" s="1"/>
  <c r="AG33" i="12"/>
  <c r="AK33" i="12"/>
  <c r="AC18" i="12"/>
  <c r="AI18" i="12" s="1"/>
  <c r="AM18" i="12"/>
  <c r="AG18" i="12"/>
  <c r="AL18" i="12"/>
  <c r="AK18" i="12"/>
  <c r="AH18" i="12"/>
  <c r="AM11" i="12"/>
  <c r="AK11" i="12"/>
  <c r="AJ11" i="12"/>
  <c r="AG11" i="12"/>
  <c r="AI11" i="12"/>
  <c r="AG29" i="12"/>
  <c r="AK28" i="12"/>
  <c r="AJ17" i="12"/>
  <c r="AI8" i="12"/>
  <c r="AJ80" i="12"/>
  <c r="AL80" i="12"/>
  <c r="AN74" i="12"/>
  <c r="AD74" i="12" s="1"/>
  <c r="AJ54" i="12"/>
  <c r="AN82" i="12"/>
  <c r="AD82" i="12" s="1"/>
  <c r="AH79" i="12"/>
  <c r="AN63" i="12"/>
  <c r="AD63" i="12" s="1"/>
  <c r="AJ84" i="12"/>
  <c r="AN86" i="12"/>
  <c r="AD86" i="12" s="1"/>
  <c r="AN64" i="12"/>
  <c r="AD64" i="12" s="1"/>
  <c r="AM39" i="12" l="1"/>
  <c r="AK39" i="12"/>
  <c r="AG77" i="12"/>
  <c r="AL77" i="12"/>
  <c r="AH39" i="12"/>
  <c r="AN85" i="12"/>
  <c r="AD85" i="12" s="1"/>
  <c r="AN88" i="12"/>
  <c r="AD88" i="12" s="1"/>
  <c r="AI77" i="12"/>
  <c r="AH66" i="12"/>
  <c r="AJ18" i="12"/>
  <c r="AN18" i="12" s="1"/>
  <c r="AD18" i="12" s="1"/>
  <c r="AI33" i="12"/>
  <c r="AG13" i="12"/>
  <c r="AJ39" i="12"/>
  <c r="K86" i="5"/>
  <c r="G293" i="6"/>
  <c r="AG44" i="12"/>
  <c r="AJ48" i="12"/>
  <c r="AJ37" i="12"/>
  <c r="AN37" i="12" s="1"/>
  <c r="AD37" i="12" s="1"/>
  <c r="AK6" i="12"/>
  <c r="AN10" i="12"/>
  <c r="AD10" i="12" s="1"/>
  <c r="AH60" i="12"/>
  <c r="AN56" i="12"/>
  <c r="AD56" i="12" s="1"/>
  <c r="AM81" i="12"/>
  <c r="AJ57" i="12"/>
  <c r="AK68" i="12"/>
  <c r="AG61" i="12"/>
  <c r="AL43" i="12"/>
  <c r="AH43" i="12"/>
  <c r="AI41" i="12"/>
  <c r="AK77" i="12"/>
  <c r="AH53" i="12"/>
  <c r="AJ53" i="12"/>
  <c r="AL53" i="12"/>
  <c r="AN87" i="12"/>
  <c r="AD87" i="12" s="1"/>
  <c r="AN19" i="12"/>
  <c r="AD19" i="12" s="1"/>
  <c r="AC50" i="12"/>
  <c r="AM50" i="12" s="1"/>
  <c r="AG50" i="12"/>
  <c r="AI25" i="12"/>
  <c r="AK26" i="12"/>
  <c r="AG26" i="12"/>
  <c r="AN26" i="12" s="1"/>
  <c r="AD26" i="12" s="1"/>
  <c r="AJ75" i="12"/>
  <c r="AN75" i="12" s="1"/>
  <c r="AD75" i="12" s="1"/>
  <c r="AL14" i="12"/>
  <c r="AM14" i="12"/>
  <c r="AI14" i="12"/>
  <c r="AG14" i="12"/>
  <c r="AJ14" i="12"/>
  <c r="AK14" i="12"/>
  <c r="AK66" i="12"/>
  <c r="AL66" i="12"/>
  <c r="AG66" i="12"/>
  <c r="AM66" i="12"/>
  <c r="AL44" i="12"/>
  <c r="AN44" i="12" s="1"/>
  <c r="AD44" i="12" s="1"/>
  <c r="J294" i="7"/>
  <c r="AN69" i="12"/>
  <c r="AD69" i="12" s="1"/>
  <c r="AC51" i="12"/>
  <c r="AM77" i="12"/>
  <c r="AI66" i="12"/>
  <c r="AK44" i="12"/>
  <c r="AI31" i="12"/>
  <c r="AM37" i="12"/>
  <c r="AN83" i="12"/>
  <c r="AD83" i="12" s="1"/>
  <c r="AL60" i="12"/>
  <c r="AN36" i="12"/>
  <c r="AD36" i="12" s="1"/>
  <c r="AL57" i="12"/>
  <c r="AL61" i="12"/>
  <c r="AM43" i="12"/>
  <c r="AJ43" i="12"/>
  <c r="AN43" i="12" s="1"/>
  <c r="AD43" i="12" s="1"/>
  <c r="AH77" i="12"/>
  <c r="AN76" i="12"/>
  <c r="AD76" i="12" s="1"/>
  <c r="AI53" i="12"/>
  <c r="AK25" i="12"/>
  <c r="AH25" i="12"/>
  <c r="AG25" i="12"/>
  <c r="AH14" i="12"/>
  <c r="AJ9" i="12"/>
  <c r="AM9" i="12"/>
  <c r="AL9" i="12"/>
  <c r="AK9" i="12"/>
  <c r="AG9" i="12"/>
  <c r="AN22" i="12"/>
  <c r="AD22" i="12" s="1"/>
  <c r="AC16" i="12"/>
  <c r="AL16" i="12" s="1"/>
  <c r="AH40" i="12"/>
  <c r="AK46" i="12"/>
  <c r="AH46" i="12"/>
  <c r="AL46" i="12"/>
  <c r="AI46" i="12"/>
  <c r="AM46" i="12"/>
  <c r="AK12" i="12"/>
  <c r="AG12" i="12"/>
  <c r="AL12" i="12"/>
  <c r="AN42" i="12"/>
  <c r="AD42" i="12" s="1"/>
  <c r="AC20" i="12"/>
  <c r="AJ20" i="12" s="1"/>
  <c r="AH20" i="12"/>
  <c r="AI24" i="12"/>
  <c r="AG24" i="12"/>
  <c r="X89" i="12"/>
  <c r="AI35" i="12"/>
  <c r="AL35" i="12"/>
  <c r="AH41" i="12"/>
  <c r="AM41" i="12"/>
  <c r="AJ45" i="12"/>
  <c r="AM40" i="12"/>
  <c r="AN38" i="12"/>
  <c r="AD38" i="12" s="1"/>
  <c r="AC15" i="12"/>
  <c r="AI15" i="12" s="1"/>
  <c r="AL15" i="12"/>
  <c r="AJ24" i="12"/>
  <c r="AH24" i="12"/>
  <c r="AJ68" i="12"/>
  <c r="AH57" i="12"/>
  <c r="AK57" i="12"/>
  <c r="AH35" i="12"/>
  <c r="AM33" i="12"/>
  <c r="AH33" i="12"/>
  <c r="AN33" i="12" s="1"/>
  <c r="AD33" i="12" s="1"/>
  <c r="AN71" i="12"/>
  <c r="AD71" i="12" s="1"/>
  <c r="AN8" i="12"/>
  <c r="AD8" i="12" s="1"/>
  <c r="AN17" i="12"/>
  <c r="AD17" i="12" s="1"/>
  <c r="AI39" i="12"/>
  <c r="AG39" i="12"/>
  <c r="AH44" i="12"/>
  <c r="AM44" i="12"/>
  <c r="AM31" i="12"/>
  <c r="AG40" i="12"/>
  <c r="AI48" i="12"/>
  <c r="AK48" i="12"/>
  <c r="AG21" i="12"/>
  <c r="AG37" i="12"/>
  <c r="AL37" i="12"/>
  <c r="AN52" i="12"/>
  <c r="AD52" i="12" s="1"/>
  <c r="AJ60" i="12"/>
  <c r="AK60" i="12"/>
  <c r="AH81" i="12"/>
  <c r="AL81" i="12"/>
  <c r="AI81" i="12"/>
  <c r="AN81" i="12" s="1"/>
  <c r="AD81" i="12" s="1"/>
  <c r="AJ81" i="12"/>
  <c r="AH12" i="12"/>
  <c r="AN62" i="12"/>
  <c r="AD62" i="12" s="1"/>
  <c r="AC5" i="12"/>
  <c r="AG5" i="12" s="1"/>
  <c r="AM24" i="12"/>
  <c r="AK24" i="12"/>
  <c r="AH51" i="12"/>
  <c r="AG68" i="12"/>
  <c r="AM68" i="12"/>
  <c r="AM23" i="12"/>
  <c r="AK23" i="12"/>
  <c r="AJ23" i="12"/>
  <c r="AI23" i="12"/>
  <c r="AG57" i="12"/>
  <c r="AK35" i="12"/>
  <c r="AG35" i="12"/>
  <c r="AG41" i="12"/>
  <c r="AJ41" i="12"/>
  <c r="AK45" i="12"/>
  <c r="AL45" i="12"/>
  <c r="AL33" i="12"/>
  <c r="AL39" i="12"/>
  <c r="AJ44" i="12"/>
  <c r="X188" i="12"/>
  <c r="AL40" i="12"/>
  <c r="AN79" i="12"/>
  <c r="AD79" i="12" s="1"/>
  <c r="AH48" i="12"/>
  <c r="AH37" i="12"/>
  <c r="AN47" i="12"/>
  <c r="AD47" i="12" s="1"/>
  <c r="AL65" i="12"/>
  <c r="AJ65" i="12"/>
  <c r="AK65" i="12"/>
  <c r="AH65" i="12"/>
  <c r="AI65" i="12"/>
  <c r="AL68" i="12"/>
  <c r="AC4" i="12"/>
  <c r="AL4" i="12" s="1"/>
  <c r="AH4" i="12"/>
  <c r="AM35" i="12"/>
  <c r="AL41" i="12"/>
  <c r="AI45" i="12"/>
  <c r="AI61" i="12"/>
  <c r="AN61" i="12" s="1"/>
  <c r="AD61" i="12" s="1"/>
  <c r="AN29" i="12"/>
  <c r="AD29" i="12" s="1"/>
  <c r="AJ13" i="12"/>
  <c r="AM13" i="12"/>
  <c r="AN30" i="12"/>
  <c r="AD30" i="12" s="1"/>
  <c r="M85" i="5"/>
  <c r="M86" i="5"/>
  <c r="AN84" i="12"/>
  <c r="AD84" i="12" s="1"/>
  <c r="AK21" i="12"/>
  <c r="AJ21" i="12"/>
  <c r="AH34" i="12"/>
  <c r="AK34" i="12"/>
  <c r="AL6" i="12"/>
  <c r="AG27" i="12"/>
  <c r="AK27" i="12"/>
  <c r="AN54" i="12"/>
  <c r="AD54" i="12" s="1"/>
  <c r="AH13" i="12"/>
  <c r="AK13" i="12"/>
  <c r="AN80" i="12"/>
  <c r="AD80" i="12" s="1"/>
  <c r="AH31" i="12"/>
  <c r="AN31" i="12" s="1"/>
  <c r="AD31" i="12" s="1"/>
  <c r="AJ31" i="12"/>
  <c r="AK40" i="12"/>
  <c r="AJ40" i="12"/>
  <c r="AN48" i="12"/>
  <c r="AD48" i="12" s="1"/>
  <c r="AI21" i="12"/>
  <c r="AL21" i="12"/>
  <c r="AJ34" i="12"/>
  <c r="AL34" i="12"/>
  <c r="AG6" i="12"/>
  <c r="AM6" i="12"/>
  <c r="AL27" i="12"/>
  <c r="AH27" i="12"/>
  <c r="AN11" i="12"/>
  <c r="AD11" i="12" s="1"/>
  <c r="AI13" i="12"/>
  <c r="I87" i="5"/>
  <c r="AN28" i="12"/>
  <c r="AD28" i="12" s="1"/>
  <c r="AL31" i="12"/>
  <c r="AH21" i="12"/>
  <c r="AI34" i="12"/>
  <c r="AH6" i="12"/>
  <c r="AM27" i="12"/>
  <c r="AN39" i="12" l="1"/>
  <c r="AD39" i="12" s="1"/>
  <c r="AK16" i="12"/>
  <c r="AM51" i="12"/>
  <c r="AK51" i="12"/>
  <c r="AI51" i="12"/>
  <c r="AL50" i="12"/>
  <c r="AG16" i="12"/>
  <c r="AN25" i="12"/>
  <c r="AD25" i="12" s="1"/>
  <c r="AN66" i="12"/>
  <c r="AD66" i="12" s="1"/>
  <c r="AJ50" i="12"/>
  <c r="AN53" i="12"/>
  <c r="AD53" i="12" s="1"/>
  <c r="AH50" i="12"/>
  <c r="AN50" i="12" s="1"/>
  <c r="AD50" i="12" s="1"/>
  <c r="AG51" i="12"/>
  <c r="AN51" i="12" s="1"/>
  <c r="AD51" i="12" s="1"/>
  <c r="AH16" i="12"/>
  <c r="AJ16" i="12"/>
  <c r="AN68" i="12"/>
  <c r="AD68" i="12" s="1"/>
  <c r="AL5" i="12"/>
  <c r="AN9" i="12"/>
  <c r="AD9" i="12" s="1"/>
  <c r="AN14" i="12"/>
  <c r="AD14" i="12" s="1"/>
  <c r="AI50" i="12"/>
  <c r="AK50" i="12"/>
  <c r="AL51" i="12"/>
  <c r="AN77" i="12"/>
  <c r="AD77" i="12" s="1"/>
  <c r="AJ51" i="12"/>
  <c r="AN34" i="12"/>
  <c r="AD34" i="12" s="1"/>
  <c r="AG4" i="12"/>
  <c r="AN35" i="12"/>
  <c r="AD35" i="12" s="1"/>
  <c r="AM5" i="12"/>
  <c r="AI5" i="12"/>
  <c r="AG15" i="12"/>
  <c r="AJ15" i="12"/>
  <c r="X92" i="12"/>
  <c r="X93" i="12" s="1"/>
  <c r="X90" i="12"/>
  <c r="X91" i="12"/>
  <c r="AM20" i="12"/>
  <c r="AK20" i="12"/>
  <c r="AJ4" i="12"/>
  <c r="AI4" i="12"/>
  <c r="AN57" i="12"/>
  <c r="AD57" i="12" s="1"/>
  <c r="AK5" i="12"/>
  <c r="AJ5" i="12"/>
  <c r="AM15" i="12"/>
  <c r="AH15" i="12"/>
  <c r="AL20" i="12"/>
  <c r="AI20" i="12"/>
  <c r="AM16" i="12"/>
  <c r="AN21" i="12"/>
  <c r="AD21" i="12" s="1"/>
  <c r="AN13" i="12"/>
  <c r="AD13" i="12" s="1"/>
  <c r="AN40" i="12"/>
  <c r="AD40" i="12" s="1"/>
  <c r="AN45" i="12"/>
  <c r="AD45" i="12" s="1"/>
  <c r="AK4" i="12"/>
  <c r="AM4" i="12"/>
  <c r="AN65" i="12"/>
  <c r="AD65" i="12" s="1"/>
  <c r="AN41" i="12"/>
  <c r="AD41" i="12" s="1"/>
  <c r="AN23" i="12"/>
  <c r="AD23" i="12" s="1"/>
  <c r="AH5" i="12"/>
  <c r="AN60" i="12"/>
  <c r="AD60" i="12" s="1"/>
  <c r="AK15" i="12"/>
  <c r="AN24" i="12"/>
  <c r="AD24" i="12" s="1"/>
  <c r="AG20" i="12"/>
  <c r="AN12" i="12"/>
  <c r="AD12" i="12" s="1"/>
  <c r="AN46" i="12"/>
  <c r="AD46" i="12" s="1"/>
  <c r="AI16" i="12"/>
  <c r="AN27" i="12"/>
  <c r="AD27" i="12" s="1"/>
  <c r="AN6" i="12"/>
  <c r="AD6" i="12" s="1"/>
  <c r="X94" i="12" l="1"/>
  <c r="AN16" i="12"/>
  <c r="AD16" i="12" s="1"/>
  <c r="AN15" i="12"/>
  <c r="AD15" i="12" s="1"/>
  <c r="AN4" i="12"/>
  <c r="AD4" i="12" s="1"/>
  <c r="AN5" i="12"/>
  <c r="AD5" i="12" s="1"/>
  <c r="AN20" i="12"/>
  <c r="AD20" i="12" s="1"/>
</calcChain>
</file>

<file path=xl/sharedStrings.xml><?xml version="1.0" encoding="utf-8"?>
<sst xmlns="http://schemas.openxmlformats.org/spreadsheetml/2006/main" count="3210" uniqueCount="854">
  <si>
    <t>Acometida cable rg-6 para micrófono</t>
  </si>
  <si>
    <t>ML</t>
  </si>
  <si>
    <t>UND</t>
  </si>
  <si>
    <t>UN</t>
  </si>
  <si>
    <t>Anticorrosivo sobre lámina llena</t>
  </si>
  <si>
    <t>M2</t>
  </si>
  <si>
    <t>Barniz sobre muebles</t>
  </si>
  <si>
    <t>Comprobar, verificar y probar  semanalmente el 20% de los manómetros de todo el proyecto para garantizar la prueba del 100% cada 5 años.</t>
  </si>
  <si>
    <t>Comprobar, verificar y probar los manómetros de todo el sistema</t>
  </si>
  <si>
    <t>Demolición enchape de piso h=0.04 m</t>
  </si>
  <si>
    <t>Demolición cielo raso falso</t>
  </si>
  <si>
    <t>Demolición muros en mampostería 0.15 m</t>
  </si>
  <si>
    <t>Desmonte de cubiertas (termoacústica)</t>
  </si>
  <si>
    <t xml:space="preserve">Desmonte de muros divisorios en Superboard </t>
  </si>
  <si>
    <t xml:space="preserve">Desmonte de muros divisorios Drywall </t>
  </si>
  <si>
    <t>Desmonte muros secos</t>
  </si>
  <si>
    <t>Desmonte marcos y puertas</t>
  </si>
  <si>
    <t xml:space="preserve">Desmonte de puertas en vidrio </t>
  </si>
  <si>
    <t>Desmonte ventanas</t>
  </si>
  <si>
    <t xml:space="preserve">Desmonte y retiro de archivadores por cuerpos </t>
  </si>
  <si>
    <t xml:space="preserve">Desmonte, suministro e instalación de piso cerámica 60x60 cm </t>
  </si>
  <si>
    <t>Destape de puntos sanitarios y/o lavamanos con sonda eléctrica</t>
  </si>
  <si>
    <t xml:space="preserve">Destape de cañería de punto sanitario, incluye desmonte y reinstalación de accesorios y aparato si se requiere. </t>
  </si>
  <si>
    <t>Esmalte sobre lámina lineal</t>
  </si>
  <si>
    <t>Esmalte sobre lámina llena</t>
  </si>
  <si>
    <t>Esmalte sobre madera</t>
  </si>
  <si>
    <t>Esmalte sobre marcos lámina</t>
  </si>
  <si>
    <t>Estuco y vinilo 3 manos</t>
  </si>
  <si>
    <t>Impermeabilización de cubierta tipo sandwich lámina alfajor</t>
  </si>
  <si>
    <t>Inspeccionar, calibrar y probar todos los sensores de flujo de los sistemas de extinción con agua.</t>
  </si>
  <si>
    <t xml:space="preserve">Instalación de puertas existentes en vidrio de 8mm con marco de aluminio </t>
  </si>
  <si>
    <t xml:space="preserve">Limpieza con Hidrolavadora de Muros </t>
  </si>
  <si>
    <t>Limpieza del interior de las válvulas desaireadoras.</t>
  </si>
  <si>
    <t xml:space="preserve">Limpieza y/o mantenimiento en canales y rejillas de bajantes retiro de material particulado </t>
  </si>
  <si>
    <t>Manteniento general red de desagues</t>
  </si>
  <si>
    <t>Manteniemiento general matriz de audio modular</t>
  </si>
  <si>
    <t>Mantenimiento  de cortinas enrollables que incluye limpieza de cremallera, calibración de motor, lubricación de motor, pintura y lo que se requiera para correcto funcionamiento</t>
  </si>
  <si>
    <t>Mantenimiento anunciador remoto -interfax grafica</t>
  </si>
  <si>
    <t>Mantenimiento CPU</t>
  </si>
  <si>
    <t xml:space="preserve">Mantenimiento de conexiones de pared a sanitario. </t>
  </si>
  <si>
    <t xml:space="preserve">Mantenimiento de drenajes y disposición final certificado evacuación lodos </t>
  </si>
  <si>
    <t xml:space="preserve">Mantenimiento de la tubería y cajas de inspección </t>
  </si>
  <si>
    <t>Mantenimiento de puertas de salida de emergencia en pasillos y areas de evacuacion por escaleras de emergencia</t>
  </si>
  <si>
    <t xml:space="preserve">Mantenimiento de punto sanitarios </t>
  </si>
  <si>
    <t xml:space="preserve">Mantenimiento de sifones </t>
  </si>
  <si>
    <t xml:space="preserve">Mantenimiento de tubería interna desde el contador avenida principal calle 26 </t>
  </si>
  <si>
    <t xml:space="preserve">Mantenimiento de tubería colgante con limpieza y traslado de lodos hasta botadero certificado </t>
  </si>
  <si>
    <t>Mantenimiento de ventanas de inspeccion en fibrocemento.</t>
  </si>
  <si>
    <t xml:space="preserve">Mantenimiento de válvula sanitaria </t>
  </si>
  <si>
    <t xml:space="preserve">Mantenimiento de tubería PVC de 2/1" de acometida al tanque </t>
  </si>
  <si>
    <t xml:space="preserve">Mantenimiento del barandal de escaleras y hall del edificio </t>
  </si>
  <si>
    <t>Mantenimiento general a los registros y/o valvulas</t>
  </si>
  <si>
    <t>Mantenimiento general al sistema de bombeo</t>
  </si>
  <si>
    <t>Mantenimiento general de griferia y accesorios</t>
  </si>
  <si>
    <t>Mantenimiento general cajas de inspección</t>
  </si>
  <si>
    <t>Mantenimiento general detectores de humo</t>
  </si>
  <si>
    <t>Mantenimiento general mangueras flexibles</t>
  </si>
  <si>
    <t>Mantenimiento general microfonos de empotrar y moviles</t>
  </si>
  <si>
    <t>Mantenimiento general mezcladores y amplificación</t>
  </si>
  <si>
    <t>Mantenimiento general PC COMPAC</t>
  </si>
  <si>
    <t>Mantenimiento general parlantes cenital</t>
  </si>
  <si>
    <t>Mantenimiento general preventivo al tanque de almacenamiento</t>
  </si>
  <si>
    <t>Mantenimiento general preventivo rociadores automaticos</t>
  </si>
  <si>
    <t>Mantenimiento general preventivo tanque hidroacumulador</t>
  </si>
  <si>
    <t>Mantenimiento general preventivo tablero de control y mando electrico</t>
  </si>
  <si>
    <t>Mantenimiento general preventivo temporizador</t>
  </si>
  <si>
    <t>Mantenimiento general preventivo gabinete de red contra incendio</t>
  </si>
  <si>
    <t>Mantenimiento general sirenas</t>
  </si>
  <si>
    <t>Mantenimiento general unidad de incendio</t>
  </si>
  <si>
    <t>Mantenimiento general rack</t>
  </si>
  <si>
    <t>Mantenimiento módulo LCD</t>
  </si>
  <si>
    <t>Mantenimiento pintura de puertas (metal, madera) icluye: tableros lamina de acero inoxidable bisagras y  marco en lámina.</t>
  </si>
  <si>
    <t>Mantenimiento preventivo panel de control de incendio</t>
  </si>
  <si>
    <t>Mantenimiento tarjeta dual de lazo</t>
  </si>
  <si>
    <t>Mantenimiento tarjeta de comunicación serial</t>
  </si>
  <si>
    <t xml:space="preserve">Mantenimiento y/o aplicación de producto en juntas de dilatación </t>
  </si>
  <si>
    <t>Muro drywall doble cara 0.12 m</t>
  </si>
  <si>
    <t>Muro drywall doble cara 0.10 m</t>
  </si>
  <si>
    <t>Muro superboard doble cara 0.10 m</t>
  </si>
  <si>
    <t>Muro superboard doble cara 0.12 m</t>
  </si>
  <si>
    <t>Pintura Impermeabilizante</t>
  </si>
  <si>
    <t>Realizar la inspección y prueba de dispositivos de notificación.</t>
  </si>
  <si>
    <t xml:space="preserve">Regata lineal para instalar tubería, en piso, y en pared </t>
  </si>
  <si>
    <t xml:space="preserve">Resane de muros en general </t>
  </si>
  <si>
    <t>Retiro de sobrantes y/o material de obra a una distancia de 10 km (incluye cargue)</t>
  </si>
  <si>
    <t xml:space="preserve">Retiro de enchape de piletas lava traperos </t>
  </si>
  <si>
    <t>Revision reparacion y mantenimiento Bomba  centrifuga de circulación de agua</t>
  </si>
  <si>
    <t>Revision reparacion y mantenimiento ,Rejillas en todo el edificio</t>
  </si>
  <si>
    <t xml:space="preserve">Revision reparacion y mantenimiento Unidades de enfriamiento  de agua (chiler) </t>
  </si>
  <si>
    <t>Revision reparacion y mantenimiento Unidades de fan coll</t>
  </si>
  <si>
    <t>Revision reparacion y mantenimiento Unidades para suministro</t>
  </si>
  <si>
    <t>Revision reparacion y mantenimiento Ventiladores tipo hongo de extracción</t>
  </si>
  <si>
    <t>Revision reparacion y mantenimiento Difusores en todo el edificio</t>
  </si>
  <si>
    <t xml:space="preserve">Revisión y/o reparación de paneles de encerramiento del balcón quinto piso incluye: cambio de tornillería de presión si se requiere </t>
  </si>
  <si>
    <t xml:space="preserve">Sello y tratamiento de juntas de construcción o dilatación en pisos </t>
  </si>
  <si>
    <t>Suministro de combustible tanque de motor Tipo ACPM</t>
  </si>
  <si>
    <t xml:space="preserve">Suministro de filtro de combustible </t>
  </si>
  <si>
    <t>suministro de aceite lubricante de motor tipo SAE 20</t>
  </si>
  <si>
    <t>suministro de liquido refrigerante</t>
  </si>
  <si>
    <t xml:space="preserve">Suministro e Instalación de bizcocho sanitario </t>
  </si>
  <si>
    <t xml:space="preserve">Suministro e instalación de chapa para escritorio, archivadores verticales y horizontales incluye dos llaves </t>
  </si>
  <si>
    <t xml:space="preserve">Suministro e Instalacion de Cielo Raso en Lamina de PVC Incluye Estructura </t>
  </si>
  <si>
    <t>Suministro e Instalacion de Cielo Raso en Lamina de Superboard, con estructura Metalica y Perfil Omega</t>
  </si>
  <si>
    <t xml:space="preserve">Suministro e Instalacion de Eterboard 10 mm Dilatado, Incluye Estructura de Aluminio </t>
  </si>
  <si>
    <t xml:space="preserve">Suministro e Instalacion de Fibra mineral dilatado, Incluye Estructura de Aluminio </t>
  </si>
  <si>
    <t>Suministro e instalación de pasamanos anclado al piso de acuerdo a lo norma</t>
  </si>
  <si>
    <t xml:space="preserve">Suministro e instalación de pintura de muros exteriores con koraza dos manos, incluye rasqueteo de puntos con humedad, sello y aplicación de pintura color similar al existente. </t>
  </si>
  <si>
    <t>Suministro e instalación de reflector industrial 400 watts con campana en aluminio</t>
  </si>
  <si>
    <t xml:space="preserve">Suministro e instalación de sifones con retenedor de olores en baños </t>
  </si>
  <si>
    <t xml:space="preserve">Suministro e instalación de tapa registros </t>
  </si>
  <si>
    <t>Suministro e instalación de vinilo adhesivo froasted con logo de la Aerocivil para vidrios</t>
  </si>
  <si>
    <t>Suministro e instalación filtro de aire modular tipo cartucho</t>
  </si>
  <si>
    <t>Suministro e instalación lavamanos colgar (incluye grifería)</t>
  </si>
  <si>
    <t>Suministro e instalación lavamanos de empotrar(incluye grifería)</t>
  </si>
  <si>
    <t>Suministro e instalación lavaplatos de empotrar en acero inoxidable 45 x 49 cm (incluye accesorios y grifería)</t>
  </si>
  <si>
    <t>Suministro e instalación orinal de fluxómetro (incluye grifería)</t>
  </si>
  <si>
    <t>Suministro e instalación sanitario fluxómetro (incluye grifería)</t>
  </si>
  <si>
    <t>Suministro y aplicación de liquido refrigerante</t>
  </si>
  <si>
    <t>Toma para micrófono</t>
  </si>
  <si>
    <t>UNIDAD</t>
  </si>
  <si>
    <t xml:space="preserve">PINTURA Y REVESTIMIENTOS </t>
  </si>
  <si>
    <t xml:space="preserve">SISTEMA DE RED CONTRAINCENDIO </t>
  </si>
  <si>
    <t xml:space="preserve">INFRAESTRUCTURA GENERAL </t>
  </si>
  <si>
    <t>MANTENIMIENTO DE PUERTAS</t>
  </si>
  <si>
    <t>RED HIDRAULICA Y SANITARIA</t>
  </si>
  <si>
    <t>PISOS Y ZÓCALOS</t>
  </si>
  <si>
    <t>SISTEMA ELECTRICO E ILUMINACION</t>
  </si>
  <si>
    <t>SISTEMA DE SONIDO</t>
  </si>
  <si>
    <t>PAÑETES Y ENCHAPES</t>
  </si>
  <si>
    <t>MANTENIMIENTO VIDRIOS Y VENTANERIA</t>
  </si>
  <si>
    <t>ÍTEM</t>
  </si>
  <si>
    <t>1.1</t>
  </si>
  <si>
    <t>1.2</t>
  </si>
  <si>
    <t>1.3</t>
  </si>
  <si>
    <t>1.4</t>
  </si>
  <si>
    <t>1.5</t>
  </si>
  <si>
    <t>1.6</t>
  </si>
  <si>
    <t>1.7</t>
  </si>
  <si>
    <t>1.8</t>
  </si>
  <si>
    <t>2.1</t>
  </si>
  <si>
    <t>2.2</t>
  </si>
  <si>
    <t>3.1</t>
  </si>
  <si>
    <t>3.2</t>
  </si>
  <si>
    <t>4.1</t>
  </si>
  <si>
    <t>4.2</t>
  </si>
  <si>
    <t>4.3</t>
  </si>
  <si>
    <t>4.4</t>
  </si>
  <si>
    <t>4.5</t>
  </si>
  <si>
    <t>4.6</t>
  </si>
  <si>
    <t>4.7</t>
  </si>
  <si>
    <t>4.8</t>
  </si>
  <si>
    <t>4.9</t>
  </si>
  <si>
    <t>4.10</t>
  </si>
  <si>
    <t>4.11</t>
  </si>
  <si>
    <t>4.12</t>
  </si>
  <si>
    <t>4.13</t>
  </si>
  <si>
    <t>4.14</t>
  </si>
  <si>
    <t>4.15</t>
  </si>
  <si>
    <t>4.16</t>
  </si>
  <si>
    <t>4.17</t>
  </si>
  <si>
    <t>5.1</t>
  </si>
  <si>
    <t>5.2</t>
  </si>
  <si>
    <t>6.1</t>
  </si>
  <si>
    <t>6.2</t>
  </si>
  <si>
    <t>6.3</t>
  </si>
  <si>
    <t>6.4</t>
  </si>
  <si>
    <t>6.5</t>
  </si>
  <si>
    <t>6.6</t>
  </si>
  <si>
    <t>6.7</t>
  </si>
  <si>
    <t>6.9</t>
  </si>
  <si>
    <t>6.10</t>
  </si>
  <si>
    <t>6.11</t>
  </si>
  <si>
    <t>6.12</t>
  </si>
  <si>
    <t>6.13</t>
  </si>
  <si>
    <t>6.14</t>
  </si>
  <si>
    <t>6.15</t>
  </si>
  <si>
    <t>6.16</t>
  </si>
  <si>
    <t>6.17</t>
  </si>
  <si>
    <t>6.18</t>
  </si>
  <si>
    <t>6.19</t>
  </si>
  <si>
    <t>6.20</t>
  </si>
  <si>
    <t>6.22</t>
  </si>
  <si>
    <t>6.24</t>
  </si>
  <si>
    <t>6.25</t>
  </si>
  <si>
    <t>6.26</t>
  </si>
  <si>
    <t>6.27</t>
  </si>
  <si>
    <t>6.28</t>
  </si>
  <si>
    <t>6.29</t>
  </si>
  <si>
    <t>6.30</t>
  </si>
  <si>
    <t>6.31</t>
  </si>
  <si>
    <t>6.32</t>
  </si>
  <si>
    <t>6.33</t>
  </si>
  <si>
    <t>6.34</t>
  </si>
  <si>
    <t>ADMINISTRACION (21%)</t>
  </si>
  <si>
    <t>IMPREVISTOS (2%)</t>
  </si>
  <si>
    <t>UTILIDAD (5%)</t>
  </si>
  <si>
    <t>IVA UTILIDAD (19%)</t>
  </si>
  <si>
    <t>GL</t>
  </si>
  <si>
    <t>5.3</t>
  </si>
  <si>
    <t>INPAME SAS</t>
  </si>
  <si>
    <t>DESCRIPCIÓN</t>
  </si>
  <si>
    <t>CANTIDAD</t>
  </si>
  <si>
    <t>MUROS DIVISORIOS</t>
  </si>
  <si>
    <t>Muro drywall doble cara 0.12 m (lineal)</t>
  </si>
  <si>
    <t>Muro drywall doble cara 0.10 m (lineal)</t>
  </si>
  <si>
    <t>Muro superboard doble cara 0.10 m (lineal)</t>
  </si>
  <si>
    <t>Muro superboard doble cara 0.12 m (lineal)</t>
  </si>
  <si>
    <t>MANTENIMIENTO DE PUERTAS Y VENTANAS</t>
  </si>
  <si>
    <t>Revision y/o mantenimiento baranda de antepecho en vidrio laminado balcon quinto piso</t>
  </si>
  <si>
    <t>Suministro e instalación de puerta de emergencia en aluminio y vidrio, inlcluye sistema de apertura</t>
  </si>
  <si>
    <t>Suministro e instalación de puerta en aluminio y acrilico mueble inferior de lamavamanos</t>
  </si>
  <si>
    <t>Mantenimiento de ventanas incluye accesorios para adecuado funcionamiento</t>
  </si>
  <si>
    <t>Ajuste de parales de ventana de ingreso principal</t>
  </si>
  <si>
    <t>PINTURA Y REVESTIMIENTOS</t>
  </si>
  <si>
    <t>Suministro e instalación Pintura cielo raso en vinilo, en baños</t>
  </si>
  <si>
    <t>Suministro e instalación Pintura cielo raso en areas comunes y oficinas</t>
  </si>
  <si>
    <t>Suministro e Instalación Puerta vidrio Templado 10mm, para oficinas - ancho de 0.90, incluye accesorios de anclaje y cerradura</t>
  </si>
  <si>
    <t>INFRAESTRUCTURA GENERAL</t>
  </si>
  <si>
    <t>Suministro e instalación de guarda escoba en madera</t>
  </si>
  <si>
    <t xml:space="preserve">Mantenimiento de ductos de ventilación </t>
  </si>
  <si>
    <t xml:space="preserve">Impermeabilización de Viga Canal Almacén </t>
  </si>
  <si>
    <t>Ajuste en placas de composite revestimiento fachada</t>
  </si>
  <si>
    <t>Diagnostico de la estructura metalica del edicio NEAA</t>
  </si>
  <si>
    <t>Mantenimiento preventivo y correctivo de toda la estrcutura metalica del edificio NEEA</t>
  </si>
  <si>
    <t>Mantenimiento preventivo y correctivo de toda la estrcutura metalica del edificio Almacén</t>
  </si>
  <si>
    <t xml:space="preserve">Suministro e instalación de tapa de inspección de cajas </t>
  </si>
  <si>
    <t xml:space="preserve">Adecuación rampa de acceso para biciparqueadero incluye demolición de andén </t>
  </si>
  <si>
    <t>Diseño del arte de señaletica de información y de emergencia para el edifcio NEAA</t>
  </si>
  <si>
    <t>Diseño del arte de señaletica de información y de emergencia para el edifcio Almacén</t>
  </si>
  <si>
    <t>Suministro e instalación de señaletica de información del edificio NEAA</t>
  </si>
  <si>
    <t>Suministro e instalación de señaletica de emergencia del edificio NEAA</t>
  </si>
  <si>
    <t>Suministro e instalación de señaletica de información del edificio del almacén</t>
  </si>
  <si>
    <t>Suministro e instalación de señaletica de emergencia del edificio del almacén</t>
  </si>
  <si>
    <t>Mantenimiento y pintura de cerramiento en malla eslabonada y tubulares</t>
  </si>
  <si>
    <t>Mantenimiento y aseguramiento de estanteria almacén según norma</t>
  </si>
  <si>
    <t>Mantenimiento de cajas de inspección en general de aguas lluvias y servidas incluye retiro de lodos hasta botadero certificado</t>
  </si>
  <si>
    <t xml:space="preserve">Mantenimiento correctivo y preventivo de Bomba de Sumistro de sistema hidrahulico (especificiación) </t>
  </si>
  <si>
    <t xml:space="preserve">Mantenimiento correctivo y preventivo de Bomba Sumergible del sistema hidrahulico (especificiación) </t>
  </si>
  <si>
    <t>Impermeabilización del espejo de agua lobby del primer piso</t>
  </si>
  <si>
    <t>Mantenimiento de equipos y redes humedas del espejo de agua lobby del primer piso</t>
  </si>
  <si>
    <t>Mantenimiento del sistema de iluminación del espejo de agua lobby del primer piso</t>
  </si>
  <si>
    <t>PLANTA ELECTRICA</t>
  </si>
  <si>
    <t>Mantenimiento general al sistema de vibración lineal, ubicado en la banca metalica, conjunto motor-generador.</t>
  </si>
  <si>
    <t>Revisión y/o mantenimiento al sistema panel eléctrico sincronizado de riego de jardines por reloj</t>
  </si>
  <si>
    <t>SISTEMA DE RED CONTRAINCENDIO</t>
  </si>
  <si>
    <t>Realizar la prueba de desempeño de las unidades de bombeo y verificar frente a la curva de aceptación de la bomba si cumple con lo solicitado por la norma NFPA 20 en su edición vigente.</t>
  </si>
  <si>
    <t>Mantenimiento general preventivo motobomba principal</t>
  </si>
  <si>
    <t>Mantenimiento general preventivo bomba Jockey</t>
  </si>
  <si>
    <t>Mantenimiento preventivo a soportes, tubería y pintura del sistema de bombas</t>
  </si>
  <si>
    <t>Realizar las prueba de baterías en stand-by y alarma.</t>
  </si>
  <si>
    <t>MEJORAMIENTO DE PUESTOS DE TRABAJO</t>
  </si>
  <si>
    <t>Aprobiación de estudio y diseños existentes</t>
  </si>
  <si>
    <t>Diagnostico para el mejoramiento puestos de trabajo</t>
  </si>
  <si>
    <t>Desmonte canaleta y cableado electrico (Incluye retiro)</t>
  </si>
  <si>
    <t>Desmonte y retiro de divisiones metalicas existentes (altura max. 1.50)</t>
  </si>
  <si>
    <t>Desmonte de tuberia y puntos de iluminacion (inluye retiro)</t>
  </si>
  <si>
    <t>Suspensión de puntos electricos</t>
  </si>
  <si>
    <t>Suministro e instalación punto regulado, incluye cable trenzado libre de
halógeno, toma corriente naranja regulada</t>
  </si>
  <si>
    <t>Suministro e Instalación punto normal, incluye cable trenzado libre de halógeno, toma corriente normal</t>
  </si>
  <si>
    <t>Suministro e Instalación salida de voz</t>
  </si>
  <si>
    <t>Suministro e Instalación de salida para luminarias</t>
  </si>
  <si>
    <t>Suministro e Instalación de bandeja cableofil 30x8, incluye soportes para la instalación y mano de obra</t>
  </si>
  <si>
    <t>Suministro e instalación de tubería EMT 3/4</t>
  </si>
  <si>
    <t>Suministro e instalación de tubería EMT de 1 pulgada</t>
  </si>
  <si>
    <t>Canaleta metálica 12x5</t>
  </si>
  <si>
    <t>Costado sencillo remate 600 mm</t>
  </si>
  <si>
    <t>Superficie de 1,500x600x25 mm</t>
  </si>
  <si>
    <t>Desmonte y retiro de divisiones metálicas existentes piso techo altura Max 3 metros</t>
  </si>
  <si>
    <t>Desmonte y retiro de divisiones metálicas existentes altura 1,70</t>
  </si>
  <si>
    <t>Modificación y reubicación de panel media altura existente de 1,00 mts, que consiste en: desmonte de tableros metálicos y de vinilo, corte de tableros metálicos y de vinilo, ensamble, soporteria y anclajes</t>
  </si>
  <si>
    <t>Montaje de puesto de trabajo existente, que consiste en: corte donde se requiera, instalación de canto rígido donde se requiera, armado y ubicación en nuevo sitio, de acuerdo a Diseños - Cambio de cerradura y trampa en cajonera 2x1</t>
  </si>
  <si>
    <t xml:space="preserve">Reubicación de archivo rodante existente por unidad de consulta dimensiones aprox 210x90x40, que consiste en: Corte de guías de piso donde requiera, armado e instalación de archivo rodante, totalmente funcionando. </t>
  </si>
  <si>
    <t>Suministro e instalación de Cajonera metálica 2x1, frente madera melaminica de 15mm de espesor, canto flexible - similares a las existentes</t>
  </si>
  <si>
    <t>Superficie de trabajo tipo "L": Superficie de trabajo de 1,500x600 mm con retorno 900x600 - espesor de 25 mm</t>
  </si>
  <si>
    <t>Superficie tipo Coworking en madera melaminica, de longitud variable, ancho 900 mm x espesor de 25 mm, reengruese en susSuperficie tipo Coworking en madera melaminica, de longitud variable, ancho 900 mm x espesor de 25 mm, reengruese en sus laterales de 50 mm - colores determinados por la entidad laterales de 50 mm - colores determinados por la entidad</t>
  </si>
  <si>
    <t>Suministro e instalación de Faldero para puesto de trabajo mismo color de la superficie dimensiones 1500x300x 15 mm</t>
  </si>
  <si>
    <t>Suministro e instalación de paneles de media altura (de 1,00 mts de altura), con espesor de 7 cm , estructura en lámina galvanizada pintura electrostática, tableros en madecor melaminico, o tapizados en poli vinilo y/o tableros en vidrio, de acuerdo a modulación existente - Incluyen postes de 7cm * 7cm, donde requiera</t>
  </si>
  <si>
    <t>Suministro e instalación de troquel triple - para canaleta metálica.</t>
  </si>
  <si>
    <t>Reubicación y/o traslado de salida eléctricas y de comunicaciones integral: salida de corriente normal, salida de corriente regulada, salida de voz y salida de datos - en puestos de trabajo a desplazar - Incluye cambio de aparatos eléctricos y face plate, donde requiera</t>
  </si>
  <si>
    <t>Suministro e instalación de Caja de conectividad - Área de coworking - para 2 tomas corriente + 1 punto de datos para superficie de trabajo</t>
  </si>
  <si>
    <t>Suministro e instalación de Aislamiento térmico y acústico en fibra de vidrio para muros.</t>
  </si>
  <si>
    <t>Suministro e instalación de División para Oficinas en vidrio templado de 10mm, Incluye perfil superior e inferior en aluminio, y sistema de anclaje a techo y/o muros</t>
  </si>
  <si>
    <t>VALOR UNITARIO</t>
  </si>
  <si>
    <t>VALOR PARCIAL</t>
  </si>
  <si>
    <t xml:space="preserve">VALOR PARCIAL </t>
  </si>
  <si>
    <t>VALOR UNITARIO PROMEDIO</t>
  </si>
  <si>
    <t>2024 (Icociv 9,2)</t>
  </si>
  <si>
    <t>TELVAL 2023</t>
  </si>
  <si>
    <t>SCYM SOLUCIONES CONSTRUCTIVAS 2023</t>
  </si>
  <si>
    <t>INPAME 2023</t>
  </si>
  <si>
    <t>AF CONSTRUCTORES 2023</t>
  </si>
  <si>
    <t>INTER OBRAS GR SAS 2024</t>
  </si>
  <si>
    <t>Revisión y certificación de puntos de anclaje para trabajo en alturas</t>
  </si>
  <si>
    <t>TELVAL 2024</t>
  </si>
  <si>
    <t>CONTRATO 22001177 H4</t>
  </si>
  <si>
    <t>SUB TOTAL</t>
  </si>
  <si>
    <t xml:space="preserve">TOTAL </t>
  </si>
  <si>
    <t>Suministro e instalación punto regulado, incluye cable trenzado libre de halógeno, toma corriente naranja regulada</t>
  </si>
  <si>
    <t>FORMATO</t>
  </si>
  <si>
    <t>FORMATO 7 PROPUESTA ECONOMICA</t>
  </si>
  <si>
    <r>
      <rPr>
        <b/>
        <sz val="10"/>
        <rFont val="Arial Narrow"/>
        <family val="2"/>
      </rPr>
      <t>Clave:</t>
    </r>
    <r>
      <rPr>
        <sz val="10"/>
        <rFont val="Arial Narrow"/>
        <family val="2"/>
      </rPr>
      <t xml:space="preserve"> APOY-9.0-12-014</t>
    </r>
  </si>
  <si>
    <r>
      <rPr>
        <b/>
        <sz val="10"/>
        <rFont val="Arial Narrow"/>
        <family val="2"/>
      </rPr>
      <t>Versión:</t>
    </r>
    <r>
      <rPr>
        <sz val="10"/>
        <rFont val="Arial Narrow"/>
        <family val="2"/>
      </rPr>
      <t xml:space="preserve"> 4</t>
    </r>
  </si>
  <si>
    <r>
      <rPr>
        <b/>
        <sz val="10"/>
        <rFont val="Arial Narrow"/>
        <family val="2"/>
      </rPr>
      <t>Fecha de aprobación:</t>
    </r>
    <r>
      <rPr>
        <sz val="10"/>
        <rFont val="Arial Narrow"/>
        <family val="2"/>
      </rPr>
      <t xml:space="preserve">
 08/07/2022</t>
    </r>
  </si>
  <si>
    <t xml:space="preserve">PRESTAR EL SERVICIO DE MANTENIMIENTO INTEGRAL LOCATIVO - PREVENTIVO Y CORRECTIVO DE LA INFRAESTRUCTURA FISICA PARA LAS INSTALACIONES ADMINISTRATIVAS DE LA AEROCIVIL NEAA Y ALMACÉN
</t>
  </si>
  <si>
    <t>VALOR UNITARIO INCLUYE AIU</t>
  </si>
  <si>
    <t>sin aiu</t>
  </si>
  <si>
    <t>m2</t>
  </si>
  <si>
    <t>Suministro e instalación de aislantes de caucho en ventanas</t>
  </si>
  <si>
    <t>ml</t>
  </si>
  <si>
    <t>Mantenimiento de ventanas incluye accesarios para adecuado funcionamiento</t>
  </si>
  <si>
    <t>und</t>
  </si>
  <si>
    <t>Suministro e Instalacion de luminarias existentes para cielo raso Almacén</t>
  </si>
  <si>
    <t>Mantenimiento cielo raso en Drywall en areas comunes y oficinas (cambio de cintas donde aplique, resanes, lijada)</t>
  </si>
  <si>
    <t>Mnatenimiento cielorasos: Cambio de cinta, masilla, lijada y pintura</t>
  </si>
  <si>
    <t>Suministro e instalación de enchape de pared para baños</t>
  </si>
  <si>
    <t xml:space="preserve">Mantenimiento de piletas lavatraperos ubicadas en las baterías de los baños, incluyen cambio de empaques en las llaves de salida </t>
  </si>
  <si>
    <t>gl</t>
  </si>
  <si>
    <t xml:space="preserve">Impermeabilización de Viga Canal </t>
  </si>
  <si>
    <t>un</t>
  </si>
  <si>
    <t>xxxx</t>
  </si>
  <si>
    <t>Mantenimiento cubierta Biciparqueadero</t>
  </si>
  <si>
    <t>4.18</t>
  </si>
  <si>
    <t>Mantenimiento correctivo y preventivo de Bomba de Sumistro de sistema hidrahulico</t>
  </si>
  <si>
    <t>5.4</t>
  </si>
  <si>
    <t>5.5</t>
  </si>
  <si>
    <t>5.6</t>
  </si>
  <si>
    <t>Aprobiación de estudios y diseños existentes</t>
  </si>
  <si>
    <t>Desmonte divisiones de vidrio</t>
  </si>
  <si>
    <t>Desmonte y retiro de puestos de trabajos (Incluye mesa, archivador de
piso, silla y canecas)</t>
  </si>
  <si>
    <t>6.8</t>
  </si>
  <si>
    <t>Instalación guardaescoba similar al existente</t>
  </si>
  <si>
    <t>6.21</t>
  </si>
  <si>
    <t>6.23</t>
  </si>
  <si>
    <t>6.35</t>
  </si>
  <si>
    <t>6.36</t>
  </si>
  <si>
    <t>Suministro e instalación de película frosted según diseño, para divisiones en vidrio</t>
  </si>
  <si>
    <t>SUBTOTAL MANTENIMIENTOS Y MEJORAMIENTOS</t>
  </si>
  <si>
    <t>IVA MANTENIMIENTO sobre u</t>
  </si>
  <si>
    <t>SUBTOTAL OBRAS DE MANTENIMIENTO Y MEJORAMIENTO (INCLUYE IVA)</t>
  </si>
  <si>
    <t>VALOR TOTAL</t>
  </si>
  <si>
    <r>
      <rPr>
        <b/>
        <sz val="9"/>
        <rFont val="Arial"/>
        <family val="2"/>
      </rPr>
      <t xml:space="preserve">NOTA 1: </t>
    </r>
    <r>
      <rPr>
        <sz val="9"/>
        <rFont val="Arial"/>
        <family val="2"/>
      </rPr>
      <t xml:space="preserve"> Se debe tener en cuenta que el PRECIO UNITARIO incluye el valor de A.I.U. </t>
    </r>
  </si>
  <si>
    <t>PORCENTAJE</t>
  </si>
  <si>
    <r>
      <rPr>
        <b/>
        <sz val="9"/>
        <rFont val="Arial"/>
        <family val="2"/>
      </rPr>
      <t>NOTA 2:</t>
    </r>
    <r>
      <rPr>
        <sz val="9"/>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</si>
  <si>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</si>
  <si>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9"/>
        <rFont val="Arial"/>
        <family val="2"/>
      </rPr>
      <t>NOTA 3:</t>
    </r>
    <r>
      <rPr>
        <sz val="9"/>
        <rFont val="Arial"/>
        <family val="2"/>
      </rPr>
      <t xml:space="preserve"> El A.I.U y su discriminación deben estar en porcentaje (%). </t>
    </r>
  </si>
  <si>
    <t>I=</t>
  </si>
  <si>
    <t>U=</t>
  </si>
  <si>
    <t>A.I.U.=</t>
  </si>
  <si>
    <t>NIT</t>
  </si>
  <si>
    <t>900599052-9</t>
  </si>
  <si>
    <t>Dirección</t>
  </si>
  <si>
    <t>Cll 140#11-45</t>
  </si>
  <si>
    <t>Teléfonos, Fax</t>
  </si>
  <si>
    <t>Dirección Correo Electrónico</t>
  </si>
  <si>
    <t>interobrasgr@gmail.com</t>
  </si>
  <si>
    <t>Número Celular</t>
  </si>
  <si>
    <t>Ciudad</t>
  </si>
  <si>
    <t>Bogota</t>
  </si>
  <si>
    <t>JULIO CESAR CUESTA</t>
  </si>
  <si>
    <t xml:space="preserve">REPRESENTANTE LEGAL </t>
  </si>
  <si>
    <t>INTER OBRAS GR SAS</t>
  </si>
  <si>
    <t>TOTAL PROYECTO</t>
  </si>
  <si>
    <r>
      <rPr>
        <sz val="8"/>
        <color rgb="FF333333"/>
        <rFont val="Arial"/>
        <family val="2"/>
      </rPr>
      <t>UN</t>
    </r>
  </si>
  <si>
    <t xml:space="preserve">BOLSA DE MONTO AGOTABLE PARA SUMINISTRO E INSTALACION Y/0 REPARACION DE PUNTOS ELECTRICOS, MANTENIMIENTO Y AJUSTE DE TOMAS ELECTRICAS, MANTENIMIENTO Y REVISION DE SWITCH, REPARACION DE MOBILARIO , SUMINISTRO DE RESPUESTOS NECESARIOS PARA LOS MANTENIMIENTOS CORRECTIVOS DE LOS SISTEMAS ESCENCIALES COMO AIRE ACONDICIONADO, SISTEMAS ELECTROMECÁNICOS  E HIDRAULICOS, CORTINAS , MANTENIMIENTO ELECTRODOMESTICOS, MANTENIMIENTO  Y ADECUACION SEÑALIZACION INTERNA Y EXTERNA, PLANTA ELECTRICA, SISTEMA DE SONIDO RED CONTRA INCENDIOS Y ACTIVIDADES QUE NO ESTEN EN EL PRESUPUESTO OFICIAL.**     </t>
  </si>
  <si>
    <t>BOLSA DE MONTO AGOTABLE</t>
  </si>
  <si>
    <r>
      <rPr>
        <sz val="8"/>
        <color rgb="FF333333"/>
        <rFont val="Arial"/>
        <family val="2"/>
      </rPr>
      <t>Suministro de liquido refrigerante</t>
    </r>
  </si>
  <si>
    <r>
      <rPr>
        <sz val="8"/>
        <color rgb="FF333333"/>
        <rFont val="Arial"/>
        <family val="2"/>
      </rPr>
      <t>Revision reparacion y mantenimiento ,Rejillas en todo el edificio</t>
    </r>
  </si>
  <si>
    <r>
      <rPr>
        <sz val="8"/>
        <color rgb="FF333333"/>
        <rFont val="Arial"/>
        <family val="2"/>
      </rPr>
      <t>Revision reparacion y mantenimiento Difusores en todo el edificio</t>
    </r>
  </si>
  <si>
    <r>
      <rPr>
        <sz val="8"/>
        <color rgb="FF333333"/>
        <rFont val="Arial"/>
        <family val="2"/>
      </rPr>
      <t>Revision reparacion y mantenimiento Manejadoras uma</t>
    </r>
  </si>
  <si>
    <r>
      <rPr>
        <sz val="8"/>
        <color rgb="FF333333"/>
        <rFont val="Arial"/>
        <family val="2"/>
      </rPr>
      <t>Revision reparacion y mantenimiento Ventiladores tipo hongo de extracción</t>
    </r>
  </si>
  <si>
    <r>
      <rPr>
        <sz val="8"/>
        <color rgb="FF333333"/>
        <rFont val="Arial"/>
        <family val="2"/>
      </rPr>
      <t>Revision reparacion y mantenimiento Unidades para suministro</t>
    </r>
  </si>
  <si>
    <r>
      <rPr>
        <sz val="8"/>
        <color rgb="FF333333"/>
        <rFont val="Arial"/>
        <family val="2"/>
      </rPr>
      <t>Revision reparacion y mantenimiento Unidades de fan coll</t>
    </r>
  </si>
  <si>
    <r>
      <rPr>
        <sz val="8"/>
        <color rgb="FF333333"/>
        <rFont val="Arial"/>
        <family val="2"/>
      </rPr>
      <t>Revision reparacion y mantenimiento Bomba  centrifuga de circulación de agua</t>
    </r>
  </si>
  <si>
    <r>
      <rPr>
        <sz val="8"/>
        <color rgb="FF333333"/>
        <rFont val="Arial"/>
        <family val="2"/>
      </rPr>
      <t>Revision reparacion y mantenimiento Unidades de enfriamiento  de agua (chiler)</t>
    </r>
  </si>
  <si>
    <r>
      <rPr>
        <b/>
        <sz val="8"/>
        <color rgb="FF333333"/>
        <rFont val="Arial"/>
        <family val="2"/>
      </rPr>
      <t>AIRE ACONDICIONADO</t>
    </r>
  </si>
  <si>
    <r>
      <rPr>
        <sz val="8"/>
        <color rgb="FF333333"/>
        <rFont val="Arial"/>
        <family val="2"/>
      </rPr>
      <t>Mantenimiento general rack</t>
    </r>
  </si>
  <si>
    <r>
      <rPr>
        <sz val="8"/>
        <color rgb="FF333333"/>
        <rFont val="Arial"/>
        <family val="2"/>
      </rPr>
      <t>Mantenimiento general unidad de incendio</t>
    </r>
  </si>
  <si>
    <r>
      <rPr>
        <sz val="8"/>
        <color rgb="FF333333"/>
        <rFont val="Arial"/>
        <family val="2"/>
      </rPr>
      <t>Mantenimiento general parlantes cenital</t>
    </r>
  </si>
  <si>
    <r>
      <rPr>
        <sz val="8"/>
        <color rgb="FF333333"/>
        <rFont val="Arial"/>
        <family val="2"/>
      </rPr>
      <t>Mantenimiento general PC COMPAC</t>
    </r>
  </si>
  <si>
    <r>
      <rPr>
        <sz val="8"/>
        <color rgb="FF333333"/>
        <rFont val="Arial"/>
        <family val="2"/>
      </rPr>
      <t>Mantenimiento feneral fuente musical</t>
    </r>
  </si>
  <si>
    <r>
      <rPr>
        <sz val="8"/>
        <color rgb="FF333333"/>
        <rFont val="Arial"/>
        <family val="2"/>
      </rPr>
      <t>Mantenimiento general mezcladores y amplificación</t>
    </r>
  </si>
  <si>
    <r>
      <rPr>
        <sz val="8"/>
        <color rgb="FF333333"/>
        <rFont val="Arial"/>
        <family val="2"/>
      </rPr>
      <t>Mantenimiento general microfonos de empotrar y moviles</t>
    </r>
  </si>
  <si>
    <r>
      <rPr>
        <sz val="8"/>
        <color rgb="FF333333"/>
        <rFont val="Arial"/>
        <family val="2"/>
      </rPr>
      <t>Mantenmiento general de mezcladores y microfonos</t>
    </r>
  </si>
  <si>
    <r>
      <rPr>
        <sz val="8"/>
        <color rgb="FF333333"/>
        <rFont val="Arial"/>
        <family val="2"/>
      </rPr>
      <t>Manteniemiento general matriz de audio modular</t>
    </r>
  </si>
  <si>
    <r>
      <rPr>
        <b/>
        <sz val="8"/>
        <color rgb="FF333333"/>
        <rFont val="Arial"/>
        <family val="2"/>
      </rPr>
      <t>SISTEMA DE SONIDO</t>
    </r>
  </si>
  <si>
    <r>
      <rPr>
        <sz val="8"/>
        <color rgb="FF333333"/>
        <rFont val="Arial"/>
        <family val="2"/>
      </rPr>
      <t>Mantenimiento preventivo panel de control de incendio</t>
    </r>
  </si>
  <si>
    <r>
      <rPr>
        <sz val="8"/>
        <color rgb="FF333333"/>
        <rFont val="Arial"/>
        <family val="2"/>
      </rPr>
      <t>Mantenimiento módulo de monitor dual</t>
    </r>
  </si>
  <si>
    <r>
      <rPr>
        <sz val="8"/>
        <color rgb="FF333333"/>
        <rFont val="Arial"/>
        <family val="2"/>
      </rPr>
      <t>Mantenimiento anunciador remoto -interfax grafica</t>
    </r>
  </si>
  <si>
    <r>
      <rPr>
        <sz val="8"/>
        <color rgb="FF333333"/>
        <rFont val="Arial"/>
        <family val="2"/>
      </rPr>
      <t>Mantenimiento tarjeta de red</t>
    </r>
  </si>
  <si>
    <r>
      <rPr>
        <sz val="8"/>
        <color rgb="FF333333"/>
        <rFont val="Arial"/>
        <family val="2"/>
      </rPr>
      <t>Mantenimiento tarjeta de comunicación serial</t>
    </r>
  </si>
  <si>
    <r>
      <rPr>
        <sz val="8"/>
        <color rgb="FF333333"/>
        <rFont val="Arial"/>
        <family val="2"/>
      </rPr>
      <t>Mantenimiento fuente de alimentación principal</t>
    </r>
  </si>
  <si>
    <r>
      <rPr>
        <sz val="8"/>
        <color rgb="FF333333"/>
        <rFont val="Arial"/>
        <family val="2"/>
      </rPr>
      <t>Mantenimiento fuente de alimentación auxiliar</t>
    </r>
  </si>
  <si>
    <r>
      <rPr>
        <sz val="8"/>
        <color rgb="FF333333"/>
        <rFont val="Arial"/>
        <family val="2"/>
      </rPr>
      <t>Mantenimiento tarjeta dual de lazo</t>
    </r>
  </si>
  <si>
    <r>
      <rPr>
        <sz val="8"/>
        <color rgb="FF333333"/>
        <rFont val="Arial"/>
        <family val="2"/>
      </rPr>
      <t>Mantenimiento tarjeta sencilla de lazo</t>
    </r>
  </si>
  <si>
    <r>
      <rPr>
        <sz val="8"/>
        <color rgb="FF333333"/>
        <rFont val="Arial"/>
        <family val="2"/>
      </rPr>
      <t>Mantenimiento CPU</t>
    </r>
  </si>
  <si>
    <r>
      <rPr>
        <sz val="8"/>
        <color rgb="FF333333"/>
        <rFont val="Arial"/>
        <family val="2"/>
      </rPr>
      <t>Mantenimiento módulo LCD</t>
    </r>
  </si>
  <si>
    <r>
      <rPr>
        <sz val="8"/>
        <color rgb="FF333333"/>
        <rFont val="Arial"/>
        <family val="2"/>
      </rPr>
      <t>Realizar la inspección y prueba de dispositivos de notificación.</t>
    </r>
  </si>
  <si>
    <r>
      <rPr>
        <sz val="8"/>
        <color rgb="FF333333"/>
        <rFont val="Arial"/>
        <family val="2"/>
      </rPr>
      <t>Realizar la inspección mensual del3 3% de dispositivos mediante el protocolo Walk test para garantizar el 100%</t>
    </r>
  </si>
  <si>
    <r>
      <rPr>
        <sz val="8"/>
        <color rgb="FF333333"/>
        <rFont val="Arial"/>
        <family val="2"/>
      </rPr>
      <t>Realizar las prueba de baterías en stand-by y alarma.</t>
    </r>
  </si>
  <si>
    <r>
      <rPr>
        <sz val="8"/>
        <color rgb="FF333333"/>
        <rFont val="Arial"/>
        <family val="2"/>
      </rPr>
      <t>Realizar actualización de la programación del sistema</t>
    </r>
  </si>
  <si>
    <r>
      <rPr>
        <sz val="8"/>
        <color rgb="FF333333"/>
        <rFont val="Arial"/>
        <family val="2"/>
      </rPr>
      <t>Realizar la prueba de desempeño de las unidades de bombeo y verificarfrente a la curva de aceptación de la bomba si cumple con lo solicitado porla norma NFPA 20 en su ediciónvigente.</t>
    </r>
  </si>
  <si>
    <r>
      <rPr>
        <sz val="8"/>
        <color rgb="FF333333"/>
        <rFont val="Arial"/>
        <family val="2"/>
      </rPr>
      <t>Revision de la unión roscada de la carcasa de las bombas contra incendio a la válvula desaireadora que si presentan fugas.</t>
    </r>
  </si>
  <si>
    <r>
      <rPr>
        <sz val="8"/>
        <color rgb="FF333333"/>
        <rFont val="Arial"/>
        <family val="2"/>
      </rPr>
      <t>Mantenimiento al BBA contra incendio</t>
    </r>
  </si>
  <si>
    <r>
      <rPr>
        <sz val="8"/>
        <color rgb="FF333333"/>
        <rFont val="Arial"/>
        <family val="2"/>
      </rPr>
      <t>Mantenimiento preventivo deválvulas, conexiones de manguera yválvulas reguladoras y restrictoras depresión de todos los istemas de extinción</t>
    </r>
  </si>
  <si>
    <r>
      <rPr>
        <sz val="8"/>
        <color rgb="FF333333"/>
        <rFont val="Arial"/>
        <family val="2"/>
      </rPr>
      <t>Mantenimiento preventivo a soportes, tubería y pintura del sistema de bombas</t>
    </r>
  </si>
  <si>
    <r>
      <rPr>
        <sz val="8"/>
        <color rgb="FF333333"/>
        <rFont val="Arial"/>
        <family val="2"/>
      </rPr>
      <t>Mantenimiento preventivo de los equipos del sistema de supervisión y alarma de integración de los sistemas de extinción
húmeda</t>
    </r>
  </si>
  <si>
    <r>
      <rPr>
        <sz val="8"/>
        <color rgb="FF333333"/>
        <rFont val="Arial"/>
        <family val="2"/>
      </rPr>
      <t>Limpieza del interior de las válvulas desaireadoras.</t>
    </r>
  </si>
  <si>
    <r>
      <rPr>
        <sz val="8"/>
        <color rgb="FF333333"/>
        <rFont val="Arial"/>
        <family val="2"/>
      </rPr>
      <t>Inspeccionar, calibrar y probar todos los sensores de flujo de los sistemas de extinción con agua.</t>
    </r>
  </si>
  <si>
    <r>
      <rPr>
        <sz val="8"/>
        <color rgb="FF333333"/>
        <rFont val="Arial"/>
        <family val="2"/>
      </rPr>
      <t>Comprobar, verificar y probar los manómetros de todo el sistema</t>
    </r>
  </si>
  <si>
    <t>LT</t>
  </si>
  <si>
    <r>
      <rPr>
        <sz val="8"/>
        <color rgb="FF333333"/>
        <rFont val="Arial"/>
        <family val="2"/>
      </rPr>
      <t>suministro de liquido refrigerante</t>
    </r>
  </si>
  <si>
    <r>
      <rPr>
        <sz val="8"/>
        <color rgb="FF333333"/>
        <rFont val="Arial"/>
        <family val="2"/>
      </rPr>
      <t>suministro de aceite lubricante de motor tipo SAE 20</t>
    </r>
  </si>
  <si>
    <r>
      <rPr>
        <sz val="8"/>
        <color rgb="FF333333"/>
        <rFont val="Arial"/>
        <family val="2"/>
      </rPr>
      <t>Suministro de filtro de combustible</t>
    </r>
  </si>
  <si>
    <r>
      <rPr>
        <sz val="8"/>
        <color rgb="FF333333"/>
        <rFont val="Arial"/>
        <family val="2"/>
      </rPr>
      <t>Suministro de combustible tanque de motor Tipo ACPM</t>
    </r>
  </si>
  <si>
    <r>
      <rPr>
        <sz val="8"/>
        <color rgb="FF333333"/>
        <rFont val="Arial"/>
        <family val="2"/>
      </rPr>
      <t>Mantenimiento general mangueras flexibles</t>
    </r>
  </si>
  <si>
    <r>
      <rPr>
        <sz val="8"/>
        <color rgb="FF333333"/>
        <rFont val="Arial"/>
        <family val="2"/>
      </rPr>
      <t>Mantenimiento general preventivo gabinete de red contra incendio</t>
    </r>
  </si>
  <si>
    <r>
      <rPr>
        <sz val="8"/>
        <color rgb="FF333333"/>
        <rFont val="Arial"/>
        <family val="2"/>
      </rPr>
      <t>Mantenimiento general al sistema de bombeo</t>
    </r>
  </si>
  <si>
    <r>
      <rPr>
        <sz val="8"/>
        <color rgb="FF333333"/>
        <rFont val="Arial"/>
        <family val="2"/>
      </rPr>
      <t>Mantenimiento general preventivo temporizador</t>
    </r>
  </si>
  <si>
    <r>
      <rPr>
        <sz val="8"/>
        <color rgb="FF333333"/>
        <rFont val="Arial"/>
        <family val="2"/>
      </rPr>
      <t>Mantenimiento general preventivo tablero de control y mando electrico</t>
    </r>
  </si>
  <si>
    <r>
      <rPr>
        <sz val="8"/>
        <color rgb="FF333333"/>
        <rFont val="Arial"/>
        <family val="2"/>
      </rPr>
      <t>Mantenimiento general preventivo bomba Jockey</t>
    </r>
  </si>
  <si>
    <r>
      <rPr>
        <sz val="8"/>
        <color rgb="FF333333"/>
        <rFont val="Arial"/>
        <family val="2"/>
      </rPr>
      <t>Mantenimiento general preventivo tanque hidroacumulador</t>
    </r>
  </si>
  <si>
    <r>
      <rPr>
        <sz val="8"/>
        <color rgb="FF333333"/>
        <rFont val="Arial"/>
        <family val="2"/>
      </rPr>
      <t>Mantenimiento general preventivo motobomba principal</t>
    </r>
  </si>
  <si>
    <r>
      <rPr>
        <sz val="8"/>
        <color rgb="FF333333"/>
        <rFont val="Arial"/>
        <family val="2"/>
      </rPr>
      <t>Mantenimiento general preventivo rociadores automaticos</t>
    </r>
  </si>
  <si>
    <r>
      <rPr>
        <sz val="8"/>
        <color rgb="FF333333"/>
        <rFont val="Arial"/>
        <family val="2"/>
      </rPr>
      <t>Mantenimiento general detectores de humo</t>
    </r>
  </si>
  <si>
    <r>
      <rPr>
        <sz val="8"/>
        <color rgb="FF333333"/>
        <rFont val="Arial"/>
        <family val="2"/>
      </rPr>
      <t>Mantenimiento general sirenas</t>
    </r>
  </si>
  <si>
    <r>
      <rPr>
        <sz val="8"/>
        <color rgb="FF333333"/>
        <rFont val="Arial"/>
        <family val="2"/>
      </rPr>
      <t>Mantenimiento general preventivo al tanque de almacenamiento</t>
    </r>
  </si>
  <si>
    <r>
      <rPr>
        <sz val="8"/>
        <color rgb="FF333333"/>
        <rFont val="Arial"/>
        <family val="2"/>
      </rPr>
      <t>Realizar la prueba de desempeño de las unidades de bombeo y verificar frente a la curva de aceptación de la bomba si cumple con lo solicitado por la norma NFPA 20 en su edición vigente.</t>
    </r>
  </si>
  <si>
    <r>
      <rPr>
        <sz val="8"/>
        <color rgb="FF333333"/>
        <rFont val="Arial"/>
        <family val="2"/>
      </rPr>
      <t>Comprobar, verificar y probar  semanalmente el 20% de los manómetros de todo el proyecto para garantizar la prueba del 100% cada 5 años.</t>
    </r>
  </si>
  <si>
    <r>
      <rPr>
        <b/>
        <sz val="8"/>
        <color rgb="FF333333"/>
        <rFont val="Arial"/>
        <family val="2"/>
      </rPr>
      <t>SISTEMA DE RED CONTRAINCENDIO</t>
    </r>
  </si>
  <si>
    <r>
      <rPr>
        <sz val="8"/>
        <color rgb="FF333333"/>
        <rFont val="Arial"/>
        <family val="2"/>
      </rPr>
      <t>Revisión y /o suministro e instalación de tomacorrientes que se encuentren en mal estado</t>
    </r>
  </si>
  <si>
    <r>
      <rPr>
        <sz val="8"/>
        <color rgb="FF333333"/>
        <rFont val="Arial"/>
        <family val="2"/>
      </rPr>
      <t>Suministro e instalación de canaleta PVC y cableado para punto eléctrico.</t>
    </r>
  </si>
  <si>
    <r>
      <rPr>
        <sz val="8"/>
        <color rgb="FF333333"/>
        <rFont val="Arial"/>
        <family val="2"/>
      </rPr>
      <t>Suministro e instalación luminaria tipo tubo de 1.20 m2, -archivo</t>
    </r>
  </si>
  <si>
    <r>
      <rPr>
        <sz val="8"/>
        <color rgb="FF333333"/>
        <rFont val="Arial"/>
        <family val="2"/>
      </rPr>
      <t>Suministro e instalación de bombillo ahorradores de rosca tipo led</t>
    </r>
  </si>
  <si>
    <r>
      <rPr>
        <sz val="8"/>
        <color rgb="FF333333"/>
        <rFont val="Arial"/>
        <family val="2"/>
      </rPr>
      <t>Suministro e instalación de lámparas tipo led acrílica de sobreponer de 1.20 m de acuerdo a norma archivística</t>
    </r>
  </si>
  <si>
    <r>
      <rPr>
        <sz val="8"/>
        <color rgb="FF333333"/>
        <rFont val="Arial"/>
        <family val="2"/>
      </rPr>
      <t>Suministro e instalación luminarias de emergencia tipo Mikey incluye retiro de las existentes que se encuentren fuera
deservicio</t>
    </r>
  </si>
  <si>
    <r>
      <rPr>
        <sz val="8"/>
        <color rgb="FF333333"/>
        <rFont val="Arial"/>
        <family val="2"/>
      </rPr>
      <t>Retiro y/o suministro e instalación de luminarias tipo led de circunferencia 18/ ml,</t>
    </r>
  </si>
  <si>
    <r>
      <rPr>
        <sz val="8"/>
        <color rgb="FF333333"/>
        <rFont val="Arial"/>
        <family val="2"/>
      </rPr>
      <t>Retiro y/o suministro e instalación de luminarias tipo led de 60 x 60</t>
    </r>
  </si>
  <si>
    <r>
      <rPr>
        <sz val="8"/>
        <color rgb="FF333333"/>
        <rFont val="Arial"/>
        <family val="2"/>
      </rPr>
      <t>Revisión y/o mantenimiento al sistema panel eléctrico sincronizado de riego de jardines por reloj</t>
    </r>
  </si>
  <si>
    <r>
      <rPr>
        <sz val="8"/>
        <color rgb="FF333333"/>
        <rFont val="Arial"/>
        <family val="2"/>
      </rPr>
      <t>Revisión y /o mantenimiento a sensores de movimiento eléctricos de rutas de evacuación</t>
    </r>
  </si>
  <si>
    <r>
      <rPr>
        <sz val="8"/>
        <color rgb="FF333333"/>
        <rFont val="Arial"/>
        <family val="2"/>
      </rPr>
      <t>Revisión y /o mantenimiento al punto de iluminación de la imagen de la Aerocivil, plasmada en la fachada del edificio</t>
    </r>
  </si>
  <si>
    <r>
      <rPr>
        <sz val="8"/>
        <color rgb="FF333333"/>
        <rFont val="Arial"/>
        <family val="2"/>
      </rPr>
      <t>Revisión y/o mantenimiento del sistema de luminarias del parqueadero por fotoceldas</t>
    </r>
  </si>
  <si>
    <r>
      <rPr>
        <sz val="8"/>
        <color rgb="FF333333"/>
        <rFont val="Arial"/>
        <family val="2"/>
      </rPr>
      <t>Revisión y /o mantenimiento aspiral luminoso eléctrico del edificio -alturas</t>
    </r>
  </si>
  <si>
    <r>
      <rPr>
        <sz val="8"/>
        <color rgb="FF333333"/>
        <rFont val="Arial"/>
        <family val="2"/>
      </rPr>
      <t>Revisión y /o mantenimiento de secadores de manos en baños</t>
    </r>
  </si>
  <si>
    <r>
      <rPr>
        <sz val="8"/>
        <color rgb="FF333333"/>
        <rFont val="Arial"/>
        <family val="2"/>
      </rPr>
      <t>Revisión y/o mantenimiento de sensores eléctricos de orinales</t>
    </r>
  </si>
  <si>
    <r>
      <rPr>
        <sz val="8"/>
        <color rgb="FF333333"/>
        <rFont val="Arial"/>
        <family val="2"/>
      </rPr>
      <t>Revisión y/o mantenimiento de hornos eléctricos semiindustriales</t>
    </r>
  </si>
  <si>
    <r>
      <rPr>
        <sz val="8"/>
        <color rgb="FF333333"/>
        <rFont val="Arial"/>
        <family val="2"/>
      </rPr>
      <t>Revisión y/o mantenimiento de calentadores eléctricos -Gimnasio y Dirección General</t>
    </r>
  </si>
  <si>
    <r>
      <rPr>
        <sz val="8"/>
        <color rgb="FF333333"/>
        <rFont val="Arial"/>
        <family val="2"/>
      </rPr>
      <t>Revisión y/o instalación de puntos eléctricos con suministro de cableado conexiones, tomacorriente hasta garantizar el correcto funcionamiento</t>
    </r>
  </si>
  <si>
    <r>
      <rPr>
        <sz val="8"/>
        <color rgb="FF333333"/>
        <rFont val="Arial"/>
        <family val="2"/>
      </rPr>
      <t>Mantenimiento tomas eléctricas de 110v y 220v</t>
    </r>
  </si>
  <si>
    <r>
      <rPr>
        <sz val="8"/>
        <color rgb="FF333333"/>
        <rFont val="Arial"/>
        <family val="2"/>
      </rPr>
      <t>Mantenimiento general sistema puesta a tierra</t>
    </r>
  </si>
  <si>
    <r>
      <rPr>
        <sz val="8"/>
        <color rgb="FF333333"/>
        <rFont val="Arial"/>
        <family val="2"/>
      </rPr>
      <t>Suministro e instalación de reflector industrial 400 watts con campana en aluminio</t>
    </r>
  </si>
  <si>
    <r>
      <rPr>
        <sz val="8"/>
        <color rgb="FF333333"/>
        <rFont val="Arial"/>
        <family val="2"/>
      </rPr>
      <t>Mantenimiento general de tableros electricos</t>
    </r>
  </si>
  <si>
    <r>
      <rPr>
        <b/>
        <sz val="8"/>
        <color rgb="FF333333"/>
        <rFont val="Arial"/>
        <family val="2"/>
      </rPr>
      <t>SISTEMA ELECTRICO E ILUMINACION</t>
    </r>
  </si>
  <si>
    <r>
      <rPr>
        <sz val="8"/>
        <color rgb="FF333333"/>
        <rFont val="Arial"/>
        <family val="2"/>
      </rPr>
      <t>Mantenimiento general de las baterías sanitarias (incluye sanitarios, lavamanos, orinales)</t>
    </r>
  </si>
  <si>
    <r>
      <rPr>
        <sz val="8"/>
        <color rgb="FF333333"/>
        <rFont val="Arial"/>
        <family val="2"/>
      </rPr>
      <t>Suministro e instalación de fluxómetros de acuerdo con las especificaciones técnicas existentes</t>
    </r>
  </si>
  <si>
    <r>
      <rPr>
        <sz val="8"/>
        <color rgb="FF333333"/>
        <rFont val="Arial"/>
        <family val="2"/>
      </rPr>
      <t>Mantenimiento de piletas lavatraperos ubicadas en las baterías de los baños, incluyen reemboquillado, enchape, cambio de
empaques en las llaves de salida</t>
    </r>
  </si>
  <si>
    <r>
      <rPr>
        <sz val="8"/>
        <color rgb="FF333333"/>
        <rFont val="Arial"/>
        <family val="2"/>
      </rPr>
      <t>Mantenimiento de punto sanitarios</t>
    </r>
  </si>
  <si>
    <r>
      <rPr>
        <sz val="8"/>
        <color rgb="FF333333"/>
        <rFont val="Arial"/>
        <family val="2"/>
      </rPr>
      <t>Suministro e instalación lavaplatos de empotrar en acero inoxidable 45 x 49 cm (incluye accesorios y grifería)</t>
    </r>
  </si>
  <si>
    <r>
      <rPr>
        <sz val="8"/>
        <color rgb="FF333333"/>
        <rFont val="Arial"/>
        <family val="2"/>
      </rPr>
      <t>Suministro e instalación orinal de fluxómetro (incluye grifería)</t>
    </r>
  </si>
  <si>
    <r>
      <rPr>
        <sz val="8"/>
        <color rgb="FF333333"/>
        <rFont val="Arial"/>
        <family val="2"/>
      </rPr>
      <t>Suministro e instalación lavamanos de empotrar(incluye grifería)</t>
    </r>
  </si>
  <si>
    <r>
      <rPr>
        <sz val="8"/>
        <color rgb="FF333333"/>
        <rFont val="Arial"/>
        <family val="2"/>
      </rPr>
      <t>Suministro e instalación lavamanos colgar (incluye grifería)</t>
    </r>
  </si>
  <si>
    <r>
      <rPr>
        <sz val="8"/>
        <color rgb="FF333333"/>
        <rFont val="Arial"/>
        <family val="2"/>
      </rPr>
      <t>Suministro e instalación sanitario fluxómetro (incluye grifería)</t>
    </r>
  </si>
  <si>
    <r>
      <rPr>
        <b/>
        <sz val="8"/>
        <color rgb="FF333333"/>
        <rFont val="Arial"/>
        <family val="2"/>
      </rPr>
      <t>BATERIAS SANITARIAS Y ACCESORIOS EN BAÑOS</t>
    </r>
  </si>
  <si>
    <r>
      <rPr>
        <sz val="8"/>
        <color rgb="FF333333"/>
        <rFont val="Arial"/>
        <family val="2"/>
      </rPr>
      <t>Suministro y aplicación de liquido refrigerante</t>
    </r>
  </si>
  <si>
    <r>
      <rPr>
        <sz val="8"/>
        <color rgb="FF333333"/>
        <rFont val="Arial"/>
        <family val="2"/>
      </rPr>
      <t>Mantenimiento general al sistema de vibración lineal, ubicado en la banca metalica, conjunto motor-generador.</t>
    </r>
  </si>
  <si>
    <r>
      <rPr>
        <sz val="8"/>
        <color rgb="FF333333"/>
        <rFont val="Arial"/>
        <family val="2"/>
      </rPr>
      <t>Mantenimiento general al cuadro de transferencia RED-GRUPO</t>
    </r>
  </si>
  <si>
    <r>
      <rPr>
        <sz val="8"/>
        <color rgb="FF333333"/>
        <rFont val="Arial"/>
        <family val="2"/>
      </rPr>
      <t>Mantenimiento general al sistema generador</t>
    </r>
  </si>
  <si>
    <r>
      <rPr>
        <sz val="8"/>
        <color rgb="FF333333"/>
        <rFont val="Arial"/>
        <family val="2"/>
      </rPr>
      <t>Mantenimiento general al sistema de instrumentación</t>
    </r>
  </si>
  <si>
    <r>
      <rPr>
        <sz val="8"/>
        <color rgb="FF333333"/>
        <rFont val="Arial"/>
        <family val="2"/>
      </rPr>
      <t>Mantenimiento general al sistema de control</t>
    </r>
  </si>
  <si>
    <r>
      <rPr>
        <sz val="8"/>
        <color rgb="FF333333"/>
        <rFont val="Arial"/>
        <family val="2"/>
      </rPr>
      <t>Mantenimiento general al sistema de arranque</t>
    </r>
  </si>
  <si>
    <r>
      <rPr>
        <sz val="8"/>
        <color rgb="FF333333"/>
        <rFont val="Arial"/>
        <family val="2"/>
      </rPr>
      <t>Mantenimiento general al sistema de lubricación</t>
    </r>
  </si>
  <si>
    <r>
      <rPr>
        <sz val="8"/>
        <color rgb="FF333333"/>
        <rFont val="Arial"/>
        <family val="2"/>
      </rPr>
      <t>Mantenimiento general al sistema de combustión</t>
    </r>
  </si>
  <si>
    <r>
      <rPr>
        <sz val="8"/>
        <color rgb="FF333333"/>
        <rFont val="Arial"/>
        <family val="2"/>
      </rPr>
      <t>Mantenimiento general preventivo al sistema de escape (incluye cabina insonorizada)</t>
    </r>
  </si>
  <si>
    <r>
      <rPr>
        <sz val="8"/>
        <color rgb="FF333333"/>
        <rFont val="Arial"/>
        <family val="2"/>
      </rPr>
      <t>Mantenimiento general al sistema de refrigeración</t>
    </r>
  </si>
  <si>
    <r>
      <rPr>
        <sz val="8"/>
        <color rgb="FF333333"/>
        <rFont val="Arial"/>
        <family val="2"/>
      </rPr>
      <t>Suministro e instalación filtro de aire modular tipo cartucho</t>
    </r>
  </si>
  <si>
    <r>
      <rPr>
        <sz val="8"/>
        <color rgb="FF333333"/>
        <rFont val="Arial"/>
        <family val="2"/>
      </rPr>
      <t>Mantenimiento general al sistema de adminisión</t>
    </r>
  </si>
  <si>
    <r>
      <rPr>
        <sz val="8"/>
        <color rgb="FF333333"/>
        <rFont val="Arial"/>
        <family val="2"/>
      </rPr>
      <t>Mantenimiento general preventivo equipo sistema Caterpillar DE165E0 Servicio Emergencia 165 Kva 1500 RPM. 400 v. 50
hz</t>
    </r>
  </si>
  <si>
    <r>
      <rPr>
        <b/>
        <sz val="8"/>
        <color rgb="FF333333"/>
        <rFont val="Arial"/>
        <family val="2"/>
      </rPr>
      <t>PLANTA ELECTRICA</t>
    </r>
  </si>
  <si>
    <r>
      <rPr>
        <sz val="8"/>
        <color rgb="FF333333"/>
        <rFont val="Arial"/>
        <family val="2"/>
      </rPr>
      <t>Manteniento general red de desagues</t>
    </r>
  </si>
  <si>
    <r>
      <rPr>
        <sz val="8"/>
        <color rgb="FF333333"/>
        <rFont val="Arial"/>
        <family val="2"/>
      </rPr>
      <t>Mantenimiento general cajas de inspección</t>
    </r>
  </si>
  <si>
    <r>
      <rPr>
        <sz val="8"/>
        <color rgb="FF333333"/>
        <rFont val="Arial"/>
        <family val="2"/>
      </rPr>
      <t>Destape de cañería de punto orinal, incluye desmonte y reinstalación de accesorios y aparato si se requiere.</t>
    </r>
  </si>
  <si>
    <r>
      <rPr>
        <sz val="8"/>
        <color rgb="FF333333"/>
        <rFont val="Arial"/>
        <family val="2"/>
      </rPr>
      <t>Destape de cañería de punto sanitario, incluye desmonte y reinstalación de accesorios y aparato si se requiere.</t>
    </r>
  </si>
  <si>
    <r>
      <rPr>
        <b/>
        <sz val="8"/>
        <color rgb="FF333333"/>
        <rFont val="Arial"/>
        <family val="2"/>
      </rPr>
      <t>REDES DE AGUAS NEGRAS (Servidas)</t>
    </r>
  </si>
  <si>
    <r>
      <rPr>
        <sz val="8"/>
        <color rgb="FF333333"/>
        <rFont val="Arial"/>
        <family val="2"/>
      </rPr>
      <t>Suministro e instalación de tubería PVC 1/2 ", 3/4", 1 1/2 ", 1", 2"</t>
    </r>
  </si>
  <si>
    <r>
      <rPr>
        <sz val="8"/>
        <color rgb="FF333333"/>
        <rFont val="Arial"/>
        <family val="2"/>
      </rPr>
      <t>Mantenimiento correctivo de tubería (incluye demolición de muro e instalación de tubería y accesorios)</t>
    </r>
  </si>
  <si>
    <r>
      <rPr>
        <sz val="8"/>
        <color rgb="FF333333"/>
        <rFont val="Arial"/>
        <family val="2"/>
      </rPr>
      <t>Regata lineal para instalar tubería, en piso, y en pared</t>
    </r>
  </si>
  <si>
    <r>
      <rPr>
        <sz val="8"/>
        <color rgb="FF333333"/>
        <rFont val="Arial"/>
        <family val="2"/>
      </rPr>
      <t>Mantenimiento general a los registros y/o valvulas</t>
    </r>
  </si>
  <si>
    <r>
      <rPr>
        <sz val="8"/>
        <color rgb="FF333333"/>
        <rFont val="Arial"/>
        <family val="2"/>
      </rPr>
      <t>Mantenimiento general de griferia y accesorios</t>
    </r>
  </si>
  <si>
    <r>
      <rPr>
        <sz val="8"/>
        <color rgb="FF333333"/>
        <rFont val="Arial"/>
        <family val="2"/>
      </rPr>
      <t>Mantenimiento general tanque de agua potable capacidad de 157,3 m3</t>
    </r>
  </si>
  <si>
    <r>
      <rPr>
        <b/>
        <sz val="8"/>
        <color rgb="FF333333"/>
        <rFont val="Arial"/>
        <family val="2"/>
      </rPr>
      <t>RED DE AGUA POTABLE</t>
    </r>
  </si>
  <si>
    <r>
      <rPr>
        <sz val="8"/>
        <color rgb="FF333333"/>
        <rFont val="Arial"/>
        <family val="2"/>
      </rPr>
      <t>Suministro e instalación de tapa registros</t>
    </r>
  </si>
  <si>
    <r>
      <rPr>
        <sz val="8"/>
        <color rgb="FF333333"/>
        <rFont val="Arial"/>
        <family val="2"/>
      </rPr>
      <t>Suministro e instalación llaves tipo ganso para cafeterías y comedor institucional</t>
    </r>
  </si>
  <si>
    <r>
      <rPr>
        <sz val="8"/>
        <color rgb="FF333333"/>
        <rFont val="Arial"/>
        <family val="2"/>
      </rPr>
      <t>Suministro e instalación de dispensador de jabón para manos en baños</t>
    </r>
  </si>
  <si>
    <r>
      <rPr>
        <sz val="8"/>
        <color rgb="FF333333"/>
        <rFont val="Arial"/>
        <family val="2"/>
      </rPr>
      <t>Suministro e instalación de sifones con retenedor de olores en baños</t>
    </r>
  </si>
  <si>
    <r>
      <rPr>
        <sz val="8"/>
        <color rgb="FF333333"/>
        <rFont val="Arial"/>
        <family val="2"/>
      </rPr>
      <t>Suministro e instalación de tubería PVC de 2/1" de acometida al tanque</t>
    </r>
  </si>
  <si>
    <r>
      <rPr>
        <sz val="8"/>
        <color rgb="FF333333"/>
        <rFont val="Arial"/>
        <family val="2"/>
      </rPr>
      <t>Suministro e Instalación de bizcocho sanitario</t>
    </r>
  </si>
  <si>
    <r>
      <rPr>
        <sz val="8"/>
        <color rgb="FF333333"/>
        <rFont val="Arial"/>
        <family val="2"/>
      </rPr>
      <t>Suministro e instalación de registro de paso de agua en PVC 1/2,-1/3,-1/4,-1/4</t>
    </r>
  </si>
  <si>
    <r>
      <rPr>
        <sz val="8"/>
        <color rgb="FF333333"/>
        <rFont val="Arial"/>
        <family val="2"/>
      </rPr>
      <t>Suministro e instalación de llave ahorradora de paso de agua en piletas y áreas externas</t>
    </r>
  </si>
  <si>
    <r>
      <rPr>
        <sz val="8"/>
        <color rgb="FF333333"/>
        <rFont val="Arial"/>
        <family val="2"/>
      </rPr>
      <t>Revisión y/o fijación de tubería colgante con abrazadera metálica x golpe de ariete</t>
    </r>
  </si>
  <si>
    <r>
      <rPr>
        <sz val="8"/>
        <color rgb="FF333333"/>
        <rFont val="Arial"/>
        <family val="2"/>
      </rPr>
      <t>Mantenimiento de tubería colgante con limpieza y traslado de lodos hasta botadero certificado</t>
    </r>
  </si>
  <si>
    <r>
      <rPr>
        <sz val="8"/>
        <color rgb="FF333333"/>
        <rFont val="Arial"/>
        <family val="2"/>
      </rPr>
      <t>Mantenimiento de tubería PVC de 2/1" de acometida al tanque</t>
    </r>
  </si>
  <si>
    <r>
      <rPr>
        <sz val="8"/>
        <color rgb="FF333333"/>
        <rFont val="Arial"/>
        <family val="2"/>
      </rPr>
      <t>Mantenimiento de tubería interna desde el contador avenida principal calle 26</t>
    </r>
  </si>
  <si>
    <r>
      <rPr>
        <sz val="8"/>
        <color rgb="FF333333"/>
        <rFont val="Arial"/>
        <family val="2"/>
      </rPr>
      <t>Mantenimiento de drenajes y disposición final certificado evacuación lodos</t>
    </r>
  </si>
  <si>
    <r>
      <rPr>
        <sz val="8"/>
        <color rgb="FF333333"/>
        <rFont val="Arial"/>
        <family val="2"/>
      </rPr>
      <t>Mantenimiento de la tubería y cajas de inspección</t>
    </r>
  </si>
  <si>
    <r>
      <rPr>
        <sz val="8"/>
        <color rgb="FF333333"/>
        <rFont val="Arial"/>
        <family val="2"/>
      </rPr>
      <t>Mantenimiento de conexiones de pared a sanitario.</t>
    </r>
  </si>
  <si>
    <r>
      <rPr>
        <sz val="8"/>
        <color rgb="FF333333"/>
        <rFont val="Arial"/>
        <family val="2"/>
      </rPr>
      <t>Mantenimiento de válvula sanitaria</t>
    </r>
  </si>
  <si>
    <r>
      <rPr>
        <sz val="8"/>
        <color rgb="FF333333"/>
        <rFont val="Arial"/>
        <family val="2"/>
      </rPr>
      <t>Mantenimiento divisiones y puertas de acero inoxidable de baños</t>
    </r>
  </si>
  <si>
    <r>
      <rPr>
        <sz val="8"/>
        <color rgb="FF333333"/>
        <rFont val="Arial"/>
        <family val="2"/>
      </rPr>
      <t>Mantenimiento y puesta a punto el sistema de riego de cuadros vivos de jardinería</t>
    </r>
  </si>
  <si>
    <r>
      <rPr>
        <sz val="8"/>
        <color rgb="FF333333"/>
        <rFont val="Arial"/>
        <family val="2"/>
      </rPr>
      <t>Mantenimiento llaves tipo ganso para cafeterías y comedor institucional</t>
    </r>
  </si>
  <si>
    <r>
      <rPr>
        <sz val="8"/>
        <color rgb="FF333333"/>
        <rFont val="Arial"/>
        <family val="2"/>
      </rPr>
      <t>Mantenimiento de sifones</t>
    </r>
  </si>
  <si>
    <r>
      <rPr>
        <sz val="8"/>
        <color rgb="FF333333"/>
        <rFont val="Arial"/>
        <family val="2"/>
      </rPr>
      <t>Mantenimiento de cajas de inspección en general de aguas lluvias y servidas incluye retiro de lodos hasta botadero
certificado</t>
    </r>
  </si>
  <si>
    <r>
      <rPr>
        <sz val="8"/>
        <color rgb="FF333333"/>
        <rFont val="Arial"/>
        <family val="2"/>
      </rPr>
      <t>Mantenimiento y reparación de Shut de Basuras</t>
    </r>
  </si>
  <si>
    <r>
      <rPr>
        <sz val="8"/>
        <color rgb="FF333333"/>
        <rFont val="Arial"/>
        <family val="2"/>
      </rPr>
      <t>Destape de puntos sanitarios y/o lavamanos con sonda eléctrica</t>
    </r>
  </si>
  <si>
    <r>
      <rPr>
        <sz val="8"/>
        <color rgb="FF333333"/>
        <rFont val="Arial"/>
        <family val="2"/>
      </rPr>
      <t>Desmonte, suministro e Instalación de llave para pocetas</t>
    </r>
  </si>
  <si>
    <r>
      <rPr>
        <sz val="8"/>
        <color rgb="FF333333"/>
        <rFont val="Arial"/>
        <family val="2"/>
      </rPr>
      <t>Desmonte, Suministro e Instalación de Conexión Superior Orinales (incluye desmonte, limpieza y reinstalación de accesorios
y aparato si se requiere.)</t>
    </r>
  </si>
  <si>
    <r>
      <rPr>
        <b/>
        <sz val="8"/>
        <color rgb="FF333333"/>
        <rFont val="Arial"/>
        <family val="2"/>
      </rPr>
      <t>RED HIDRAULICA Y SANITARIA</t>
    </r>
  </si>
  <si>
    <r>
      <rPr>
        <sz val="8"/>
        <color rgb="FF333333"/>
        <rFont val="Arial"/>
        <family val="2"/>
      </rPr>
      <t>Suministro e instalación de pasamanos anclado al piso de acuerdo a lo norma</t>
    </r>
  </si>
  <si>
    <r>
      <rPr>
        <sz val="8"/>
        <color rgb="FF333333"/>
        <rFont val="Arial"/>
        <family val="2"/>
      </rPr>
      <t>Suministro e instalación de guarda escoba en madera</t>
    </r>
  </si>
  <si>
    <r>
      <rPr>
        <sz val="8"/>
        <color rgb="FF333333"/>
        <rFont val="Arial"/>
        <family val="2"/>
      </rPr>
      <t>Desmonte de muros divisorios Drywall</t>
    </r>
  </si>
  <si>
    <r>
      <rPr>
        <sz val="8"/>
        <color rgb="FF333333"/>
        <rFont val="Arial"/>
        <family val="2"/>
      </rPr>
      <t>Desmonte de muros divisorios en Superboard</t>
    </r>
  </si>
  <si>
    <r>
      <rPr>
        <b/>
        <sz val="8"/>
        <color rgb="FF333333"/>
        <rFont val="Arial"/>
        <family val="2"/>
      </rPr>
      <t>INFRAESTRUCTURA GENERAL</t>
    </r>
  </si>
  <si>
    <r>
      <rPr>
        <sz val="8"/>
        <color rgb="FF333333"/>
        <rFont val="Arial"/>
        <family val="2"/>
      </rPr>
      <t>Suministro e instalación de vinilo adhesivo froasted con logo de la Aerocivil para vidrios</t>
    </r>
  </si>
  <si>
    <r>
      <rPr>
        <sz val="8"/>
        <color rgb="FF333333"/>
        <rFont val="Arial"/>
        <family val="2"/>
      </rPr>
      <t>Suministro e instalación de pie de amigo para recepción y repisas</t>
    </r>
  </si>
  <si>
    <r>
      <rPr>
        <sz val="8"/>
        <color rgb="FF333333"/>
        <rFont val="Arial"/>
        <family val="2"/>
      </rPr>
      <t>Revisión y/o reparación de paneles de encerramiento del balcón quinto piso incluye: cambio de tornillería de presión si se requiere</t>
    </r>
  </si>
  <si>
    <r>
      <rPr>
        <b/>
        <sz val="8"/>
        <color rgb="FF333333"/>
        <rFont val="Arial"/>
        <family val="2"/>
      </rPr>
      <t>MANTENIMIENTO VIDRIOS Y VENTANERIA</t>
    </r>
  </si>
  <si>
    <r>
      <rPr>
        <sz val="8"/>
        <color rgb="FF333333"/>
        <rFont val="Arial"/>
        <family val="2"/>
      </rPr>
      <t>Suministro e instalación de enchape de piletas lava traperos</t>
    </r>
  </si>
  <si>
    <r>
      <rPr>
        <sz val="8"/>
        <color rgb="FF333333"/>
        <rFont val="Arial"/>
        <family val="2"/>
      </rPr>
      <t>Retiro de enchape de piletas lava traperos</t>
    </r>
  </si>
  <si>
    <r>
      <rPr>
        <sz val="8"/>
        <color rgb="FF333333"/>
        <rFont val="Arial"/>
        <family val="2"/>
      </rPr>
      <t>Resane de muros en general</t>
    </r>
  </si>
  <si>
    <r>
      <rPr>
        <sz val="8"/>
        <color rgb="FF333333"/>
        <rFont val="Arial"/>
        <family val="2"/>
      </rPr>
      <t>Mantenimiento y/o aplicación de producto en juntas de dilatación</t>
    </r>
  </si>
  <si>
    <r>
      <rPr>
        <b/>
        <sz val="8"/>
        <color rgb="FF333333"/>
        <rFont val="Arial"/>
        <family val="2"/>
      </rPr>
      <t>PAÑETES Y ENCHAPES</t>
    </r>
  </si>
  <si>
    <r>
      <rPr>
        <sz val="8"/>
        <color rgb="FF333333"/>
        <rFont val="Arial"/>
        <family val="2"/>
      </rPr>
      <t>Sello y tratamiento de juntas de construcción o dilatación en pisos</t>
    </r>
  </si>
  <si>
    <r>
      <rPr>
        <sz val="8"/>
        <color rgb="FF333333"/>
        <rFont val="Arial"/>
        <family val="2"/>
      </rPr>
      <t>Sellamiento de juntas y fisuras entre adoquines con sello de arena en sendero peatonal NEAA</t>
    </r>
  </si>
  <si>
    <t>Desmonte, suministro e instalación de piso cerámica 60x60 cm</t>
  </si>
  <si>
    <r>
      <rPr>
        <b/>
        <sz val="8"/>
        <color rgb="FF333333"/>
        <rFont val="Arial"/>
        <family val="2"/>
      </rPr>
      <t>PISOS Y ZÓCALOS</t>
    </r>
  </si>
  <si>
    <r>
      <rPr>
        <sz val="8"/>
        <color rgb="FF333333"/>
        <rFont val="Arial"/>
        <family val="2"/>
      </rPr>
      <t>Suministro e instalación de Pintura cielo raso en vinilo, en baños</t>
    </r>
  </si>
  <si>
    <r>
      <rPr>
        <sz val="8"/>
        <color rgb="FF333333"/>
        <rFont val="Arial"/>
        <family val="2"/>
      </rPr>
      <t>Suministro e instalación Pintura cielo raso en vinilo, en baños</t>
    </r>
  </si>
  <si>
    <r>
      <rPr>
        <sz val="8"/>
        <color rgb="FF333333"/>
        <rFont val="Arial"/>
        <family val="2"/>
      </rPr>
      <t>Suministro e instalación de pintura de muros exteriores con koraza dos manos, incluye rasqueteo de puntos con humedad, sello y aplicación de pintura color similar al existente.</t>
    </r>
  </si>
  <si>
    <r>
      <rPr>
        <sz val="8"/>
        <color rgb="FF333333"/>
        <rFont val="Arial"/>
        <family val="2"/>
      </rPr>
      <t>Resane y pintura vinilo tipo 1 en muro de Superboard interno y externo</t>
    </r>
  </si>
  <si>
    <r>
      <rPr>
        <sz val="8"/>
        <color rgb="FF333333"/>
        <rFont val="Arial"/>
        <family val="2"/>
      </rPr>
      <t>Resane en filos y dilataciones y pintura si es el caso</t>
    </r>
  </si>
  <si>
    <r>
      <rPr>
        <sz val="8"/>
        <color rgb="FF333333"/>
        <rFont val="Arial"/>
        <family val="2"/>
      </rPr>
      <t>Limpieza e impermeabilización de muros de alta resistencia con suministro e instalación de pintura vinilo tipo 1-3 manos incluye resane, filos y dilataciones, incluye pintura actividades de remodelación.</t>
    </r>
  </si>
  <si>
    <t>Limpieza con Hidrolavadora de Muros</t>
  </si>
  <si>
    <r>
      <rPr>
        <sz val="8"/>
        <color rgb="FF333333"/>
        <rFont val="Arial"/>
        <family val="2"/>
      </rPr>
      <t>Pintura Impermeabilizante</t>
    </r>
  </si>
  <si>
    <r>
      <rPr>
        <sz val="8"/>
        <color rgb="FF333333"/>
        <rFont val="Arial"/>
        <family val="2"/>
      </rPr>
      <t>Estuco y vinilo 3 manos</t>
    </r>
  </si>
  <si>
    <r>
      <rPr>
        <sz val="8"/>
        <color rgb="FF333333"/>
        <rFont val="Arial"/>
        <family val="2"/>
      </rPr>
      <t>Esmalte sobre marcos lámina</t>
    </r>
  </si>
  <si>
    <r>
      <rPr>
        <sz val="8"/>
        <color rgb="FF333333"/>
        <rFont val="Arial"/>
        <family val="2"/>
      </rPr>
      <t>Esmalte sobre madera</t>
    </r>
  </si>
  <si>
    <r>
      <rPr>
        <sz val="8"/>
        <color rgb="FF333333"/>
        <rFont val="Arial"/>
        <family val="2"/>
      </rPr>
      <t>Esmalte sobre lámina llena</t>
    </r>
  </si>
  <si>
    <r>
      <rPr>
        <sz val="8"/>
        <color rgb="FF333333"/>
        <rFont val="Arial"/>
        <family val="2"/>
      </rPr>
      <t>Esmalte sobre lámina lineal</t>
    </r>
  </si>
  <si>
    <r>
      <rPr>
        <sz val="8"/>
        <color rgb="FF333333"/>
        <rFont val="Arial"/>
        <family val="2"/>
      </rPr>
      <t>Barniz sobre muebles</t>
    </r>
  </si>
  <si>
    <r>
      <rPr>
        <sz val="8"/>
        <color rgb="FF333333"/>
        <rFont val="Arial"/>
        <family val="2"/>
      </rPr>
      <t>Anticorrosivo sobre lámina llena</t>
    </r>
  </si>
  <si>
    <r>
      <rPr>
        <b/>
        <sz val="8"/>
        <color rgb="FF333333"/>
        <rFont val="Arial"/>
        <family val="2"/>
      </rPr>
      <t>PINTURA Y REVESTIMIENTOS</t>
    </r>
  </si>
  <si>
    <t>Suministro e Instalacion de Fibra mineral dilatado, Incluye Estructura de Aluminio</t>
  </si>
  <si>
    <t>Suministro e Instalacion de Eterboard 10 mm Dilatado, Incluye Estructura de Aluminio</t>
  </si>
  <si>
    <t>Suministro e Instalacion de Cielo Raso en Lamina de PVC Incluye Estructura</t>
  </si>
  <si>
    <r>
      <rPr>
        <b/>
        <sz val="8"/>
        <color rgb="FF333333"/>
        <rFont val="Arial"/>
        <family val="2"/>
      </rPr>
      <t>CIELO RASO</t>
    </r>
  </si>
  <si>
    <r>
      <rPr>
        <sz val="8"/>
        <color rgb="FF333333"/>
        <rFont val="Arial"/>
        <family val="2"/>
      </rPr>
      <t>Instalación de puertas existentes en vidrio de 8mm con marco de aluminio</t>
    </r>
  </si>
  <si>
    <r>
      <rPr>
        <sz val="8"/>
        <color rgb="FF333333"/>
        <rFont val="Arial"/>
        <family val="2"/>
      </rPr>
      <t>Suministro e instalación de chapa para escritorio, archivadores verticales y horizontales incluye dos llaves</t>
    </r>
  </si>
  <si>
    <r>
      <rPr>
        <sz val="8"/>
        <color rgb="FF333333"/>
        <rFont val="Arial"/>
        <family val="2"/>
      </rPr>
      <t>Mantenimiento y suministro e instalación de chapas con manija en acero inoxidable</t>
    </r>
  </si>
  <si>
    <r>
      <rPr>
        <sz val="8"/>
        <color rgb="FF333333"/>
        <rFont val="Arial"/>
        <family val="2"/>
      </rPr>
      <t>Mantenimiento a estaciones o paneles de emergencias en lamina y vidrio</t>
    </r>
  </si>
  <si>
    <r>
      <rPr>
        <sz val="8"/>
        <color rgb="FF333333"/>
        <rFont val="Arial"/>
        <family val="2"/>
      </rPr>
      <t>Suministro e instalación de ventanas de inspección en fibrocemento de 60 X 60</t>
    </r>
  </si>
  <si>
    <r>
      <rPr>
        <sz val="8"/>
        <color rgb="FF333333"/>
        <rFont val="Arial"/>
        <family val="2"/>
      </rPr>
      <t>Mantenimiento del barandal de escaleras y hall del edificio</t>
    </r>
  </si>
  <si>
    <t>Desmonte y retiro de archivadores por cuerpos</t>
  </si>
  <si>
    <r>
      <rPr>
        <sz val="8"/>
        <color rgb="FF333333"/>
        <rFont val="Arial"/>
        <family val="2"/>
      </rPr>
      <t>Desmonte de puertas en vidrio</t>
    </r>
  </si>
  <si>
    <r>
      <rPr>
        <sz val="8"/>
        <color rgb="FF333333"/>
        <rFont val="Arial"/>
        <family val="2"/>
      </rPr>
      <t>Mantenimiento de puertas de salida de emergencia en pasillos y areas de evacuacion por escaleras de emergencia</t>
    </r>
  </si>
  <si>
    <r>
      <rPr>
        <sz val="8"/>
        <color rgb="FF333333"/>
        <rFont val="Arial"/>
        <family val="2"/>
      </rPr>
      <t>M2</t>
    </r>
  </si>
  <si>
    <r>
      <rPr>
        <sz val="8"/>
        <color rgb="FF333333"/>
        <rFont val="Arial"/>
        <family val="2"/>
      </rPr>
      <t>Mantenimiento pintura de puertas (metal, madera) icluye: tableros lamina de acero inoxidable bisagras y  marco en lámina.</t>
    </r>
  </si>
  <si>
    <r>
      <rPr>
        <sz val="8"/>
        <color rgb="FF333333"/>
        <rFont val="Arial"/>
        <family val="2"/>
      </rPr>
      <t>Revision y/o reparacion de paneles de cerramiento en balcon</t>
    </r>
  </si>
  <si>
    <r>
      <rPr>
        <sz val="8"/>
        <color rgb="FF333333"/>
        <rFont val="Arial"/>
        <family val="2"/>
      </rPr>
      <t>Suminsitro de chapa de serguridad para puerta incluye dos llaves</t>
    </r>
  </si>
  <si>
    <r>
      <rPr>
        <sz val="8"/>
        <color rgb="FF333333"/>
        <rFont val="Arial"/>
        <family val="2"/>
      </rPr>
      <t>Suministro e instalación de chapa tipo manija para puerta incluye dos llaves</t>
    </r>
  </si>
  <si>
    <r>
      <rPr>
        <sz val="8"/>
        <color rgb="FF333333"/>
        <rFont val="Arial"/>
        <family val="2"/>
      </rPr>
      <t>Mantenimiento de chapas</t>
    </r>
  </si>
  <si>
    <r>
      <rPr>
        <sz val="8"/>
        <color rgb="FF333333"/>
        <rFont val="Arial"/>
        <family val="2"/>
      </rPr>
      <t>Mantenimiento  de cortinas enrollables que incluye limpieza de cremallera, calibración de motor, lubricación de motor, pintura
y lo que se requiera para correcto funcionamiento</t>
    </r>
  </si>
  <si>
    <r>
      <rPr>
        <sz val="8"/>
        <color rgb="FF333333"/>
        <rFont val="Arial"/>
        <family val="2"/>
      </rPr>
      <t>Mantenimiento de ventanas de inspeccion en fibrocemento.</t>
    </r>
  </si>
  <si>
    <r>
      <rPr>
        <b/>
        <sz val="8"/>
        <color rgb="FF333333"/>
        <rFont val="Arial"/>
        <family val="2"/>
      </rPr>
      <t>MANTENIMIENTO DE PUERTAS</t>
    </r>
  </si>
  <si>
    <r>
      <rPr>
        <sz val="8"/>
        <color rgb="FF333333"/>
        <rFont val="Arial"/>
        <family val="2"/>
      </rPr>
      <t>Revisión y /o instalación de flanches en tejas sueltas</t>
    </r>
  </si>
  <si>
    <r>
      <rPr>
        <sz val="8"/>
        <color rgb="FF333333"/>
        <rFont val="Arial"/>
        <family val="2"/>
      </rPr>
      <t>Limpieza y/o mantenimiento en canales y rejillas de bajantes retiro de material particulado</t>
    </r>
  </si>
  <si>
    <r>
      <rPr>
        <sz val="8"/>
        <color rgb="FF333333"/>
        <rFont val="Arial"/>
        <family val="2"/>
      </rPr>
      <t>Impermeabilización de acuerdo con las especificaciones técnicas en canales superiores</t>
    </r>
  </si>
  <si>
    <r>
      <rPr>
        <sz val="8"/>
        <color rgb="FF333333"/>
        <rFont val="Arial"/>
        <family val="2"/>
      </rPr>
      <t>Aplicación de producto impermeabilizante en pegues de flanches</t>
    </r>
  </si>
  <si>
    <r>
      <rPr>
        <sz val="8"/>
        <color rgb="FF333333"/>
        <rFont val="Arial"/>
        <family val="2"/>
      </rPr>
      <t>Aplicación de sellante en uniones de flanches de tejado para evitar filtración</t>
    </r>
  </si>
  <si>
    <r>
      <rPr>
        <sz val="8"/>
        <color rgb="FF333333"/>
        <rFont val="Arial"/>
        <family val="2"/>
      </rPr>
      <t>Impermeabilización de cubierta tipo sandwich lámina alfajor</t>
    </r>
  </si>
  <si>
    <r>
      <rPr>
        <b/>
        <sz val="8"/>
        <color rgb="FF333333"/>
        <rFont val="Arial"/>
        <family val="2"/>
      </rPr>
      <t>IMPERMEABILIZACIÓN CUBIERTAS</t>
    </r>
  </si>
  <si>
    <r>
      <rPr>
        <sz val="8"/>
        <color rgb="FF333333"/>
        <rFont val="Arial"/>
        <family val="2"/>
      </rPr>
      <t>Suministro e instalación de cinta antideslizante</t>
    </r>
  </si>
  <si>
    <r>
      <rPr>
        <sz val="8"/>
        <color rgb="FF333333"/>
        <rFont val="Arial"/>
        <family val="2"/>
      </rPr>
      <t>Suministro, aplicación y demarcación de pintura para parqueadero</t>
    </r>
  </si>
  <si>
    <r>
      <rPr>
        <sz val="8"/>
        <color rgb="FF333333"/>
        <rFont val="Arial"/>
        <family val="2"/>
      </rPr>
      <t>Suministro, instalación y demarcación de pintura epóxica (poliuretano)</t>
    </r>
  </si>
  <si>
    <r>
      <rPr>
        <b/>
        <sz val="8"/>
        <color rgb="FF333333"/>
        <rFont val="Arial"/>
        <family val="2"/>
      </rPr>
      <t>DEMARCACIÓN</t>
    </r>
  </si>
  <si>
    <t>Bandeja para fibra óptica hasta 24 hilos</t>
  </si>
  <si>
    <t>Cable de fibra óptica 50/125 multimodo (incluye certificación)</t>
  </si>
  <si>
    <t>Switch 10/100/1000 8 puertos</t>
  </si>
  <si>
    <t>Switch 10/100/1000 16 puertos</t>
  </si>
  <si>
    <t>Switch 10/100/1000 24 puertos</t>
  </si>
  <si>
    <t>Canaleta plástica 40x60 mm</t>
  </si>
  <si>
    <t>Canaleta plástica 32x12 mm</t>
  </si>
  <si>
    <t>Canaleta plástica 20x12 mm</t>
  </si>
  <si>
    <t>Canaleta plástica 13x7 mm</t>
  </si>
  <si>
    <t>Canaleta metálica 6x10 cms</t>
  </si>
  <si>
    <t>Canaleta metálica 4x10 cms</t>
  </si>
  <si>
    <t>Canaleta metálica 4x6 cms</t>
  </si>
  <si>
    <t>Cable utp categoría 6a</t>
  </si>
  <si>
    <t>Patch cord 5m categoría 6a</t>
  </si>
  <si>
    <t>Patch cord 2m categoría 6a</t>
  </si>
  <si>
    <t>Salida de datos completa (incluye face plate y marcación)</t>
  </si>
  <si>
    <t>Patch panel 24 puertos categoría 6a</t>
  </si>
  <si>
    <t>Patch panel 48 puertos categoría 6a</t>
  </si>
  <si>
    <t>Rack 7' x 24"</t>
  </si>
  <si>
    <t>Rack 5' x 24"</t>
  </si>
  <si>
    <t>Rack 3' x 24"</t>
  </si>
  <si>
    <t>Rack 2' x 24"</t>
  </si>
  <si>
    <t>Bandeja portacables para rack</t>
  </si>
  <si>
    <t>Tapa para bandeja portacable acero galvanizado 30x120</t>
  </si>
  <si>
    <t>Bandeja portacable acero galvanizado 30x80</t>
  </si>
  <si>
    <t>Tubería conduit emt galvanizada 1".</t>
  </si>
  <si>
    <t>Tubería conduit emt galvanizada 3/4".</t>
  </si>
  <si>
    <t>Tubería conduit emt galvanizada 1/2".</t>
  </si>
  <si>
    <t>Spliters</t>
  </si>
  <si>
    <t>Cable blindado stereo para micrófono</t>
  </si>
  <si>
    <t>Micrófono pg 48lc (incluye base)</t>
  </si>
  <si>
    <t>Amplificador 300w</t>
  </si>
  <si>
    <t>Amplificador 100w</t>
  </si>
  <si>
    <t>Parlante-cielo falso</t>
  </si>
  <si>
    <t>Sirena de 110 v</t>
  </si>
  <si>
    <t>Cable detector lineal de calor</t>
  </si>
  <si>
    <t>Sensor de humo fotoeléctrico</t>
  </si>
  <si>
    <t>SUMINISTRO E INSTALACIÓN DE RED VOZ Y DATOS</t>
  </si>
  <si>
    <r>
      <rPr>
        <sz val="8"/>
        <color rgb="FF333333"/>
        <rFont val="Arial"/>
        <family val="2"/>
      </rPr>
      <t>Lavado general de fachadas</t>
    </r>
  </si>
  <si>
    <t>Desmonte aparatos sanitarios</t>
  </si>
  <si>
    <t>Demolición pañete muro</t>
  </si>
  <si>
    <t>Demolición enchape muro</t>
  </si>
  <si>
    <t>PRELIMINARES</t>
  </si>
  <si>
    <t>OBJETO: "CONTRATAR EL SERVICIO DE MANTENIMIENTO INTEGRAL LOCATIVO - PREVENTIVO Y CORRECTIVO DE LA INFRAESTRUCTURA FISICA - BAJO LA MODALIDAD DE OUTSORCING POR EL SISTEMA DE PRECIOS UNITARIOS, INCLUYENDO EL SUMINISTRO DE    MATERIALES, EQUIPOS, HERRAMIENTAS Y MANO DE OBRA, PARA LAS INSTALACIONES ADMINISTRATIVAS DE LA AEROCIVIL “NEAA”.</t>
  </si>
  <si>
    <r>
      <rPr>
        <b/>
        <sz val="8"/>
        <rFont val="Arial"/>
        <family val="2"/>
      </rPr>
      <t xml:space="preserve">Fecha de aprobación: </t>
    </r>
    <r>
      <rPr>
        <sz val="8"/>
        <rFont val="Arial"/>
        <family val="2"/>
      </rPr>
      <t>08/07/2022</t>
    </r>
  </si>
  <si>
    <r>
      <rPr>
        <b/>
        <sz val="8"/>
        <rFont val="Arial"/>
        <family val="2"/>
      </rPr>
      <t xml:space="preserve">Versión: </t>
    </r>
    <r>
      <rPr>
        <sz val="8"/>
        <rFont val="Arial"/>
        <family val="2"/>
      </rPr>
      <t>4</t>
    </r>
  </si>
  <si>
    <r>
      <rPr>
        <b/>
        <sz val="8"/>
        <rFont val="Arial"/>
        <family val="2"/>
      </rPr>
      <t xml:space="preserve">Clave: </t>
    </r>
    <r>
      <rPr>
        <sz val="8"/>
        <rFont val="Arial"/>
        <family val="2"/>
      </rPr>
      <t>APOY-9.0-12-014</t>
    </r>
  </si>
  <si>
    <t>Madrid Cundinamarca</t>
  </si>
  <si>
    <t>3204856205</t>
  </si>
  <si>
    <t>AFCONSTRUCTORESSAS@HOTMAIL.COM</t>
  </si>
  <si>
    <t>Cra 2 Este # 5-20 Madrid Cundinamarca</t>
  </si>
  <si>
    <t>901567269-6</t>
  </si>
  <si>
    <t>AF CONSTRUCTORES Y CONSULTORES S.A.S.</t>
  </si>
  <si>
    <t>Nombre</t>
  </si>
  <si>
    <t>FIRMA REPRESENTANTE LEGAL</t>
  </si>
  <si>
    <t>NOTAS:
Todos los precios incluyen AIU (35%)
 (A: 29%; I: 1%; U: 5%)
Se tiene en cuenta trabajos en jornadas nocturnas y dias festivos.</t>
  </si>
  <si>
    <t>Suministro de liquido refrigerante</t>
  </si>
  <si>
    <t xml:space="preserve">Revision reparacion y mantenimiento Manejadoras uma </t>
  </si>
  <si>
    <t>AIRE ACONDICIONADO</t>
  </si>
  <si>
    <t>Mantenimiento feneral fuente musical</t>
  </si>
  <si>
    <t xml:space="preserve">Mantenmiento general de mezcladores y microfonos </t>
  </si>
  <si>
    <t>Mantenimiento módulo de monitor dual</t>
  </si>
  <si>
    <t xml:space="preserve">Mantenimiento tarjeta de red </t>
  </si>
  <si>
    <t>Mantenimiento fuente de alimentación principal</t>
  </si>
  <si>
    <t>Mantenimiento fuente de alimentación auxiliar</t>
  </si>
  <si>
    <t>Mantenimiento tarjeta sencilla de lazo</t>
  </si>
  <si>
    <t>Realizar la inspección mensual del3 3% de dispositivos mediante el protocolo Walk test para garantizar el 100%</t>
  </si>
  <si>
    <t xml:space="preserve">Realizar las prueba de baterías en stand-by y alarma. </t>
  </si>
  <si>
    <t>Realizar actualización de la programación del sistema</t>
  </si>
  <si>
    <t>Realizar la prueba de desempeño de las unidades de bombeo y verificarfrente a la curva de aceptación de la bomba si cumple con lo solicitado porla norma NFPA 20 en su ediciónvigente.</t>
  </si>
  <si>
    <t>Revision de la unión roscada de la carcasa de las bombas contra incendio a la válvula desaireadora que si presentan fugas.</t>
  </si>
  <si>
    <t>Mantenimiento al BBA contra incendio</t>
  </si>
  <si>
    <t>Mantenimiento preventivo deválvulas, conexiones de manguera yválvulas reguladoras y restrictoras depresión de todos los istemas de extinción</t>
  </si>
  <si>
    <t>Mantenimiento preventivo de los equipos del sistema de supervisión y alarma de integración de los sistemas de extinción húmeda</t>
  </si>
  <si>
    <t xml:space="preserve">Revisión y /o suministro e instalación de tomacorrientes que se encuentren en mal estado </t>
  </si>
  <si>
    <t xml:space="preserve">Suministro e instalación de canaleta PVC y cableado para punto eléctrico. </t>
  </si>
  <si>
    <t xml:space="preserve">Suministro e instalación luminaria tipo tubo de 1.20 m2, -archivo </t>
  </si>
  <si>
    <t xml:space="preserve">Suministro e instalación de bombillo ahorradores de rosca tipo led </t>
  </si>
  <si>
    <t xml:space="preserve">Suministro e instalación de lámparas tipo led acrílica de sobreponer de 1.20 m de acuerdo a norma archivística </t>
  </si>
  <si>
    <t xml:space="preserve">Suministro e instalación luminarias de emergencia tipo Mikey incluye retiro de las existentes que se encuentren fuera deservicio </t>
  </si>
  <si>
    <t xml:space="preserve">Retiro y/o suministro e instalación de luminarias tipo led de circunferencia 18/ ml, </t>
  </si>
  <si>
    <t xml:space="preserve">Retiro y/o suministro e instalación de luminarias tipo led de 60 x 60 </t>
  </si>
  <si>
    <t xml:space="preserve">Revisión y/o mantenimiento al sistema panel eléctrico sincronizado de riego de jardines por reloj </t>
  </si>
  <si>
    <t xml:space="preserve">Revisión y /o mantenimiento a sensores de movimiento eléctricos de rutas de evacuación </t>
  </si>
  <si>
    <t>Revisión y /o mantenimiento al punto de iluminación de la imagen de la Aerocivil, plasmada en la fachada del edificio</t>
  </si>
  <si>
    <t xml:space="preserve">Revisión y/o mantenimiento del sistema de luminarias del parqueadero por fotoceldas </t>
  </si>
  <si>
    <t>Revisión y /o mantenimiento aspiral luminoso eléctrico del edificio -alturas</t>
  </si>
  <si>
    <t xml:space="preserve">Revisión y /o mantenimiento de secadores de manos en baños </t>
  </si>
  <si>
    <t xml:space="preserve">Revisión y/o mantenimiento de sensores eléctricos de orinales </t>
  </si>
  <si>
    <t xml:space="preserve">Revisión y/o mantenimiento de hornos eléctricos semiindustriales </t>
  </si>
  <si>
    <t xml:space="preserve">Revisión y/o mantenimiento de calentadores eléctricos -Gimnasio y Dirección General </t>
  </si>
  <si>
    <t xml:space="preserve">Revisión y/o instalación de puntos eléctricos con suministro de cableado conexiones, tomacorriente hasta garantizar el correcto funcionamiento </t>
  </si>
  <si>
    <t xml:space="preserve">Mantenimiento tomas eléctricas de 110v y 220v </t>
  </si>
  <si>
    <t>Mantenimiento general sistema puesta a tierra</t>
  </si>
  <si>
    <t>Mantenimiento general de tableros electricos</t>
  </si>
  <si>
    <t xml:space="preserve">SISTEMA ELECTRICO E ILUMINACION </t>
  </si>
  <si>
    <t xml:space="preserve">Mantenimiento general de las baterías sanitarias (incluye sanitarios, lavamanos, orinales) </t>
  </si>
  <si>
    <t xml:space="preserve">Suministro e instalación de fluxómetros de acuerdo con las especificaciones técnicas existentes </t>
  </si>
  <si>
    <t xml:space="preserve">Mantenimiento de piletas lavatraperos ubicadas en las baterías de los baños, incluyen reemboquillado, enchape, cambio de empaques en las llaves de salida </t>
  </si>
  <si>
    <t xml:space="preserve">BATERIAS SANITARIAS Y ACCESORIOS EN BAÑOS </t>
  </si>
  <si>
    <t>Mantenimiento general al cuadro de transferencia RED-GRUPO</t>
  </si>
  <si>
    <t>Mantenimiento general al sistema generador</t>
  </si>
  <si>
    <t>Mantenimiento general al sistema de instrumentación</t>
  </si>
  <si>
    <t>Mantenimiento general al sistema de control</t>
  </si>
  <si>
    <t>Mantenimiento general al sistema de arranque</t>
  </si>
  <si>
    <t>Mantenimiento general al sistema de lubricación</t>
  </si>
  <si>
    <t>Mantenimiento general al sistema de combustión</t>
  </si>
  <si>
    <t>Mantenimiento general preventivo al sistema de escape (incluye cabina insonorizada)</t>
  </si>
  <si>
    <t xml:space="preserve">Mantenimiento general al sistema de refrigeración </t>
  </si>
  <si>
    <t>Mantenimiento general al sistema de adminisión</t>
  </si>
  <si>
    <t>Mantenimiento general preventivo equipo sistema Caterpillar DE165E0 Servicio Emergencia 165 Kva 1500 RPM. 400 v. 50 hz</t>
  </si>
  <si>
    <t xml:space="preserve">Destape de cañería de punto orinal, incluye desmonte y reinstalación de accesorios y aparato si se requiere. </t>
  </si>
  <si>
    <t xml:space="preserve">REDES DE AGUAS NEGRAS (Servidas) </t>
  </si>
  <si>
    <t>Suministro e instalación de tubería PVC 1/2 ", 3/4", 1 1/2 ", 1", 2"</t>
  </si>
  <si>
    <t xml:space="preserve">Mantenimiento correctivo de tubería (incluye demolición de muro e instalación de tubería y accesorios) </t>
  </si>
  <si>
    <t>Mantenimiento general tanque de agua potable capacidad de 157,3 m3</t>
  </si>
  <si>
    <t xml:space="preserve">RED DE AGUA POTABLE </t>
  </si>
  <si>
    <t xml:space="preserve">Suministro e instalación llaves tipo ganso para cafeterías y comedor institucional </t>
  </si>
  <si>
    <t xml:space="preserve">Suministro e instalación de dispensador de jabón para manos en baños </t>
  </si>
  <si>
    <t xml:space="preserve">Suministro e instalación de tubería PVC de 2/1" de acometida al tanque </t>
  </si>
  <si>
    <t xml:space="preserve">Suministro e instalación de registro de paso de agua en PVC 1/2,-1/3,-1/4,-1/4 </t>
  </si>
  <si>
    <t xml:space="preserve">Suministro e instalación de llave ahorradora de paso de agua en piletas y áreas externas </t>
  </si>
  <si>
    <t>Revisión y/o fijación de tubería colgante con abrazadera metálica x golpe de ariete</t>
  </si>
  <si>
    <t xml:space="preserve">Mantenimiento divisiones y puertas de acero inoxidable de baños </t>
  </si>
  <si>
    <t xml:space="preserve">Mantenimiento y puesta a punto el sistema de riego de cuadros vivos de jardinería </t>
  </si>
  <si>
    <t xml:space="preserve">Mantenimiento llaves tipo ganso para cafeterías y comedor institucional </t>
  </si>
  <si>
    <t xml:space="preserve">Mantenimiento de cajas de inspección en general de aguas lluvias y servidas incluye retiro de lodos hasta botadero certificado </t>
  </si>
  <si>
    <t xml:space="preserve">Mantenimiento y reparación de Shut de Basuras </t>
  </si>
  <si>
    <t xml:space="preserve">Desmonte, suministro e Instalación de llave para pocetas </t>
  </si>
  <si>
    <t xml:space="preserve">Desmonte, Suministro e Instalación de Conexión Superior Orinales (incluye desmonte, limpieza y reinstalación de accesorios y aparato si se requiere.) </t>
  </si>
  <si>
    <t xml:space="preserve">RED HIDRAULICA Y SANITARIA </t>
  </si>
  <si>
    <t xml:space="preserve">Suministro e instalación de guarda escoba en madera </t>
  </si>
  <si>
    <t xml:space="preserve">Suministro e instalación de pie de amigo para recepción y repisas </t>
  </si>
  <si>
    <t xml:space="preserve">Suministro e instalación de enchape de piletas lava traperos </t>
  </si>
  <si>
    <t xml:space="preserve">Sellamiento de juntas y fisuras entre adoquines con sello de arena en sendero peatonal NEAA </t>
  </si>
  <si>
    <t xml:space="preserve">PISOS Y ZÓCALOS </t>
  </si>
  <si>
    <t xml:space="preserve">Suministro e instalación de Pintura cielo raso en vinilo, en baños </t>
  </si>
  <si>
    <t xml:space="preserve">Suministro e instalación Pintura cielo raso en vinilo, en baños </t>
  </si>
  <si>
    <t xml:space="preserve">Resane y pintura vinilo tipo 1 en muro de Superboard interno y externo </t>
  </si>
  <si>
    <t xml:space="preserve">Resane en filos y dilataciones y pintura si es el caso </t>
  </si>
  <si>
    <t xml:space="preserve">Limpieza e impermeabilización de muros de alta resistencia con suministro e instalación de pintura vinilo tipo 1-3 manos incluye resane, filos y dilataciones, incluye pintura actividades de remodelación. </t>
  </si>
  <si>
    <t>CIELO RASO</t>
  </si>
  <si>
    <t xml:space="preserve">Mantenimiento y suministro e instalación de chapas con manija en acero inoxidable </t>
  </si>
  <si>
    <t xml:space="preserve">Mantenimiento a estaciones o paneles de emergencias en lamina y vidrio </t>
  </si>
  <si>
    <t xml:space="preserve">Suministro e instalación de ventanas de inspección en fibrocemento de 60 X 60 </t>
  </si>
  <si>
    <t>Revision y/o reparacion de paneles de cerramiento en balcon</t>
  </si>
  <si>
    <t>Suminsitro de chapa de serguridad para puerta incluye dos llaves</t>
  </si>
  <si>
    <t>Suministro e instalación de chapa tipo manija para puerta incluye dos llaves</t>
  </si>
  <si>
    <t>Mantenimiento de chapas</t>
  </si>
  <si>
    <t xml:space="preserve">Revisión y /o instalación de flanches en tejas sueltas </t>
  </si>
  <si>
    <t xml:space="preserve">Impermeabilización de acuerdo con las especificaciones técnicas en canales superiores </t>
  </si>
  <si>
    <t xml:space="preserve">Aplicación de producto impermeabilizante en pegues de flanches </t>
  </si>
  <si>
    <t xml:space="preserve">Aplicación de sellante en uniones de flanches de tejado para evitar filtración </t>
  </si>
  <si>
    <t>IMPERMEABILIZACIÓN CUBIERTAS</t>
  </si>
  <si>
    <t xml:space="preserve">Suministro e instalación de cinta antideslizante </t>
  </si>
  <si>
    <t xml:space="preserve">Suministro, aplicación y demarcación de pintura para parqueadero </t>
  </si>
  <si>
    <t xml:space="preserve">Suministro, instalación y demarcación de pintura epóxica (poliuretano) </t>
  </si>
  <si>
    <t>DEMARCACIÓN</t>
  </si>
  <si>
    <t>bandeja para fibra óptica hasta 24 hilos</t>
  </si>
  <si>
    <t>cable de fibra óptica 50/125 multimodo (incluye certificación)</t>
  </si>
  <si>
    <t>switch 10/100/1000 8 puertos</t>
  </si>
  <si>
    <t>switch 10/100/1000 16 puertos</t>
  </si>
  <si>
    <t>switch 10/100/1000 24 puertos</t>
  </si>
  <si>
    <t>canaleta plástica 40x60 mm</t>
  </si>
  <si>
    <t>canaleta plástica 32x12 mm</t>
  </si>
  <si>
    <t>canaleta plástica 20x12 mm</t>
  </si>
  <si>
    <t>canaleta plástica 13x7 mm</t>
  </si>
  <si>
    <t>canaleta metálica 6x10 cms</t>
  </si>
  <si>
    <t>canaleta metálica 4x10 cms</t>
  </si>
  <si>
    <t>canaleta metálica 4x6 cms</t>
  </si>
  <si>
    <t>cable utp categoría 6a</t>
  </si>
  <si>
    <t>patch cord 5m categoría 6a</t>
  </si>
  <si>
    <t>patch cord 2m categoría 6a</t>
  </si>
  <si>
    <t>salida de datos completa (incluye face plate y marcación)</t>
  </si>
  <si>
    <t>patch panel 24 puertos categoría 6a</t>
  </si>
  <si>
    <t>patch panel 48 puertos categoría 6a</t>
  </si>
  <si>
    <t>rack 7' x 24"</t>
  </si>
  <si>
    <t>rack 5' x 24"</t>
  </si>
  <si>
    <t>rack 3' x 24"</t>
  </si>
  <si>
    <t>rack 2' x 24"</t>
  </si>
  <si>
    <t>bandeja portacables para rack</t>
  </si>
  <si>
    <t>tapa para bandeja portacable acero galvanizado 30x120</t>
  </si>
  <si>
    <t>bandeja portacable acero galvanizado 30x80</t>
  </si>
  <si>
    <t>tubería conduit emt galvanizada 1".</t>
  </si>
  <si>
    <t>tubería conduit emt galvanizada 3/4".</t>
  </si>
  <si>
    <t>tubería conduit emt galvanizada 1/2".</t>
  </si>
  <si>
    <t>spliters</t>
  </si>
  <si>
    <t>cable blindado stereo para micrófono</t>
  </si>
  <si>
    <t>toma para micrófono</t>
  </si>
  <si>
    <t>micrófono pg 48lc (incluye base)</t>
  </si>
  <si>
    <t>acometida cable rg-6 para micrófono</t>
  </si>
  <si>
    <t>amplificador 300w</t>
  </si>
  <si>
    <t>amplificador 100w</t>
  </si>
  <si>
    <t>parlante-cielo falso</t>
  </si>
  <si>
    <t>sirena de 110 v</t>
  </si>
  <si>
    <t>cable detector lineal de calor</t>
  </si>
  <si>
    <t>sensor de humo fotoeléctrico</t>
  </si>
  <si>
    <t>muro superboard doble cara 0.12 m (lineal)</t>
  </si>
  <si>
    <t>muro superboard doble cara 0.12 m</t>
  </si>
  <si>
    <t>muro superboard doble cara 0.10 m (lineal)</t>
  </si>
  <si>
    <t>muro superboard doble cara 0.10 m</t>
  </si>
  <si>
    <t>muro drywall doble cara 0.10 m (lineal)</t>
  </si>
  <si>
    <t>muro drywall doble cara 0.10 m</t>
  </si>
  <si>
    <t>muro drywall doble cara 0.12 m (lineal)</t>
  </si>
  <si>
    <t>muro drywall doble cara 0.12 m</t>
  </si>
  <si>
    <t>Lavado general de fachadas</t>
  </si>
  <si>
    <t>retiro de sobrantes a una distancia de 15 km (incluye cargue)</t>
  </si>
  <si>
    <t>desmonte ventanas</t>
  </si>
  <si>
    <t>desmonte marcos y puertas</t>
  </si>
  <si>
    <t>desmonte muros secos</t>
  </si>
  <si>
    <t>desmonte de cubiertas (termoacústica)</t>
  </si>
  <si>
    <t>desmonte aparatos sanitarios</t>
  </si>
  <si>
    <t>demolición muros en mampostería 0.15 m</t>
  </si>
  <si>
    <t>demolición cielo raso falso</t>
  </si>
  <si>
    <t>demolición pañete muro</t>
  </si>
  <si>
    <t>demolición enchape muro</t>
  </si>
  <si>
    <t>demolición enchape de piso h=0.04 m</t>
  </si>
  <si>
    <t>OBJETO: "CONTRATAR EL SERVICIO DE MANTENIMIENTO INTEGRAL LOCATIVO - PREVENTIVO Y CORRECTIVO DE LA INFRAESTRUCTURA FISICA - BAJO LA MODALIDAD DE OUTSORCING POR EL SISTEMA DE PRECIOS UNITARIOS, INCLUYENDO EL SUMINISTRO DE     MATERIALES, EQUIPOS, HERRAMIENTAS Y MANO DE OBRA, PARA LAS INSTALACIONES ADMINISTRATIVAS DE LA AEROCIVIL “NEAA”.</t>
  </si>
  <si>
    <t>Fecha de aprobación:
 08/07/2022</t>
  </si>
  <si>
    <r>
      <rPr>
        <b/>
        <sz val="8"/>
        <rFont val="Arial"/>
        <family val="2"/>
      </rPr>
      <t>Versión:</t>
    </r>
    <r>
      <rPr>
        <sz val="8"/>
        <rFont val="Arial"/>
        <family val="2"/>
      </rPr>
      <t xml:space="preserve"> 4</t>
    </r>
  </si>
  <si>
    <r>
      <rPr>
        <b/>
        <sz val="8"/>
        <rFont val="Arial"/>
        <family val="2"/>
      </rPr>
      <t>Clave:</t>
    </r>
    <r>
      <rPr>
        <sz val="8"/>
        <rFont val="Arial"/>
        <family val="2"/>
      </rPr>
      <t xml:space="preserve"> APOY-9.0-12-014</t>
    </r>
  </si>
  <si>
    <t>Versión: 4</t>
  </si>
  <si>
    <t>900326667</t>
  </si>
  <si>
    <t>Cra 7A #151 - 22, Bloque C 304</t>
  </si>
  <si>
    <t>312 312 4117</t>
  </si>
  <si>
    <t>contacto@inpame.com</t>
  </si>
  <si>
    <t>313 386 3739</t>
  </si>
  <si>
    <t>Bogota DC</t>
  </si>
  <si>
    <t>Nombre: TELVAL SAS</t>
  </si>
  <si>
    <t>NIT: 860.535.490-2</t>
  </si>
  <si>
    <t>Dirección: CALLE 98 No 10-32 OFICINA 702</t>
  </si>
  <si>
    <t>Teléfonos, Fax: +57(1)2530188</t>
  </si>
  <si>
    <t>Dirección Correo Electrónico: sitiostmc@telval.com</t>
  </si>
  <si>
    <t>Número Celular: 3114929108</t>
  </si>
  <si>
    <t>Ciudad: Bogota</t>
  </si>
  <si>
    <t xml:space="preserve">LIMITE INFERIOR </t>
  </si>
  <si>
    <t>LIMITE SUPERIOR</t>
  </si>
  <si>
    <t>H</t>
  </si>
  <si>
    <t>J</t>
  </si>
  <si>
    <t>L</t>
  </si>
  <si>
    <t>F</t>
  </si>
  <si>
    <t>Desviación estandar</t>
  </si>
  <si>
    <t>Promedio Icociv 9,2</t>
  </si>
  <si>
    <t>p</t>
  </si>
  <si>
    <t>R</t>
  </si>
  <si>
    <t>T</t>
  </si>
  <si>
    <t>Promedio Final</t>
  </si>
  <si>
    <t>INPAME 2024</t>
  </si>
  <si>
    <t>SCYM SOLUCIONES CONSTRUCTIVAS 2024</t>
  </si>
  <si>
    <t>AF CONSTRUCTORES 2024</t>
  </si>
  <si>
    <t>Clave: APOY-9.0-12-014</t>
  </si>
  <si>
    <t xml:space="preserve">DESCRIPCION GENERAL NECESIDADES </t>
  </si>
  <si>
    <t xml:space="preserve"> ACTIVIDAD</t>
  </si>
  <si>
    <t xml:space="preserve">CANTIDAD 
</t>
  </si>
  <si>
    <t>IVA</t>
  </si>
  <si>
    <t>Nivel II Pluss refiere una protección adicional en los cristales completos de un arma adicional la cual es MAGNUN 44, que corresponde al Nivel III de Protección Espesor de  Vidrios de 18.5 mm
La parte estructural del Vehiculo soporta munición de todas las armas cortas hasta 9 mm de alta velocidad correspondiente al nivel 2. Intercomunicador de 100w</t>
  </si>
  <si>
    <t xml:space="preserve">FORMATO 7. PROPUESTA ECONOMICA </t>
  </si>
  <si>
    <t>REPRESENTANTE LEGAL</t>
  </si>
  <si>
    <t>CEDULA</t>
  </si>
  <si>
    <t>FIRMA</t>
  </si>
  <si>
    <t>EMPRESA</t>
  </si>
  <si>
    <t>DIRECCION</t>
  </si>
  <si>
    <t>TELEFONO</t>
  </si>
  <si>
    <t>PRECIO UNITARIO POR VEHICULO</t>
  </si>
  <si>
    <t>TOTAL PRECIO UNITARIO MAS IVA</t>
  </si>
  <si>
    <t xml:space="preserve">EMPRESA : </t>
  </si>
  <si>
    <t>DIRECCION Y TELEFONO:</t>
  </si>
  <si>
    <t>FECHA :</t>
  </si>
  <si>
    <t xml:space="preserve">PERSONA A CONTACTAR:
</t>
  </si>
  <si>
    <t xml:space="preserve">Nota: El costo de la propuesta incluye todos los costos directos e indirectos e incluyen el traslado de los vehiculos para el servicio de blindaje </t>
  </si>
  <si>
    <t xml:space="preserve"> REALIZAR EL BLINDAJE DE DOS VEHÍCULOS TIPO CAMIONETA TOYOTA PRADO TXL- 2.8 ASIGNADOS AL DIRECTOR GENERAL DE LA UNIDAD ADMINISTRATIVA ESPECIAL - AERONAUTICA CIVIL</t>
  </si>
  <si>
    <t>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</si>
</sst>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3" formatCode="_-* #,##0.00_-;\-* #,##0.00_-;_-* &quot;-&quot;??_-;_-@_-"/>
    <numFmt numFmtId="164" formatCode="&quot;$&quot;\ #,##0.00;[Red]\-&quot;$&quot;\ #,##0.00"/>
    <numFmt numFmtId="165" formatCode="_-&quot;$&quot;\ * #,##0.00_-;\-&quot;$&quot;\ * #,##0.00_-;_-&quot;$&quot;\ * &quot;-&quot;??_-;_-@_-"/>
    <numFmt numFmtId="166" formatCode="#,##0.0"/>
    <numFmt numFmtId="167" formatCode="_-* #,##0.00\ _P_t_s_-;\-* #,##0.00\ _P_t_s_-;_-* &quot;-&quot;??\ _P_t_s_-;_-@_-"/>
    <numFmt numFmtId="168" formatCode="&quot;$&quot;\ #,##0.00"/>
    <numFmt numFmtId="169" formatCode="_-* #,##0.00\ &quot;Pts&quot;_-;\-* #,##0.00\ &quot;Pts&quot;_-;_-* &quot;-&quot;??\ &quot;Pts&quot;_-;_-@_-"/>
    <numFmt numFmtId="170" formatCode="_-* #,##0\ _P_t_s_-;\-* #,##0\ _P_t_s_-;_-* &quot;-&quot;\ _P_t_s_-;_-@_-"/>
    <numFmt numFmtId="171" formatCode="&quot;$&quot;#,##0.00"/>
    <numFmt numFmtId="172" formatCode="0.0"/>
    <numFmt numFmtId="173" formatCode="_(&quot;$&quot;\ * #,##0.00_);_(&quot;$&quot;\ * \(#,##0.00\);_(&quot;$&quot;\ * &quot;-&quot;??_);_(@_)"/>
    <numFmt numFmtId="174" formatCode="_([$$-240A]\ * #,##0.00_);_([$$-240A]\ * \(#,##0.00\);_([$$-240A]\ * &quot;-&quot;??_);_(@_)"/>
    <numFmt numFmtId="175" formatCode="_-[$$-240A]* #,##0.00_-;\-[$$-240A]* #,##0.00_-;_-[$$-240A]* &quot;-&quot;??_-;_-@_-"/>
    <numFmt numFmtId="176" formatCode="0#.00\ \L\t"/>
    <numFmt numFmtId="177" formatCode="_-[$$-240A]\ * #,##0.00_ ;_-[$$-240A]\ * \-#,##0.00\ ;_-[$$-240A]\ * &quot;-&quot;??_ ;_-@_ "/>
    <numFmt numFmtId="178" formatCode="_-[$$-240A]\ * #,##0.00_-;\-[$$-240A]\ * #,##0.00_-;_-[$$-240A]\ * &quot;-&quot;??_-;_-@_-"/>
    <numFmt numFmtId="179" formatCode="_-[$$-240A]* #,##0_-;\-[$$-240A]* #,##0_-;_-[$$-240A]* &quot;-&quot;??_-;_-@_-"/>
    <numFmt numFmtId="180" formatCode="\$\ #,##0"/>
    <numFmt numFmtId="181" formatCode="\$\ 0"/>
    <numFmt numFmtId="182" formatCode="_-* #,##0\ _P_t_s_-;\-* #,##0\ _P_t_s_-;_-* &quot;-&quot;??\ _P_t_s_-;_-@_-"/>
    <numFmt numFmtId="183" formatCode="&quot;$&quot;\ #,##0"/>
    <numFmt numFmtId="184" formatCode="_-&quot;$&quot;\ * #,##0_-;\-&quot;$&quot;\ * #,##0_-;_-&quot;$&quot;\ * &quot;-&quot;??_-;_-@_-"/>
  </numFmts>
  <fonts count="53">
    <font>
      <sz val="11"/>
      <color theme="1"/>
      <name val="Calibri"/>
      <family val="2"/>
      <scheme val="minor"/>
    </font>
    <font>
      <sz val="11"/>
      <color theme="1"/>
      <name val="Calibri"/>
      <family val="2"/>
      <scheme val="minor"/>
    </font>
    <font>
      <sz val="10"/>
      <name val="Arial"/>
      <family val="2"/>
    </font>
    <font>
      <sz val="11"/>
      <color theme="1"/>
      <name val="Amasis MT Pro Light"/>
      <family val="1"/>
    </font>
    <font>
      <b/>
      <u/>
      <sz val="10"/>
      <name val="Arial"/>
      <family val="2"/>
    </font>
    <font>
      <b/>
      <sz val="10"/>
      <color theme="1"/>
      <name val="Arial"/>
      <family val="2"/>
    </font>
    <font>
      <b/>
      <sz val="10"/>
      <color rgb="FF000000"/>
      <name val="Arial"/>
      <family val="2"/>
    </font>
    <font>
      <b/>
      <sz val="10"/>
      <name val="Arial"/>
      <family val="2"/>
    </font>
    <font>
      <sz val="10"/>
      <color theme="1"/>
      <name val="Arial"/>
      <family val="2"/>
    </font>
    <font>
      <sz val="10"/>
      <color rgb="FF000000"/>
      <name val="Arial"/>
      <family val="2"/>
    </font>
    <font>
      <b/>
      <i/>
      <u/>
      <sz val="10"/>
      <color rgb="FF000000"/>
      <name val="Arial"/>
      <family val="2"/>
    </font>
    <font>
      <b/>
      <u/>
      <sz val="10"/>
      <color rgb="FF000000"/>
      <name val="Arial"/>
      <family val="2"/>
    </font>
    <font>
      <sz val="10"/>
      <color rgb="FF333333"/>
      <name val="Arial"/>
      <family val="2"/>
    </font>
    <font>
      <b/>
      <sz val="10"/>
      <name val="Arial Narrow"/>
      <family val="2"/>
    </font>
    <font>
      <sz val="10"/>
      <name val="Arial Narrow"/>
      <family val="2"/>
    </font>
    <font>
      <b/>
      <sz val="11"/>
      <name val="Arial Narrow"/>
      <family val="2"/>
    </font>
    <font>
      <b/>
      <i/>
      <sz val="16"/>
      <name val="Arial Narrow"/>
      <family val="2"/>
    </font>
    <font>
      <sz val="10"/>
      <color theme="1"/>
      <name val="Arial Narrow"/>
      <family val="2"/>
    </font>
    <font>
      <sz val="10"/>
      <color rgb="FF000000"/>
      <name val="Arial Narrow"/>
      <family val="2"/>
    </font>
    <font>
      <b/>
      <sz val="10"/>
      <color indexed="63"/>
      <name val="Arial Narrow"/>
      <family val="2"/>
    </font>
    <font>
      <b/>
      <sz val="12"/>
      <color theme="1"/>
      <name val="Arial"/>
      <family val="2"/>
    </font>
    <font>
      <sz val="11"/>
      <name val="Arial"/>
      <family val="2"/>
    </font>
    <font>
      <b/>
      <sz val="11"/>
      <name val="Arial"/>
      <family val="2"/>
    </font>
    <font>
      <b/>
      <sz val="14"/>
      <name val="Arial"/>
      <family val="2"/>
    </font>
    <font>
      <sz val="9"/>
      <name val="Arial"/>
      <family val="2"/>
    </font>
    <font>
      <b/>
      <sz val="9"/>
      <name val="Arial"/>
      <family val="2"/>
    </font>
    <font>
      <sz val="8"/>
      <name val="Arial"/>
      <family val="2"/>
    </font>
    <font>
      <u/>
      <sz val="10"/>
      <color theme="10"/>
      <name val="Arial"/>
      <family val="2"/>
    </font>
    <font>
      <sz val="10"/>
      <color rgb="FF000000"/>
      <name val="Times New Roman"/>
      <family val="1"/>
    </font>
    <font>
      <sz val="8"/>
      <color rgb="FF000000"/>
      <name val="Arial"/>
      <family val="2"/>
    </font>
    <font>
      <b/>
      <sz val="8"/>
      <name val="Arial"/>
      <family val="2"/>
    </font>
    <font>
      <sz val="8"/>
      <color rgb="FF333333"/>
      <name val="Arial"/>
      <family val="2"/>
    </font>
    <font>
      <sz val="8"/>
      <color indexed="63"/>
      <name val="Arial"/>
      <family val="2"/>
    </font>
    <font>
      <b/>
      <sz val="8"/>
      <color indexed="63"/>
      <name val="Arial"/>
      <family val="2"/>
    </font>
    <font>
      <b/>
      <sz val="8"/>
      <color rgb="FF333333"/>
      <name val="Arial"/>
      <family val="2"/>
    </font>
    <font>
      <b/>
      <sz val="8"/>
      <color rgb="FF000000"/>
      <name val="Arial"/>
      <family val="2"/>
    </font>
    <font>
      <b/>
      <i/>
      <sz val="8"/>
      <name val="Arial"/>
      <family val="2"/>
    </font>
    <font>
      <u/>
      <sz val="10"/>
      <color theme="10"/>
      <name val="Times New Roman"/>
      <family val="1"/>
    </font>
    <font>
      <u/>
      <sz val="8"/>
      <color theme="10"/>
      <name val="Arial"/>
      <family val="2"/>
    </font>
    <font>
      <sz val="9"/>
      <color rgb="FF000000"/>
      <name val="Arial MT"/>
      <family val="2"/>
    </font>
    <font>
      <sz val="9"/>
      <color indexed="63"/>
      <name val="Arial"/>
      <family val="2"/>
    </font>
    <font>
      <sz val="8"/>
      <color rgb="FF464646"/>
      <name val="Arial"/>
      <family val="2"/>
    </font>
    <font>
      <sz val="8"/>
      <color theme="1"/>
      <name val="Arial"/>
      <family val="2"/>
    </font>
    <font>
      <i/>
      <sz val="9"/>
      <name val="Arial"/>
      <family val="2"/>
    </font>
    <font>
      <sz val="9"/>
      <color rgb="FF000000"/>
      <name val="Arial"/>
      <family val="2"/>
    </font>
    <font>
      <sz val="9"/>
      <color theme="1"/>
      <name val="Arial"/>
      <family val="2"/>
    </font>
    <font>
      <sz val="9"/>
      <color rgb="FF464646"/>
      <name val="Arial"/>
      <family val="2"/>
    </font>
    <font>
      <sz val="9"/>
      <color rgb="FF333333"/>
      <name val="Arial"/>
      <family val="2"/>
    </font>
    <font>
      <sz val="10"/>
      <color indexed="63"/>
      <name val="Arial Narrow"/>
      <family val="2"/>
    </font>
    <font>
      <b/>
      <i/>
      <sz val="11"/>
      <name val="Arial Narrow"/>
      <family val="2"/>
    </font>
    <font>
      <b/>
      <i/>
      <sz val="10"/>
      <name val="Arial Narrow"/>
      <family val="2"/>
    </font>
    <font>
      <sz val="10"/>
      <color rgb="FF464646"/>
      <name val="Arial Narrow"/>
      <family val="2"/>
    </font>
    <font>
      <sz val="8"/>
      <name val="Calibri"/>
      <family val="2"/>
      <scheme val="minor"/>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0000"/>
        <bgColor indexed="64"/>
      </patternFill>
    </fill>
    <fill>
      <patternFill patternType="solid">
        <fgColor rgb="FFB8CCE3"/>
      </patternFill>
    </fill>
    <fill>
      <patternFill patternType="solid">
        <fgColor theme="5" tint="0.79998168889431442"/>
        <bgColor indexed="64"/>
      </patternFill>
    </fill>
    <fill>
      <patternFill patternType="solid">
        <fgColor rgb="FFFFFFFF"/>
        <bgColor indexed="64"/>
      </patternFill>
    </fill>
    <fill>
      <patternFill patternType="solid">
        <fgColor rgb="FFE6E6E6"/>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2"/>
        <bgColor indexed="64"/>
      </patternFill>
    </fill>
    <fill>
      <patternFill patternType="solid">
        <fgColor rgb="FFF1F1F1"/>
      </patternFill>
    </fill>
    <fill>
      <patternFill patternType="solid">
        <fgColor rgb="FFFFFF00"/>
        <bgColor indexed="64"/>
      </patternFill>
    </fill>
    <fill>
      <patternFill patternType="solid">
        <fgColor theme="0" tint="-0.14999847407452621"/>
        <bgColor indexed="64"/>
      </patternFill>
    </fill>
  </fills>
  <borders count="5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theme="0" tint="-0.34998626667073579"/>
      </right>
      <top style="thin">
        <color indexed="64"/>
      </top>
      <bottom/>
      <diagonal/>
    </border>
    <border>
      <left style="thin">
        <color theme="0" tint="-0.34998626667073579"/>
      </left>
      <right/>
      <top style="thin">
        <color indexed="64"/>
      </top>
      <bottom/>
      <diagonal/>
    </border>
    <border>
      <left style="thin">
        <color theme="0" tint="-0.34998626667073579"/>
      </left>
      <right style="thin">
        <color theme="0" tint="-0.34998626667073579"/>
      </right>
      <top style="thin">
        <color theme="0" tint="-0.34998626667073579"/>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diagonal/>
    </border>
    <border>
      <left style="thin">
        <color rgb="FF000000"/>
      </left>
      <right/>
      <top/>
      <bottom/>
      <diagonal/>
    </border>
  </borders>
  <cellStyleXfs count="24">
    <xf numFmtId="0" fontId="0" fillId="0" borderId="0"/>
    <xf numFmtId="0" fontId="2" fillId="0" borderId="0"/>
    <xf numFmtId="0" fontId="1" fillId="0" borderId="0"/>
    <xf numFmtId="165" fontId="1" fillId="0" borderId="0" applyFont="0" applyFill="0" applyBorder="0" applyAlignment="0" applyProtection="0"/>
    <xf numFmtId="0" fontId="2" fillId="0" borderId="0"/>
    <xf numFmtId="0" fontId="2" fillId="0" borderId="0"/>
    <xf numFmtId="0" fontId="1" fillId="0" borderId="0"/>
    <xf numFmtId="41" fontId="1" fillId="0" borderId="0" applyFont="0" applyFill="0" applyBorder="0" applyAlignment="0" applyProtection="0"/>
    <xf numFmtId="167"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0" fontId="2" fillId="0" borderId="0"/>
    <xf numFmtId="0" fontId="2" fillId="0" borderId="0"/>
    <xf numFmtId="169" fontId="2" fillId="0" borderId="0" applyFont="0" applyFill="0" applyBorder="0" applyAlignment="0" applyProtection="0"/>
    <xf numFmtId="0" fontId="1" fillId="0" borderId="0"/>
    <xf numFmtId="176" fontId="2" fillId="0" borderId="0" applyFont="0" applyFill="0" applyBorder="0" applyAlignment="0" applyProtection="0"/>
    <xf numFmtId="9" fontId="2" fillId="0" borderId="0" applyFont="0" applyFill="0" applyBorder="0" applyAlignment="0" applyProtection="0"/>
    <xf numFmtId="0" fontId="27" fillId="0" borderId="0" applyNumberFormat="0" applyFill="0" applyBorder="0" applyAlignment="0" applyProtection="0"/>
    <xf numFmtId="0" fontId="28" fillId="0" borderId="0"/>
    <xf numFmtId="165" fontId="28" fillId="0" borderId="0" applyFont="0" applyFill="0" applyBorder="0" applyAlignment="0" applyProtection="0"/>
    <xf numFmtId="167" fontId="2" fillId="0" borderId="0" applyFont="0" applyFill="0" applyBorder="0" applyAlignment="0" applyProtection="0"/>
    <xf numFmtId="0" fontId="37" fillId="0" borderId="0" applyNumberFormat="0" applyFill="0" applyBorder="0" applyAlignment="0" applyProtection="0"/>
    <xf numFmtId="0" fontId="1" fillId="0" borderId="0"/>
    <xf numFmtId="43" fontId="1" fillId="0" borderId="0" applyFont="0" applyFill="0" applyBorder="0" applyAlignment="0" applyProtection="0"/>
  </cellStyleXfs>
  <cellXfs count="571">
    <xf numFmtId="0" fontId="0" fillId="0" borderId="0" xfId="0"/>
    <xf numFmtId="0" fontId="3" fillId="0" borderId="0" xfId="0" applyFont="1" applyAlignment="1">
      <alignment horizontal="center" vertical="center"/>
    </xf>
    <xf numFmtId="0" fontId="4" fillId="5" borderId="1" xfId="0" applyFont="1" applyFill="1" applyBorder="1" applyAlignment="1">
      <alignment horizontal="center" vertical="center" wrapText="1"/>
    </xf>
    <xf numFmtId="0" fontId="5" fillId="6" borderId="1" xfId="0" applyFont="1" applyFill="1" applyBorder="1" applyAlignment="1">
      <alignment horizontal="left" vertical="center" wrapText="1"/>
    </xf>
    <xf numFmtId="0" fontId="6" fillId="6" borderId="1" xfId="0" applyFont="1" applyFill="1" applyBorder="1" applyAlignment="1">
      <alignment horizontal="center" vertical="center" wrapText="1"/>
    </xf>
    <xf numFmtId="0" fontId="7" fillId="6" borderId="1" xfId="1" applyFont="1" applyFill="1" applyBorder="1" applyAlignment="1">
      <alignment horizontal="center" vertical="center" wrapText="1"/>
    </xf>
    <xf numFmtId="0" fontId="8" fillId="0" borderId="1" xfId="0" applyFont="1" applyBorder="1" applyAlignment="1">
      <alignment horizontal="left" vertical="center" wrapText="1"/>
    </xf>
    <xf numFmtId="0" fontId="2" fillId="0" borderId="1" xfId="0" applyFont="1" applyBorder="1" applyAlignment="1">
      <alignment horizontal="center" vertical="center" wrapText="1"/>
    </xf>
    <xf numFmtId="0" fontId="9"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0" borderId="1" xfId="1" applyBorder="1" applyAlignment="1">
      <alignment horizontal="center" vertical="center" wrapText="1"/>
    </xf>
    <xf numFmtId="0" fontId="2" fillId="6" borderId="1" xfId="1" applyFill="1" applyBorder="1" applyAlignment="1">
      <alignment horizontal="center" vertical="center" wrapText="1"/>
    </xf>
    <xf numFmtId="0" fontId="8" fillId="0" borderId="0" xfId="0" applyFont="1" applyAlignment="1">
      <alignment horizontal="center" vertical="center"/>
    </xf>
    <xf numFmtId="168" fontId="2" fillId="0" borderId="1" xfId="5" applyNumberFormat="1" applyBorder="1" applyAlignment="1">
      <alignment horizontal="center" vertical="center" wrapText="1"/>
    </xf>
    <xf numFmtId="0" fontId="8" fillId="0" borderId="1" xfId="0" applyFont="1" applyBorder="1" applyAlignment="1">
      <alignment horizontal="center" vertical="center"/>
    </xf>
    <xf numFmtId="165" fontId="4" fillId="5" borderId="1" xfId="3" applyFont="1" applyFill="1" applyBorder="1" applyAlignment="1">
      <alignment horizontal="center" vertical="center" wrapText="1"/>
    </xf>
    <xf numFmtId="168" fontId="8" fillId="0" borderId="1" xfId="0" applyNumberFormat="1" applyFont="1" applyBorder="1" applyAlignment="1">
      <alignment horizontal="center" vertical="center"/>
    </xf>
    <xf numFmtId="168" fontId="8" fillId="6" borderId="1" xfId="0" applyNumberFormat="1" applyFont="1" applyFill="1" applyBorder="1" applyAlignment="1">
      <alignment horizontal="center" vertical="center"/>
    </xf>
    <xf numFmtId="168" fontId="12" fillId="0" borderId="1" xfId="0" applyNumberFormat="1" applyFont="1" applyBorder="1" applyAlignment="1">
      <alignment horizontal="center" vertical="center" shrinkToFit="1"/>
    </xf>
    <xf numFmtId="168" fontId="9" fillId="0" borderId="1" xfId="0" applyNumberFormat="1" applyFont="1" applyBorder="1" applyAlignment="1">
      <alignment horizontal="center" vertical="center" shrinkToFit="1"/>
    </xf>
    <xf numFmtId="168" fontId="2" fillId="0" borderId="1" xfId="3" applyNumberFormat="1" applyFont="1" applyFill="1" applyBorder="1" applyAlignment="1" applyProtection="1">
      <alignment horizontal="center" vertical="center" wrapText="1"/>
    </xf>
    <xf numFmtId="168" fontId="9" fillId="0" borderId="1" xfId="3" applyNumberFormat="1" applyFont="1" applyBorder="1" applyAlignment="1">
      <alignment horizontal="center" vertical="center"/>
    </xf>
    <xf numFmtId="168" fontId="8" fillId="0" borderId="1" xfId="3" applyNumberFormat="1" applyFont="1" applyBorder="1" applyAlignment="1">
      <alignment horizontal="center" vertical="center"/>
    </xf>
    <xf numFmtId="168" fontId="8" fillId="6" borderId="1" xfId="3" applyNumberFormat="1" applyFont="1" applyFill="1" applyBorder="1" applyAlignment="1">
      <alignment horizontal="center" vertical="center"/>
    </xf>
    <xf numFmtId="168" fontId="5" fillId="0" borderId="1" xfId="0" applyNumberFormat="1" applyFont="1" applyBorder="1" applyAlignment="1">
      <alignment horizontal="center" vertical="center"/>
    </xf>
    <xf numFmtId="168" fontId="2" fillId="0" borderId="1" xfId="3" applyNumberFormat="1" applyFont="1" applyFill="1" applyBorder="1" applyAlignment="1">
      <alignment horizontal="center" vertical="center"/>
    </xf>
    <xf numFmtId="168" fontId="2" fillId="0" borderId="1" xfId="3" applyNumberFormat="1" applyFont="1" applyBorder="1" applyAlignment="1">
      <alignment horizontal="center" vertical="center"/>
    </xf>
    <xf numFmtId="168" fontId="2" fillId="6" borderId="1" xfId="3" applyNumberFormat="1" applyFont="1" applyFill="1" applyBorder="1" applyAlignment="1">
      <alignment horizontal="center" vertical="center"/>
    </xf>
    <xf numFmtId="168" fontId="2" fillId="0" borderId="1" xfId="0" applyNumberFormat="1" applyFont="1" applyBorder="1" applyAlignment="1">
      <alignment horizontal="center" vertical="center"/>
    </xf>
    <xf numFmtId="165" fontId="4" fillId="0" borderId="0" xfId="3" applyFont="1" applyFill="1" applyBorder="1" applyAlignment="1">
      <alignment horizontal="center" vertical="center" wrapText="1"/>
    </xf>
    <xf numFmtId="0" fontId="2" fillId="2" borderId="1" xfId="5" applyFill="1" applyBorder="1" applyAlignment="1">
      <alignment horizontal="center" vertical="center" wrapText="1"/>
    </xf>
    <xf numFmtId="0" fontId="7" fillId="2" borderId="1" xfId="5" applyFont="1" applyFill="1" applyBorder="1" applyAlignment="1">
      <alignment horizontal="center" vertical="center" wrapText="1"/>
    </xf>
    <xf numFmtId="0" fontId="2" fillId="0" borderId="1" xfId="0" applyFont="1" applyBorder="1" applyAlignment="1">
      <alignment vertical="center" wrapText="1"/>
    </xf>
    <xf numFmtId="166" fontId="2" fillId="0" borderId="1" xfId="7" applyNumberFormat="1" applyFont="1" applyFill="1" applyBorder="1" applyAlignment="1">
      <alignment horizontal="center" vertical="center" wrapText="1"/>
    </xf>
    <xf numFmtId="166" fontId="2" fillId="0" borderId="1" xfId="0" applyNumberFormat="1" applyFont="1" applyBorder="1" applyAlignment="1">
      <alignment horizontal="center" vertical="center" wrapText="1"/>
    </xf>
    <xf numFmtId="166" fontId="2" fillId="0" borderId="1" xfId="8" applyNumberFormat="1" applyFont="1" applyFill="1" applyBorder="1" applyAlignment="1">
      <alignment horizontal="center" vertical="center" wrapText="1"/>
    </xf>
    <xf numFmtId="0" fontId="8" fillId="0" borderId="1" xfId="5" applyFont="1" applyBorder="1" applyAlignment="1">
      <alignment vertical="center" wrapText="1"/>
    </xf>
    <xf numFmtId="0" fontId="2" fillId="0" borderId="1" xfId="5" applyBorder="1" applyAlignment="1">
      <alignment horizontal="center" vertical="center" wrapText="1"/>
    </xf>
    <xf numFmtId="166" fontId="2" fillId="0" borderId="1" xfId="5" applyNumberFormat="1" applyBorder="1" applyAlignment="1">
      <alignment horizontal="center" vertical="center" wrapText="1"/>
    </xf>
    <xf numFmtId="0" fontId="9" fillId="0" borderId="1" xfId="0" applyFont="1" applyBorder="1" applyAlignment="1">
      <alignment vertical="center" wrapText="1"/>
    </xf>
    <xf numFmtId="165" fontId="10" fillId="0" borderId="1" xfId="3" applyFont="1" applyFill="1" applyBorder="1" applyAlignment="1">
      <alignment horizontal="center" vertical="center"/>
    </xf>
    <xf numFmtId="0" fontId="10" fillId="0" borderId="1" xfId="0" applyFont="1" applyBorder="1" applyAlignment="1">
      <alignment horizontal="center" vertical="center"/>
    </xf>
    <xf numFmtId="165" fontId="4" fillId="0" borderId="1" xfId="3" applyFont="1" applyFill="1" applyBorder="1" applyAlignment="1">
      <alignment horizontal="center" vertical="center" wrapText="1"/>
    </xf>
    <xf numFmtId="0" fontId="11" fillId="0" borderId="1" xfId="0" applyFont="1" applyBorder="1" applyAlignment="1">
      <alignment horizontal="center" vertical="center"/>
    </xf>
    <xf numFmtId="0" fontId="14" fillId="0" borderId="0" xfId="1" applyFont="1" applyAlignment="1">
      <alignment vertical="center"/>
    </xf>
    <xf numFmtId="169" fontId="14" fillId="0" borderId="0" xfId="9" applyFont="1" applyAlignment="1">
      <alignment vertical="center"/>
    </xf>
    <xf numFmtId="0" fontId="14" fillId="7" borderId="1" xfId="1" applyFont="1" applyFill="1" applyBorder="1" applyAlignment="1">
      <alignment horizontal="center" vertical="center" wrapText="1"/>
    </xf>
    <xf numFmtId="0" fontId="13" fillId="3" borderId="14" xfId="1" applyFont="1" applyFill="1" applyBorder="1" applyAlignment="1">
      <alignment horizontal="center" vertical="center" wrapText="1"/>
    </xf>
    <xf numFmtId="0" fontId="13" fillId="3" borderId="16" xfId="1" applyFont="1" applyFill="1" applyBorder="1" applyAlignment="1">
      <alignment horizontal="center" vertical="center" wrapText="1"/>
    </xf>
    <xf numFmtId="0" fontId="13" fillId="3" borderId="15" xfId="1" applyFont="1" applyFill="1" applyBorder="1" applyAlignment="1">
      <alignment horizontal="center" vertical="center" wrapText="1"/>
    </xf>
    <xf numFmtId="0" fontId="13" fillId="3" borderId="17" xfId="1" applyFont="1" applyFill="1" applyBorder="1" applyAlignment="1">
      <alignment horizontal="center" vertical="center" wrapText="1"/>
    </xf>
    <xf numFmtId="0" fontId="14" fillId="0" borderId="0" xfId="1" applyFont="1" applyAlignment="1">
      <alignment horizontal="center" vertical="center"/>
    </xf>
    <xf numFmtId="0" fontId="13" fillId="6" borderId="18" xfId="1" applyFont="1" applyFill="1" applyBorder="1" applyAlignment="1">
      <alignment horizontal="center" vertical="center" wrapText="1"/>
    </xf>
    <xf numFmtId="0" fontId="13" fillId="6" borderId="10" xfId="1" applyFont="1" applyFill="1" applyBorder="1" applyAlignment="1">
      <alignment horizontal="center" vertical="center" wrapText="1"/>
    </xf>
    <xf numFmtId="0" fontId="13" fillId="6" borderId="19" xfId="1" applyFont="1" applyFill="1" applyBorder="1" applyAlignment="1">
      <alignment horizontal="center" vertical="center" wrapText="1"/>
    </xf>
    <xf numFmtId="0" fontId="13" fillId="6" borderId="20" xfId="1" applyFont="1" applyFill="1" applyBorder="1" applyAlignment="1">
      <alignment horizontal="center" vertical="center" wrapText="1"/>
    </xf>
    <xf numFmtId="0" fontId="14" fillId="0" borderId="21" xfId="1" applyFont="1" applyBorder="1" applyAlignment="1">
      <alignment horizontal="center" vertical="center" wrapText="1"/>
    </xf>
    <xf numFmtId="0" fontId="14" fillId="0" borderId="2" xfId="1" applyFont="1" applyBorder="1" applyAlignment="1">
      <alignment horizontal="center" vertical="center" wrapText="1"/>
    </xf>
    <xf numFmtId="166" fontId="17" fillId="0" borderId="1" xfId="10" applyNumberFormat="1" applyFont="1" applyBorder="1" applyAlignment="1">
      <alignment horizontal="center" vertical="center" wrapText="1"/>
    </xf>
    <xf numFmtId="171" fontId="13" fillId="0" borderId="1" xfId="9" applyNumberFormat="1" applyFont="1" applyBorder="1" applyAlignment="1">
      <alignment horizontal="center" vertical="center" wrapText="1"/>
    </xf>
    <xf numFmtId="171" fontId="13" fillId="0" borderId="22" xfId="1" applyNumberFormat="1" applyFont="1" applyBorder="1" applyAlignment="1">
      <alignment horizontal="center" vertical="center" wrapText="1"/>
    </xf>
    <xf numFmtId="39" fontId="14" fillId="0" borderId="0" xfId="9" applyNumberFormat="1" applyFont="1" applyAlignment="1">
      <alignment vertical="center"/>
    </xf>
    <xf numFmtId="166" fontId="17" fillId="0" borderId="1" xfId="10" applyNumberFormat="1" applyFont="1" applyFill="1" applyBorder="1" applyAlignment="1">
      <alignment horizontal="center" vertical="center" wrapText="1"/>
    </xf>
    <xf numFmtId="0" fontId="14" fillId="0" borderId="2" xfId="1" applyFont="1" applyBorder="1" applyAlignment="1">
      <alignment horizontal="center" vertical="center"/>
    </xf>
    <xf numFmtId="166" fontId="14" fillId="0" borderId="1" xfId="11" applyNumberFormat="1" applyFont="1" applyBorder="1" applyAlignment="1">
      <alignment horizontal="center" vertical="center"/>
    </xf>
    <xf numFmtId="166" fontId="14" fillId="0" borderId="1" xfId="1" applyNumberFormat="1" applyFont="1" applyBorder="1" applyAlignment="1">
      <alignment horizontal="center" vertical="center" wrapText="1"/>
    </xf>
    <xf numFmtId="166" fontId="14" fillId="0" borderId="1" xfId="10" applyNumberFormat="1" applyFont="1" applyBorder="1" applyAlignment="1">
      <alignment horizontal="center" vertical="center" wrapText="1"/>
    </xf>
    <xf numFmtId="0" fontId="13" fillId="6" borderId="21" xfId="1" applyFont="1" applyFill="1" applyBorder="1" applyAlignment="1">
      <alignment horizontal="center" vertical="center" wrapText="1"/>
    </xf>
    <xf numFmtId="0" fontId="14" fillId="6" borderId="2" xfId="1" applyFont="1" applyFill="1" applyBorder="1" applyAlignment="1">
      <alignment horizontal="center" vertical="center" wrapText="1"/>
    </xf>
    <xf numFmtId="166" fontId="14" fillId="6" borderId="1" xfId="10" applyNumberFormat="1" applyFont="1" applyFill="1" applyBorder="1" applyAlignment="1">
      <alignment horizontal="center" vertical="center" wrapText="1"/>
    </xf>
    <xf numFmtId="0" fontId="14" fillId="0" borderId="23" xfId="1" applyFont="1" applyBorder="1" applyAlignment="1">
      <alignment horizontal="center" vertical="center" wrapText="1"/>
    </xf>
    <xf numFmtId="0" fontId="13" fillId="6" borderId="23" xfId="1" applyFont="1" applyFill="1" applyBorder="1" applyAlignment="1">
      <alignment horizontal="center" vertical="center" wrapText="1"/>
    </xf>
    <xf numFmtId="166" fontId="14" fillId="0" borderId="13" xfId="10" applyNumberFormat="1" applyFont="1" applyBorder="1" applyAlignment="1">
      <alignment horizontal="center" vertical="center" wrapText="1"/>
    </xf>
    <xf numFmtId="166" fontId="14" fillId="0" borderId="1" xfId="1" applyNumberFormat="1" applyFont="1" applyBorder="1" applyAlignment="1">
      <alignment horizontal="center" vertical="center"/>
    </xf>
    <xf numFmtId="1" fontId="13" fillId="6" borderId="23" xfId="1" applyNumberFormat="1" applyFont="1" applyFill="1" applyBorder="1" applyAlignment="1">
      <alignment horizontal="center" vertical="center" wrapText="1"/>
    </xf>
    <xf numFmtId="166" fontId="14" fillId="6" borderId="13" xfId="10" applyNumberFormat="1" applyFont="1" applyFill="1" applyBorder="1" applyAlignment="1">
      <alignment horizontal="center" vertical="center" wrapText="1"/>
    </xf>
    <xf numFmtId="172" fontId="14" fillId="0" borderId="23" xfId="1" applyNumberFormat="1" applyFont="1" applyBorder="1" applyAlignment="1">
      <alignment horizontal="center" vertical="center" wrapText="1"/>
    </xf>
    <xf numFmtId="0" fontId="14" fillId="0" borderId="1" xfId="1" applyFont="1" applyBorder="1" applyAlignment="1">
      <alignment horizontal="center" vertical="center" wrapText="1"/>
    </xf>
    <xf numFmtId="166" fontId="14" fillId="0" borderId="13" xfId="8" applyNumberFormat="1" applyFont="1" applyBorder="1" applyAlignment="1">
      <alignment horizontal="center" vertical="center" wrapText="1"/>
    </xf>
    <xf numFmtId="166" fontId="14" fillId="0" borderId="1" xfId="8" applyNumberFormat="1" applyFont="1" applyBorder="1" applyAlignment="1">
      <alignment horizontal="center" vertical="center" wrapText="1"/>
    </xf>
    <xf numFmtId="0" fontId="13" fillId="0" borderId="0" xfId="1" applyFont="1" applyAlignment="1">
      <alignment vertical="center"/>
    </xf>
    <xf numFmtId="39" fontId="13" fillId="0" borderId="0" xfId="9" applyNumberFormat="1" applyFont="1" applyAlignment="1">
      <alignment vertical="center"/>
    </xf>
    <xf numFmtId="166" fontId="14" fillId="6" borderId="19" xfId="10" applyNumberFormat="1" applyFont="1" applyFill="1" applyBorder="1" applyAlignment="1">
      <alignment horizontal="center" vertical="center" wrapText="1"/>
    </xf>
    <xf numFmtId="2" fontId="14" fillId="0" borderId="23" xfId="1" applyNumberFormat="1" applyFont="1" applyBorder="1" applyAlignment="1">
      <alignment horizontal="center" vertical="center" wrapText="1"/>
    </xf>
    <xf numFmtId="166" fontId="14" fillId="0" borderId="19" xfId="10" applyNumberFormat="1" applyFont="1" applyBorder="1" applyAlignment="1">
      <alignment horizontal="center" vertical="center" wrapText="1"/>
    </xf>
    <xf numFmtId="173" fontId="20" fillId="0" borderId="22" xfId="9" applyNumberFormat="1" applyFont="1" applyFill="1" applyBorder="1" applyAlignment="1">
      <alignment horizontal="left" vertical="center"/>
    </xf>
    <xf numFmtId="9" fontId="21" fillId="10" borderId="1" xfId="12" applyNumberFormat="1" applyFont="1" applyFill="1" applyBorder="1" applyAlignment="1">
      <alignment horizontal="center" vertical="center"/>
    </xf>
    <xf numFmtId="174" fontId="22" fillId="0" borderId="22" xfId="13" applyNumberFormat="1" applyFont="1" applyFill="1" applyBorder="1" applyAlignment="1">
      <alignment vertical="center"/>
    </xf>
    <xf numFmtId="175" fontId="13" fillId="0" borderId="22" xfId="8" applyNumberFormat="1" applyFont="1" applyFill="1" applyBorder="1" applyAlignment="1" applyProtection="1">
      <alignment vertical="center" wrapText="1"/>
    </xf>
    <xf numFmtId="0" fontId="21" fillId="0" borderId="0" xfId="12" applyFont="1" applyAlignment="1">
      <alignment vertical="center" wrapText="1"/>
    </xf>
    <xf numFmtId="175" fontId="23" fillId="0" borderId="26" xfId="11" applyNumberFormat="1" applyFont="1" applyBorder="1" applyAlignment="1">
      <alignment vertical="center"/>
    </xf>
    <xf numFmtId="177" fontId="7" fillId="11" borderId="20" xfId="15" applyNumberFormat="1" applyFont="1" applyFill="1" applyBorder="1" applyAlignment="1">
      <alignment horizontal="center" vertical="center"/>
    </xf>
    <xf numFmtId="3" fontId="25" fillId="11" borderId="4" xfId="14" applyNumberFormat="1" applyFont="1" applyFill="1" applyBorder="1" applyAlignment="1">
      <alignment horizontal="center" vertical="center" wrapText="1"/>
    </xf>
    <xf numFmtId="177" fontId="7" fillId="11" borderId="1" xfId="15" applyNumberFormat="1" applyFont="1" applyFill="1" applyBorder="1" applyAlignment="1">
      <alignment horizontal="center" vertical="center"/>
    </xf>
    <xf numFmtId="9" fontId="7" fillId="11" borderId="22" xfId="16" applyFont="1" applyFill="1" applyBorder="1" applyAlignment="1">
      <alignment horizontal="center" vertical="center"/>
    </xf>
    <xf numFmtId="0" fontId="25" fillId="11" borderId="4" xfId="14" applyFont="1" applyFill="1" applyBorder="1" applyAlignment="1">
      <alignment horizontal="center" vertical="center" wrapText="1"/>
    </xf>
    <xf numFmtId="3" fontId="7" fillId="11" borderId="29" xfId="14" applyNumberFormat="1" applyFont="1" applyFill="1" applyBorder="1" applyAlignment="1">
      <alignment horizontal="center" vertical="center"/>
    </xf>
    <xf numFmtId="177" fontId="7" fillId="11" borderId="30" xfId="15" applyNumberFormat="1" applyFont="1" applyFill="1" applyBorder="1" applyAlignment="1">
      <alignment horizontal="center" vertical="center"/>
    </xf>
    <xf numFmtId="9" fontId="2" fillId="11" borderId="31" xfId="16" applyFont="1" applyFill="1" applyBorder="1" applyAlignment="1">
      <alignment horizontal="center" vertical="center"/>
    </xf>
    <xf numFmtId="0" fontId="2" fillId="0" borderId="0" xfId="14" applyFont="1" applyAlignment="1">
      <alignment horizontal="justify" vertical="center" wrapText="1"/>
    </xf>
    <xf numFmtId="3" fontId="7" fillId="0" borderId="0" xfId="14" applyNumberFormat="1" applyFont="1" applyAlignment="1">
      <alignment horizontal="center" vertical="center"/>
    </xf>
    <xf numFmtId="177" fontId="7" fillId="0" borderId="0" xfId="15" applyNumberFormat="1" applyFont="1" applyFill="1" applyBorder="1" applyAlignment="1">
      <alignment horizontal="center" vertical="center"/>
    </xf>
    <xf numFmtId="9" fontId="2" fillId="0" borderId="6" xfId="16" applyFont="1" applyFill="1" applyBorder="1" applyAlignment="1">
      <alignment horizontal="center" vertical="center"/>
    </xf>
    <xf numFmtId="0" fontId="13" fillId="0" borderId="32" xfId="1" applyFont="1" applyBorder="1" applyAlignment="1">
      <alignment vertical="center"/>
    </xf>
    <xf numFmtId="0" fontId="14" fillId="0" borderId="33" xfId="1" applyFont="1" applyBorder="1" applyAlignment="1">
      <alignment vertical="center"/>
    </xf>
    <xf numFmtId="0" fontId="13" fillId="0" borderId="34" xfId="1" applyFont="1" applyBorder="1" applyAlignment="1">
      <alignment vertical="center"/>
    </xf>
    <xf numFmtId="0" fontId="14" fillId="0" borderId="35" xfId="1" applyFont="1" applyBorder="1" applyAlignment="1">
      <alignment vertical="center"/>
    </xf>
    <xf numFmtId="0" fontId="27" fillId="0" borderId="35" xfId="17" applyBorder="1" applyAlignment="1">
      <alignment vertical="center"/>
    </xf>
    <xf numFmtId="0" fontId="13" fillId="0" borderId="36" xfId="1" applyFont="1" applyBorder="1" applyAlignment="1">
      <alignment vertical="center"/>
    </xf>
    <xf numFmtId="0" fontId="14" fillId="0" borderId="37" xfId="1" applyFont="1" applyBorder="1" applyAlignment="1">
      <alignment vertical="center"/>
    </xf>
    <xf numFmtId="0" fontId="14" fillId="0" borderId="0" xfId="1" applyFont="1" applyAlignment="1">
      <alignment horizontal="right" vertical="center"/>
    </xf>
    <xf numFmtId="0" fontId="29" fillId="0" borderId="0" xfId="18" applyFont="1" applyAlignment="1">
      <alignment horizontal="left" vertical="top"/>
    </xf>
    <xf numFmtId="0" fontId="29" fillId="0" borderId="0" xfId="18" applyFont="1" applyAlignment="1">
      <alignment horizontal="center" vertical="top"/>
    </xf>
    <xf numFmtId="165" fontId="29" fillId="0" borderId="0" xfId="18" applyNumberFormat="1" applyFont="1" applyAlignment="1">
      <alignment horizontal="left" vertical="top"/>
    </xf>
    <xf numFmtId="165" fontId="29" fillId="0" borderId="0" xfId="19" applyFont="1" applyAlignment="1">
      <alignment horizontal="left" vertical="top"/>
    </xf>
    <xf numFmtId="178" fontId="29" fillId="0" borderId="0" xfId="18" applyNumberFormat="1" applyFont="1" applyAlignment="1">
      <alignment horizontal="left" vertical="top"/>
    </xf>
    <xf numFmtId="179" fontId="26" fillId="0" borderId="1" xfId="20" applyNumberFormat="1" applyFont="1" applyBorder="1" applyAlignment="1">
      <alignment horizontal="right" vertical="center"/>
    </xf>
    <xf numFmtId="179" fontId="26" fillId="2" borderId="1" xfId="20" applyNumberFormat="1" applyFont="1" applyFill="1" applyBorder="1" applyAlignment="1" applyProtection="1">
      <alignment vertical="center" wrapText="1"/>
    </xf>
    <xf numFmtId="180" fontId="29" fillId="0" borderId="1" xfId="18" applyNumberFormat="1" applyFont="1" applyBorder="1" applyAlignment="1">
      <alignment horizontal="center" vertical="center" shrinkToFit="1"/>
    </xf>
    <xf numFmtId="0" fontId="26" fillId="0" borderId="1" xfId="1" applyFont="1" applyBorder="1" applyAlignment="1">
      <alignment horizontal="center" vertical="center" wrapText="1"/>
    </xf>
    <xf numFmtId="0" fontId="26" fillId="0" borderId="1" xfId="18" applyFont="1" applyBorder="1" applyAlignment="1">
      <alignment horizontal="center" vertical="center" wrapText="1"/>
    </xf>
    <xf numFmtId="0" fontId="26" fillId="2" borderId="1" xfId="5" applyFont="1" applyFill="1" applyBorder="1" applyAlignment="1">
      <alignment horizontal="center" vertical="center" wrapText="1"/>
    </xf>
    <xf numFmtId="0" fontId="26" fillId="10" borderId="40" xfId="5" applyFont="1" applyFill="1" applyBorder="1" applyAlignment="1">
      <alignment horizontal="center" vertical="center" wrapText="1"/>
    </xf>
    <xf numFmtId="180" fontId="29" fillId="0" borderId="41" xfId="18" applyNumberFormat="1" applyFont="1" applyBorder="1" applyAlignment="1">
      <alignment horizontal="right" vertical="top" shrinkToFit="1"/>
    </xf>
    <xf numFmtId="180" fontId="29" fillId="0" borderId="1" xfId="18" applyNumberFormat="1" applyFont="1" applyBorder="1" applyAlignment="1">
      <alignment horizontal="right" vertical="top" shrinkToFit="1"/>
    </xf>
    <xf numFmtId="0" fontId="26" fillId="0" borderId="5" xfId="1" applyFont="1" applyBorder="1" applyAlignment="1">
      <alignment horizontal="center" vertical="center" wrapText="1"/>
    </xf>
    <xf numFmtId="0" fontId="26" fillId="0" borderId="1" xfId="18" applyFont="1" applyBorder="1" applyAlignment="1">
      <alignment horizontal="center" vertical="top" wrapText="1"/>
    </xf>
    <xf numFmtId="172" fontId="29" fillId="0" borderId="1" xfId="18" applyNumberFormat="1" applyFont="1" applyBorder="1" applyAlignment="1">
      <alignment horizontal="center" vertical="top" shrinkToFit="1"/>
    </xf>
    <xf numFmtId="180" fontId="31" fillId="0" borderId="1" xfId="18" applyNumberFormat="1" applyFont="1" applyBorder="1" applyAlignment="1">
      <alignment horizontal="right" vertical="top" shrinkToFit="1"/>
    </xf>
    <xf numFmtId="0" fontId="26" fillId="0" borderId="2" xfId="1" applyFont="1" applyBorder="1" applyAlignment="1">
      <alignment horizontal="center" vertical="center" wrapText="1"/>
    </xf>
    <xf numFmtId="180" fontId="31" fillId="0" borderId="41" xfId="18" applyNumberFormat="1" applyFont="1" applyBorder="1" applyAlignment="1">
      <alignment horizontal="right" vertical="top" shrinkToFit="1"/>
    </xf>
    <xf numFmtId="0" fontId="26" fillId="0" borderId="42" xfId="18" applyFont="1" applyBorder="1" applyAlignment="1">
      <alignment horizontal="center" vertical="top" wrapText="1"/>
    </xf>
    <xf numFmtId="172" fontId="29" fillId="0" borderId="42" xfId="18" applyNumberFormat="1" applyFont="1" applyBorder="1" applyAlignment="1">
      <alignment horizontal="center" vertical="top" shrinkToFit="1"/>
    </xf>
    <xf numFmtId="0" fontId="26" fillId="0" borderId="41" xfId="18" applyFont="1" applyBorder="1" applyAlignment="1">
      <alignment horizontal="center" vertical="top" wrapText="1"/>
    </xf>
    <xf numFmtId="172" fontId="29" fillId="0" borderId="41" xfId="18" applyNumberFormat="1" applyFont="1" applyBorder="1" applyAlignment="1">
      <alignment horizontal="center" vertical="top" shrinkToFit="1"/>
    </xf>
    <xf numFmtId="0" fontId="29" fillId="12" borderId="41" xfId="18" applyFont="1" applyFill="1" applyBorder="1" applyAlignment="1">
      <alignment horizontal="left" wrapText="1"/>
    </xf>
    <xf numFmtId="0" fontId="30" fillId="10" borderId="2" xfId="1" applyFont="1" applyFill="1" applyBorder="1" applyAlignment="1">
      <alignment horizontal="center" vertical="center" wrapText="1"/>
    </xf>
    <xf numFmtId="0" fontId="29" fillId="12" borderId="41" xfId="18" applyFont="1" applyFill="1" applyBorder="1" applyAlignment="1">
      <alignment horizontal="center" wrapText="1"/>
    </xf>
    <xf numFmtId="1" fontId="29" fillId="12" borderId="41" xfId="18" applyNumberFormat="1" applyFont="1" applyFill="1" applyBorder="1" applyAlignment="1">
      <alignment horizontal="center" vertical="top" shrinkToFit="1"/>
    </xf>
    <xf numFmtId="2" fontId="29" fillId="0" borderId="41" xfId="18" applyNumberFormat="1" applyFont="1" applyBorder="1" applyAlignment="1">
      <alignment horizontal="center" vertical="top" shrinkToFit="1"/>
    </xf>
    <xf numFmtId="180" fontId="31" fillId="0" borderId="41" xfId="18" applyNumberFormat="1" applyFont="1" applyBorder="1" applyAlignment="1">
      <alignment horizontal="right" vertical="center" shrinkToFit="1"/>
    </xf>
    <xf numFmtId="2" fontId="29" fillId="0" borderId="41" xfId="18" applyNumberFormat="1" applyFont="1" applyBorder="1" applyAlignment="1">
      <alignment horizontal="center" vertical="center" shrinkToFit="1"/>
    </xf>
    <xf numFmtId="0" fontId="26" fillId="0" borderId="41" xfId="18" applyFont="1" applyBorder="1" applyAlignment="1">
      <alignment horizontal="center" vertical="center" wrapText="1"/>
    </xf>
    <xf numFmtId="172" fontId="29" fillId="0" borderId="41" xfId="18" applyNumberFormat="1" applyFont="1" applyBorder="1" applyAlignment="1">
      <alignment horizontal="center" vertical="center" shrinkToFit="1"/>
    </xf>
    <xf numFmtId="0" fontId="29" fillId="2" borderId="0" xfId="18" applyFont="1" applyFill="1" applyAlignment="1">
      <alignment horizontal="left" vertical="top"/>
    </xf>
    <xf numFmtId="0" fontId="29" fillId="2" borderId="41" xfId="18" applyFont="1" applyFill="1" applyBorder="1" applyAlignment="1">
      <alignment horizontal="left" vertical="center" wrapText="1"/>
    </xf>
    <xf numFmtId="0" fontId="29" fillId="0" borderId="41" xfId="18" applyFont="1" applyBorder="1" applyAlignment="1">
      <alignment horizontal="left" vertical="center" wrapText="1"/>
    </xf>
    <xf numFmtId="0" fontId="26" fillId="2" borderId="1" xfId="1" applyFont="1" applyFill="1" applyBorder="1" applyAlignment="1">
      <alignment horizontal="center" vertical="center" wrapText="1"/>
    </xf>
    <xf numFmtId="0" fontId="29" fillId="2" borderId="41" xfId="18" applyFont="1" applyFill="1" applyBorder="1" applyAlignment="1">
      <alignment horizontal="center" vertical="center" wrapText="1"/>
    </xf>
    <xf numFmtId="172" fontId="29" fillId="2" borderId="41" xfId="18" applyNumberFormat="1" applyFont="1" applyFill="1" applyBorder="1" applyAlignment="1">
      <alignment horizontal="center" vertical="top" shrinkToFit="1"/>
    </xf>
    <xf numFmtId="0" fontId="30" fillId="10" borderId="1" xfId="1" applyFont="1" applyFill="1" applyBorder="1" applyAlignment="1">
      <alignment horizontal="center" vertical="center" wrapText="1"/>
    </xf>
    <xf numFmtId="1" fontId="29" fillId="0" borderId="41" xfId="18" applyNumberFormat="1" applyFont="1" applyBorder="1" applyAlignment="1">
      <alignment horizontal="center" vertical="top" shrinkToFit="1"/>
    </xf>
    <xf numFmtId="0" fontId="26" fillId="0" borderId="1" xfId="1" quotePrefix="1" applyFont="1" applyBorder="1" applyAlignment="1">
      <alignment horizontal="center" vertical="center" wrapText="1"/>
    </xf>
    <xf numFmtId="181" fontId="31" fillId="0" borderId="41" xfId="18" applyNumberFormat="1" applyFont="1" applyBorder="1" applyAlignment="1">
      <alignment horizontal="right" vertical="top" shrinkToFit="1"/>
    </xf>
    <xf numFmtId="180" fontId="31" fillId="0" borderId="41" xfId="18" applyNumberFormat="1" applyFont="1" applyBorder="1" applyAlignment="1">
      <alignment horizontal="right" shrinkToFit="1"/>
    </xf>
    <xf numFmtId="0" fontId="26" fillId="10" borderId="1" xfId="1" applyFont="1" applyFill="1" applyBorder="1" applyAlignment="1">
      <alignment horizontal="center" vertical="center" wrapText="1"/>
    </xf>
    <xf numFmtId="0" fontId="26" fillId="2" borderId="2" xfId="1" applyFont="1" applyFill="1" applyBorder="1" applyAlignment="1">
      <alignment horizontal="center" vertical="center" wrapText="1"/>
    </xf>
    <xf numFmtId="2" fontId="29" fillId="0" borderId="42" xfId="18" applyNumberFormat="1" applyFont="1" applyBorder="1" applyAlignment="1">
      <alignment horizontal="center" vertical="top" shrinkToFit="1"/>
    </xf>
    <xf numFmtId="0" fontId="26" fillId="10" borderId="2" xfId="1" applyFont="1" applyFill="1" applyBorder="1" applyAlignment="1">
      <alignment horizontal="center" vertical="center" wrapText="1"/>
    </xf>
    <xf numFmtId="172" fontId="29" fillId="0" borderId="42" xfId="18" applyNumberFormat="1" applyFont="1" applyBorder="1" applyAlignment="1">
      <alignment horizontal="right" vertical="top" indent="1" shrinkToFit="1"/>
    </xf>
    <xf numFmtId="2" fontId="29" fillId="0" borderId="41" xfId="18" applyNumberFormat="1" applyFont="1" applyBorder="1" applyAlignment="1">
      <alignment horizontal="right" vertical="top" indent="1" shrinkToFit="1"/>
    </xf>
    <xf numFmtId="172" fontId="29" fillId="0" borderId="41" xfId="18" applyNumberFormat="1" applyFont="1" applyBorder="1" applyAlignment="1">
      <alignment horizontal="right" vertical="top" indent="1" shrinkToFit="1"/>
    </xf>
    <xf numFmtId="1" fontId="35" fillId="12" borderId="41" xfId="18" applyNumberFormat="1" applyFont="1" applyFill="1" applyBorder="1" applyAlignment="1">
      <alignment horizontal="center" vertical="top" shrinkToFit="1"/>
    </xf>
    <xf numFmtId="0" fontId="30" fillId="5" borderId="41" xfId="18" applyFont="1" applyFill="1" applyBorder="1" applyAlignment="1">
      <alignment horizontal="left" vertical="top" wrapText="1" indent="2"/>
    </xf>
    <xf numFmtId="0" fontId="30" fillId="5" borderId="41" xfId="18" applyFont="1" applyFill="1" applyBorder="1" applyAlignment="1">
      <alignment horizontal="left" vertical="top" wrapText="1" indent="1"/>
    </xf>
    <xf numFmtId="0" fontId="30" fillId="5" borderId="41" xfId="18" applyFont="1" applyFill="1" applyBorder="1" applyAlignment="1">
      <alignment horizontal="center" vertical="top" wrapText="1"/>
    </xf>
    <xf numFmtId="0" fontId="30" fillId="5" borderId="41" xfId="18" applyFont="1" applyFill="1" applyBorder="1" applyAlignment="1">
      <alignment horizontal="right" vertical="center" wrapText="1" indent="1"/>
    </xf>
    <xf numFmtId="0" fontId="29" fillId="0" borderId="41" xfId="18" applyFont="1" applyBorder="1" applyAlignment="1">
      <alignment horizontal="center" vertical="top" wrapText="1"/>
    </xf>
    <xf numFmtId="0" fontId="29" fillId="0" borderId="41" xfId="18" applyFont="1" applyBorder="1" applyAlignment="1">
      <alignment horizontal="center" vertical="center" wrapText="1"/>
    </xf>
    <xf numFmtId="0" fontId="26" fillId="0" borderId="0" xfId="18" applyFont="1" applyAlignment="1">
      <alignment vertical="center"/>
    </xf>
    <xf numFmtId="0" fontId="26" fillId="0" borderId="0" xfId="18" applyFont="1" applyAlignment="1">
      <alignment horizontal="right" vertical="center"/>
    </xf>
    <xf numFmtId="49" fontId="26" fillId="2" borderId="3" xfId="18" applyNumberFormat="1" applyFont="1" applyFill="1" applyBorder="1" applyAlignment="1">
      <alignment horizontal="left" vertical="center"/>
    </xf>
    <xf numFmtId="49" fontId="26" fillId="2" borderId="3" xfId="18" applyNumberFormat="1" applyFont="1" applyFill="1" applyBorder="1" applyAlignment="1">
      <alignment vertical="center"/>
    </xf>
    <xf numFmtId="49" fontId="30" fillId="2" borderId="3" xfId="18" applyNumberFormat="1" applyFont="1" applyFill="1" applyBorder="1" applyAlignment="1">
      <alignment vertical="center"/>
    </xf>
    <xf numFmtId="49" fontId="30" fillId="2" borderId="0" xfId="18" applyNumberFormat="1" applyFont="1" applyFill="1" applyAlignment="1">
      <alignment vertical="center"/>
    </xf>
    <xf numFmtId="49" fontId="26" fillId="2" borderId="0" xfId="18" applyNumberFormat="1" applyFont="1" applyFill="1" applyAlignment="1">
      <alignment vertical="center" wrapText="1"/>
    </xf>
    <xf numFmtId="49" fontId="38" fillId="2" borderId="3" xfId="21" applyNumberFormat="1" applyFont="1" applyFill="1" applyBorder="1" applyAlignment="1">
      <alignment vertical="center"/>
    </xf>
    <xf numFmtId="49" fontId="26" fillId="2" borderId="11" xfId="18" applyNumberFormat="1" applyFont="1" applyFill="1" applyBorder="1" applyAlignment="1">
      <alignment horizontal="left" vertical="center" wrapText="1"/>
    </xf>
    <xf numFmtId="49" fontId="26" fillId="2" borderId="11" xfId="18" applyNumberFormat="1" applyFont="1" applyFill="1" applyBorder="1" applyAlignment="1">
      <alignment vertical="center" wrapText="1"/>
    </xf>
    <xf numFmtId="49" fontId="30" fillId="2" borderId="11" xfId="18" applyNumberFormat="1" applyFont="1" applyFill="1" applyBorder="1" applyAlignment="1">
      <alignment vertical="center" wrapText="1"/>
    </xf>
    <xf numFmtId="175" fontId="26" fillId="2" borderId="0" xfId="20" applyNumberFormat="1" applyFont="1" applyFill="1" applyBorder="1" applyAlignment="1">
      <alignment horizontal="right" vertical="center"/>
    </xf>
    <xf numFmtId="49" fontId="26" fillId="2" borderId="0" xfId="18" applyNumberFormat="1" applyFont="1" applyFill="1" applyAlignment="1">
      <alignment horizontal="left" vertical="center"/>
    </xf>
    <xf numFmtId="49" fontId="30" fillId="2" borderId="0" xfId="18" applyNumberFormat="1" applyFont="1" applyFill="1" applyAlignment="1">
      <alignment horizontal="left" vertical="center"/>
    </xf>
    <xf numFmtId="179" fontId="14" fillId="0" borderId="1" xfId="20" applyNumberFormat="1" applyFont="1" applyBorder="1" applyAlignment="1">
      <alignment horizontal="right" vertical="center"/>
    </xf>
    <xf numFmtId="179" fontId="14" fillId="2" borderId="1" xfId="20" applyNumberFormat="1" applyFont="1" applyFill="1" applyBorder="1" applyAlignment="1" applyProtection="1">
      <alignment vertical="center" wrapText="1"/>
    </xf>
    <xf numFmtId="180" fontId="39" fillId="0" borderId="1" xfId="18" applyNumberFormat="1" applyFont="1" applyBorder="1" applyAlignment="1">
      <alignment horizontal="center" vertical="center" shrinkToFit="1"/>
    </xf>
    <xf numFmtId="0" fontId="24" fillId="0" borderId="1" xfId="4" applyFont="1" applyBorder="1" applyAlignment="1">
      <alignment horizontal="center" vertical="center" wrapText="1"/>
    </xf>
    <xf numFmtId="182" fontId="26" fillId="0" borderId="1" xfId="20" applyNumberFormat="1" applyFont="1" applyFill="1" applyBorder="1" applyAlignment="1" applyProtection="1">
      <alignment vertical="center" wrapText="1"/>
    </xf>
    <xf numFmtId="180" fontId="29" fillId="0" borderId="1" xfId="18" applyNumberFormat="1" applyFont="1" applyBorder="1" applyAlignment="1">
      <alignment horizontal="right" vertical="center" shrinkToFit="1"/>
    </xf>
    <xf numFmtId="180" fontId="31" fillId="0" borderId="1" xfId="18" applyNumberFormat="1" applyFont="1" applyBorder="1" applyAlignment="1">
      <alignment horizontal="right" vertical="center" shrinkToFit="1"/>
    </xf>
    <xf numFmtId="180" fontId="31" fillId="0" borderId="42" xfId="18" applyNumberFormat="1" applyFont="1" applyBorder="1" applyAlignment="1">
      <alignment horizontal="right" vertical="center" shrinkToFit="1"/>
    </xf>
    <xf numFmtId="0" fontId="30" fillId="0" borderId="0" xfId="18" applyFont="1" applyAlignment="1">
      <alignment vertical="center"/>
    </xf>
    <xf numFmtId="182" fontId="26" fillId="10" borderId="1" xfId="20" applyNumberFormat="1" applyFont="1" applyFill="1" applyBorder="1" applyAlignment="1" applyProtection="1">
      <alignment vertical="center" wrapText="1"/>
    </xf>
    <xf numFmtId="0" fontId="26" fillId="10" borderId="1" xfId="18" applyFont="1" applyFill="1" applyBorder="1" applyAlignment="1">
      <alignment horizontal="center" vertical="center" wrapText="1"/>
    </xf>
    <xf numFmtId="2" fontId="26" fillId="0" borderId="1" xfId="18" applyNumberFormat="1" applyFont="1" applyBorder="1" applyAlignment="1">
      <alignment horizontal="center" vertical="center" wrapText="1"/>
    </xf>
    <xf numFmtId="0" fontId="26" fillId="2" borderId="19" xfId="5" applyFont="1" applyFill="1" applyBorder="1" applyAlignment="1">
      <alignment horizontal="center" vertical="center" wrapText="1"/>
    </xf>
    <xf numFmtId="0" fontId="26" fillId="0" borderId="0" xfId="18" applyFont="1" applyAlignment="1">
      <alignment horizontal="center" vertical="center"/>
    </xf>
    <xf numFmtId="182" fontId="26" fillId="0" borderId="1" xfId="20" applyNumberFormat="1" applyFont="1" applyFill="1" applyBorder="1" applyAlignment="1" applyProtection="1">
      <alignment horizontal="center" vertical="center" wrapText="1"/>
    </xf>
    <xf numFmtId="0" fontId="26" fillId="0" borderId="13" xfId="5" applyFont="1" applyBorder="1" applyAlignment="1">
      <alignment horizontal="center" vertical="center" wrapText="1"/>
    </xf>
    <xf numFmtId="0" fontId="26" fillId="2" borderId="0" xfId="18" applyFont="1" applyFill="1" applyAlignment="1">
      <alignment horizontal="center" vertical="center"/>
    </xf>
    <xf numFmtId="0" fontId="26" fillId="2" borderId="0" xfId="18" applyFont="1" applyFill="1" applyAlignment="1">
      <alignment vertical="center"/>
    </xf>
    <xf numFmtId="182" fontId="26" fillId="2" borderId="1" xfId="20" applyNumberFormat="1" applyFont="1" applyFill="1" applyBorder="1" applyAlignment="1" applyProtection="1">
      <alignment horizontal="center" vertical="center" wrapText="1"/>
    </xf>
    <xf numFmtId="180" fontId="31" fillId="2" borderId="41" xfId="18" applyNumberFormat="1" applyFont="1" applyFill="1" applyBorder="1" applyAlignment="1">
      <alignment horizontal="right" vertical="center" shrinkToFit="1"/>
    </xf>
    <xf numFmtId="0" fontId="26" fillId="2" borderId="13" xfId="5" applyFont="1" applyFill="1" applyBorder="1" applyAlignment="1">
      <alignment horizontal="center" vertical="center" wrapText="1"/>
    </xf>
    <xf numFmtId="2" fontId="26" fillId="0" borderId="13" xfId="5" applyNumberFormat="1" applyFont="1" applyBorder="1" applyAlignment="1">
      <alignment horizontal="center" vertical="center" wrapText="1"/>
    </xf>
    <xf numFmtId="182" fontId="26" fillId="10" borderId="1" xfId="20" applyNumberFormat="1" applyFont="1" applyFill="1" applyBorder="1" applyAlignment="1" applyProtection="1">
      <alignment horizontal="center" vertical="center" wrapText="1"/>
    </xf>
    <xf numFmtId="0" fontId="26" fillId="10" borderId="13" xfId="5" applyFont="1" applyFill="1" applyBorder="1" applyAlignment="1">
      <alignment horizontal="center" vertical="center" wrapText="1"/>
    </xf>
    <xf numFmtId="0" fontId="26" fillId="10" borderId="1" xfId="5" applyFont="1" applyFill="1" applyBorder="1" applyAlignment="1">
      <alignment horizontal="center" vertical="center" wrapText="1"/>
    </xf>
    <xf numFmtId="0" fontId="26" fillId="10" borderId="2" xfId="5" applyFont="1" applyFill="1" applyBorder="1" applyAlignment="1">
      <alignment horizontal="center" vertical="center" wrapText="1"/>
    </xf>
    <xf numFmtId="0" fontId="30" fillId="10" borderId="13" xfId="5" applyFont="1" applyFill="1" applyBorder="1" applyAlignment="1">
      <alignment horizontal="center" vertical="center" wrapText="1"/>
    </xf>
    <xf numFmtId="0" fontId="26" fillId="4" borderId="1" xfId="5" applyFont="1" applyFill="1" applyBorder="1" applyAlignment="1">
      <alignment horizontal="center" vertical="center" wrapText="1"/>
    </xf>
    <xf numFmtId="0" fontId="30" fillId="4" borderId="1" xfId="5" applyFont="1" applyFill="1" applyBorder="1" applyAlignment="1">
      <alignment horizontal="center" vertical="center" wrapText="1"/>
    </xf>
    <xf numFmtId="0" fontId="30" fillId="4" borderId="13" xfId="5" applyFont="1" applyFill="1" applyBorder="1" applyAlignment="1">
      <alignment horizontal="center" vertical="center" wrapText="1"/>
    </xf>
    <xf numFmtId="0" fontId="26" fillId="7" borderId="1" xfId="18" applyFont="1" applyFill="1" applyBorder="1" applyAlignment="1">
      <alignment horizontal="center" vertical="center" wrapText="1"/>
    </xf>
    <xf numFmtId="0" fontId="2" fillId="0" borderId="0" xfId="4"/>
    <xf numFmtId="0" fontId="9" fillId="0" borderId="0" xfId="18" applyFont="1" applyAlignment="1">
      <alignment horizontal="left" vertical="top"/>
    </xf>
    <xf numFmtId="0" fontId="24" fillId="7" borderId="1" xfId="4" applyFont="1" applyFill="1" applyBorder="1" applyAlignment="1">
      <alignment horizontal="center" vertical="center" wrapText="1"/>
    </xf>
    <xf numFmtId="0" fontId="24" fillId="3" borderId="1" xfId="5" applyFont="1" applyFill="1" applyBorder="1" applyAlignment="1">
      <alignment horizontal="center" vertical="center" wrapText="1"/>
    </xf>
    <xf numFmtId="0" fontId="24" fillId="3" borderId="2" xfId="5" applyFont="1" applyFill="1" applyBorder="1" applyAlignment="1">
      <alignment horizontal="center" vertical="center" wrapText="1"/>
    </xf>
    <xf numFmtId="0" fontId="2" fillId="0" borderId="0" xfId="4" applyAlignment="1">
      <alignment vertical="center"/>
    </xf>
    <xf numFmtId="0" fontId="24" fillId="10" borderId="1" xfId="5" applyFont="1" applyFill="1" applyBorder="1" applyAlignment="1">
      <alignment horizontal="center" vertical="center" wrapText="1"/>
    </xf>
    <xf numFmtId="0" fontId="24" fillId="10" borderId="1" xfId="5" applyFont="1" applyFill="1" applyBorder="1" applyAlignment="1">
      <alignment horizontal="left" vertical="center" wrapText="1"/>
    </xf>
    <xf numFmtId="0" fontId="24" fillId="10" borderId="2" xfId="5" applyFont="1" applyFill="1" applyBorder="1" applyAlignment="1">
      <alignment horizontal="center" vertical="center" wrapText="1"/>
    </xf>
    <xf numFmtId="0" fontId="24" fillId="0" borderId="1" xfId="5" applyFont="1" applyBorder="1" applyAlignment="1">
      <alignment horizontal="center" vertical="center" wrapText="1"/>
    </xf>
    <xf numFmtId="0" fontId="24" fillId="0" borderId="1" xfId="5" applyFont="1" applyBorder="1" applyAlignment="1">
      <alignment horizontal="left" vertical="center" wrapText="1"/>
    </xf>
    <xf numFmtId="0" fontId="24" fillId="0" borderId="2" xfId="5" applyFont="1" applyBorder="1" applyAlignment="1">
      <alignment horizontal="center" vertical="center" wrapText="1"/>
    </xf>
    <xf numFmtId="0" fontId="24" fillId="0" borderId="1" xfId="1" applyFont="1" applyBorder="1" applyAlignment="1">
      <alignment horizontal="center" vertical="center" wrapText="1"/>
    </xf>
    <xf numFmtId="165" fontId="24" fillId="0" borderId="1" xfId="19" applyFont="1" applyFill="1" applyBorder="1" applyAlignment="1">
      <alignment horizontal="center" vertical="center"/>
    </xf>
    <xf numFmtId="180" fontId="44" fillId="0" borderId="1" xfId="18" applyNumberFormat="1" applyFont="1" applyBorder="1" applyAlignment="1">
      <alignment horizontal="center" vertical="top" shrinkToFit="1"/>
    </xf>
    <xf numFmtId="2" fontId="24" fillId="0" borderId="1" xfId="5" applyNumberFormat="1" applyFont="1" applyBorder="1" applyAlignment="1">
      <alignment horizontal="center" vertical="center" wrapText="1"/>
    </xf>
    <xf numFmtId="0" fontId="40" fillId="0" borderId="1" xfId="4" applyFont="1" applyBorder="1" applyAlignment="1">
      <alignment horizontal="left" vertical="center" wrapText="1"/>
    </xf>
    <xf numFmtId="0" fontId="24" fillId="10" borderId="1" xfId="1" applyFont="1" applyFill="1" applyBorder="1" applyAlignment="1">
      <alignment horizontal="center" vertical="center" wrapText="1"/>
    </xf>
    <xf numFmtId="168" fontId="24" fillId="10" borderId="1" xfId="5" applyNumberFormat="1" applyFont="1" applyFill="1" applyBorder="1" applyAlignment="1">
      <alignment horizontal="center" vertical="center" wrapText="1"/>
    </xf>
    <xf numFmtId="0" fontId="44" fillId="12" borderId="1" xfId="18" applyFont="1" applyFill="1" applyBorder="1" applyAlignment="1">
      <alignment horizontal="center" wrapText="1"/>
    </xf>
    <xf numFmtId="168" fontId="24" fillId="0" borderId="1" xfId="5" applyNumberFormat="1" applyFont="1" applyBorder="1" applyAlignment="1">
      <alignment horizontal="center" vertical="center" wrapText="1"/>
    </xf>
    <xf numFmtId="0" fontId="24" fillId="2" borderId="1" xfId="1" applyFont="1" applyFill="1" applyBorder="1" applyAlignment="1">
      <alignment horizontal="center" vertical="center" wrapText="1"/>
    </xf>
    <xf numFmtId="0" fontId="24" fillId="10" borderId="1" xfId="4" applyFont="1" applyFill="1" applyBorder="1" applyAlignment="1">
      <alignment horizontal="center" vertical="center" wrapText="1"/>
    </xf>
    <xf numFmtId="0" fontId="40" fillId="10" borderId="1" xfId="4" applyFont="1" applyFill="1" applyBorder="1" applyAlignment="1">
      <alignment horizontal="left" vertical="center" wrapText="1"/>
    </xf>
    <xf numFmtId="0" fontId="7" fillId="0" borderId="0" xfId="4" applyFont="1" applyAlignment="1">
      <alignment vertical="center"/>
    </xf>
    <xf numFmtId="0" fontId="40" fillId="0" borderId="2" xfId="4" applyFont="1" applyBorder="1" applyAlignment="1">
      <alignment horizontal="center" vertical="center" wrapText="1"/>
    </xf>
    <xf numFmtId="0" fontId="45" fillId="0" borderId="2" xfId="22" applyFont="1" applyBorder="1" applyAlignment="1">
      <alignment horizontal="center" vertical="center" wrapText="1"/>
    </xf>
    <xf numFmtId="0" fontId="24" fillId="0" borderId="1" xfId="4" applyFont="1" applyBorder="1" applyAlignment="1">
      <alignment horizontal="left" vertical="center" wrapText="1"/>
    </xf>
    <xf numFmtId="0" fontId="24" fillId="2" borderId="1" xfId="5" applyFont="1" applyFill="1" applyBorder="1" applyAlignment="1">
      <alignment horizontal="center" vertical="center" wrapText="1"/>
    </xf>
    <xf numFmtId="0" fontId="24" fillId="2" borderId="1" xfId="5" applyFont="1" applyFill="1" applyBorder="1" applyAlignment="1">
      <alignment horizontal="left" vertical="center" wrapText="1"/>
    </xf>
    <xf numFmtId="0" fontId="24" fillId="2" borderId="2" xfId="5" applyFont="1" applyFill="1" applyBorder="1" applyAlignment="1">
      <alignment horizontal="center" vertical="center" wrapText="1"/>
    </xf>
    <xf numFmtId="168" fontId="24" fillId="2" borderId="1" xfId="5" applyNumberFormat="1" applyFont="1" applyFill="1" applyBorder="1" applyAlignment="1">
      <alignment horizontal="center" vertical="center" wrapText="1"/>
    </xf>
    <xf numFmtId="0" fontId="46" fillId="0" borderId="1" xfId="4" applyFont="1" applyBorder="1" applyAlignment="1">
      <alignment horizontal="left" vertical="center" wrapText="1"/>
    </xf>
    <xf numFmtId="168" fontId="24" fillId="10" borderId="1" xfId="20" applyNumberFormat="1" applyFont="1" applyFill="1" applyBorder="1" applyAlignment="1" applyProtection="1">
      <alignment horizontal="center" vertical="center" wrapText="1"/>
    </xf>
    <xf numFmtId="2" fontId="24" fillId="0" borderId="1" xfId="4" applyNumberFormat="1" applyFont="1" applyBorder="1" applyAlignment="1">
      <alignment horizontal="center" vertical="center" wrapText="1"/>
    </xf>
    <xf numFmtId="0" fontId="24" fillId="0" borderId="1" xfId="1" quotePrefix="1" applyFont="1" applyBorder="1" applyAlignment="1">
      <alignment horizontal="center" vertical="center" wrapText="1"/>
    </xf>
    <xf numFmtId="180" fontId="47" fillId="0" borderId="1" xfId="18" applyNumberFormat="1" applyFont="1" applyBorder="1" applyAlignment="1">
      <alignment horizontal="center" vertical="top" shrinkToFit="1"/>
    </xf>
    <xf numFmtId="183" fontId="24" fillId="0" borderId="1" xfId="5" applyNumberFormat="1" applyFont="1" applyBorder="1" applyAlignment="1">
      <alignment horizontal="center" vertical="center" wrapText="1"/>
    </xf>
    <xf numFmtId="0" fontId="24" fillId="0" borderId="2" xfId="22" applyFont="1" applyBorder="1" applyAlignment="1">
      <alignment horizontal="center" vertical="center" wrapText="1"/>
    </xf>
    <xf numFmtId="0" fontId="40" fillId="0" borderId="1" xfId="4" applyFont="1" applyBorder="1" applyAlignment="1">
      <alignment horizontal="center" vertical="center" wrapText="1"/>
    </xf>
    <xf numFmtId="168" fontId="44" fillId="2" borderId="1" xfId="18" applyNumberFormat="1" applyFont="1" applyFill="1" applyBorder="1" applyAlignment="1">
      <alignment horizontal="center" vertical="center" wrapText="1"/>
    </xf>
    <xf numFmtId="0" fontId="9" fillId="0" borderId="0" xfId="18" applyFont="1" applyAlignment="1">
      <alignment horizontal="center" vertical="top"/>
    </xf>
    <xf numFmtId="0" fontId="40" fillId="0" borderId="13" xfId="4" applyFont="1" applyBorder="1" applyAlignment="1">
      <alignment horizontal="left" vertical="center" wrapText="1"/>
    </xf>
    <xf numFmtId="0" fontId="24" fillId="0" borderId="13" xfId="1" applyFont="1" applyBorder="1" applyAlignment="1">
      <alignment horizontal="center" vertical="center" wrapText="1"/>
    </xf>
    <xf numFmtId="168" fontId="24" fillId="0" borderId="13" xfId="5" applyNumberFormat="1" applyFont="1" applyBorder="1" applyAlignment="1">
      <alignment horizontal="center" vertical="center" wrapText="1"/>
    </xf>
    <xf numFmtId="180" fontId="44" fillId="0" borderId="13" xfId="18" applyNumberFormat="1" applyFont="1" applyBorder="1" applyAlignment="1">
      <alignment horizontal="center" vertical="top" shrinkToFit="1"/>
    </xf>
    <xf numFmtId="0" fontId="19" fillId="10" borderId="1" xfId="5" applyFont="1" applyFill="1" applyBorder="1" applyAlignment="1">
      <alignment vertical="center" wrapText="1"/>
    </xf>
    <xf numFmtId="0" fontId="48" fillId="2" borderId="1" xfId="5" applyFont="1" applyFill="1" applyBorder="1" applyAlignment="1">
      <alignment vertical="center" wrapText="1"/>
    </xf>
    <xf numFmtId="0" fontId="48" fillId="2" borderId="1" xfId="5" applyFont="1" applyFill="1" applyBorder="1" applyAlignment="1">
      <alignment horizontal="center" vertical="center" wrapText="1"/>
    </xf>
    <xf numFmtId="179" fontId="14" fillId="2" borderId="1" xfId="20" applyNumberFormat="1" applyFont="1" applyFill="1" applyBorder="1" applyAlignment="1" applyProtection="1">
      <alignment horizontal="center" vertical="center" wrapText="1"/>
    </xf>
    <xf numFmtId="179" fontId="14" fillId="0" borderId="1" xfId="20" applyNumberFormat="1" applyFont="1" applyBorder="1" applyAlignment="1">
      <alignment horizontal="center" vertical="center"/>
    </xf>
    <xf numFmtId="49" fontId="24" fillId="2" borderId="0" xfId="4" applyNumberFormat="1" applyFont="1" applyFill="1" applyAlignment="1">
      <alignment horizontal="left" vertical="center"/>
    </xf>
    <xf numFmtId="49" fontId="24" fillId="2" borderId="0" xfId="4" applyNumberFormat="1" applyFont="1" applyFill="1" applyAlignment="1">
      <alignment horizontal="center" vertical="center"/>
    </xf>
    <xf numFmtId="175" fontId="24" fillId="2" borderId="0" xfId="20" applyNumberFormat="1" applyFont="1" applyFill="1" applyBorder="1" applyAlignment="1">
      <alignment horizontal="center" vertical="center"/>
    </xf>
    <xf numFmtId="49" fontId="2" fillId="2" borderId="0" xfId="4" applyNumberFormat="1" applyFill="1" applyAlignment="1">
      <alignment horizontal="left" vertical="center" wrapText="1"/>
    </xf>
    <xf numFmtId="49" fontId="7" fillId="2" borderId="0" xfId="4" applyNumberFormat="1" applyFont="1" applyFill="1" applyAlignment="1">
      <alignment horizontal="left" vertical="center" wrapText="1"/>
    </xf>
    <xf numFmtId="49" fontId="7" fillId="2" borderId="11" xfId="4" applyNumberFormat="1" applyFont="1" applyFill="1" applyBorder="1" applyAlignment="1">
      <alignment horizontal="center" vertical="center" wrapText="1"/>
    </xf>
    <xf numFmtId="49" fontId="26" fillId="2" borderId="3" xfId="4" applyNumberFormat="1" applyFont="1" applyFill="1" applyBorder="1" applyAlignment="1">
      <alignment horizontal="center" vertical="center" wrapText="1"/>
    </xf>
    <xf numFmtId="49" fontId="26" fillId="2" borderId="0" xfId="4" applyNumberFormat="1" applyFont="1" applyFill="1" applyAlignment="1">
      <alignment horizontal="left" vertical="center" wrapText="1"/>
    </xf>
    <xf numFmtId="49" fontId="26" fillId="2" borderId="0" xfId="4" applyNumberFormat="1" applyFont="1" applyFill="1" applyAlignment="1">
      <alignment horizontal="center" vertical="center" wrapText="1"/>
    </xf>
    <xf numFmtId="0" fontId="14" fillId="0" borderId="0" xfId="18" applyFont="1" applyAlignment="1">
      <alignment vertical="center"/>
    </xf>
    <xf numFmtId="0" fontId="14" fillId="7" borderId="1" xfId="18" applyFont="1" applyFill="1" applyBorder="1" applyAlignment="1">
      <alignment horizontal="center" vertical="center" wrapText="1"/>
    </xf>
    <xf numFmtId="0" fontId="13" fillId="3" borderId="13" xfId="5" applyFont="1" applyFill="1" applyBorder="1" applyAlignment="1">
      <alignment horizontal="center" vertical="center" wrapText="1"/>
    </xf>
    <xf numFmtId="0" fontId="13" fillId="3" borderId="1" xfId="5" applyFont="1" applyFill="1" applyBorder="1" applyAlignment="1">
      <alignment horizontal="center" vertical="center" wrapText="1"/>
    </xf>
    <xf numFmtId="0" fontId="14" fillId="0" borderId="0" xfId="18" applyFont="1" applyAlignment="1">
      <alignment horizontal="center" vertical="center"/>
    </xf>
    <xf numFmtId="0" fontId="13" fillId="10" borderId="13" xfId="5" applyFont="1" applyFill="1" applyBorder="1" applyAlignment="1">
      <alignment horizontal="center" vertical="center" wrapText="1"/>
    </xf>
    <xf numFmtId="0" fontId="14" fillId="10" borderId="2" xfId="5" applyFont="1" applyFill="1" applyBorder="1" applyAlignment="1">
      <alignment horizontal="center" vertical="center" wrapText="1"/>
    </xf>
    <xf numFmtId="0" fontId="13" fillId="10" borderId="1" xfId="5" applyFont="1" applyFill="1" applyBorder="1" applyAlignment="1">
      <alignment horizontal="center" vertical="center" wrapText="1"/>
    </xf>
    <xf numFmtId="0" fontId="14" fillId="0" borderId="13" xfId="5" applyFont="1" applyBorder="1" applyAlignment="1">
      <alignment horizontal="center" vertical="center" wrapText="1"/>
    </xf>
    <xf numFmtId="0" fontId="2" fillId="0" borderId="2" xfId="1" applyBorder="1" applyAlignment="1">
      <alignment horizontal="center" vertical="center" wrapText="1"/>
    </xf>
    <xf numFmtId="165" fontId="14" fillId="0" borderId="1" xfId="19" applyFont="1" applyFill="1" applyBorder="1" applyAlignment="1" applyProtection="1">
      <alignment horizontal="center" vertical="center" wrapText="1"/>
    </xf>
    <xf numFmtId="2" fontId="14" fillId="0" borderId="13" xfId="5" applyNumberFormat="1" applyFont="1" applyBorder="1" applyAlignment="1">
      <alignment horizontal="center" vertical="center" wrapText="1"/>
    </xf>
    <xf numFmtId="0" fontId="14" fillId="10" borderId="13" xfId="5" applyFont="1" applyFill="1" applyBorder="1" applyAlignment="1">
      <alignment horizontal="center" vertical="center" wrapText="1"/>
    </xf>
    <xf numFmtId="0" fontId="2" fillId="10" borderId="2" xfId="1" applyFill="1" applyBorder="1" applyAlignment="1">
      <alignment horizontal="center" vertical="center" wrapText="1"/>
    </xf>
    <xf numFmtId="165" fontId="14" fillId="10" borderId="1" xfId="19" applyFont="1" applyFill="1" applyBorder="1" applyAlignment="1" applyProtection="1">
      <alignment horizontal="center" vertical="center" wrapText="1"/>
    </xf>
    <xf numFmtId="165" fontId="14" fillId="10" borderId="1" xfId="19" applyFont="1" applyFill="1" applyBorder="1" applyAlignment="1">
      <alignment horizontal="center" vertical="center" wrapText="1"/>
    </xf>
    <xf numFmtId="0" fontId="2" fillId="2" borderId="2" xfId="1" applyFill="1" applyBorder="1" applyAlignment="1">
      <alignment horizontal="center" vertical="center" wrapText="1"/>
    </xf>
    <xf numFmtId="0" fontId="14" fillId="10" borderId="1" xfId="18" applyFont="1" applyFill="1" applyBorder="1" applyAlignment="1">
      <alignment horizontal="center" vertical="center" wrapText="1"/>
    </xf>
    <xf numFmtId="165" fontId="14" fillId="10" borderId="1" xfId="19" applyFont="1" applyFill="1" applyBorder="1" applyAlignment="1" applyProtection="1">
      <alignment vertical="center" wrapText="1"/>
    </xf>
    <xf numFmtId="0" fontId="13" fillId="0" borderId="0" xfId="18" applyFont="1" applyAlignment="1">
      <alignment vertical="center"/>
    </xf>
    <xf numFmtId="0" fontId="14" fillId="0" borderId="1" xfId="18" applyFont="1" applyBorder="1" applyAlignment="1">
      <alignment horizontal="center" vertical="center" wrapText="1"/>
    </xf>
    <xf numFmtId="165" fontId="14" fillId="0" borderId="1" xfId="19" applyFont="1" applyFill="1" applyBorder="1" applyAlignment="1" applyProtection="1">
      <alignment vertical="center" wrapText="1"/>
    </xf>
    <xf numFmtId="0" fontId="2" fillId="10" borderId="1" xfId="1" applyFill="1" applyBorder="1" applyAlignment="1">
      <alignment horizontal="center" vertical="center" wrapText="1"/>
    </xf>
    <xf numFmtId="0" fontId="14" fillId="2" borderId="19" xfId="5" applyFont="1" applyFill="1" applyBorder="1" applyAlignment="1">
      <alignment horizontal="center" vertical="center" wrapText="1"/>
    </xf>
    <xf numFmtId="0" fontId="2" fillId="2" borderId="1" xfId="1" applyFill="1" applyBorder="1" applyAlignment="1">
      <alignment horizontal="center" vertical="center" wrapText="1"/>
    </xf>
    <xf numFmtId="2" fontId="14" fillId="0" borderId="1" xfId="18" applyNumberFormat="1" applyFont="1" applyBorder="1" applyAlignment="1">
      <alignment horizontal="center" vertical="center" wrapText="1"/>
    </xf>
    <xf numFmtId="0" fontId="2" fillId="0" borderId="1" xfId="1" quotePrefix="1" applyBorder="1" applyAlignment="1">
      <alignment horizontal="center" vertical="center" wrapText="1"/>
    </xf>
    <xf numFmtId="0" fontId="2" fillId="0" borderId="5" xfId="1" applyBorder="1" applyAlignment="1">
      <alignment horizontal="center" vertical="center" wrapText="1"/>
    </xf>
    <xf numFmtId="49" fontId="14" fillId="2" borderId="0" xfId="18" applyNumberFormat="1" applyFont="1" applyFill="1" applyAlignment="1">
      <alignment horizontal="left" vertical="center" wrapText="1"/>
    </xf>
    <xf numFmtId="49" fontId="13" fillId="2" borderId="0" xfId="18" applyNumberFormat="1" applyFont="1" applyFill="1" applyAlignment="1">
      <alignment horizontal="left" vertical="center" wrapText="1"/>
    </xf>
    <xf numFmtId="0" fontId="14" fillId="0" borderId="0" xfId="18" applyFont="1" applyAlignment="1">
      <alignment horizontal="right" vertical="center"/>
    </xf>
    <xf numFmtId="164" fontId="3" fillId="0" borderId="0" xfId="0" applyNumberFormat="1" applyFont="1" applyAlignment="1">
      <alignment horizontal="center" vertical="center"/>
    </xf>
    <xf numFmtId="168" fontId="8" fillId="0" borderId="0" xfId="0" applyNumberFormat="1" applyFont="1" applyAlignment="1">
      <alignment horizontal="center" vertical="center"/>
    </xf>
    <xf numFmtId="168" fontId="8" fillId="6" borderId="0" xfId="0" applyNumberFormat="1" applyFont="1" applyFill="1" applyAlignment="1">
      <alignment horizontal="center" vertical="center"/>
    </xf>
    <xf numFmtId="168" fontId="5" fillId="0" borderId="0" xfId="0" applyNumberFormat="1" applyFont="1" applyAlignment="1">
      <alignment horizontal="center" vertical="center"/>
    </xf>
    <xf numFmtId="43" fontId="0" fillId="0" borderId="0" xfId="23" applyFont="1"/>
    <xf numFmtId="168" fontId="0" fillId="0" borderId="0" xfId="0" applyNumberFormat="1"/>
    <xf numFmtId="164" fontId="3" fillId="13" borderId="0" xfId="0" applyNumberFormat="1" applyFont="1" applyFill="1" applyAlignment="1">
      <alignment horizontal="center" vertical="center"/>
    </xf>
    <xf numFmtId="168" fontId="12" fillId="11" borderId="1" xfId="0" applyNumberFormat="1" applyFont="1" applyFill="1" applyBorder="1" applyAlignment="1">
      <alignment horizontal="center" vertical="center" shrinkToFit="1"/>
    </xf>
    <xf numFmtId="168" fontId="8" fillId="11" borderId="1" xfId="0" applyNumberFormat="1" applyFont="1" applyFill="1" applyBorder="1" applyAlignment="1">
      <alignment horizontal="center" vertical="center"/>
    </xf>
    <xf numFmtId="168" fontId="2" fillId="11" borderId="1" xfId="5" applyNumberFormat="1" applyFill="1" applyBorder="1" applyAlignment="1">
      <alignment horizontal="center" vertical="center" wrapText="1"/>
    </xf>
    <xf numFmtId="168" fontId="2" fillId="11" borderId="1" xfId="3" applyNumberFormat="1" applyFont="1" applyFill="1" applyBorder="1" applyAlignment="1" applyProtection="1">
      <alignment horizontal="center" vertical="center" wrapText="1"/>
    </xf>
    <xf numFmtId="184" fontId="8" fillId="2" borderId="0" xfId="0" applyNumberFormat="1" applyFont="1" applyFill="1" applyAlignment="1">
      <alignment horizontal="center" vertical="center"/>
    </xf>
    <xf numFmtId="184" fontId="7" fillId="14" borderId="1" xfId="0" applyNumberFormat="1" applyFont="1" applyFill="1" applyBorder="1" applyAlignment="1">
      <alignment horizontal="center" vertical="center"/>
    </xf>
    <xf numFmtId="184" fontId="7" fillId="14" borderId="1" xfId="0" applyNumberFormat="1" applyFont="1" applyFill="1" applyBorder="1" applyAlignment="1">
      <alignment vertical="center"/>
    </xf>
    <xf numFmtId="184" fontId="7" fillId="2" borderId="1" xfId="0" applyNumberFormat="1" applyFont="1" applyFill="1" applyBorder="1" applyAlignment="1">
      <alignment horizontal="center" wrapText="1"/>
    </xf>
    <xf numFmtId="184" fontId="7" fillId="2" borderId="1" xfId="0" applyNumberFormat="1" applyFont="1" applyFill="1" applyBorder="1" applyAlignment="1">
      <alignment horizontal="center" vertical="center" wrapText="1"/>
    </xf>
    <xf numFmtId="184" fontId="7" fillId="10" borderId="1" xfId="0" applyNumberFormat="1" applyFont="1" applyFill="1" applyBorder="1" applyAlignment="1">
      <alignment horizontal="center" vertical="center" wrapText="1"/>
    </xf>
    <xf numFmtId="184" fontId="7" fillId="10" borderId="1" xfId="3" applyNumberFormat="1" applyFont="1" applyFill="1" applyBorder="1" applyAlignment="1">
      <alignment horizontal="center" vertical="center" wrapText="1"/>
    </xf>
    <xf numFmtId="0" fontId="2" fillId="0" borderId="1" xfId="0" applyFont="1" applyBorder="1" applyAlignment="1">
      <alignment horizontal="center" vertical="center"/>
    </xf>
    <xf numFmtId="184" fontId="2" fillId="2" borderId="1" xfId="1" applyNumberFormat="1" applyFill="1" applyBorder="1" applyAlignment="1">
      <alignment horizontal="center" vertical="center" wrapText="1"/>
    </xf>
    <xf numFmtId="184" fontId="2" fillId="2" borderId="1" xfId="3" applyNumberFormat="1" applyFont="1" applyFill="1" applyBorder="1" applyAlignment="1">
      <alignment horizontal="center" vertical="center"/>
    </xf>
    <xf numFmtId="184" fontId="2" fillId="10" borderId="1" xfId="3" applyNumberFormat="1" applyFont="1" applyFill="1" applyBorder="1" applyAlignment="1">
      <alignment horizontal="center" vertical="center"/>
    </xf>
    <xf numFmtId="184" fontId="2" fillId="2" borderId="0" xfId="0" applyNumberFormat="1" applyFont="1" applyFill="1" applyAlignment="1">
      <alignment horizontal="center" vertical="center"/>
    </xf>
    <xf numFmtId="184" fontId="8" fillId="2" borderId="0" xfId="0" applyNumberFormat="1" applyFont="1" applyFill="1" applyAlignment="1">
      <alignment horizontal="center"/>
    </xf>
    <xf numFmtId="0" fontId="21" fillId="0" borderId="8" xfId="0" applyFont="1" applyBorder="1" applyAlignment="1">
      <alignment horizontal="left"/>
    </xf>
    <xf numFmtId="0" fontId="0" fillId="0" borderId="0" xfId="0" applyAlignment="1">
      <alignment horizontal="center"/>
    </xf>
    <xf numFmtId="0" fontId="21" fillId="0" borderId="10" xfId="0" applyFont="1" applyBorder="1" applyAlignment="1">
      <alignment horizontal="left"/>
    </xf>
    <xf numFmtId="0" fontId="0" fillId="0" borderId="11" xfId="0" applyBorder="1" applyAlignment="1">
      <alignment horizontal="center"/>
    </xf>
    <xf numFmtId="0" fontId="0" fillId="0" borderId="11" xfId="0" applyBorder="1"/>
    <xf numFmtId="0" fontId="0" fillId="0" borderId="5" xfId="0" applyBorder="1" applyAlignment="1">
      <alignment horizontal="center"/>
    </xf>
    <xf numFmtId="0" fontId="0" fillId="0" borderId="6" xfId="0" applyBorder="1" applyAlignment="1">
      <alignment horizontal="center"/>
    </xf>
    <xf numFmtId="0" fontId="0" fillId="0" borderId="6" xfId="0" applyBorder="1"/>
    <xf numFmtId="0" fontId="0" fillId="0" borderId="7"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12" xfId="0" applyBorder="1" applyAlignment="1">
      <alignment horizontal="center"/>
    </xf>
    <xf numFmtId="184" fontId="8" fillId="2" borderId="1" xfId="0" applyNumberFormat="1" applyFont="1" applyFill="1" applyBorder="1" applyAlignment="1">
      <alignment horizontal="center" vertical="center" wrapText="1"/>
    </xf>
    <xf numFmtId="0" fontId="2" fillId="0" borderId="8" xfId="0" applyFont="1" applyBorder="1" applyAlignment="1">
      <alignment horizontal="center" vertical="center"/>
    </xf>
    <xf numFmtId="0" fontId="2" fillId="2" borderId="5" xfId="1" applyFill="1" applyBorder="1" applyAlignment="1">
      <alignment horizontal="center" vertical="center" wrapText="1"/>
    </xf>
    <xf numFmtId="184" fontId="2" fillId="2" borderId="6" xfId="1" applyNumberFormat="1" applyFill="1" applyBorder="1" applyAlignment="1">
      <alignment horizontal="center" vertical="center" wrapText="1"/>
    </xf>
    <xf numFmtId="0" fontId="2" fillId="2" borderId="6" xfId="1" applyFill="1" applyBorder="1" applyAlignment="1">
      <alignment horizontal="center" vertical="center" wrapText="1"/>
    </xf>
    <xf numFmtId="184" fontId="2" fillId="2" borderId="6" xfId="3" applyNumberFormat="1" applyFont="1" applyFill="1" applyBorder="1" applyAlignment="1">
      <alignment horizontal="center" vertical="center"/>
    </xf>
    <xf numFmtId="184" fontId="2" fillId="10" borderId="6" xfId="3" applyNumberFormat="1" applyFont="1" applyFill="1" applyBorder="1" applyAlignment="1">
      <alignment horizontal="center" vertical="center"/>
    </xf>
    <xf numFmtId="184" fontId="2" fillId="10" borderId="7" xfId="3" applyNumberFormat="1" applyFont="1" applyFill="1" applyBorder="1" applyAlignment="1">
      <alignment horizontal="center" vertical="center"/>
    </xf>
    <xf numFmtId="184" fontId="7" fillId="14" borderId="2" xfId="0" applyNumberFormat="1" applyFont="1" applyFill="1" applyBorder="1" applyAlignment="1">
      <alignment horizontal="center" vertical="center"/>
    </xf>
    <xf numFmtId="184" fontId="7" fillId="14" borderId="3" xfId="0" applyNumberFormat="1" applyFont="1" applyFill="1" applyBorder="1" applyAlignment="1">
      <alignment horizontal="center" vertical="center"/>
    </xf>
    <xf numFmtId="184" fontId="7" fillId="14" borderId="4" xfId="0" applyNumberFormat="1" applyFont="1" applyFill="1" applyBorder="1" applyAlignment="1">
      <alignment horizontal="center" vertical="center"/>
    </xf>
    <xf numFmtId="184" fontId="7" fillId="2" borderId="2" xfId="0" applyNumberFormat="1" applyFont="1" applyFill="1" applyBorder="1" applyAlignment="1">
      <alignment horizontal="center" vertical="center" wrapText="1"/>
    </xf>
    <xf numFmtId="184" fontId="7" fillId="2" borderId="4" xfId="0" applyNumberFormat="1" applyFont="1" applyFill="1" applyBorder="1" applyAlignment="1">
      <alignment horizontal="center" vertical="center" wrapText="1"/>
    </xf>
    <xf numFmtId="184" fontId="5" fillId="2" borderId="1" xfId="0" applyNumberFormat="1" applyFont="1" applyFill="1" applyBorder="1" applyAlignment="1">
      <alignment horizontal="center" vertical="center" wrapText="1"/>
    </xf>
    <xf numFmtId="184" fontId="7" fillId="2" borderId="1" xfId="0" applyNumberFormat="1" applyFont="1" applyFill="1" applyBorder="1" applyAlignment="1">
      <alignment horizontal="center" vertical="center" wrapText="1"/>
    </xf>
    <xf numFmtId="184" fontId="7" fillId="3" borderId="2" xfId="0" applyNumberFormat="1" applyFont="1" applyFill="1" applyBorder="1" applyAlignment="1">
      <alignment horizontal="center" vertical="center" wrapText="1"/>
    </xf>
    <xf numFmtId="184" fontId="7" fillId="3" borderId="3" xfId="0" applyNumberFormat="1" applyFont="1" applyFill="1" applyBorder="1" applyAlignment="1">
      <alignment horizontal="center" vertical="center" wrapText="1"/>
    </xf>
    <xf numFmtId="184" fontId="7" fillId="3" borderId="4" xfId="0" applyNumberFormat="1" applyFont="1" applyFill="1" applyBorder="1" applyAlignment="1">
      <alignment horizontal="center" vertical="center" wrapText="1"/>
    </xf>
    <xf numFmtId="184" fontId="8" fillId="2" borderId="1" xfId="0" applyNumberFormat="1" applyFont="1" applyFill="1" applyBorder="1" applyAlignment="1">
      <alignment horizontal="center" vertical="center"/>
    </xf>
    <xf numFmtId="184" fontId="8" fillId="2" borderId="2" xfId="0" applyNumberFormat="1" applyFont="1" applyFill="1" applyBorder="1" applyAlignment="1">
      <alignment horizontal="center" vertical="center"/>
    </xf>
    <xf numFmtId="184" fontId="8" fillId="2" borderId="13" xfId="0" applyNumberFormat="1" applyFont="1" applyFill="1" applyBorder="1" applyAlignment="1">
      <alignment horizontal="center" vertical="center"/>
    </xf>
    <xf numFmtId="184" fontId="8" fillId="2" borderId="5" xfId="0" applyNumberFormat="1" applyFont="1" applyFill="1" applyBorder="1" applyAlignment="1">
      <alignment horizontal="center" vertical="center"/>
    </xf>
    <xf numFmtId="0" fontId="14" fillId="0" borderId="2" xfId="0" applyFont="1" applyBorder="1" applyAlignment="1">
      <alignment horizontal="left" vertical="center"/>
    </xf>
    <xf numFmtId="0" fontId="14" fillId="0" borderId="3" xfId="0" applyFont="1" applyBorder="1" applyAlignment="1">
      <alignment horizontal="left" vertical="center"/>
    </xf>
    <xf numFmtId="0" fontId="14" fillId="0" borderId="4" xfId="0" applyFont="1" applyBorder="1" applyAlignment="1">
      <alignment horizontal="left" vertical="center"/>
    </xf>
    <xf numFmtId="165" fontId="10" fillId="0" borderId="2" xfId="3" applyFont="1" applyBorder="1" applyAlignment="1">
      <alignment horizontal="center" vertical="center"/>
    </xf>
    <xf numFmtId="165" fontId="10" fillId="0" borderId="3" xfId="3" applyFont="1" applyBorder="1" applyAlignment="1">
      <alignment horizontal="center" vertical="center"/>
    </xf>
    <xf numFmtId="165" fontId="10" fillId="0" borderId="4" xfId="3" applyFont="1" applyBorder="1" applyAlignment="1">
      <alignment horizontal="center" vertical="center"/>
    </xf>
    <xf numFmtId="0" fontId="10" fillId="0" borderId="1" xfId="0" applyFont="1" applyBorder="1" applyAlignment="1">
      <alignment horizontal="center" vertical="center"/>
    </xf>
    <xf numFmtId="165" fontId="10" fillId="0" borderId="1" xfId="3" applyFont="1" applyBorder="1" applyAlignment="1">
      <alignment horizontal="center" vertical="center"/>
    </xf>
    <xf numFmtId="0" fontId="30" fillId="2" borderId="2" xfId="5" applyFont="1" applyFill="1" applyBorder="1" applyAlignment="1">
      <alignment horizontal="center" vertical="center" wrapText="1"/>
    </xf>
    <xf numFmtId="0" fontId="30" fillId="2" borderId="3" xfId="5" applyFont="1" applyFill="1" applyBorder="1" applyAlignment="1">
      <alignment horizontal="center" vertical="center" wrapText="1"/>
    </xf>
    <xf numFmtId="0" fontId="30" fillId="2" borderId="4" xfId="5" applyFont="1" applyFill="1" applyBorder="1" applyAlignment="1">
      <alignment horizontal="center" vertical="center" wrapText="1"/>
    </xf>
    <xf numFmtId="0" fontId="33" fillId="10" borderId="39" xfId="5" applyFont="1" applyFill="1" applyBorder="1" applyAlignment="1">
      <alignment horizontal="left" vertical="center" wrapText="1"/>
    </xf>
    <xf numFmtId="0" fontId="33" fillId="10" borderId="38" xfId="5" applyFont="1" applyFill="1" applyBorder="1" applyAlignment="1">
      <alignment horizontal="left" vertical="center" wrapText="1"/>
    </xf>
    <xf numFmtId="0" fontId="32" fillId="2" borderId="1" xfId="5" applyFont="1" applyFill="1" applyBorder="1" applyAlignment="1">
      <alignment horizontal="left" vertical="center" wrapText="1"/>
    </xf>
    <xf numFmtId="0" fontId="29" fillId="0" borderId="44" xfId="18" applyFont="1" applyBorder="1" applyAlignment="1">
      <alignment horizontal="left" vertical="top" wrapText="1"/>
    </xf>
    <xf numFmtId="0" fontId="29" fillId="0" borderId="43" xfId="18" applyFont="1" applyBorder="1" applyAlignment="1">
      <alignment horizontal="left" vertical="top" wrapText="1"/>
    </xf>
    <xf numFmtId="0" fontId="29" fillId="0" borderId="51" xfId="18" applyFont="1" applyBorder="1" applyAlignment="1">
      <alignment horizontal="left" vertical="top" wrapText="1"/>
    </xf>
    <xf numFmtId="0" fontId="29" fillId="0" borderId="50" xfId="18" applyFont="1" applyBorder="1" applyAlignment="1">
      <alignment horizontal="left" vertical="top" wrapText="1"/>
    </xf>
    <xf numFmtId="0" fontId="29" fillId="0" borderId="49" xfId="18" applyFont="1" applyBorder="1" applyAlignment="1">
      <alignment horizontal="left" vertical="top" wrapText="1"/>
    </xf>
    <xf numFmtId="0" fontId="29" fillId="0" borderId="48" xfId="18" applyFont="1" applyBorder="1" applyAlignment="1">
      <alignment horizontal="left" vertical="top" wrapText="1"/>
    </xf>
    <xf numFmtId="0" fontId="30" fillId="0" borderId="46" xfId="18" applyFont="1" applyBorder="1" applyAlignment="1">
      <alignment horizontal="center" vertical="center" wrapText="1"/>
    </xf>
    <xf numFmtId="0" fontId="30" fillId="0" borderId="47" xfId="18" applyFont="1" applyBorder="1" applyAlignment="1">
      <alignment horizontal="center" vertical="center" wrapText="1"/>
    </xf>
    <xf numFmtId="0" fontId="30" fillId="0" borderId="45" xfId="18" applyFont="1" applyBorder="1" applyAlignment="1">
      <alignment horizontal="center" vertical="center" wrapText="1"/>
    </xf>
    <xf numFmtId="0" fontId="29" fillId="0" borderId="46" xfId="18" applyFont="1" applyBorder="1" applyAlignment="1">
      <alignment horizontal="center" vertical="center" wrapText="1"/>
    </xf>
    <xf numFmtId="0" fontId="29" fillId="0" borderId="47" xfId="18" applyFont="1" applyBorder="1" applyAlignment="1">
      <alignment horizontal="center" vertical="center" wrapText="1"/>
    </xf>
    <xf numFmtId="0" fontId="29" fillId="0" borderId="45" xfId="18" applyFont="1" applyBorder="1" applyAlignment="1">
      <alignment horizontal="center" vertical="center" wrapText="1"/>
    </xf>
    <xf numFmtId="0" fontId="36" fillId="0" borderId="46" xfId="18" applyFont="1" applyBorder="1" applyAlignment="1">
      <alignment horizontal="left" vertical="top" wrapText="1"/>
    </xf>
    <xf numFmtId="0" fontId="36" fillId="0" borderId="47" xfId="18" applyFont="1" applyBorder="1" applyAlignment="1">
      <alignment horizontal="left" vertical="top" wrapText="1"/>
    </xf>
    <xf numFmtId="0" fontId="36" fillId="0" borderId="45" xfId="18" applyFont="1" applyBorder="1" applyAlignment="1">
      <alignment horizontal="left" vertical="top" wrapText="1"/>
    </xf>
    <xf numFmtId="0" fontId="30" fillId="5" borderId="46" xfId="18" applyFont="1" applyFill="1" applyBorder="1" applyAlignment="1">
      <alignment horizontal="center" vertical="top" wrapText="1"/>
    </xf>
    <xf numFmtId="0" fontId="30" fillId="5" borderId="45" xfId="18" applyFont="1" applyFill="1" applyBorder="1" applyAlignment="1">
      <alignment horizontal="center" vertical="top" wrapText="1"/>
    </xf>
    <xf numFmtId="0" fontId="26" fillId="0" borderId="46" xfId="18" applyFont="1" applyBorder="1" applyAlignment="1">
      <alignment horizontal="left" vertical="top" wrapText="1"/>
    </xf>
    <xf numFmtId="0" fontId="26" fillId="0" borderId="45" xfId="18" applyFont="1" applyBorder="1" applyAlignment="1">
      <alignment horizontal="left" vertical="top" wrapText="1"/>
    </xf>
    <xf numFmtId="0" fontId="30" fillId="12" borderId="46" xfId="18" applyFont="1" applyFill="1" applyBorder="1" applyAlignment="1">
      <alignment horizontal="left" vertical="top" wrapText="1"/>
    </xf>
    <xf numFmtId="0" fontId="30" fillId="12" borderId="45" xfId="18" applyFont="1" applyFill="1" applyBorder="1" applyAlignment="1">
      <alignment horizontal="left" vertical="top" wrapText="1"/>
    </xf>
    <xf numFmtId="0" fontId="29" fillId="0" borderId="46" xfId="18" applyFont="1" applyBorder="1" applyAlignment="1">
      <alignment horizontal="left" vertical="top" wrapText="1"/>
    </xf>
    <xf numFmtId="0" fontId="29" fillId="0" borderId="45" xfId="18" applyFont="1" applyBorder="1" applyAlignment="1">
      <alignment horizontal="left" vertical="top" wrapText="1"/>
    </xf>
    <xf numFmtId="0" fontId="26" fillId="2" borderId="46" xfId="18" applyFont="1" applyFill="1" applyBorder="1" applyAlignment="1">
      <alignment horizontal="left" vertical="top" wrapText="1"/>
    </xf>
    <xf numFmtId="0" fontId="26" fillId="2" borderId="45" xfId="18" applyFont="1" applyFill="1" applyBorder="1" applyAlignment="1">
      <alignment horizontal="left" vertical="top" wrapText="1"/>
    </xf>
    <xf numFmtId="0" fontId="26" fillId="0" borderId="1" xfId="18" applyFont="1" applyBorder="1" applyAlignment="1">
      <alignment horizontal="left" vertical="top" wrapText="1"/>
    </xf>
    <xf numFmtId="0" fontId="26" fillId="0" borderId="44" xfId="18" applyFont="1" applyBorder="1" applyAlignment="1">
      <alignment horizontal="left" vertical="top" wrapText="1"/>
    </xf>
    <xf numFmtId="0" fontId="26" fillId="0" borderId="43" xfId="18" applyFont="1" applyBorder="1" applyAlignment="1">
      <alignment horizontal="left" vertical="top" wrapText="1"/>
    </xf>
    <xf numFmtId="0" fontId="13" fillId="2" borderId="1" xfId="5" applyFont="1" applyFill="1" applyBorder="1" applyAlignment="1">
      <alignment horizontal="center" vertical="center" wrapText="1"/>
    </xf>
    <xf numFmtId="0" fontId="32" fillId="0" borderId="2" xfId="18" applyFont="1" applyBorder="1" applyAlignment="1">
      <alignment horizontal="left" vertical="center" wrapText="1"/>
    </xf>
    <xf numFmtId="0" fontId="32" fillId="0" borderId="3" xfId="18" applyFont="1" applyBorder="1" applyAlignment="1">
      <alignment horizontal="left" vertical="center" wrapText="1"/>
    </xf>
    <xf numFmtId="0" fontId="32" fillId="0" borderId="4" xfId="18" applyFont="1" applyBorder="1" applyAlignment="1">
      <alignment horizontal="left" vertical="center" wrapText="1"/>
    </xf>
    <xf numFmtId="0" fontId="40" fillId="0" borderId="2" xfId="4" applyFont="1" applyBorder="1" applyAlignment="1">
      <alignment horizontal="center" vertical="center" wrapText="1"/>
    </xf>
    <xf numFmtId="0" fontId="40" fillId="0" borderId="4" xfId="4" applyFont="1" applyBorder="1" applyAlignment="1">
      <alignment horizontal="center" vertical="center" wrapText="1"/>
    </xf>
    <xf numFmtId="49" fontId="26" fillId="2" borderId="6" xfId="18" applyNumberFormat="1" applyFont="1" applyFill="1" applyBorder="1" applyAlignment="1">
      <alignment horizontal="left" vertical="center" wrapText="1"/>
    </xf>
    <xf numFmtId="49" fontId="26" fillId="2" borderId="0" xfId="18" applyNumberFormat="1" applyFont="1" applyFill="1" applyAlignment="1">
      <alignment horizontal="left" vertical="center" wrapText="1"/>
    </xf>
    <xf numFmtId="0" fontId="32" fillId="0" borderId="2" xfId="18" applyFont="1" applyBorder="1" applyAlignment="1">
      <alignment horizontal="center" vertical="center" wrapText="1"/>
    </xf>
    <xf numFmtId="0" fontId="32" fillId="0" borderId="3" xfId="18" applyFont="1" applyBorder="1" applyAlignment="1">
      <alignment horizontal="center" vertical="center" wrapText="1"/>
    </xf>
    <xf numFmtId="0" fontId="19" fillId="10" borderId="2" xfId="5" applyFont="1" applyFill="1" applyBorder="1" applyAlignment="1">
      <alignment horizontal="left" vertical="center" wrapText="1"/>
    </xf>
    <xf numFmtId="0" fontId="19" fillId="10" borderId="3" xfId="5" applyFont="1" applyFill="1" applyBorder="1" applyAlignment="1">
      <alignment horizontal="left" vertical="center" wrapText="1"/>
    </xf>
    <xf numFmtId="0" fontId="19" fillId="10" borderId="4" xfId="5" applyFont="1" applyFill="1" applyBorder="1" applyAlignment="1">
      <alignment horizontal="left" vertical="center" wrapText="1"/>
    </xf>
    <xf numFmtId="0" fontId="26" fillId="0" borderId="2" xfId="5" applyFont="1" applyBorder="1" applyAlignment="1">
      <alignment horizontal="center" vertical="center" wrapText="1"/>
    </xf>
    <xf numFmtId="0" fontId="26" fillId="0" borderId="4" xfId="5" applyFont="1" applyBorder="1" applyAlignment="1">
      <alignment horizontal="center" vertical="center" wrapText="1"/>
    </xf>
    <xf numFmtId="0" fontId="33" fillId="10" borderId="2" xfId="18" applyFont="1" applyFill="1" applyBorder="1" applyAlignment="1">
      <alignment horizontal="left" vertical="center" wrapText="1"/>
    </xf>
    <xf numFmtId="0" fontId="33" fillId="10" borderId="3" xfId="18" applyFont="1" applyFill="1" applyBorder="1" applyAlignment="1">
      <alignment horizontal="left" vertical="center" wrapText="1"/>
    </xf>
    <xf numFmtId="0" fontId="33" fillId="10" borderId="4" xfId="18" applyFont="1" applyFill="1" applyBorder="1" applyAlignment="1">
      <alignment horizontal="left" vertical="center" wrapText="1"/>
    </xf>
    <xf numFmtId="0" fontId="30" fillId="10" borderId="2" xfId="5" applyFont="1" applyFill="1" applyBorder="1" applyAlignment="1">
      <alignment horizontal="center" vertical="center" wrapText="1"/>
    </xf>
    <xf numFmtId="0" fontId="30" fillId="10" borderId="4" xfId="5" applyFont="1" applyFill="1" applyBorder="1" applyAlignment="1">
      <alignment horizontal="center" vertical="center" wrapText="1"/>
    </xf>
    <xf numFmtId="0" fontId="26" fillId="0" borderId="1" xfId="5" applyFont="1" applyBorder="1" applyAlignment="1">
      <alignment horizontal="center" vertical="center" wrapText="1"/>
    </xf>
    <xf numFmtId="0" fontId="30" fillId="10" borderId="1" xfId="5" applyFont="1" applyFill="1" applyBorder="1" applyAlignment="1">
      <alignment horizontal="center" vertical="center" wrapText="1"/>
    </xf>
    <xf numFmtId="0" fontId="26" fillId="0" borderId="2" xfId="22" applyFont="1" applyBorder="1" applyAlignment="1">
      <alignment horizontal="center" vertical="center" wrapText="1"/>
    </xf>
    <xf numFmtId="0" fontId="26" fillId="0" borderId="4" xfId="22" applyFont="1" applyBorder="1" applyAlignment="1">
      <alignment horizontal="center" vertical="center" wrapText="1"/>
    </xf>
    <xf numFmtId="0" fontId="26" fillId="0" borderId="2" xfId="18" applyFont="1" applyBorder="1" applyAlignment="1">
      <alignment horizontal="left" vertical="center" wrapText="1"/>
    </xf>
    <xf numFmtId="0" fontId="26" fillId="0" borderId="3" xfId="18" applyFont="1" applyBorder="1" applyAlignment="1">
      <alignment horizontal="left" vertical="center" wrapText="1"/>
    </xf>
    <xf numFmtId="0" fontId="26" fillId="0" borderId="4" xfId="18" applyFont="1" applyBorder="1" applyAlignment="1">
      <alignment horizontal="left" vertical="center" wrapText="1"/>
    </xf>
    <xf numFmtId="0" fontId="41" fillId="0" borderId="1" xfId="18" applyFont="1" applyBorder="1" applyAlignment="1">
      <alignment horizontal="left" vertical="center" wrapText="1"/>
    </xf>
    <xf numFmtId="0" fontId="26" fillId="2" borderId="1" xfId="5" applyFont="1" applyFill="1" applyBorder="1" applyAlignment="1">
      <alignment horizontal="center" vertical="center" wrapText="1"/>
    </xf>
    <xf numFmtId="0" fontId="26" fillId="2" borderId="2" xfId="5" applyFont="1" applyFill="1" applyBorder="1" applyAlignment="1">
      <alignment horizontal="left" vertical="center" wrapText="1"/>
    </xf>
    <xf numFmtId="0" fontId="26" fillId="2" borderId="3" xfId="5" applyFont="1" applyFill="1" applyBorder="1" applyAlignment="1">
      <alignment horizontal="left" vertical="center" wrapText="1"/>
    </xf>
    <xf numFmtId="0" fontId="26" fillId="2" borderId="4" xfId="5" applyFont="1" applyFill="1" applyBorder="1" applyAlignment="1">
      <alignment horizontal="left" vertical="center" wrapText="1"/>
    </xf>
    <xf numFmtId="0" fontId="26" fillId="2" borderId="2" xfId="5" applyFont="1" applyFill="1" applyBorder="1" applyAlignment="1">
      <alignment horizontal="center" vertical="center" wrapText="1"/>
    </xf>
    <xf numFmtId="0" fontId="26" fillId="2" borderId="4" xfId="5" applyFont="1" applyFill="1" applyBorder="1" applyAlignment="1">
      <alignment horizontal="center" vertical="center" wrapText="1"/>
    </xf>
    <xf numFmtId="0" fontId="42" fillId="0" borderId="2" xfId="22" applyFont="1" applyBorder="1" applyAlignment="1">
      <alignment horizontal="center" vertical="center" wrapText="1"/>
    </xf>
    <xf numFmtId="0" fontId="42" fillId="0" borderId="4" xfId="22" applyFont="1" applyBorder="1" applyAlignment="1">
      <alignment horizontal="center" vertical="center" wrapText="1"/>
    </xf>
    <xf numFmtId="0" fontId="26" fillId="0" borderId="2" xfId="5" applyFont="1" applyBorder="1" applyAlignment="1">
      <alignment horizontal="left" vertical="center" wrapText="1"/>
    </xf>
    <xf numFmtId="0" fontId="26" fillId="0" borderId="3" xfId="5" applyFont="1" applyBorder="1" applyAlignment="1">
      <alignment horizontal="left" vertical="center" wrapText="1"/>
    </xf>
    <xf numFmtId="0" fontId="26" fillId="0" borderId="4" xfId="5" applyFont="1" applyBorder="1" applyAlignment="1">
      <alignment horizontal="left" vertical="center" wrapText="1"/>
    </xf>
    <xf numFmtId="0" fontId="30" fillId="10" borderId="2" xfId="5" applyFont="1" applyFill="1" applyBorder="1" applyAlignment="1">
      <alignment horizontal="left" vertical="center" wrapText="1"/>
    </xf>
    <xf numFmtId="0" fontId="30" fillId="10" borderId="3" xfId="5" applyFont="1" applyFill="1" applyBorder="1" applyAlignment="1">
      <alignment horizontal="left" vertical="center" wrapText="1"/>
    </xf>
    <xf numFmtId="0" fontId="30" fillId="10" borderId="4" xfId="5" applyFont="1" applyFill="1" applyBorder="1" applyAlignment="1">
      <alignment horizontal="left" vertical="center" wrapText="1"/>
    </xf>
    <xf numFmtId="0" fontId="26" fillId="10" borderId="2" xfId="5" applyFont="1" applyFill="1" applyBorder="1" applyAlignment="1">
      <alignment horizontal="center" vertical="center" wrapText="1"/>
    </xf>
    <xf numFmtId="0" fontId="26" fillId="10" borderId="4" xfId="5" applyFont="1" applyFill="1" applyBorder="1" applyAlignment="1">
      <alignment horizontal="center" vertical="center" wrapText="1"/>
    </xf>
    <xf numFmtId="0" fontId="30" fillId="7" borderId="5" xfId="18" applyFont="1" applyFill="1" applyBorder="1" applyAlignment="1">
      <alignment horizontal="center" vertical="center" wrapText="1"/>
    </xf>
    <xf numFmtId="0" fontId="30" fillId="7" borderId="6" xfId="18" applyFont="1" applyFill="1" applyBorder="1" applyAlignment="1">
      <alignment horizontal="center" vertical="center" wrapText="1"/>
    </xf>
    <xf numFmtId="0" fontId="30" fillId="7" borderId="7" xfId="18" applyFont="1" applyFill="1" applyBorder="1" applyAlignment="1">
      <alignment horizontal="center" vertical="center" wrapText="1"/>
    </xf>
    <xf numFmtId="0" fontId="30" fillId="7" borderId="8" xfId="18" applyFont="1" applyFill="1" applyBorder="1" applyAlignment="1">
      <alignment horizontal="center" vertical="center" wrapText="1"/>
    </xf>
    <xf numFmtId="0" fontId="30" fillId="7" borderId="0" xfId="18" applyFont="1" applyFill="1" applyAlignment="1">
      <alignment horizontal="center" vertical="center" wrapText="1"/>
    </xf>
    <xf numFmtId="0" fontId="30" fillId="7" borderId="9" xfId="18" applyFont="1" applyFill="1" applyBorder="1" applyAlignment="1">
      <alignment horizontal="center" vertical="center" wrapText="1"/>
    </xf>
    <xf numFmtId="0" fontId="30" fillId="7" borderId="10" xfId="18" applyFont="1" applyFill="1" applyBorder="1" applyAlignment="1">
      <alignment horizontal="center" vertical="center" wrapText="1"/>
    </xf>
    <xf numFmtId="0" fontId="30" fillId="7" borderId="11" xfId="18" applyFont="1" applyFill="1" applyBorder="1" applyAlignment="1">
      <alignment horizontal="center" vertical="center" wrapText="1"/>
    </xf>
    <xf numFmtId="0" fontId="30" fillId="7" borderId="12" xfId="18" applyFont="1" applyFill="1" applyBorder="1" applyAlignment="1">
      <alignment horizontal="center" vertical="center" wrapText="1"/>
    </xf>
    <xf numFmtId="0" fontId="30" fillId="8" borderId="1" xfId="18" applyFont="1" applyFill="1" applyBorder="1" applyAlignment="1">
      <alignment horizontal="center" vertical="center" wrapText="1"/>
    </xf>
    <xf numFmtId="0" fontId="30" fillId="7" borderId="1" xfId="18" applyFont="1" applyFill="1" applyBorder="1" applyAlignment="1">
      <alignment horizontal="center" vertical="center" wrapText="1"/>
    </xf>
    <xf numFmtId="0" fontId="26" fillId="7" borderId="1" xfId="18" applyFont="1" applyFill="1" applyBorder="1" applyAlignment="1">
      <alignment horizontal="center" vertical="center" wrapText="1"/>
    </xf>
    <xf numFmtId="0" fontId="36" fillId="0" borderId="1" xfId="5" applyFont="1" applyBorder="1" applyAlignment="1">
      <alignment horizontal="justify" vertical="center" wrapText="1"/>
    </xf>
    <xf numFmtId="0" fontId="30" fillId="4" borderId="1" xfId="5" applyFont="1" applyFill="1" applyBorder="1" applyAlignment="1">
      <alignment horizontal="center" vertical="center" wrapText="1"/>
    </xf>
    <xf numFmtId="0" fontId="13" fillId="7" borderId="5" xfId="18" applyFont="1" applyFill="1" applyBorder="1" applyAlignment="1">
      <alignment horizontal="center" vertical="center" wrapText="1"/>
    </xf>
    <xf numFmtId="0" fontId="13" fillId="7" borderId="6" xfId="18" applyFont="1" applyFill="1" applyBorder="1" applyAlignment="1">
      <alignment horizontal="center" vertical="center" wrapText="1"/>
    </xf>
    <xf numFmtId="0" fontId="13" fillId="7" borderId="7" xfId="18" applyFont="1" applyFill="1" applyBorder="1" applyAlignment="1">
      <alignment horizontal="center" vertical="center" wrapText="1"/>
    </xf>
    <xf numFmtId="0" fontId="13" fillId="7" borderId="8" xfId="18" applyFont="1" applyFill="1" applyBorder="1" applyAlignment="1">
      <alignment horizontal="center" vertical="center" wrapText="1"/>
    </xf>
    <xf numFmtId="0" fontId="13" fillId="7" borderId="0" xfId="18" applyFont="1" applyFill="1" applyAlignment="1">
      <alignment horizontal="center" vertical="center" wrapText="1"/>
    </xf>
    <xf numFmtId="0" fontId="13" fillId="7" borderId="9" xfId="18" applyFont="1" applyFill="1" applyBorder="1" applyAlignment="1">
      <alignment horizontal="center" vertical="center" wrapText="1"/>
    </xf>
    <xf numFmtId="0" fontId="13" fillId="7" borderId="10" xfId="18" applyFont="1" applyFill="1" applyBorder="1" applyAlignment="1">
      <alignment horizontal="center" vertical="center" wrapText="1"/>
    </xf>
    <xf numFmtId="0" fontId="13" fillId="7" borderId="11" xfId="18" applyFont="1" applyFill="1" applyBorder="1" applyAlignment="1">
      <alignment horizontal="center" vertical="center" wrapText="1"/>
    </xf>
    <xf numFmtId="0" fontId="13" fillId="7" borderId="12" xfId="18" applyFont="1" applyFill="1" applyBorder="1" applyAlignment="1">
      <alignment horizontal="center" vertical="center" wrapText="1"/>
    </xf>
    <xf numFmtId="0" fontId="13" fillId="8" borderId="1" xfId="18" applyFont="1" applyFill="1" applyBorder="1" applyAlignment="1">
      <alignment horizontal="center" vertical="center" wrapText="1"/>
    </xf>
    <xf numFmtId="0" fontId="13" fillId="7" borderId="1" xfId="18" applyFont="1" applyFill="1" applyBorder="1" applyAlignment="1">
      <alignment horizontal="center" vertical="center" wrapText="1"/>
    </xf>
    <xf numFmtId="0" fontId="14" fillId="7" borderId="1" xfId="18" applyFont="1" applyFill="1" applyBorder="1" applyAlignment="1">
      <alignment horizontal="center" vertical="center" wrapText="1"/>
    </xf>
    <xf numFmtId="0" fontId="49" fillId="0" borderId="1" xfId="5" applyFont="1" applyBorder="1" applyAlignment="1">
      <alignment horizontal="justify" vertical="center" wrapText="1"/>
    </xf>
    <xf numFmtId="0" fontId="50" fillId="0" borderId="1" xfId="5" applyFont="1" applyBorder="1" applyAlignment="1">
      <alignment horizontal="justify" vertical="center" wrapText="1"/>
    </xf>
    <xf numFmtId="0" fontId="13" fillId="3" borderId="1" xfId="5" applyFont="1" applyFill="1" applyBorder="1" applyAlignment="1">
      <alignment horizontal="center" vertical="center" wrapText="1"/>
    </xf>
    <xf numFmtId="0" fontId="14" fillId="0" borderId="2" xfId="5" applyFont="1" applyBorder="1" applyAlignment="1">
      <alignment horizontal="left" vertical="center" wrapText="1"/>
    </xf>
    <xf numFmtId="0" fontId="14" fillId="0" borderId="3" xfId="5" applyFont="1" applyBorder="1" applyAlignment="1">
      <alignment horizontal="left" vertical="center" wrapText="1"/>
    </xf>
    <xf numFmtId="0" fontId="14" fillId="0" borderId="4" xfId="5" applyFont="1" applyBorder="1" applyAlignment="1">
      <alignment horizontal="left" vertical="center" wrapText="1"/>
    </xf>
    <xf numFmtId="0" fontId="14" fillId="0" borderId="2" xfId="5" applyFont="1" applyBorder="1" applyAlignment="1">
      <alignment horizontal="center" vertical="center" wrapText="1"/>
    </xf>
    <xf numFmtId="0" fontId="14" fillId="0" borderId="4" xfId="5" applyFont="1" applyBorder="1" applyAlignment="1">
      <alignment horizontal="center" vertical="center" wrapText="1"/>
    </xf>
    <xf numFmtId="0" fontId="13" fillId="10" borderId="2" xfId="5" applyFont="1" applyFill="1" applyBorder="1" applyAlignment="1">
      <alignment horizontal="left" vertical="center" wrapText="1"/>
    </xf>
    <xf numFmtId="0" fontId="13" fillId="10" borderId="3" xfId="5" applyFont="1" applyFill="1" applyBorder="1" applyAlignment="1">
      <alignment horizontal="left" vertical="center" wrapText="1"/>
    </xf>
    <xf numFmtId="0" fontId="13" fillId="10" borderId="4" xfId="5" applyFont="1" applyFill="1" applyBorder="1" applyAlignment="1">
      <alignment horizontal="left" vertical="center" wrapText="1"/>
    </xf>
    <xf numFmtId="0" fontId="14" fillId="10" borderId="2" xfId="5" applyFont="1" applyFill="1" applyBorder="1" applyAlignment="1">
      <alignment horizontal="center" vertical="center" wrapText="1"/>
    </xf>
    <xf numFmtId="0" fontId="14" fillId="10" borderId="4" xfId="5" applyFont="1" applyFill="1" applyBorder="1" applyAlignment="1">
      <alignment horizontal="center" vertical="center" wrapText="1"/>
    </xf>
    <xf numFmtId="0" fontId="48" fillId="0" borderId="2" xfId="18" applyFont="1" applyBorder="1" applyAlignment="1">
      <alignment horizontal="left" vertical="center" wrapText="1"/>
    </xf>
    <xf numFmtId="0" fontId="48" fillId="0" borderId="3" xfId="18" applyFont="1" applyBorder="1" applyAlignment="1">
      <alignment horizontal="left" vertical="center" wrapText="1"/>
    </xf>
    <xf numFmtId="0" fontId="48" fillId="0" borderId="4" xfId="18" applyFont="1" applyBorder="1" applyAlignment="1">
      <alignment horizontal="left" vertical="center" wrapText="1"/>
    </xf>
    <xf numFmtId="0" fontId="14" fillId="10" borderId="2" xfId="5" applyFont="1" applyFill="1" applyBorder="1" applyAlignment="1">
      <alignment horizontal="left" vertical="center" wrapText="1"/>
    </xf>
    <xf numFmtId="0" fontId="14" fillId="10" borderId="3" xfId="5" applyFont="1" applyFill="1" applyBorder="1" applyAlignment="1">
      <alignment horizontal="left" vertical="center" wrapText="1"/>
    </xf>
    <xf numFmtId="0" fontId="14" fillId="10" borderId="4" xfId="5" applyFont="1" applyFill="1" applyBorder="1" applyAlignment="1">
      <alignment horizontal="left" vertical="center" wrapText="1"/>
    </xf>
    <xf numFmtId="0" fontId="14" fillId="0" borderId="1" xfId="5" applyFont="1" applyBorder="1" applyAlignment="1">
      <alignment horizontal="center" vertical="center" wrapText="1"/>
    </xf>
    <xf numFmtId="0" fontId="48" fillId="10" borderId="2" xfId="18" applyFont="1" applyFill="1" applyBorder="1" applyAlignment="1">
      <alignment horizontal="left" vertical="center" wrapText="1"/>
    </xf>
    <xf numFmtId="0" fontId="48" fillId="10" borderId="3" xfId="18" applyFont="1" applyFill="1" applyBorder="1" applyAlignment="1">
      <alignment horizontal="left" vertical="center" wrapText="1"/>
    </xf>
    <xf numFmtId="0" fontId="48" fillId="10" borderId="4" xfId="18" applyFont="1" applyFill="1" applyBorder="1" applyAlignment="1">
      <alignment horizontal="left" vertical="center" wrapText="1"/>
    </xf>
    <xf numFmtId="0" fontId="14" fillId="10" borderId="1" xfId="5" applyFont="1" applyFill="1" applyBorder="1" applyAlignment="1">
      <alignment horizontal="center" vertical="center" wrapText="1"/>
    </xf>
    <xf numFmtId="0" fontId="48" fillId="0" borderId="2" xfId="18" applyFont="1" applyBorder="1" applyAlignment="1">
      <alignment horizontal="center" vertical="center" wrapText="1"/>
    </xf>
    <xf numFmtId="0" fontId="48" fillId="0" borderId="3" xfId="18" applyFont="1" applyBorder="1" applyAlignment="1">
      <alignment horizontal="center" vertical="center" wrapText="1"/>
    </xf>
    <xf numFmtId="0" fontId="8" fillId="0" borderId="2" xfId="2" applyFont="1" applyBorder="1" applyAlignment="1">
      <alignment horizontal="center" vertical="center" wrapText="1"/>
    </xf>
    <xf numFmtId="0" fontId="8" fillId="0" borderId="4" xfId="2" applyFont="1" applyBorder="1" applyAlignment="1">
      <alignment horizontal="center" vertical="center" wrapText="1"/>
    </xf>
    <xf numFmtId="0" fontId="14" fillId="0" borderId="2" xfId="18" applyFont="1" applyBorder="1" applyAlignment="1">
      <alignment horizontal="left" vertical="center" wrapText="1"/>
    </xf>
    <xf numFmtId="0" fontId="14" fillId="0" borderId="3" xfId="18" applyFont="1" applyBorder="1" applyAlignment="1">
      <alignment horizontal="left" vertical="center" wrapText="1"/>
    </xf>
    <xf numFmtId="0" fontId="14" fillId="0" borderId="4" xfId="18" applyFont="1" applyBorder="1" applyAlignment="1">
      <alignment horizontal="left" vertical="center" wrapText="1"/>
    </xf>
    <xf numFmtId="0" fontId="14" fillId="2" borderId="2" xfId="5" applyFont="1" applyFill="1" applyBorder="1" applyAlignment="1">
      <alignment horizontal="left" vertical="center" wrapText="1"/>
    </xf>
    <xf numFmtId="0" fontId="14" fillId="2" borderId="3" xfId="5" applyFont="1" applyFill="1" applyBorder="1" applyAlignment="1">
      <alignment horizontal="left" vertical="center" wrapText="1"/>
    </xf>
    <xf numFmtId="0" fontId="14" fillId="2" borderId="4" xfId="5" applyFont="1" applyFill="1" applyBorder="1" applyAlignment="1">
      <alignment horizontal="left" vertical="center" wrapText="1"/>
    </xf>
    <xf numFmtId="0" fontId="14" fillId="2" borderId="2" xfId="5" applyFont="1" applyFill="1" applyBorder="1" applyAlignment="1">
      <alignment horizontal="center" vertical="center" wrapText="1"/>
    </xf>
    <xf numFmtId="0" fontId="14" fillId="2" borderId="4" xfId="5" applyFont="1" applyFill="1" applyBorder="1" applyAlignment="1">
      <alignment horizontal="center" vertical="center" wrapText="1"/>
    </xf>
    <xf numFmtId="0" fontId="14" fillId="2" borderId="1" xfId="5" applyFont="1" applyFill="1" applyBorder="1" applyAlignment="1">
      <alignment horizontal="left" vertical="center" wrapText="1"/>
    </xf>
    <xf numFmtId="0" fontId="14" fillId="2" borderId="1" xfId="5" applyFont="1" applyFill="1" applyBorder="1" applyAlignment="1">
      <alignment horizontal="center" vertical="center" wrapText="1"/>
    </xf>
    <xf numFmtId="0" fontId="51" fillId="0" borderId="1" xfId="18" applyFont="1" applyBorder="1" applyAlignment="1">
      <alignment horizontal="left" vertical="center" wrapText="1"/>
    </xf>
    <xf numFmtId="0" fontId="14" fillId="2" borderId="2" xfId="5" applyFont="1" applyFill="1" applyBorder="1" applyAlignment="1">
      <alignment horizontal="right" vertical="center" wrapText="1" indent="2"/>
    </xf>
    <xf numFmtId="0" fontId="14" fillId="2" borderId="3" xfId="5" applyFont="1" applyFill="1" applyBorder="1" applyAlignment="1">
      <alignment horizontal="right" vertical="center" wrapText="1" indent="2"/>
    </xf>
    <xf numFmtId="0" fontId="14" fillId="2" borderId="4" xfId="5" applyFont="1" applyFill="1" applyBorder="1" applyAlignment="1">
      <alignment horizontal="right" vertical="center" wrapText="1" indent="2"/>
    </xf>
    <xf numFmtId="49" fontId="13" fillId="2" borderId="0" xfId="18" applyNumberFormat="1" applyFont="1" applyFill="1" applyAlignment="1">
      <alignment horizontal="left" vertical="center" wrapText="1"/>
    </xf>
    <xf numFmtId="49" fontId="13" fillId="2" borderId="6" xfId="18" applyNumberFormat="1" applyFont="1" applyFill="1" applyBorder="1" applyAlignment="1">
      <alignment horizontal="left" vertical="center" wrapText="1"/>
    </xf>
    <xf numFmtId="49" fontId="22" fillId="2" borderId="0" xfId="4" applyNumberFormat="1" applyFont="1" applyFill="1" applyAlignment="1">
      <alignment horizontal="left" vertical="center" wrapText="1"/>
    </xf>
    <xf numFmtId="0" fontId="24" fillId="7" borderId="1" xfId="4" applyFont="1" applyFill="1" applyBorder="1" applyAlignment="1">
      <alignment horizontal="center" vertical="center" wrapText="1"/>
    </xf>
    <xf numFmtId="0" fontId="24" fillId="8" borderId="1" xfId="4" applyFont="1" applyFill="1" applyBorder="1" applyAlignment="1">
      <alignment horizontal="center" vertical="center" wrapText="1"/>
    </xf>
    <xf numFmtId="0" fontId="43" fillId="0" borderId="1" xfId="5" applyFont="1" applyBorder="1" applyAlignment="1">
      <alignment horizontal="justify" vertical="center" wrapText="1"/>
    </xf>
    <xf numFmtId="49" fontId="26" fillId="2" borderId="0" xfId="4" applyNumberFormat="1" applyFont="1" applyFill="1" applyAlignment="1">
      <alignment horizontal="left" vertical="center" wrapText="1"/>
    </xf>
    <xf numFmtId="0" fontId="14" fillId="0" borderId="2" xfId="1" applyFont="1" applyBorder="1" applyAlignment="1">
      <alignment vertical="center" wrapText="1"/>
    </xf>
    <xf numFmtId="0" fontId="14" fillId="0" borderId="3" xfId="1" applyFont="1" applyBorder="1" applyAlignment="1">
      <alignment vertical="center" wrapText="1"/>
    </xf>
    <xf numFmtId="0" fontId="14" fillId="0" borderId="4" xfId="1" applyFont="1" applyBorder="1" applyAlignment="1">
      <alignment vertical="center" wrapText="1"/>
    </xf>
    <xf numFmtId="0" fontId="13" fillId="7" borderId="5" xfId="1" applyFont="1" applyFill="1" applyBorder="1" applyAlignment="1">
      <alignment horizontal="center" vertical="center" wrapText="1"/>
    </xf>
    <xf numFmtId="0" fontId="13" fillId="7" borderId="6" xfId="1" applyFont="1" applyFill="1" applyBorder="1" applyAlignment="1">
      <alignment horizontal="center" vertical="center" wrapText="1"/>
    </xf>
    <xf numFmtId="0" fontId="13" fillId="7" borderId="7" xfId="1" applyFont="1" applyFill="1" applyBorder="1" applyAlignment="1">
      <alignment horizontal="center" vertical="center" wrapText="1"/>
    </xf>
    <xf numFmtId="0" fontId="13" fillId="7" borderId="8" xfId="1" applyFont="1" applyFill="1" applyBorder="1" applyAlignment="1">
      <alignment horizontal="center" vertical="center" wrapText="1"/>
    </xf>
    <xf numFmtId="0" fontId="13" fillId="7" borderId="0" xfId="1" applyFont="1" applyFill="1" applyAlignment="1">
      <alignment horizontal="center" vertical="center" wrapText="1"/>
    </xf>
    <xf numFmtId="0" fontId="13" fillId="7" borderId="9" xfId="1" applyFont="1" applyFill="1" applyBorder="1" applyAlignment="1">
      <alignment horizontal="center" vertical="center" wrapText="1"/>
    </xf>
    <xf numFmtId="0" fontId="13" fillId="7" borderId="10" xfId="1" applyFont="1" applyFill="1" applyBorder="1" applyAlignment="1">
      <alignment horizontal="center" vertical="center" wrapText="1"/>
    </xf>
    <xf numFmtId="0" fontId="13" fillId="7" borderId="11" xfId="1" applyFont="1" applyFill="1" applyBorder="1" applyAlignment="1">
      <alignment horizontal="center" vertical="center" wrapText="1"/>
    </xf>
    <xf numFmtId="0" fontId="13" fillId="7" borderId="12" xfId="1" applyFont="1" applyFill="1" applyBorder="1" applyAlignment="1">
      <alignment horizontal="center" vertical="center" wrapText="1"/>
    </xf>
    <xf numFmtId="0" fontId="13" fillId="8" borderId="1" xfId="1" applyFont="1" applyFill="1" applyBorder="1" applyAlignment="1">
      <alignment horizontal="center" vertical="center" wrapText="1"/>
    </xf>
    <xf numFmtId="0" fontId="15" fillId="7" borderId="1" xfId="1" applyFont="1" applyFill="1" applyBorder="1" applyAlignment="1">
      <alignment horizontal="center" vertical="center" wrapText="1"/>
    </xf>
    <xf numFmtId="0" fontId="14" fillId="7" borderId="1" xfId="1" applyFont="1" applyFill="1" applyBorder="1" applyAlignment="1">
      <alignment horizontal="center" vertical="center" wrapText="1"/>
    </xf>
    <xf numFmtId="0" fontId="16" fillId="0" borderId="13" xfId="1" applyFont="1" applyBorder="1" applyAlignment="1">
      <alignment horizontal="center" vertical="center" wrapText="1"/>
    </xf>
    <xf numFmtId="0" fontId="13" fillId="3" borderId="15" xfId="1" applyFont="1" applyFill="1" applyBorder="1" applyAlignment="1">
      <alignment horizontal="center" vertical="center" wrapText="1"/>
    </xf>
    <xf numFmtId="0" fontId="13" fillId="6" borderId="10" xfId="1" applyFont="1" applyFill="1" applyBorder="1" applyAlignment="1">
      <alignment vertical="center" wrapText="1"/>
    </xf>
    <xf numFmtId="0" fontId="13" fillId="6" borderId="11" xfId="1" applyFont="1" applyFill="1" applyBorder="1" applyAlignment="1">
      <alignment vertical="center" wrapText="1"/>
    </xf>
    <xf numFmtId="0" fontId="13" fillId="6" borderId="12" xfId="1" applyFont="1" applyFill="1" applyBorder="1" applyAlignment="1">
      <alignment vertical="center" wrapText="1"/>
    </xf>
    <xf numFmtId="0" fontId="13" fillId="6" borderId="2" xfId="1" applyFont="1" applyFill="1" applyBorder="1" applyAlignment="1">
      <alignment vertical="center" wrapText="1"/>
    </xf>
    <xf numFmtId="0" fontId="13" fillId="6" borderId="3" xfId="1" applyFont="1" applyFill="1" applyBorder="1" applyAlignment="1">
      <alignment vertical="center" wrapText="1"/>
    </xf>
    <xf numFmtId="0" fontId="13" fillId="6" borderId="4" xfId="1" applyFont="1" applyFill="1" applyBorder="1" applyAlignment="1">
      <alignment vertical="center" wrapText="1"/>
    </xf>
    <xf numFmtId="0" fontId="18" fillId="0" borderId="2" xfId="1" applyFont="1" applyBorder="1" applyAlignment="1">
      <alignment vertical="center" wrapText="1"/>
    </xf>
    <xf numFmtId="0" fontId="18" fillId="0" borderId="3" xfId="1" applyFont="1" applyBorder="1" applyAlignment="1">
      <alignment vertical="center" wrapText="1"/>
    </xf>
    <xf numFmtId="0" fontId="18" fillId="0" borderId="4" xfId="1" applyFont="1" applyBorder="1" applyAlignment="1">
      <alignment vertical="center" wrapText="1"/>
    </xf>
    <xf numFmtId="0" fontId="17" fillId="0" borderId="2" xfId="1" applyFont="1" applyBorder="1" applyAlignment="1">
      <alignment vertical="center" wrapText="1"/>
    </xf>
    <xf numFmtId="0" fontId="17" fillId="0" borderId="3" xfId="1" applyFont="1" applyBorder="1" applyAlignment="1">
      <alignment vertical="center" wrapText="1"/>
    </xf>
    <xf numFmtId="0" fontId="17" fillId="0" borderId="4" xfId="1" applyFont="1" applyBorder="1" applyAlignment="1">
      <alignment vertical="center" wrapText="1"/>
    </xf>
    <xf numFmtId="0" fontId="24" fillId="11" borderId="21" xfId="14" applyFont="1" applyFill="1" applyBorder="1" applyAlignment="1">
      <alignment vertical="center" wrapText="1"/>
    </xf>
    <xf numFmtId="0" fontId="24" fillId="11" borderId="1" xfId="14" applyFont="1" applyFill="1" applyBorder="1" applyAlignment="1">
      <alignment vertical="center" wrapText="1"/>
    </xf>
    <xf numFmtId="0" fontId="26" fillId="11" borderId="21" xfId="1" applyFont="1" applyFill="1" applyBorder="1" applyAlignment="1">
      <alignment horizontal="justify" vertical="center" wrapText="1"/>
    </xf>
    <xf numFmtId="0" fontId="26" fillId="11" borderId="1" xfId="1" applyFont="1" applyFill="1" applyBorder="1" applyAlignment="1">
      <alignment horizontal="justify" vertical="center" wrapText="1"/>
    </xf>
    <xf numFmtId="0" fontId="2" fillId="11" borderId="27" xfId="14" applyFont="1" applyFill="1" applyBorder="1" applyAlignment="1">
      <alignment horizontal="justify" vertical="center" wrapText="1"/>
    </xf>
    <xf numFmtId="0" fontId="2" fillId="11" borderId="28" xfId="14" applyFont="1" applyFill="1" applyBorder="1" applyAlignment="1">
      <alignment horizontal="justify" vertical="center" wrapText="1"/>
    </xf>
    <xf numFmtId="0" fontId="19" fillId="9" borderId="21" xfId="1" applyFont="1" applyFill="1" applyBorder="1" applyAlignment="1">
      <alignment horizontal="left" vertical="center" wrapText="1"/>
    </xf>
    <xf numFmtId="0" fontId="19" fillId="9" borderId="1" xfId="1" applyFont="1" applyFill="1" applyBorder="1" applyAlignment="1">
      <alignment horizontal="left" vertical="center" wrapText="1"/>
    </xf>
    <xf numFmtId="0" fontId="7" fillId="10" borderId="21" xfId="12" applyFont="1" applyFill="1" applyBorder="1" applyAlignment="1">
      <alignment horizontal="left" vertical="center" wrapText="1"/>
    </xf>
    <xf numFmtId="0" fontId="7" fillId="10" borderId="1" xfId="12" applyFont="1" applyFill="1" applyBorder="1" applyAlignment="1">
      <alignment horizontal="left" vertical="center" wrapText="1"/>
    </xf>
    <xf numFmtId="0" fontId="7" fillId="9" borderId="21" xfId="12" applyFont="1" applyFill="1" applyBorder="1" applyAlignment="1">
      <alignment horizontal="center" vertical="center" wrapText="1"/>
    </xf>
    <xf numFmtId="0" fontId="7" fillId="9" borderId="1" xfId="12" applyFont="1" applyFill="1" applyBorder="1" applyAlignment="1">
      <alignment horizontal="center" vertical="center" wrapText="1"/>
    </xf>
    <xf numFmtId="0" fontId="22" fillId="9" borderId="24" xfId="12" applyFont="1" applyFill="1" applyBorder="1" applyAlignment="1">
      <alignment horizontal="center" vertical="center" wrapText="1"/>
    </xf>
    <xf numFmtId="0" fontId="22" fillId="9" borderId="25" xfId="12" applyFont="1" applyFill="1" applyBorder="1" applyAlignment="1">
      <alignment horizontal="center" vertical="center" wrapText="1"/>
    </xf>
    <xf numFmtId="0" fontId="24" fillId="11" borderId="18" xfId="14" applyFont="1" applyFill="1" applyBorder="1" applyAlignment="1">
      <alignment vertical="center" wrapText="1"/>
    </xf>
    <xf numFmtId="0" fontId="24" fillId="11" borderId="19" xfId="14" applyFont="1" applyFill="1" applyBorder="1" applyAlignment="1">
      <alignment vertical="center" wrapText="1"/>
    </xf>
    <xf numFmtId="3" fontId="7" fillId="11" borderId="19" xfId="14" applyNumberFormat="1" applyFont="1" applyFill="1" applyBorder="1" applyAlignment="1">
      <alignment horizontal="center" vertical="center" wrapText="1"/>
    </xf>
  </cellXfs>
  <cellStyles count="24">
    <cellStyle name="Hipervínculo 2" xfId="17" xr:uid="{997A52AB-A56B-4705-9F42-FAED0058A69C}"/>
    <cellStyle name="Hipervínculo 3" xfId="21" xr:uid="{9E206745-804E-43EB-AA12-07508BB9FCAE}"/>
    <cellStyle name="Millares" xfId="23" builtinId="3"/>
    <cellStyle name="Millares [0]" xfId="7" builtinId="6"/>
    <cellStyle name="Millares [0] 2" xfId="10" xr:uid="{18F6472A-4C80-4524-96AC-DDF8A9DBFDB2}"/>
    <cellStyle name="Millares 2 2" xfId="8" xr:uid="{5A1A184B-A4B9-4A76-9B39-A17722009D85}"/>
    <cellStyle name="Millares 5" xfId="20" xr:uid="{3B7457C8-2910-462A-88FF-F616F35B32FC}"/>
    <cellStyle name="Millares_FORMULARIO 4 - M-OFERENTE PPTA ECONOMICA" xfId="15" xr:uid="{60288E1F-ACF3-4B59-89AB-34DC675474A0}"/>
    <cellStyle name="Moneda" xfId="3" builtinId="4"/>
    <cellStyle name="Moneda 2" xfId="9" xr:uid="{BE782077-E674-4F4E-AF1E-724C5584DC30}"/>
    <cellStyle name="Moneda 2 2 2 2 2" xfId="13" xr:uid="{63913F00-8286-410F-8B02-76AF1CFF5118}"/>
    <cellStyle name="Moneda 3" xfId="19" xr:uid="{A8879E00-147F-408F-A602-0997BFCB87BC}"/>
    <cellStyle name="Normal" xfId="0" builtinId="0"/>
    <cellStyle name="Normal 13" xfId="1" xr:uid="{B2F1619E-2FE6-42C5-BF44-3B7903CC27A6}"/>
    <cellStyle name="Normal 13 2" xfId="5" xr:uid="{81DC4B67-1564-45CB-9B8B-BB52ED639EA7}"/>
    <cellStyle name="Normal 2" xfId="18" xr:uid="{DFF3DB26-963E-44C7-913F-2F13FC91B7BA}"/>
    <cellStyle name="Normal 2 10 3" xfId="11" xr:uid="{2C6BB3CB-AFC2-466E-8C2D-5A8CC7A0EF4D}"/>
    <cellStyle name="Normal 3 11" xfId="14" xr:uid="{3998A964-7930-43ED-90A7-36FD42D51A0A}"/>
    <cellStyle name="Normal 3 2 2" xfId="12" xr:uid="{6A92EC36-2E66-4D5C-AFEC-AEC9A07CB4B6}"/>
    <cellStyle name="Normal 32" xfId="2" xr:uid="{14AF1C22-40CE-4F27-B57C-F5CBD8905ECC}"/>
    <cellStyle name="Normal 32 2" xfId="22" xr:uid="{119A2F5F-2947-481F-A401-9698CBC82CF4}"/>
    <cellStyle name="Normal 5" xfId="4" xr:uid="{973F9BCA-3ED5-4628-BAA3-9550077D0160}"/>
    <cellStyle name="Normal 6" xfId="6" xr:uid="{642EB1F3-0ABB-402C-ADB1-1640DAE9DFBC}"/>
    <cellStyle name="Porcentaje 2" xfId="16" xr:uid="{16C983B1-C8BB-41E2-94F3-F90C7F0451E4}"/>
  </cellStyles>
  <dxfs count="9">
    <dxf>
      <font>
        <b val="0"/>
        <i val="0"/>
        <strike val="0"/>
        <condense val="0"/>
        <extend val="0"/>
        <outline val="0"/>
        <shadow val="0"/>
        <u val="none"/>
        <vertAlign val="baseline"/>
        <sz val="11"/>
        <color theme="1"/>
        <name val="Amasis MT Pro Light"/>
        <family val="1"/>
        <scheme val="none"/>
      </font>
      <numFmt numFmtId="164" formatCode="&quot;$&quot;\ #,##0.00;[Red]\-&quot;$&quot;\ #,##0.00"/>
      <alignment horizontal="center" vertical="center" textRotation="0" wrapText="0" indent="0" justifyLastLine="0" shrinkToFit="0" readingOrder="0"/>
    </dxf>
    <dxf>
      <font>
        <b val="0"/>
        <i val="0"/>
        <strike val="0"/>
        <condense val="0"/>
        <extend val="0"/>
        <outline val="0"/>
        <shadow val="0"/>
        <u val="none"/>
        <vertAlign val="baseline"/>
        <sz val="11"/>
        <color theme="1"/>
        <name val="Amasis MT Pro Light"/>
        <family val="1"/>
        <scheme val="none"/>
      </font>
      <numFmt numFmtId="164" formatCode="&quot;$&quot;\ #,##0.00;[Red]\-&quot;$&quot;\ #,##0.00"/>
      <alignment horizontal="center" vertical="center" textRotation="0" wrapText="0" indent="0" justifyLastLine="0" shrinkToFit="0" readingOrder="0"/>
    </dxf>
    <dxf>
      <font>
        <b val="0"/>
        <i val="0"/>
        <strike val="0"/>
        <condense val="0"/>
        <extend val="0"/>
        <outline val="0"/>
        <shadow val="0"/>
        <u val="none"/>
        <vertAlign val="baseline"/>
        <sz val="11"/>
        <color theme="1"/>
        <name val="Amasis MT Pro Light"/>
        <family val="1"/>
        <scheme val="none"/>
      </font>
      <numFmt numFmtId="164" formatCode="&quot;$&quot;\ #,##0.00;[Red]\-&quot;$&quot;\ #,##0.00"/>
      <alignment horizontal="center" vertical="center" textRotation="0" wrapText="0" indent="0" justifyLastLine="0" shrinkToFit="0" readingOrder="0"/>
    </dxf>
    <dxf>
      <font>
        <b val="0"/>
        <i val="0"/>
        <strike val="0"/>
        <condense val="0"/>
        <extend val="0"/>
        <outline val="0"/>
        <shadow val="0"/>
        <u val="none"/>
        <vertAlign val="baseline"/>
        <sz val="11"/>
        <color theme="1"/>
        <name val="Amasis MT Pro Light"/>
        <family val="1"/>
        <scheme val="none"/>
      </font>
      <numFmt numFmtId="164" formatCode="&quot;$&quot;\ #,##0.00;[Red]\-&quot;$&quot;\ #,##0.00"/>
      <alignment horizontal="center" vertical="center" textRotation="0" wrapText="0" indent="0" justifyLastLine="0" shrinkToFit="0" readingOrder="0"/>
    </dxf>
    <dxf>
      <font>
        <b val="0"/>
        <i val="0"/>
        <strike val="0"/>
        <condense val="0"/>
        <extend val="0"/>
        <outline val="0"/>
        <shadow val="0"/>
        <u val="none"/>
        <vertAlign val="baseline"/>
        <sz val="11"/>
        <color theme="1"/>
        <name val="Amasis MT Pro Light"/>
        <family val="1"/>
        <scheme val="none"/>
      </font>
      <numFmt numFmtId="164" formatCode="&quot;$&quot;\ #,##0.00;[Red]\-&quot;$&quot;\ #,##0.00"/>
      <alignment horizontal="center" vertical="center" textRotation="0" wrapText="0" indent="0" justifyLastLine="0" shrinkToFit="0" readingOrder="0"/>
    </dxf>
    <dxf>
      <font>
        <b val="0"/>
        <i val="0"/>
        <strike val="0"/>
        <condense val="0"/>
        <extend val="0"/>
        <outline val="0"/>
        <shadow val="0"/>
        <u val="none"/>
        <vertAlign val="baseline"/>
        <sz val="11"/>
        <color theme="1"/>
        <name val="Amasis MT Pro Light"/>
        <family val="1"/>
        <scheme val="none"/>
      </font>
      <numFmt numFmtId="164" formatCode="&quot;$&quot;\ #,##0.00;[Red]\-&quot;$&quot;\ #,##0.00"/>
      <alignment horizontal="center" vertical="center" textRotation="0" wrapText="0" indent="0" justifyLastLine="0" shrinkToFit="0" readingOrder="0"/>
    </dxf>
    <dxf>
      <font>
        <b val="0"/>
        <i val="0"/>
        <strike val="0"/>
        <condense val="0"/>
        <extend val="0"/>
        <outline val="0"/>
        <shadow val="0"/>
        <u val="none"/>
        <vertAlign val="baseline"/>
        <sz val="11"/>
        <color theme="1"/>
        <name val="Amasis MT Pro Light"/>
        <family val="1"/>
        <scheme val="none"/>
      </font>
      <numFmt numFmtId="164" formatCode="&quot;$&quot;\ #,##0.00;[Red]\-&quot;$&quot;\ #,##0.00"/>
      <alignment horizontal="center" vertical="center" textRotation="0" wrapText="0" indent="0" justifyLastLine="0" shrinkToFit="0" readingOrder="0"/>
    </dxf>
    <dxf>
      <font>
        <b val="0"/>
        <i val="0"/>
        <strike val="0"/>
        <condense val="0"/>
        <extend val="0"/>
        <outline val="0"/>
        <shadow val="0"/>
        <u val="none"/>
        <vertAlign val="baseline"/>
        <sz val="11"/>
        <color rgb="FF000000"/>
        <name val="Amasis MT Pro Light"/>
        <family val="1"/>
        <scheme val="none"/>
      </font>
      <alignment horizontal="center" vertical="center" textRotation="0" wrapText="0" indent="0" justifyLastLine="0" shrinkToFit="0" readingOrder="0"/>
    </dxf>
    <dxf>
      <font>
        <b val="0"/>
        <i val="0"/>
        <strike val="0"/>
        <condense val="0"/>
        <extend val="0"/>
        <outline val="0"/>
        <shadow val="0"/>
        <u val="none"/>
        <vertAlign val="baseline"/>
        <sz val="11"/>
        <color theme="1"/>
        <name val="Amasis MT Pro Light"/>
        <family val="1"/>
        <scheme val="none"/>
      </font>
      <alignment horizontal="center" vertical="center" textRotation="0" wrapText="0" indent="0" justifyLastLine="0" shrinkToFit="0" readingOrder="0"/>
    </dxf>
  </dxfs>
  <tableStyles count="0" defaultTableStyle="TableStyleMedium2" defaultPivotStyle="PivotStyleLight16"/>
  <colors>
    <mruColors>
      <color rgb="FFFDFE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5.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3" Type="http://schemas.openxmlformats.org/officeDocument/2006/relationships/image" Target="../media/image8.png"/><Relationship Id="rId2" Type="http://schemas.openxmlformats.org/officeDocument/2006/relationships/image" Target="../media/image7.png"/><Relationship Id="rId1" Type="http://schemas.openxmlformats.org/officeDocument/2006/relationships/image" Target="../media/image6.png"/></Relationships>
</file>

<file path=xl/drawings/_rels/drawing8.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5" Type="http://schemas.openxmlformats.org/officeDocument/2006/relationships/image" Target="../media/image13.png"/><Relationship Id="rId4" Type="http://schemas.openxmlformats.org/officeDocument/2006/relationships/image" Target="../media/image12.png"/></Relationships>
</file>

<file path=xl/drawings/drawing1.xml><?xml version="1.0" encoding="utf-8"?>
<xdr:wsDr xmlns:xdr="http://schemas.openxmlformats.org/drawingml/2006/spreadsheetDrawing" xmlns:a="http://schemas.openxmlformats.org/drawingml/2006/main">
  <xdr:twoCellAnchor editAs="oneCell">
    <xdr:from>
      <xdr:col>1</xdr:col>
      <xdr:colOff>821531</xdr:colOff>
      <xdr:row>0</xdr:row>
      <xdr:rowOff>154781</xdr:rowOff>
    </xdr:from>
    <xdr:to>
      <xdr:col>1</xdr:col>
      <xdr:colOff>2138521</xdr:colOff>
      <xdr:row>1</xdr:row>
      <xdr:rowOff>699928</xdr:rowOff>
    </xdr:to>
    <xdr:pic>
      <xdr:nvPicPr>
        <xdr:cNvPr id="2" name="Imagen 1" descr="Logotipo&#10;&#10;Descripción generada automáticamente">
          <a:extLst>
            <a:ext uri="{FF2B5EF4-FFF2-40B4-BE49-F238E27FC236}">
              <a16:creationId xmlns:a16="http://schemas.microsoft.com/office/drawing/2014/main" id="{8BEB02F8-B438-C67B-60CA-22190E14275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4469" y="154781"/>
          <a:ext cx="1316990" cy="94996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391561</xdr:colOff>
      <xdr:row>0</xdr:row>
      <xdr:rowOff>237077</xdr:rowOff>
    </xdr:from>
    <xdr:ext cx="1270934" cy="930162"/>
    <xdr:pic>
      <xdr:nvPicPr>
        <xdr:cNvPr id="2" name="image1.png">
          <a:extLst>
            <a:ext uri="{FF2B5EF4-FFF2-40B4-BE49-F238E27FC236}">
              <a16:creationId xmlns:a16="http://schemas.microsoft.com/office/drawing/2014/main" id="{2E172B3E-4168-41A3-B97A-95DD4AAD3D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1561" y="168497"/>
          <a:ext cx="1270934" cy="930162"/>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2</xdr:col>
      <xdr:colOff>47625</xdr:colOff>
      <xdr:row>0</xdr:row>
      <xdr:rowOff>85725</xdr:rowOff>
    </xdr:from>
    <xdr:ext cx="1438275" cy="1495425"/>
    <xdr:pic>
      <xdr:nvPicPr>
        <xdr:cNvPr id="2" name="Imagen 1">
          <a:extLst>
            <a:ext uri="{FF2B5EF4-FFF2-40B4-BE49-F238E27FC236}">
              <a16:creationId xmlns:a16="http://schemas.microsoft.com/office/drawing/2014/main" id="{F23E9353-8F38-49C5-9A92-0AB910C2A6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32585" y="85725"/>
          <a:ext cx="1438275" cy="1495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449580</xdr:colOff>
      <xdr:row>1</xdr:row>
      <xdr:rowOff>251460</xdr:rowOff>
    </xdr:from>
    <xdr:to>
      <xdr:col>3</xdr:col>
      <xdr:colOff>327660</xdr:colOff>
      <xdr:row>3</xdr:row>
      <xdr:rowOff>228600</xdr:rowOff>
    </xdr:to>
    <xdr:pic>
      <xdr:nvPicPr>
        <xdr:cNvPr id="2" name="Imagen 1">
          <a:extLst>
            <a:ext uri="{FF2B5EF4-FFF2-40B4-BE49-F238E27FC236}">
              <a16:creationId xmlns:a16="http://schemas.microsoft.com/office/drawing/2014/main" id="{C211035F-7CD5-4D9D-AC82-6B7B282D0D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040" y="426720"/>
          <a:ext cx="1074420" cy="906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2125980</xdr:colOff>
      <xdr:row>294</xdr:row>
      <xdr:rowOff>160020</xdr:rowOff>
    </xdr:from>
    <xdr:to>
      <xdr:col>4</xdr:col>
      <xdr:colOff>3825240</xdr:colOff>
      <xdr:row>294</xdr:row>
      <xdr:rowOff>716280</xdr:rowOff>
    </xdr:to>
    <xdr:pic>
      <xdr:nvPicPr>
        <xdr:cNvPr id="3" name="Imagen 3">
          <a:extLst>
            <a:ext uri="{FF2B5EF4-FFF2-40B4-BE49-F238E27FC236}">
              <a16:creationId xmlns:a16="http://schemas.microsoft.com/office/drawing/2014/main" id="{121C0919-B5FF-44E9-B39A-29A38949374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38700" y="77503020"/>
          <a:ext cx="1699260" cy="5562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xdr:colOff>
      <xdr:row>1</xdr:row>
      <xdr:rowOff>1</xdr:rowOff>
    </xdr:from>
    <xdr:to>
      <xdr:col>2</xdr:col>
      <xdr:colOff>152401</xdr:colOff>
      <xdr:row>3</xdr:row>
      <xdr:rowOff>259081</xdr:rowOff>
    </xdr:to>
    <xdr:pic>
      <xdr:nvPicPr>
        <xdr:cNvPr id="2" name="Imagen 1">
          <a:extLst>
            <a:ext uri="{FF2B5EF4-FFF2-40B4-BE49-F238E27FC236}">
              <a16:creationId xmlns:a16="http://schemas.microsoft.com/office/drawing/2014/main" id="{7E68FC8C-9626-4F02-A540-350AD415D35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22961" y="167641"/>
          <a:ext cx="982980" cy="5943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438150</xdr:colOff>
      <xdr:row>1</xdr:row>
      <xdr:rowOff>247650</xdr:rowOff>
    </xdr:from>
    <xdr:to>
      <xdr:col>3</xdr:col>
      <xdr:colOff>676275</xdr:colOff>
      <xdr:row>3</xdr:row>
      <xdr:rowOff>361950</xdr:rowOff>
    </xdr:to>
    <xdr:pic>
      <xdr:nvPicPr>
        <xdr:cNvPr id="2" name="Imagen 1">
          <a:extLst>
            <a:ext uri="{FF2B5EF4-FFF2-40B4-BE49-F238E27FC236}">
              <a16:creationId xmlns:a16="http://schemas.microsoft.com/office/drawing/2014/main" id="{677D0764-7980-488F-922F-6C78BB7087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9610" y="422910"/>
          <a:ext cx="1434465" cy="1036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47625</xdr:colOff>
      <xdr:row>100</xdr:row>
      <xdr:rowOff>250032</xdr:rowOff>
    </xdr:from>
    <xdr:to>
      <xdr:col>4</xdr:col>
      <xdr:colOff>2704768</xdr:colOff>
      <xdr:row>106</xdr:row>
      <xdr:rowOff>68943</xdr:rowOff>
    </xdr:to>
    <xdr:pic>
      <xdr:nvPicPr>
        <xdr:cNvPr id="3" name="Imagen 2">
          <a:extLst>
            <a:ext uri="{FF2B5EF4-FFF2-40B4-BE49-F238E27FC236}">
              <a16:creationId xmlns:a16="http://schemas.microsoft.com/office/drawing/2014/main" id="{D3F3BB1A-8A95-4C1B-ACF5-243DF5ED91C1}"/>
            </a:ext>
          </a:extLst>
        </xdr:cNvPr>
        <xdr:cNvPicPr>
          <a:picLocks noChangeAspect="1"/>
        </xdr:cNvPicPr>
      </xdr:nvPicPr>
      <xdr:blipFill>
        <a:blip xmlns:r="http://schemas.openxmlformats.org/officeDocument/2006/relationships" r:embed="rId2">
          <a:extLst>
            <a:ext uri="{BEBA8EAE-BF5A-486C-A8C5-ECC9F3942E4B}">
              <a14:imgProps xmlns:a14="http://schemas.microsoft.com/office/drawing/2010/main">
                <a14:imgLayer r:embed="rId3">
                  <a14:imgEffect>
                    <a14:backgroundRemoval t="10000" b="90000" l="10000" r="90000">
                      <a14:foregroundMark x1="17563" y1="40625" x2="57348" y2="42708"/>
                      <a14:foregroundMark x1="57348" y1="42708" x2="33333" y2="33333"/>
                      <a14:foregroundMark x1="33333" y1="33333" x2="14695" y2="51042"/>
                      <a14:foregroundMark x1="14695" y1="51042" x2="10036" y2="42708"/>
                    </a14:backgroundRemoval>
                  </a14:imgEffect>
                </a14:imgLayer>
              </a14:imgProps>
            </a:ext>
            <a:ext uri="{28A0092B-C50C-407E-A947-70E740481C1C}">
              <a14:useLocalDpi xmlns:a14="http://schemas.microsoft.com/office/drawing/2010/main" val="0"/>
            </a:ext>
          </a:extLst>
        </a:blip>
        <a:stretch>
          <a:fillRect/>
        </a:stretch>
      </xdr:blipFill>
      <xdr:spPr>
        <a:xfrm>
          <a:off x="3095625" y="31819692"/>
          <a:ext cx="2657143" cy="94667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9</xdr:col>
      <xdr:colOff>716280</xdr:colOff>
      <xdr:row>52</xdr:row>
      <xdr:rowOff>149717</xdr:rowOff>
    </xdr:to>
    <xdr:pic>
      <xdr:nvPicPr>
        <xdr:cNvPr id="3" name="Imagen 2">
          <a:extLst>
            <a:ext uri="{FF2B5EF4-FFF2-40B4-BE49-F238E27FC236}">
              <a16:creationId xmlns:a16="http://schemas.microsoft.com/office/drawing/2014/main" id="{D9D5997D-C602-A26B-681E-9508BB0A72AD}"/>
            </a:ext>
          </a:extLst>
        </xdr:cNvPr>
        <xdr:cNvPicPr>
          <a:picLocks noChangeAspect="1"/>
        </xdr:cNvPicPr>
      </xdr:nvPicPr>
      <xdr:blipFill>
        <a:blip xmlns:r="http://schemas.openxmlformats.org/officeDocument/2006/relationships" r:embed="rId1"/>
        <a:stretch>
          <a:fillRect/>
        </a:stretch>
      </xdr:blipFill>
      <xdr:spPr>
        <a:xfrm>
          <a:off x="792480" y="182880"/>
          <a:ext cx="7056120" cy="9476597"/>
        </a:xfrm>
        <a:prstGeom prst="rect">
          <a:avLst/>
        </a:prstGeom>
      </xdr:spPr>
    </xdr:pic>
    <xdr:clientData/>
  </xdr:twoCellAnchor>
  <xdr:twoCellAnchor editAs="oneCell">
    <xdr:from>
      <xdr:col>11</xdr:col>
      <xdr:colOff>0</xdr:colOff>
      <xdr:row>0</xdr:row>
      <xdr:rowOff>180974</xdr:rowOff>
    </xdr:from>
    <xdr:to>
      <xdr:col>19</xdr:col>
      <xdr:colOff>771525</xdr:colOff>
      <xdr:row>52</xdr:row>
      <xdr:rowOff>95249</xdr:rowOff>
    </xdr:to>
    <xdr:pic>
      <xdr:nvPicPr>
        <xdr:cNvPr id="4" name="Imagen 3">
          <a:extLst>
            <a:ext uri="{FF2B5EF4-FFF2-40B4-BE49-F238E27FC236}">
              <a16:creationId xmlns:a16="http://schemas.microsoft.com/office/drawing/2014/main" id="{C0785D4F-FCF9-99B9-F0A6-6ED12C36D5FD}"/>
            </a:ext>
          </a:extLst>
        </xdr:cNvPr>
        <xdr:cNvPicPr>
          <a:picLocks noChangeAspect="1"/>
        </xdr:cNvPicPr>
      </xdr:nvPicPr>
      <xdr:blipFill>
        <a:blip xmlns:r="http://schemas.openxmlformats.org/officeDocument/2006/relationships" r:embed="rId2"/>
        <a:stretch>
          <a:fillRect/>
        </a:stretch>
      </xdr:blipFill>
      <xdr:spPr>
        <a:xfrm>
          <a:off x="8696325" y="180974"/>
          <a:ext cx="7096125" cy="9324975"/>
        </a:xfrm>
        <a:prstGeom prst="rect">
          <a:avLst/>
        </a:prstGeom>
      </xdr:spPr>
    </xdr:pic>
    <xdr:clientData/>
  </xdr:twoCellAnchor>
  <xdr:twoCellAnchor editAs="oneCell">
    <xdr:from>
      <xdr:col>1</xdr:col>
      <xdr:colOff>0</xdr:colOff>
      <xdr:row>55</xdr:row>
      <xdr:rowOff>0</xdr:rowOff>
    </xdr:from>
    <xdr:to>
      <xdr:col>9</xdr:col>
      <xdr:colOff>752475</xdr:colOff>
      <xdr:row>106</xdr:row>
      <xdr:rowOff>147399</xdr:rowOff>
    </xdr:to>
    <xdr:pic>
      <xdr:nvPicPr>
        <xdr:cNvPr id="5" name="Imagen 4">
          <a:extLst>
            <a:ext uri="{FF2B5EF4-FFF2-40B4-BE49-F238E27FC236}">
              <a16:creationId xmlns:a16="http://schemas.microsoft.com/office/drawing/2014/main" id="{643EEF4A-86E5-9F39-7712-F81D772C6F71}"/>
            </a:ext>
          </a:extLst>
        </xdr:cNvPr>
        <xdr:cNvPicPr>
          <a:picLocks noChangeAspect="1"/>
        </xdr:cNvPicPr>
      </xdr:nvPicPr>
      <xdr:blipFill>
        <a:blip xmlns:r="http://schemas.openxmlformats.org/officeDocument/2006/relationships" r:embed="rId3"/>
        <a:stretch>
          <a:fillRect/>
        </a:stretch>
      </xdr:blipFill>
      <xdr:spPr>
        <a:xfrm>
          <a:off x="790575" y="9953625"/>
          <a:ext cx="7077075" cy="937712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10</xdr:col>
      <xdr:colOff>762684</xdr:colOff>
      <xdr:row>31</xdr:row>
      <xdr:rowOff>38579</xdr:rowOff>
    </xdr:to>
    <xdr:pic>
      <xdr:nvPicPr>
        <xdr:cNvPr id="2" name="Imagen 1">
          <a:extLst>
            <a:ext uri="{FF2B5EF4-FFF2-40B4-BE49-F238E27FC236}">
              <a16:creationId xmlns:a16="http://schemas.microsoft.com/office/drawing/2014/main" id="{33707952-F077-4373-51D2-512940F4671E}"/>
            </a:ext>
          </a:extLst>
        </xdr:cNvPr>
        <xdr:cNvPicPr>
          <a:picLocks noChangeAspect="1"/>
        </xdr:cNvPicPr>
      </xdr:nvPicPr>
      <xdr:blipFill>
        <a:blip xmlns:r="http://schemas.openxmlformats.org/officeDocument/2006/relationships" r:embed="rId1"/>
        <a:stretch>
          <a:fillRect/>
        </a:stretch>
      </xdr:blipFill>
      <xdr:spPr>
        <a:xfrm>
          <a:off x="792480" y="182880"/>
          <a:ext cx="7895004" cy="5524979"/>
        </a:xfrm>
        <a:prstGeom prst="rect">
          <a:avLst/>
        </a:prstGeom>
      </xdr:spPr>
    </xdr:pic>
    <xdr:clientData/>
  </xdr:twoCellAnchor>
  <xdr:twoCellAnchor editAs="oneCell">
    <xdr:from>
      <xdr:col>1</xdr:col>
      <xdr:colOff>0</xdr:colOff>
      <xdr:row>32</xdr:row>
      <xdr:rowOff>0</xdr:rowOff>
    </xdr:from>
    <xdr:to>
      <xdr:col>10</xdr:col>
      <xdr:colOff>724581</xdr:colOff>
      <xdr:row>62</xdr:row>
      <xdr:rowOff>46199</xdr:rowOff>
    </xdr:to>
    <xdr:pic>
      <xdr:nvPicPr>
        <xdr:cNvPr id="3" name="Imagen 2">
          <a:extLst>
            <a:ext uri="{FF2B5EF4-FFF2-40B4-BE49-F238E27FC236}">
              <a16:creationId xmlns:a16="http://schemas.microsoft.com/office/drawing/2014/main" id="{9E4CA77F-64E9-A7EF-C2EC-5407F4604AB1}"/>
            </a:ext>
          </a:extLst>
        </xdr:cNvPr>
        <xdr:cNvPicPr>
          <a:picLocks noChangeAspect="1"/>
        </xdr:cNvPicPr>
      </xdr:nvPicPr>
      <xdr:blipFill>
        <a:blip xmlns:r="http://schemas.openxmlformats.org/officeDocument/2006/relationships" r:embed="rId2"/>
        <a:stretch>
          <a:fillRect/>
        </a:stretch>
      </xdr:blipFill>
      <xdr:spPr>
        <a:xfrm>
          <a:off x="792480" y="5852160"/>
          <a:ext cx="7856901" cy="5532599"/>
        </a:xfrm>
        <a:prstGeom prst="rect">
          <a:avLst/>
        </a:prstGeom>
      </xdr:spPr>
    </xdr:pic>
    <xdr:clientData/>
  </xdr:twoCellAnchor>
  <xdr:twoCellAnchor editAs="oneCell">
    <xdr:from>
      <xdr:col>1</xdr:col>
      <xdr:colOff>0</xdr:colOff>
      <xdr:row>63</xdr:row>
      <xdr:rowOff>0</xdr:rowOff>
    </xdr:from>
    <xdr:to>
      <xdr:col>10</xdr:col>
      <xdr:colOff>747443</xdr:colOff>
      <xdr:row>93</xdr:row>
      <xdr:rowOff>23337</xdr:rowOff>
    </xdr:to>
    <xdr:pic>
      <xdr:nvPicPr>
        <xdr:cNvPr id="4" name="Imagen 3">
          <a:extLst>
            <a:ext uri="{FF2B5EF4-FFF2-40B4-BE49-F238E27FC236}">
              <a16:creationId xmlns:a16="http://schemas.microsoft.com/office/drawing/2014/main" id="{4F136B5D-7A82-0282-A8A9-938FA4663145}"/>
            </a:ext>
          </a:extLst>
        </xdr:cNvPr>
        <xdr:cNvPicPr>
          <a:picLocks noChangeAspect="1"/>
        </xdr:cNvPicPr>
      </xdr:nvPicPr>
      <xdr:blipFill>
        <a:blip xmlns:r="http://schemas.openxmlformats.org/officeDocument/2006/relationships" r:embed="rId3"/>
        <a:stretch>
          <a:fillRect/>
        </a:stretch>
      </xdr:blipFill>
      <xdr:spPr>
        <a:xfrm>
          <a:off x="792480" y="11521440"/>
          <a:ext cx="7879763" cy="5509737"/>
        </a:xfrm>
        <a:prstGeom prst="rect">
          <a:avLst/>
        </a:prstGeom>
      </xdr:spPr>
    </xdr:pic>
    <xdr:clientData/>
  </xdr:twoCellAnchor>
  <xdr:twoCellAnchor editAs="oneCell">
    <xdr:from>
      <xdr:col>1</xdr:col>
      <xdr:colOff>0</xdr:colOff>
      <xdr:row>94</xdr:row>
      <xdr:rowOff>0</xdr:rowOff>
    </xdr:from>
    <xdr:to>
      <xdr:col>11</xdr:col>
      <xdr:colOff>130238</xdr:colOff>
      <xdr:row>126</xdr:row>
      <xdr:rowOff>69093</xdr:rowOff>
    </xdr:to>
    <xdr:pic>
      <xdr:nvPicPr>
        <xdr:cNvPr id="5" name="Imagen 4">
          <a:extLst>
            <a:ext uri="{FF2B5EF4-FFF2-40B4-BE49-F238E27FC236}">
              <a16:creationId xmlns:a16="http://schemas.microsoft.com/office/drawing/2014/main" id="{CC288365-0176-41C1-40BD-B8A4B522C13D}"/>
            </a:ext>
          </a:extLst>
        </xdr:cNvPr>
        <xdr:cNvPicPr>
          <a:picLocks noChangeAspect="1"/>
        </xdr:cNvPicPr>
      </xdr:nvPicPr>
      <xdr:blipFill>
        <a:blip xmlns:r="http://schemas.openxmlformats.org/officeDocument/2006/relationships" r:embed="rId4"/>
        <a:stretch>
          <a:fillRect/>
        </a:stretch>
      </xdr:blipFill>
      <xdr:spPr>
        <a:xfrm>
          <a:off x="792480" y="17190720"/>
          <a:ext cx="8055038" cy="5921253"/>
        </a:xfrm>
        <a:prstGeom prst="rect">
          <a:avLst/>
        </a:prstGeom>
      </xdr:spPr>
    </xdr:pic>
    <xdr:clientData/>
  </xdr:twoCellAnchor>
  <xdr:twoCellAnchor editAs="oneCell">
    <xdr:from>
      <xdr:col>11</xdr:col>
      <xdr:colOff>397933</xdr:colOff>
      <xdr:row>3</xdr:row>
      <xdr:rowOff>84666</xdr:rowOff>
    </xdr:from>
    <xdr:to>
      <xdr:col>18</xdr:col>
      <xdr:colOff>355599</xdr:colOff>
      <xdr:row>26</xdr:row>
      <xdr:rowOff>36478</xdr:rowOff>
    </xdr:to>
    <xdr:pic>
      <xdr:nvPicPr>
        <xdr:cNvPr id="6" name="Imagen 5">
          <a:extLst>
            <a:ext uri="{FF2B5EF4-FFF2-40B4-BE49-F238E27FC236}">
              <a16:creationId xmlns:a16="http://schemas.microsoft.com/office/drawing/2014/main" id="{57BE25F8-5B71-F6ED-F2CD-0FA956584C9F}"/>
            </a:ext>
          </a:extLst>
        </xdr:cNvPr>
        <xdr:cNvPicPr>
          <a:picLocks noChangeAspect="1"/>
        </xdr:cNvPicPr>
      </xdr:nvPicPr>
      <xdr:blipFill>
        <a:blip xmlns:r="http://schemas.openxmlformats.org/officeDocument/2006/relationships" r:embed="rId5"/>
        <a:stretch>
          <a:fillRect/>
        </a:stretch>
      </xdr:blipFill>
      <xdr:spPr>
        <a:xfrm>
          <a:off x="9152466" y="643466"/>
          <a:ext cx="5528733" cy="4235945"/>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78C893D-6FF9-4452-BFD1-A83CCD15B33C}" name="Tabla134" displayName="Tabla134" ref="AG2:AM384" totalsRowShown="0" headerRowDxfId="8" dataDxfId="7">
  <autoFilter ref="AG2:AM384" xr:uid="{F194E47C-41A2-4ECF-9069-31FC3908F675}"/>
  <tableColumns count="7">
    <tableColumn id="1" xr3:uid="{3B7E52BB-5EC6-4A99-8C00-A311716E7BAF}" name="F" dataDxfId="6">
      <calculatedColumnFormula>+OR($F5&lt;$S5, $F5&gt;$T5)</calculatedColumnFormula>
    </tableColumn>
    <tableColumn id="2" xr3:uid="{D9755B42-6ECE-4961-B986-E5D041D4129B}" name="H" dataDxfId="5">
      <calculatedColumnFormula>+OR($H5&lt;$S5, $H5&gt;$T5)</calculatedColumnFormula>
    </tableColumn>
    <tableColumn id="3" xr3:uid="{C9B5BDF7-01F3-4471-BAD1-F89F9C7B1726}" name="J" dataDxfId="4">
      <calculatedColumnFormula>+OR($J5&lt;$S5, $J5&gt;$T5)</calculatedColumnFormula>
    </tableColumn>
    <tableColumn id="4" xr3:uid="{7C885DB4-CC26-43F3-8C7F-D090EF7F1903}" name="L" dataDxfId="3">
      <calculatedColumnFormula>+OR($L5&lt;$S5, $L5&gt;$T5)</calculatedColumnFormula>
    </tableColumn>
    <tableColumn id="5" xr3:uid="{74DA44F2-750C-4824-B47C-4EC92DEB2DDD}" name="p" dataDxfId="2">
      <calculatedColumnFormula>+OR($N5&lt;$S5, $N5&gt;$T5)</calculatedColumnFormula>
    </tableColumn>
    <tableColumn id="6" xr3:uid="{02C84CD3-B696-4B6C-AF4A-A44128D205A8}" name="R" dataDxfId="1">
      <calculatedColumnFormula>OR($R3&lt;$AB3, $R3&gt;$AC3)</calculatedColumnFormula>
    </tableColumn>
    <tableColumn id="7" xr3:uid="{E5841A5C-AD6B-47E5-90E1-C97A1B9B75DE}" name="T" dataDxfId="0">
      <calculatedColumnFormula>OR(T3&lt;$AB3, $T3&gt;$AC3)</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hyperlink" Target="mailto:AFCONSTRUCTORESSAS@HOTMAIL.COM"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3.bin"/><Relationship Id="rId1" Type="http://schemas.openxmlformats.org/officeDocument/2006/relationships/hyperlink" Target="mailto:contacto@inpame.com" TargetMode="Externa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4.bin"/><Relationship Id="rId1" Type="http://schemas.openxmlformats.org/officeDocument/2006/relationships/hyperlink" Target="mailto:interobrasgr@gmail.com"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852F1-E55A-46C2-BC60-C164FA80637B}">
  <dimension ref="A1:H74"/>
  <sheetViews>
    <sheetView tabSelected="1" topLeftCell="A8" zoomScale="110" zoomScaleNormal="110" workbookViewId="0">
      <selection activeCell="B16" sqref="B16"/>
    </sheetView>
  </sheetViews>
  <sheetFormatPr baseColWidth="10" defaultColWidth="11.42578125" defaultRowHeight="12.75"/>
  <cols>
    <col min="1" max="1" width="6" style="328" bestFit="1" customWidth="1"/>
    <col min="2" max="2" width="47.85546875" style="316" bestFit="1" customWidth="1"/>
    <col min="3" max="3" width="8.5703125" style="316" bestFit="1" customWidth="1"/>
    <col min="4" max="4" width="11.5703125" style="316" customWidth="1"/>
    <col min="5" max="6" width="12.85546875" style="316" bestFit="1" customWidth="1"/>
    <col min="7" max="7" width="13.85546875" style="316" bestFit="1" customWidth="1"/>
    <col min="8" max="8" width="27.140625" style="316" customWidth="1"/>
    <col min="9" max="16384" width="11.42578125" style="316"/>
  </cols>
  <sheetData>
    <row r="1" spans="1:8" ht="32.450000000000003" customHeight="1">
      <c r="A1" s="360"/>
      <c r="B1" s="361"/>
      <c r="C1" s="355" t="s">
        <v>838</v>
      </c>
      <c r="D1" s="355"/>
      <c r="E1" s="355"/>
      <c r="F1" s="355"/>
      <c r="G1" s="355"/>
      <c r="H1" s="355"/>
    </row>
    <row r="2" spans="1:8" ht="63" customHeight="1">
      <c r="A2" s="362"/>
      <c r="B2" s="363"/>
      <c r="C2" s="356" t="s">
        <v>832</v>
      </c>
      <c r="D2" s="356"/>
      <c r="E2" s="356"/>
      <c r="F2" s="356"/>
      <c r="G2" s="356"/>
      <c r="H2" s="356"/>
    </row>
    <row r="3" spans="1:8" ht="38.25" customHeight="1">
      <c r="A3" s="357" t="s">
        <v>852</v>
      </c>
      <c r="B3" s="358"/>
      <c r="C3" s="358"/>
      <c r="D3" s="358"/>
      <c r="E3" s="358"/>
      <c r="F3" s="358"/>
      <c r="G3" s="358"/>
      <c r="H3" s="359"/>
    </row>
    <row r="4" spans="1:8" customFormat="1" ht="20.25" customHeight="1">
      <c r="A4" s="364" t="s">
        <v>847</v>
      </c>
      <c r="B4" s="365"/>
      <c r="C4" s="365"/>
      <c r="D4" s="365"/>
      <c r="E4" s="365"/>
      <c r="F4" s="365"/>
      <c r="G4" s="365"/>
      <c r="H4" s="366"/>
    </row>
    <row r="5" spans="1:8" customFormat="1" ht="17.25" customHeight="1">
      <c r="A5" s="364" t="s">
        <v>848</v>
      </c>
      <c r="B5" s="365"/>
      <c r="C5" s="365"/>
      <c r="D5" s="365"/>
      <c r="E5" s="365"/>
      <c r="F5" s="365"/>
      <c r="G5" s="365"/>
      <c r="H5" s="366"/>
    </row>
    <row r="6" spans="1:8" customFormat="1" ht="20.25" customHeight="1">
      <c r="A6" s="364" t="s">
        <v>849</v>
      </c>
      <c r="B6" s="365"/>
      <c r="C6" s="365"/>
      <c r="D6" s="365"/>
      <c r="E6" s="365"/>
      <c r="F6" s="365"/>
      <c r="G6" s="365"/>
      <c r="H6" s="366"/>
    </row>
    <row r="7" spans="1:8" customFormat="1" ht="20.25" customHeight="1">
      <c r="A7" s="364" t="s">
        <v>850</v>
      </c>
      <c r="B7" s="365"/>
      <c r="C7" s="365"/>
      <c r="D7" s="365"/>
      <c r="E7" s="365"/>
      <c r="F7" s="365"/>
      <c r="G7" s="365"/>
      <c r="H7" s="366"/>
    </row>
    <row r="8" spans="1:8">
      <c r="A8" s="353" t="s">
        <v>833</v>
      </c>
      <c r="B8" s="354"/>
      <c r="C8" s="317"/>
      <c r="D8" s="318"/>
      <c r="E8" s="350"/>
      <c r="F8" s="351"/>
      <c r="G8" s="352"/>
      <c r="H8" s="317"/>
    </row>
    <row r="9" spans="1:8" ht="51">
      <c r="A9" s="319" t="s">
        <v>130</v>
      </c>
      <c r="B9" s="320" t="s">
        <v>834</v>
      </c>
      <c r="C9" s="321" t="s">
        <v>119</v>
      </c>
      <c r="D9" s="322" t="s">
        <v>835</v>
      </c>
      <c r="E9" s="322" t="s">
        <v>845</v>
      </c>
      <c r="F9" s="322" t="s">
        <v>836</v>
      </c>
      <c r="G9" s="322" t="s">
        <v>846</v>
      </c>
      <c r="H9" s="322" t="s">
        <v>296</v>
      </c>
    </row>
    <row r="10" spans="1:8" s="327" customFormat="1" ht="101.25" customHeight="1">
      <c r="A10" s="323" t="s">
        <v>131</v>
      </c>
      <c r="B10" s="298" t="s">
        <v>837</v>
      </c>
      <c r="C10" s="324" t="s">
        <v>2</v>
      </c>
      <c r="D10" s="298">
        <v>2</v>
      </c>
      <c r="E10" s="325"/>
      <c r="F10" s="326">
        <f>+E10*19%</f>
        <v>0</v>
      </c>
      <c r="G10" s="326">
        <f>+E10+F10</f>
        <v>0</v>
      </c>
      <c r="H10" s="326">
        <f>+G10*D10</f>
        <v>0</v>
      </c>
    </row>
    <row r="11" spans="1:8" s="327" customFormat="1">
      <c r="A11" s="323"/>
      <c r="B11" s="298"/>
      <c r="C11" s="324"/>
      <c r="D11" s="298"/>
      <c r="E11" s="325"/>
      <c r="F11" s="326"/>
      <c r="G11" s="326"/>
      <c r="H11" s="326"/>
    </row>
    <row r="12" spans="1:8" s="327" customFormat="1">
      <c r="A12" s="343"/>
      <c r="B12" s="344"/>
      <c r="C12" s="345"/>
      <c r="D12" s="346"/>
      <c r="E12" s="347"/>
      <c r="F12" s="348"/>
      <c r="G12" s="326" t="s">
        <v>853</v>
      </c>
      <c r="H12" s="349"/>
    </row>
    <row r="13" spans="1:8" s="327" customFormat="1" ht="15">
      <c r="A13" s="329" t="s">
        <v>839</v>
      </c>
      <c r="B13" s="334"/>
      <c r="C13" s="335"/>
      <c r="D13" s="336"/>
      <c r="E13" s="335"/>
      <c r="F13" s="335"/>
      <c r="G13" s="335"/>
      <c r="H13" s="337"/>
    </row>
    <row r="14" spans="1:8" s="327" customFormat="1" ht="15">
      <c r="A14" s="329" t="s">
        <v>840</v>
      </c>
      <c r="B14" s="338"/>
      <c r="C14" s="330"/>
      <c r="D14"/>
      <c r="E14" s="330"/>
      <c r="F14" s="330"/>
      <c r="G14" s="330"/>
      <c r="H14" s="339"/>
    </row>
    <row r="15" spans="1:8" s="327" customFormat="1" ht="15">
      <c r="A15" s="329" t="s">
        <v>841</v>
      </c>
      <c r="B15" s="338"/>
      <c r="C15" s="330"/>
      <c r="D15"/>
      <c r="E15" s="330"/>
      <c r="F15" s="330"/>
      <c r="G15" s="330"/>
      <c r="H15" s="339"/>
    </row>
    <row r="16" spans="1:8" ht="15">
      <c r="A16" s="329" t="s">
        <v>842</v>
      </c>
      <c r="B16" s="338"/>
      <c r="C16" s="330"/>
      <c r="D16"/>
      <c r="E16" s="330"/>
      <c r="F16" s="330"/>
      <c r="G16" s="330"/>
      <c r="H16" s="339"/>
    </row>
    <row r="17" spans="1:8" ht="15">
      <c r="A17" s="329" t="s">
        <v>843</v>
      </c>
      <c r="B17" s="338"/>
      <c r="C17" s="330"/>
      <c r="D17"/>
      <c r="E17" s="330"/>
      <c r="F17" s="330"/>
      <c r="G17" s="330"/>
      <c r="H17" s="339"/>
    </row>
    <row r="18" spans="1:8" ht="15">
      <c r="A18" s="331" t="s">
        <v>844</v>
      </c>
      <c r="B18" s="340"/>
      <c r="C18" s="332"/>
      <c r="D18" s="333"/>
      <c r="E18" s="332"/>
      <c r="F18" s="332"/>
      <c r="G18" s="332"/>
      <c r="H18" s="341"/>
    </row>
    <row r="20" spans="1:8" ht="38.25">
      <c r="B20" s="342" t="s">
        <v>851</v>
      </c>
    </row>
    <row r="25" spans="1:8" ht="25.15" customHeight="1"/>
    <row r="71" ht="101.65" customHeight="1"/>
    <row r="72" ht="25.15" customHeight="1"/>
    <row r="73" ht="78.400000000000006" customHeight="1"/>
    <row r="74" ht="54" customHeight="1"/>
  </sheetData>
  <mergeCells count="10">
    <mergeCell ref="E8:G8"/>
    <mergeCell ref="A8:B8"/>
    <mergeCell ref="C1:H1"/>
    <mergeCell ref="C2:H2"/>
    <mergeCell ref="A3:H3"/>
    <mergeCell ref="A1:B2"/>
    <mergeCell ref="A4:H4"/>
    <mergeCell ref="A5:H5"/>
    <mergeCell ref="A6:H6"/>
    <mergeCell ref="A7:H7"/>
  </mergeCells>
  <phoneticPr fontId="5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686651-5E58-45EF-B57E-D9C9821D135E}">
  <dimension ref="A1"/>
  <sheetViews>
    <sheetView workbookViewId="0">
      <selection activeCell="B3" sqref="B3"/>
    </sheetView>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20F38-D13F-47A6-BCB9-B3C065192684}">
  <dimension ref="C2:AN188"/>
  <sheetViews>
    <sheetView topLeftCell="D1" zoomScale="70" zoomScaleNormal="70" workbookViewId="0">
      <selection activeCell="F4" sqref="F4:M57"/>
    </sheetView>
  </sheetViews>
  <sheetFormatPr baseColWidth="10" defaultColWidth="10.7109375" defaultRowHeight="15"/>
  <cols>
    <col min="3" max="3" width="57.42578125" customWidth="1"/>
    <col min="6" max="6" width="18" customWidth="1"/>
    <col min="7" max="7" width="26" customWidth="1"/>
    <col min="8" max="8" width="17.140625" customWidth="1"/>
    <col min="9" max="9" width="15" customWidth="1"/>
    <col min="10" max="10" width="15.42578125" customWidth="1"/>
    <col min="11" max="11" width="17.42578125" customWidth="1"/>
    <col min="12" max="12" width="15.7109375" customWidth="1"/>
    <col min="13" max="13" width="18.140625" customWidth="1"/>
    <col min="14" max="14" width="18.42578125" customWidth="1"/>
    <col min="15" max="15" width="17" customWidth="1"/>
    <col min="16" max="16" width="17.7109375" customWidth="1"/>
    <col min="17" max="17" width="12.42578125" customWidth="1"/>
    <col min="18" max="18" width="17.140625" customWidth="1"/>
    <col min="19" max="19" width="13" customWidth="1"/>
    <col min="20" max="20" width="15.42578125" customWidth="1"/>
    <col min="22" max="22" width="13.7109375" customWidth="1"/>
    <col min="23" max="23" width="17.42578125" customWidth="1"/>
    <col min="24" max="26" width="17.7109375" customWidth="1"/>
    <col min="27" max="27" width="18.7109375" bestFit="1" customWidth="1"/>
    <col min="28" max="28" width="17.7109375" bestFit="1" customWidth="1"/>
    <col min="29" max="29" width="18.28515625" bestFit="1" customWidth="1"/>
    <col min="30" max="31" width="18.28515625" customWidth="1"/>
    <col min="33" max="35" width="14" bestFit="1" customWidth="1"/>
    <col min="36" max="36" width="14" customWidth="1"/>
    <col min="37" max="39" width="14" bestFit="1" customWidth="1"/>
  </cols>
  <sheetData>
    <row r="2" spans="3:40" ht="15.75">
      <c r="C2" s="2" t="s">
        <v>200</v>
      </c>
      <c r="D2" s="2" t="s">
        <v>119</v>
      </c>
      <c r="E2" s="2" t="s">
        <v>201</v>
      </c>
      <c r="F2" s="370" t="s">
        <v>830</v>
      </c>
      <c r="G2" s="370"/>
      <c r="H2" s="370" t="s">
        <v>829</v>
      </c>
      <c r="I2" s="370"/>
      <c r="J2" s="371" t="s">
        <v>831</v>
      </c>
      <c r="K2" s="371"/>
      <c r="L2" s="371" t="s">
        <v>293</v>
      </c>
      <c r="M2" s="371"/>
      <c r="N2" s="40"/>
      <c r="O2" s="41"/>
      <c r="P2" s="371" t="s">
        <v>291</v>
      </c>
      <c r="Q2" s="371"/>
      <c r="R2" s="371" t="s">
        <v>293</v>
      </c>
      <c r="S2" s="371"/>
      <c r="T2" s="367" t="s">
        <v>294</v>
      </c>
      <c r="U2" s="368"/>
      <c r="V2" s="369"/>
      <c r="W2" s="14"/>
      <c r="X2" s="14"/>
      <c r="Y2" s="12"/>
      <c r="Z2" s="12"/>
      <c r="AG2" s="1" t="s">
        <v>822</v>
      </c>
      <c r="AH2" s="1" t="s">
        <v>819</v>
      </c>
      <c r="AI2" s="1" t="s">
        <v>820</v>
      </c>
      <c r="AJ2" s="1" t="s">
        <v>821</v>
      </c>
      <c r="AK2" s="1" t="s">
        <v>825</v>
      </c>
      <c r="AL2" s="1" t="s">
        <v>826</v>
      </c>
      <c r="AM2" s="1" t="s">
        <v>827</v>
      </c>
    </row>
    <row r="3" spans="3:40" ht="30" customHeight="1">
      <c r="C3" s="3" t="s">
        <v>202</v>
      </c>
      <c r="D3" s="4"/>
      <c r="E3" s="5"/>
      <c r="F3" s="2" t="s">
        <v>282</v>
      </c>
      <c r="G3" s="2" t="s">
        <v>283</v>
      </c>
      <c r="H3" s="2" t="s">
        <v>282</v>
      </c>
      <c r="I3" s="2" t="s">
        <v>284</v>
      </c>
      <c r="J3" s="15" t="s">
        <v>282</v>
      </c>
      <c r="K3" s="15" t="s">
        <v>284</v>
      </c>
      <c r="L3" s="15" t="s">
        <v>282</v>
      </c>
      <c r="M3" s="15" t="s">
        <v>284</v>
      </c>
      <c r="N3" s="42" t="s">
        <v>285</v>
      </c>
      <c r="O3" s="43" t="s">
        <v>286</v>
      </c>
      <c r="P3" s="15" t="s">
        <v>282</v>
      </c>
      <c r="Q3" s="15" t="s">
        <v>284</v>
      </c>
      <c r="R3" s="15" t="s">
        <v>282</v>
      </c>
      <c r="S3" s="15" t="s">
        <v>284</v>
      </c>
      <c r="T3" s="15" t="s">
        <v>282</v>
      </c>
      <c r="U3" s="15" t="s">
        <v>284</v>
      </c>
      <c r="V3" s="15" t="s">
        <v>286</v>
      </c>
      <c r="W3" s="42" t="s">
        <v>285</v>
      </c>
      <c r="X3" s="42" t="s">
        <v>284</v>
      </c>
      <c r="Y3" s="29"/>
      <c r="Z3" s="15" t="s">
        <v>823</v>
      </c>
      <c r="AA3" s="15" t="s">
        <v>824</v>
      </c>
      <c r="AB3" s="15" t="s">
        <v>817</v>
      </c>
      <c r="AC3" s="15" t="s">
        <v>818</v>
      </c>
      <c r="AD3" s="15" t="s">
        <v>828</v>
      </c>
      <c r="AE3" s="29"/>
      <c r="AG3" s="1"/>
      <c r="AH3" s="1"/>
      <c r="AI3" s="1"/>
      <c r="AJ3" s="1"/>
      <c r="AK3" s="1"/>
      <c r="AL3" s="305"/>
      <c r="AM3" s="305"/>
    </row>
    <row r="4" spans="3:40" ht="20.65" customHeight="1">
      <c r="C4" s="6" t="s">
        <v>203</v>
      </c>
      <c r="D4" s="7" t="s">
        <v>1</v>
      </c>
      <c r="E4" s="10">
        <v>120</v>
      </c>
      <c r="F4" s="312">
        <f>+F98*1.092</f>
        <v>102040.84800000001</v>
      </c>
      <c r="G4" s="19">
        <f>+F4*E4</f>
        <v>12244901.760000002</v>
      </c>
      <c r="H4" s="314">
        <f>+H98*1.092</f>
        <v>98280.000000000015</v>
      </c>
      <c r="I4" s="19">
        <f>(E4*H4)</f>
        <v>11793600.000000002</v>
      </c>
      <c r="J4" s="312">
        <f>+J98*1.092</f>
        <v>94897.98864000001</v>
      </c>
      <c r="K4" s="20">
        <f>(E4*J4)</f>
        <v>11387758.6368</v>
      </c>
      <c r="L4" s="315">
        <f>+L98*1.092</f>
        <v>96938.805600000007</v>
      </c>
      <c r="M4" s="21">
        <f>(E4*L4)</f>
        <v>11632656.672</v>
      </c>
      <c r="N4" s="16">
        <f>(F4+H4+J4+L4)/4</f>
        <v>98039.410560000018</v>
      </c>
      <c r="O4" s="16">
        <f>(N4*1.092)</f>
        <v>107059.03633152002</v>
      </c>
      <c r="P4" s="16"/>
      <c r="Q4" s="22"/>
      <c r="R4" s="16"/>
      <c r="S4" s="16"/>
      <c r="T4" s="16"/>
      <c r="U4" s="16"/>
      <c r="V4" s="16"/>
      <c r="W4" s="16"/>
      <c r="X4" s="16">
        <f>(E4*O4)</f>
        <v>12847084.359782403</v>
      </c>
      <c r="Y4" s="306"/>
      <c r="Z4" s="306">
        <f>+IFERROR(STDEVA(F4,H4,J4,L4,P4,R4,T4),"")</f>
        <v>3008.2801189553688</v>
      </c>
      <c r="AA4" s="309">
        <f>+IFERROR(IF(   (ISBLANK(W4)), O4,W4),"")</f>
        <v>107059.03633152002</v>
      </c>
      <c r="AB4" s="310">
        <f>+IFERROR(AA4-Z4,"")</f>
        <v>104050.75621256465</v>
      </c>
      <c r="AC4" s="310">
        <f>+IFERROR(AB4+Z4,"")</f>
        <v>107059.03633152002</v>
      </c>
      <c r="AD4" s="310" t="str">
        <f>+IFERROR(((IF(Tabla134[[#This Row],[F]]=FALSE,$F4)+(IF(Tabla134[[#This Row],[H]]=FALSE,$H4)+(IF(Tabla134[[#This Row],[J]]=FALSE,$J4)+(IF(Tabla134[[#This Row],[L]]=FALSE,$L4)+(IF(Tabla134[[#This Row],[p]]=FALSE,$P4))+(IF(Tabla134[[#This Row],[R]]=FALSE,$R4)) +(IF(Tabla134[[#This Row],[T]]=FALSE,$T4))      ))))/AN4),"")</f>
        <v/>
      </c>
      <c r="AE4" s="310"/>
      <c r="AG4" s="305" t="b">
        <f>+OR($F4&lt;$AB4, $F4&gt;$AC4)</f>
        <v>1</v>
      </c>
      <c r="AH4" s="305" t="b">
        <f>+OR($H4&lt;$AB4, $H4&gt;$AC4)</f>
        <v>1</v>
      </c>
      <c r="AI4" s="305" t="b">
        <f>+OR($J4&lt;$AB4, $J4&gt;$AC4)</f>
        <v>1</v>
      </c>
      <c r="AJ4" s="305" t="b">
        <f>OR($L4&lt;$AB4, $L4&gt;$AC4)</f>
        <v>1</v>
      </c>
      <c r="AK4" s="305" t="b">
        <f>OR($P4&lt;$AB4, $P4&gt;$AC4)</f>
        <v>1</v>
      </c>
      <c r="AL4" s="305" t="b">
        <f>OR($R4&lt;$AB4, $R4&gt;$AC4)</f>
        <v>1</v>
      </c>
      <c r="AM4" s="305" t="b">
        <f t="shared" ref="AM4:AM67" si="0">OR(T4&lt;$AB4, $T4&gt;$AC4)</f>
        <v>1</v>
      </c>
      <c r="AN4">
        <f>+COUNTIF(Tabla134[[#This Row],[F]:[T]],"FALSO")</f>
        <v>0</v>
      </c>
    </row>
    <row r="5" spans="3:40" ht="22.15" customHeight="1">
      <c r="C5" s="6" t="s">
        <v>204</v>
      </c>
      <c r="D5" s="7" t="s">
        <v>1</v>
      </c>
      <c r="E5" s="10">
        <v>50</v>
      </c>
      <c r="F5" s="312">
        <f t="shared" ref="F5:F7" si="1">+F99*1.092</f>
        <v>99132.852000000014</v>
      </c>
      <c r="G5" s="19">
        <f>+F5*E5</f>
        <v>4956642.6000000006</v>
      </c>
      <c r="H5" s="314">
        <f t="shared" ref="H5:H7" si="2">+H99*1.092</f>
        <v>87360</v>
      </c>
      <c r="I5" s="19">
        <f>(E5*H5)</f>
        <v>4368000</v>
      </c>
      <c r="J5" s="312">
        <f t="shared" ref="J5:J7" si="3">+J99*1.092</f>
        <v>92193.552360000016</v>
      </c>
      <c r="K5" s="20">
        <f>(E5*J5)</f>
        <v>4609677.6180000007</v>
      </c>
      <c r="L5" s="315">
        <f t="shared" ref="L5:L7" si="4">+L99*1.092</f>
        <v>94176.209400000007</v>
      </c>
      <c r="M5" s="21">
        <f>(E5*L5)</f>
        <v>4708810.4700000007</v>
      </c>
      <c r="N5" s="16">
        <f>(F5+H5+J5+L5)/4</f>
        <v>93215.653440000009</v>
      </c>
      <c r="O5" s="16">
        <f>(N5*1.092)</f>
        <v>101791.49355648001</v>
      </c>
      <c r="P5" s="16"/>
      <c r="Q5" s="22"/>
      <c r="R5" s="16"/>
      <c r="S5" s="16"/>
      <c r="T5" s="16"/>
      <c r="U5" s="16"/>
      <c r="V5" s="16"/>
      <c r="W5" s="16"/>
      <c r="X5" s="16">
        <f>(E5*O5)</f>
        <v>5089574.6778240008</v>
      </c>
      <c r="Y5" s="306"/>
      <c r="Z5" s="306">
        <f t="shared" ref="Z5:Z68" si="5">+IFERROR(STDEVA(F5,H5,J5,L5,P5,R5,T5),"")</f>
        <v>4874.0562976463707</v>
      </c>
      <c r="AA5" s="309">
        <f t="shared" ref="AA5:AA68" si="6">+IFERROR(IF(   (ISBLANK(W5)), O5,W5),"")</f>
        <v>101791.49355648001</v>
      </c>
      <c r="AB5" s="310">
        <f t="shared" ref="AB5:AB68" si="7">+IFERROR(AA5-Z5,"")</f>
        <v>96917.437258833641</v>
      </c>
      <c r="AC5" s="310">
        <f t="shared" ref="AC5:AC68" si="8">+IFERROR(AB5+Z5,"")</f>
        <v>101791.49355648001</v>
      </c>
      <c r="AD5" s="310">
        <f>+IFERROR(((IF(Tabla134[[#This Row],[F]]=FALSE,$F5)+(IF(Tabla134[[#This Row],[H]]=FALSE,$H5)+(IF(Tabla134[[#This Row],[J]]=FALSE,$J5)+(IF(Tabla134[[#This Row],[L]]=FALSE,$L5)+(IF(Tabla134[[#This Row],[p]]=FALSE,$P5))+(IF(Tabla134[[#This Row],[R]]=FALSE,$R5)) +(IF(Tabla134[[#This Row],[T]]=FALSE,$T5))      ))))/AN5),"")</f>
        <v>99132.852000000014</v>
      </c>
      <c r="AE5" s="310"/>
      <c r="AG5" s="305" t="b">
        <f>+OR($F5&lt;$AB5, $F5&gt;$AC5)</f>
        <v>0</v>
      </c>
      <c r="AH5" s="305" t="b">
        <f t="shared" ref="AH5:AH68" si="9">+OR($H5&lt;$AB5, $H5&gt;$AC5)</f>
        <v>1</v>
      </c>
      <c r="AI5" s="305" t="b">
        <f t="shared" ref="AI5:AI68" si="10">+OR($J5&lt;$AB5, $J5&gt;$AC5)</f>
        <v>1</v>
      </c>
      <c r="AJ5" s="305" t="b">
        <f t="shared" ref="AJ5:AJ68" si="11">OR($L5&lt;$AB5, $L5&gt;$AC5)</f>
        <v>1</v>
      </c>
      <c r="AK5" s="305" t="b">
        <f t="shared" ref="AK5:AK68" si="12">OR($P5&lt;$AB5, $P5&gt;$AC5)</f>
        <v>1</v>
      </c>
      <c r="AL5" s="305" t="b">
        <f t="shared" ref="AL5:AL68" si="13">OR($R5&lt;$AB5, $R5&gt;$AC5)</f>
        <v>1</v>
      </c>
      <c r="AM5" s="305" t="b">
        <f t="shared" si="0"/>
        <v>1</v>
      </c>
      <c r="AN5">
        <f>+COUNTIF(Tabla134[[#This Row],[F]:[T]],"FALSO")</f>
        <v>1</v>
      </c>
    </row>
    <row r="6" spans="3:40" ht="17.649999999999999" customHeight="1">
      <c r="C6" s="6" t="s">
        <v>205</v>
      </c>
      <c r="D6" s="7" t="s">
        <v>1</v>
      </c>
      <c r="E6" s="10">
        <v>50</v>
      </c>
      <c r="F6" s="312">
        <f t="shared" si="1"/>
        <v>116961.936</v>
      </c>
      <c r="G6" s="19">
        <f>+F6*E6</f>
        <v>5848096.7999999998</v>
      </c>
      <c r="H6" s="314">
        <f t="shared" si="2"/>
        <v>98280.000000000015</v>
      </c>
      <c r="I6" s="19">
        <f>(E6*H6)</f>
        <v>4914000.0000000009</v>
      </c>
      <c r="J6" s="312">
        <f t="shared" si="3"/>
        <v>108774.60048000001</v>
      </c>
      <c r="K6" s="20">
        <f>(E6*J6)</f>
        <v>5438730.0240000002</v>
      </c>
      <c r="L6" s="315">
        <f t="shared" si="4"/>
        <v>111113.83920000002</v>
      </c>
      <c r="M6" s="21">
        <f>(E6*L6)</f>
        <v>5555691.9600000009</v>
      </c>
      <c r="N6" s="16">
        <f>(F6+H6+J6+L6)/4</f>
        <v>108782.59392000001</v>
      </c>
      <c r="O6" s="16">
        <f>(N6*1.092)</f>
        <v>118790.59256064003</v>
      </c>
      <c r="P6" s="16"/>
      <c r="Q6" s="22"/>
      <c r="R6" s="16"/>
      <c r="S6" s="16"/>
      <c r="T6" s="16"/>
      <c r="U6" s="16"/>
      <c r="V6" s="16"/>
      <c r="W6" s="16"/>
      <c r="X6" s="16">
        <f>(E6*O6)</f>
        <v>5939529.6280320017</v>
      </c>
      <c r="Y6" s="306"/>
      <c r="Z6" s="306">
        <f t="shared" si="5"/>
        <v>7802.5825716165891</v>
      </c>
      <c r="AA6" s="309">
        <f t="shared" si="6"/>
        <v>118790.59256064003</v>
      </c>
      <c r="AB6" s="310">
        <f t="shared" si="7"/>
        <v>110988.00998902344</v>
      </c>
      <c r="AC6" s="310">
        <f t="shared" si="8"/>
        <v>118790.59256064003</v>
      </c>
      <c r="AD6" s="310">
        <f>+IFERROR(((IF(Tabla134[[#This Row],[F]]=FALSE,$F6)+(IF(Tabla134[[#This Row],[H]]=FALSE,$H6)+(IF(Tabla134[[#This Row],[J]]=FALSE,$J6)+(IF(Tabla134[[#This Row],[L]]=FALSE,$L6)+(IF(Tabla134[[#This Row],[p]]=FALSE,$P6))+(IF(Tabla134[[#This Row],[R]]=FALSE,$R6)) +(IF(Tabla134[[#This Row],[T]]=FALSE,$T6))      ))))/AN6),"")</f>
        <v>114037.88760000002</v>
      </c>
      <c r="AE6" s="310"/>
      <c r="AG6" s="305" t="b">
        <f>+OR($F6&lt;$AB6, $F6&gt;$AC6)</f>
        <v>0</v>
      </c>
      <c r="AH6" s="305" t="b">
        <f t="shared" si="9"/>
        <v>1</v>
      </c>
      <c r="AI6" s="305" t="b">
        <f t="shared" si="10"/>
        <v>1</v>
      </c>
      <c r="AJ6" s="305" t="b">
        <f t="shared" si="11"/>
        <v>0</v>
      </c>
      <c r="AK6" s="305" t="b">
        <f t="shared" si="12"/>
        <v>1</v>
      </c>
      <c r="AL6" s="305" t="b">
        <f t="shared" si="13"/>
        <v>1</v>
      </c>
      <c r="AM6" s="305" t="b">
        <f t="shared" si="0"/>
        <v>1</v>
      </c>
      <c r="AN6">
        <f>+COUNTIF(Tabla134[[#This Row],[F]:[T]],"FALSO")</f>
        <v>2</v>
      </c>
    </row>
    <row r="7" spans="3:40" ht="23.65" customHeight="1">
      <c r="C7" s="6" t="s">
        <v>206</v>
      </c>
      <c r="D7" s="7" t="s">
        <v>1</v>
      </c>
      <c r="E7" s="10">
        <v>50</v>
      </c>
      <c r="F7" s="312">
        <f t="shared" si="1"/>
        <v>126828.156</v>
      </c>
      <c r="G7" s="19">
        <f>+F7*E7</f>
        <v>6341407.7999999998</v>
      </c>
      <c r="H7" s="314">
        <f t="shared" si="2"/>
        <v>120120.00000000001</v>
      </c>
      <c r="I7" s="19">
        <f>(E7*H7)</f>
        <v>6006000.0000000009</v>
      </c>
      <c r="J7" s="312">
        <f t="shared" si="3"/>
        <v>117950.18508000001</v>
      </c>
      <c r="K7" s="20">
        <f>(E7*J7)</f>
        <v>5897509.2540000007</v>
      </c>
      <c r="L7" s="315">
        <f t="shared" si="4"/>
        <v>120486.74820000002</v>
      </c>
      <c r="M7" s="21">
        <f>(E7*L7)</f>
        <v>6024337.4100000011</v>
      </c>
      <c r="N7" s="16">
        <f>(F7+H7+J7+L7)/4</f>
        <v>121346.27232000002</v>
      </c>
      <c r="O7" s="16">
        <f>(N7*1.092)</f>
        <v>132510.12937344002</v>
      </c>
      <c r="P7" s="16"/>
      <c r="Q7" s="22"/>
      <c r="R7" s="16"/>
      <c r="S7" s="16"/>
      <c r="T7" s="16"/>
      <c r="U7" s="16"/>
      <c r="V7" s="16"/>
      <c r="W7" s="16"/>
      <c r="X7" s="16">
        <f>(E7*O7)</f>
        <v>6625506.4686720008</v>
      </c>
      <c r="Y7" s="306"/>
      <c r="Z7" s="306">
        <f t="shared" si="5"/>
        <v>3822.1714045989188</v>
      </c>
      <c r="AA7" s="309">
        <f t="shared" si="6"/>
        <v>132510.12937344002</v>
      </c>
      <c r="AB7" s="310">
        <f t="shared" si="7"/>
        <v>128687.9579688411</v>
      </c>
      <c r="AC7" s="310">
        <f t="shared" si="8"/>
        <v>132510.12937344002</v>
      </c>
      <c r="AD7" s="310" t="str">
        <f>+IFERROR(((IF(Tabla134[[#This Row],[F]]=FALSE,$F7)+(IF(Tabla134[[#This Row],[H]]=FALSE,$H7)+(IF(Tabla134[[#This Row],[J]]=FALSE,$J7)+(IF(Tabla134[[#This Row],[L]]=FALSE,$L7)+(IF(Tabla134[[#This Row],[p]]=FALSE,$P7))+(IF(Tabla134[[#This Row],[R]]=FALSE,$R7)) +(IF(Tabla134[[#This Row],[T]]=FALSE,$T7))      ))))/AN7),"")</f>
        <v/>
      </c>
      <c r="AE7" s="310"/>
      <c r="AG7" s="305" t="b">
        <f t="shared" ref="AG7:AG70" si="14">+OR($F7&lt;$AB7, $F7&gt;$AC7)</f>
        <v>1</v>
      </c>
      <c r="AH7" s="305" t="b">
        <f t="shared" si="9"/>
        <v>1</v>
      </c>
      <c r="AI7" s="305" t="b">
        <f t="shared" si="10"/>
        <v>1</v>
      </c>
      <c r="AJ7" s="305" t="b">
        <f t="shared" si="11"/>
        <v>1</v>
      </c>
      <c r="AK7" s="305" t="b">
        <f t="shared" si="12"/>
        <v>1</v>
      </c>
      <c r="AL7" s="305" t="b">
        <f t="shared" si="13"/>
        <v>1</v>
      </c>
      <c r="AM7" s="305" t="b">
        <f t="shared" si="0"/>
        <v>1</v>
      </c>
      <c r="AN7">
        <f>+COUNTIF(Tabla134[[#This Row],[F]:[T]],"FALSO")</f>
        <v>0</v>
      </c>
    </row>
    <row r="8" spans="3:40" ht="18.399999999999999" customHeight="1">
      <c r="C8" s="3" t="s">
        <v>207</v>
      </c>
      <c r="D8" s="8"/>
      <c r="E8" s="11"/>
      <c r="F8" s="313"/>
      <c r="G8" s="17"/>
      <c r="H8" s="313"/>
      <c r="I8" s="17"/>
      <c r="J8" s="313"/>
      <c r="K8" s="17"/>
      <c r="L8" s="313"/>
      <c r="M8" s="17"/>
      <c r="N8" s="17"/>
      <c r="O8" s="17"/>
      <c r="P8" s="17"/>
      <c r="Q8" s="23"/>
      <c r="R8" s="17"/>
      <c r="S8" s="17"/>
      <c r="T8" s="17"/>
      <c r="U8" s="17"/>
      <c r="V8" s="17"/>
      <c r="W8" s="17"/>
      <c r="X8" s="17"/>
      <c r="Y8" s="307"/>
      <c r="Z8" s="306" t="str">
        <f t="shared" si="5"/>
        <v/>
      </c>
      <c r="AA8" s="309">
        <f t="shared" si="6"/>
        <v>0</v>
      </c>
      <c r="AB8" s="310" t="str">
        <f t="shared" si="7"/>
        <v/>
      </c>
      <c r="AC8" s="310" t="str">
        <f t="shared" si="8"/>
        <v/>
      </c>
      <c r="AD8" s="310">
        <f>+IFERROR(((IF(Tabla134[[#This Row],[F]]=FALSE,$F8)+(IF(Tabla134[[#This Row],[H]]=FALSE,$H8)+(IF(Tabla134[[#This Row],[J]]=FALSE,$J8)+(IF(Tabla134[[#This Row],[L]]=FALSE,$L8)+(IF(Tabla134[[#This Row],[p]]=FALSE,$P8))+(IF(Tabla134[[#This Row],[R]]=FALSE,$R8)) +(IF(Tabla134[[#This Row],[T]]=FALSE,$T8))      ))))/AN8),"")</f>
        <v>0</v>
      </c>
      <c r="AE8" s="310"/>
      <c r="AG8" s="305" t="b">
        <f t="shared" si="14"/>
        <v>0</v>
      </c>
      <c r="AH8" s="305" t="b">
        <f t="shared" si="9"/>
        <v>0</v>
      </c>
      <c r="AI8" s="305" t="b">
        <f t="shared" si="10"/>
        <v>0</v>
      </c>
      <c r="AJ8" s="305" t="b">
        <f t="shared" si="11"/>
        <v>0</v>
      </c>
      <c r="AK8" s="305" t="b">
        <f>OR($P8&lt;$AB8, $P8&gt;$AC8)</f>
        <v>0</v>
      </c>
      <c r="AL8" s="305" t="b">
        <f t="shared" si="13"/>
        <v>0</v>
      </c>
      <c r="AM8" s="305" t="b">
        <f t="shared" si="0"/>
        <v>0</v>
      </c>
      <c r="AN8">
        <f>+COUNTIF(Tabla134[[#This Row],[F]:[T]],"FALSO")</f>
        <v>7</v>
      </c>
    </row>
    <row r="9" spans="3:40" ht="30.4" customHeight="1">
      <c r="C9" s="6" t="s">
        <v>208</v>
      </c>
      <c r="D9" s="7" t="s">
        <v>5</v>
      </c>
      <c r="E9" s="10">
        <v>10</v>
      </c>
      <c r="F9" s="313"/>
      <c r="G9" s="16"/>
      <c r="H9" s="313"/>
      <c r="I9" s="16"/>
      <c r="J9" s="313"/>
      <c r="K9" s="16"/>
      <c r="L9" s="313"/>
      <c r="M9" s="16"/>
      <c r="N9" s="16"/>
      <c r="O9" s="16"/>
      <c r="P9" s="25">
        <v>250000</v>
      </c>
      <c r="Q9" s="22"/>
      <c r="R9" s="22">
        <v>57876.479999999996</v>
      </c>
      <c r="S9" s="16"/>
      <c r="T9" s="16"/>
      <c r="U9" s="16"/>
      <c r="V9" s="16"/>
      <c r="W9" s="16">
        <f>(P9+R9)/2</f>
        <v>153938.23999999999</v>
      </c>
      <c r="X9" s="16">
        <f>(W9*E9)</f>
        <v>1539382.4</v>
      </c>
      <c r="Y9" s="306"/>
      <c r="Z9" s="306">
        <f t="shared" si="5"/>
        <v>135851.84381742933</v>
      </c>
      <c r="AA9" s="309">
        <f t="shared" si="6"/>
        <v>153938.23999999999</v>
      </c>
      <c r="AB9" s="310">
        <f t="shared" si="7"/>
        <v>18086.396182570665</v>
      </c>
      <c r="AC9" s="310">
        <f t="shared" si="8"/>
        <v>153938.23999999999</v>
      </c>
      <c r="AD9" s="310">
        <f>+IFERROR(((IF(Tabla134[[#This Row],[F]]=FALSE,$F9)+(IF(Tabla134[[#This Row],[H]]=FALSE,$H9)+(IF(Tabla134[[#This Row],[J]]=FALSE,$J9)+(IF(Tabla134[[#This Row],[L]]=FALSE,$L9)+(IF(Tabla134[[#This Row],[p]]=FALSE,$P9))+(IF(Tabla134[[#This Row],[R]]=FALSE,$R9)) +(IF(Tabla134[[#This Row],[T]]=FALSE,$T9))      ))))/AN9),"")</f>
        <v>57876.479999999996</v>
      </c>
      <c r="AE9" s="310"/>
      <c r="AG9" s="305" t="b">
        <f t="shared" si="14"/>
        <v>1</v>
      </c>
      <c r="AH9" s="305" t="b">
        <f t="shared" si="9"/>
        <v>1</v>
      </c>
      <c r="AI9" s="305" t="b">
        <f t="shared" si="10"/>
        <v>1</v>
      </c>
      <c r="AJ9" s="305" t="b">
        <f t="shared" si="11"/>
        <v>1</v>
      </c>
      <c r="AK9" s="305" t="b">
        <f t="shared" si="12"/>
        <v>1</v>
      </c>
      <c r="AL9" s="305" t="b">
        <f t="shared" si="13"/>
        <v>0</v>
      </c>
      <c r="AM9" s="305" t="b">
        <f t="shared" si="0"/>
        <v>1</v>
      </c>
      <c r="AN9">
        <f>+COUNTIF(Tabla134[[#This Row],[F]:[T]],"FALSO")</f>
        <v>1</v>
      </c>
    </row>
    <row r="10" spans="3:40" ht="31.9" customHeight="1">
      <c r="C10" s="6" t="s">
        <v>209</v>
      </c>
      <c r="D10" s="7" t="s">
        <v>5</v>
      </c>
      <c r="E10" s="10">
        <v>10</v>
      </c>
      <c r="F10" s="313"/>
      <c r="G10" s="16"/>
      <c r="H10" s="313"/>
      <c r="I10" s="16"/>
      <c r="J10" s="313"/>
      <c r="K10" s="16"/>
      <c r="L10" s="313"/>
      <c r="M10" s="16"/>
      <c r="N10" s="16"/>
      <c r="O10" s="16"/>
      <c r="P10" s="25">
        <v>2500000</v>
      </c>
      <c r="Q10" s="22"/>
      <c r="R10" s="22">
        <v>1886791.6799999999</v>
      </c>
      <c r="S10" s="16"/>
      <c r="T10" s="16"/>
      <c r="U10" s="16"/>
      <c r="V10" s="16"/>
      <c r="W10" s="16">
        <f>(P10+R10)/2</f>
        <v>2193395.84</v>
      </c>
      <c r="X10" s="16">
        <f>(W10*E10)</f>
        <v>21933958.399999999</v>
      </c>
      <c r="Y10" s="306"/>
      <c r="Z10" s="306">
        <f t="shared" si="5"/>
        <v>433603.76135201281</v>
      </c>
      <c r="AA10" s="309">
        <f t="shared" si="6"/>
        <v>2193395.84</v>
      </c>
      <c r="AB10" s="310">
        <f t="shared" si="7"/>
        <v>1759792.078647987</v>
      </c>
      <c r="AC10" s="310">
        <f t="shared" si="8"/>
        <v>2193395.84</v>
      </c>
      <c r="AD10" s="310">
        <f>+IFERROR(((IF(Tabla134[[#This Row],[F]]=FALSE,$F10)+(IF(Tabla134[[#This Row],[H]]=FALSE,$H10)+(IF(Tabla134[[#This Row],[J]]=FALSE,$J10)+(IF(Tabla134[[#This Row],[L]]=FALSE,$L10)+(IF(Tabla134[[#This Row],[p]]=FALSE,$P10))+(IF(Tabla134[[#This Row],[R]]=FALSE,$R10)) +(IF(Tabla134[[#This Row],[T]]=FALSE,$T10))      ))))/AN10),"")</f>
        <v>1886791.6799999999</v>
      </c>
      <c r="AE10" s="310"/>
      <c r="AG10" s="305" t="b">
        <f t="shared" si="14"/>
        <v>1</v>
      </c>
      <c r="AH10" s="305" t="b">
        <f t="shared" si="9"/>
        <v>1</v>
      </c>
      <c r="AI10" s="305" t="b">
        <f t="shared" si="10"/>
        <v>1</v>
      </c>
      <c r="AJ10" s="305" t="b">
        <f>OR($L10&lt;$AB10, $L10&gt;$AC10)</f>
        <v>1</v>
      </c>
      <c r="AK10" s="305" t="b">
        <f t="shared" si="12"/>
        <v>1</v>
      </c>
      <c r="AL10" s="305" t="b">
        <f t="shared" si="13"/>
        <v>0</v>
      </c>
      <c r="AM10" s="305" t="b">
        <f t="shared" si="0"/>
        <v>1</v>
      </c>
      <c r="AN10">
        <f>+COUNTIF(Tabla134[[#This Row],[F]:[T]],"FALSO")</f>
        <v>1</v>
      </c>
    </row>
    <row r="11" spans="3:40" ht="34.15" customHeight="1">
      <c r="C11" s="6" t="s">
        <v>210</v>
      </c>
      <c r="D11" s="7" t="s">
        <v>5</v>
      </c>
      <c r="E11" s="10">
        <v>12</v>
      </c>
      <c r="F11" s="313"/>
      <c r="G11" s="16"/>
      <c r="H11" s="313"/>
      <c r="I11" s="16"/>
      <c r="J11" s="313"/>
      <c r="K11" s="16"/>
      <c r="L11" s="313"/>
      <c r="M11" s="16"/>
      <c r="N11" s="16"/>
      <c r="O11" s="16"/>
      <c r="P11" s="25">
        <v>1600000</v>
      </c>
      <c r="Q11" s="22"/>
      <c r="R11" s="22">
        <v>1564231.6799999999</v>
      </c>
      <c r="S11" s="16"/>
      <c r="T11" s="16"/>
      <c r="U11" s="16"/>
      <c r="V11" s="16"/>
      <c r="W11" s="16">
        <f>(P11+R11)/2</f>
        <v>1582115.8399999999</v>
      </c>
      <c r="X11" s="16">
        <f>(W11*E11)</f>
        <v>18985390.079999998</v>
      </c>
      <c r="Y11" s="306"/>
      <c r="Z11" s="306">
        <f t="shared" si="5"/>
        <v>25292.021623650457</v>
      </c>
      <c r="AA11" s="309">
        <f t="shared" si="6"/>
        <v>1582115.8399999999</v>
      </c>
      <c r="AB11" s="310">
        <f t="shared" si="7"/>
        <v>1556823.8183763493</v>
      </c>
      <c r="AC11" s="310">
        <f t="shared" si="8"/>
        <v>1582115.8399999999</v>
      </c>
      <c r="AD11" s="310">
        <f>+IFERROR(((IF(Tabla134[[#This Row],[F]]=FALSE,$F11)+(IF(Tabla134[[#This Row],[H]]=FALSE,$H11)+(IF(Tabla134[[#This Row],[J]]=FALSE,$J11)+(IF(Tabla134[[#This Row],[L]]=FALSE,$L11)+(IF(Tabla134[[#This Row],[p]]=FALSE,$P11))+(IF(Tabla134[[#This Row],[R]]=FALSE,$R11)) +(IF(Tabla134[[#This Row],[T]]=FALSE,$T11))      ))))/AN11),"")</f>
        <v>1564231.6799999999</v>
      </c>
      <c r="AE11" s="310"/>
      <c r="AG11" s="305" t="b">
        <f t="shared" si="14"/>
        <v>1</v>
      </c>
      <c r="AH11" s="305" t="b">
        <f t="shared" si="9"/>
        <v>1</v>
      </c>
      <c r="AI11" s="305" t="b">
        <f t="shared" si="10"/>
        <v>1</v>
      </c>
      <c r="AJ11" s="305" t="b">
        <f t="shared" si="11"/>
        <v>1</v>
      </c>
      <c r="AK11" s="305" t="b">
        <f t="shared" si="12"/>
        <v>1</v>
      </c>
      <c r="AL11" s="305" t="b">
        <f t="shared" si="13"/>
        <v>0</v>
      </c>
      <c r="AM11" s="305" t="b">
        <f t="shared" si="0"/>
        <v>1</v>
      </c>
      <c r="AN11">
        <f>+COUNTIF(Tabla134[[#This Row],[F]:[T]],"FALSO")</f>
        <v>1</v>
      </c>
    </row>
    <row r="12" spans="3:40" ht="28.9" customHeight="1">
      <c r="C12" s="6" t="s">
        <v>211</v>
      </c>
      <c r="D12" s="7" t="s">
        <v>2</v>
      </c>
      <c r="E12" s="10">
        <v>40</v>
      </c>
      <c r="F12" s="313"/>
      <c r="G12" s="16"/>
      <c r="H12" s="313"/>
      <c r="I12" s="16"/>
      <c r="J12" s="313"/>
      <c r="K12" s="16"/>
      <c r="L12" s="313"/>
      <c r="M12" s="16"/>
      <c r="N12" s="16"/>
      <c r="O12" s="16"/>
      <c r="P12" s="25">
        <v>1500000</v>
      </c>
      <c r="Q12" s="22"/>
      <c r="R12" s="26">
        <v>266618.88</v>
      </c>
      <c r="S12" s="16"/>
      <c r="T12" s="16"/>
      <c r="U12" s="16"/>
      <c r="V12" s="16"/>
      <c r="W12" s="16">
        <f>(P12+R12)/2</f>
        <v>883309.44</v>
      </c>
      <c r="X12" s="16">
        <f>(W12*E12)</f>
        <v>35332377.599999994</v>
      </c>
      <c r="Y12" s="306"/>
      <c r="Z12" s="306">
        <f t="shared" si="5"/>
        <v>872132.15373945911</v>
      </c>
      <c r="AA12" s="309">
        <f t="shared" si="6"/>
        <v>883309.44</v>
      </c>
      <c r="AB12" s="310">
        <f t="shared" si="7"/>
        <v>11177.28626054083</v>
      </c>
      <c r="AC12" s="310">
        <f t="shared" si="8"/>
        <v>883309.44</v>
      </c>
      <c r="AD12" s="310">
        <f>+IFERROR(((IF(Tabla134[[#This Row],[F]]=FALSE,$F12)+(IF(Tabla134[[#This Row],[H]]=FALSE,$H12)+(IF(Tabla134[[#This Row],[J]]=FALSE,$J12)+(IF(Tabla134[[#This Row],[L]]=FALSE,$L12)+(IF(Tabla134[[#This Row],[p]]=FALSE,$P12))+(IF(Tabla134[[#This Row],[R]]=FALSE,$R12)) +(IF(Tabla134[[#This Row],[T]]=FALSE,$T12))      ))))/AN12),"")</f>
        <v>266618.88</v>
      </c>
      <c r="AE12" s="310"/>
      <c r="AG12" s="305" t="b">
        <f t="shared" si="14"/>
        <v>1</v>
      </c>
      <c r="AH12" s="305" t="b">
        <f t="shared" si="9"/>
        <v>1</v>
      </c>
      <c r="AI12" s="305" t="b">
        <f t="shared" si="10"/>
        <v>1</v>
      </c>
      <c r="AJ12" s="305" t="b">
        <f t="shared" si="11"/>
        <v>1</v>
      </c>
      <c r="AK12" s="305" t="b">
        <f t="shared" si="12"/>
        <v>1</v>
      </c>
      <c r="AL12" s="305" t="b">
        <f t="shared" si="13"/>
        <v>0</v>
      </c>
      <c r="AM12" s="305" t="b">
        <f t="shared" si="0"/>
        <v>1</v>
      </c>
      <c r="AN12">
        <f>+COUNTIF(Tabla134[[#This Row],[F]:[T]],"FALSO")</f>
        <v>1</v>
      </c>
    </row>
    <row r="13" spans="3:40" ht="19.899999999999999" customHeight="1">
      <c r="C13" s="6" t="s">
        <v>212</v>
      </c>
      <c r="D13" s="7" t="s">
        <v>5</v>
      </c>
      <c r="E13" s="10">
        <v>50</v>
      </c>
      <c r="F13" s="313"/>
      <c r="G13" s="16"/>
      <c r="H13" s="313"/>
      <c r="I13" s="16"/>
      <c r="J13" s="313"/>
      <c r="K13" s="16"/>
      <c r="L13" s="313"/>
      <c r="M13" s="16"/>
      <c r="N13" s="16"/>
      <c r="O13" s="16"/>
      <c r="P13" s="25">
        <v>850000</v>
      </c>
      <c r="Q13" s="22"/>
      <c r="R13" s="26">
        <v>526878.71999999997</v>
      </c>
      <c r="S13" s="16"/>
      <c r="T13" s="16"/>
      <c r="U13" s="16"/>
      <c r="V13" s="16"/>
      <c r="W13" s="16">
        <f>(P13+R13)/2</f>
        <v>688439.36</v>
      </c>
      <c r="X13" s="16">
        <f>(W13*E13)</f>
        <v>34421968</v>
      </c>
      <c r="Y13" s="306"/>
      <c r="Z13" s="306">
        <f t="shared" si="5"/>
        <v>228481.24823367712</v>
      </c>
      <c r="AA13" s="309">
        <f t="shared" si="6"/>
        <v>688439.36</v>
      </c>
      <c r="AB13" s="310">
        <f t="shared" si="7"/>
        <v>459958.11176632287</v>
      </c>
      <c r="AC13" s="310">
        <f t="shared" si="8"/>
        <v>688439.36</v>
      </c>
      <c r="AD13" s="310">
        <f>+IFERROR(((IF(Tabla134[[#This Row],[F]]=FALSE,$F13)+(IF(Tabla134[[#This Row],[H]]=FALSE,$H13)+(IF(Tabla134[[#This Row],[J]]=FALSE,$J13)+(IF(Tabla134[[#This Row],[L]]=FALSE,$L13)+(IF(Tabla134[[#This Row],[p]]=FALSE,$P13))+(IF(Tabla134[[#This Row],[R]]=FALSE,$R13)) +(IF(Tabla134[[#This Row],[T]]=FALSE,$T13))      ))))/AN13),"")</f>
        <v>526878.71999999997</v>
      </c>
      <c r="AE13" s="310"/>
      <c r="AG13" s="305" t="b">
        <f t="shared" si="14"/>
        <v>1</v>
      </c>
      <c r="AH13" s="305" t="b">
        <f t="shared" si="9"/>
        <v>1</v>
      </c>
      <c r="AI13" s="305" t="b">
        <f t="shared" si="10"/>
        <v>1</v>
      </c>
      <c r="AJ13" s="305" t="b">
        <f t="shared" si="11"/>
        <v>1</v>
      </c>
      <c r="AK13" s="305" t="b">
        <f t="shared" si="12"/>
        <v>1</v>
      </c>
      <c r="AL13" s="305" t="b">
        <f t="shared" si="13"/>
        <v>0</v>
      </c>
      <c r="AM13" s="305" t="b">
        <f t="shared" si="0"/>
        <v>1</v>
      </c>
      <c r="AN13">
        <f>+COUNTIF(Tabla134[[#This Row],[F]:[T]],"FALSO")</f>
        <v>1</v>
      </c>
    </row>
    <row r="14" spans="3:40" ht="19.149999999999999" customHeight="1">
      <c r="C14" s="3" t="s">
        <v>213</v>
      </c>
      <c r="D14" s="8"/>
      <c r="E14" s="11"/>
      <c r="F14" s="313"/>
      <c r="G14" s="17"/>
      <c r="H14" s="313"/>
      <c r="I14" s="17"/>
      <c r="J14" s="313"/>
      <c r="K14" s="17"/>
      <c r="L14" s="313"/>
      <c r="M14" s="17"/>
      <c r="N14" s="17"/>
      <c r="O14" s="17"/>
      <c r="P14" s="27"/>
      <c r="Q14" s="23"/>
      <c r="R14" s="17"/>
      <c r="S14" s="17"/>
      <c r="T14" s="17"/>
      <c r="U14" s="17"/>
      <c r="V14" s="17"/>
      <c r="W14" s="17"/>
      <c r="X14" s="17"/>
      <c r="Y14" s="307"/>
      <c r="Z14" s="306" t="str">
        <f t="shared" si="5"/>
        <v/>
      </c>
      <c r="AA14" s="309">
        <f t="shared" si="6"/>
        <v>0</v>
      </c>
      <c r="AB14" s="310" t="str">
        <f t="shared" si="7"/>
        <v/>
      </c>
      <c r="AC14" s="310" t="str">
        <f t="shared" si="8"/>
        <v/>
      </c>
      <c r="AD14" s="310">
        <f>+IFERROR(((IF(Tabla134[[#This Row],[F]]=FALSE,$F14)+(IF(Tabla134[[#This Row],[H]]=FALSE,$H14)+(IF(Tabla134[[#This Row],[J]]=FALSE,$J14)+(IF(Tabla134[[#This Row],[L]]=FALSE,$L14)+(IF(Tabla134[[#This Row],[p]]=FALSE,$P14))+(IF(Tabla134[[#This Row],[R]]=FALSE,$R14)) +(IF(Tabla134[[#This Row],[T]]=FALSE,$T14))      ))))/AN14),"")</f>
        <v>0</v>
      </c>
      <c r="AE14" s="310"/>
      <c r="AG14" s="305" t="b">
        <f t="shared" si="14"/>
        <v>0</v>
      </c>
      <c r="AH14" s="305" t="b">
        <f t="shared" si="9"/>
        <v>0</v>
      </c>
      <c r="AI14" s="305" t="b">
        <f t="shared" si="10"/>
        <v>0</v>
      </c>
      <c r="AJ14" s="305" t="b">
        <f t="shared" si="11"/>
        <v>0</v>
      </c>
      <c r="AK14" s="305" t="b">
        <f t="shared" si="12"/>
        <v>0</v>
      </c>
      <c r="AL14" s="305" t="b">
        <f t="shared" si="13"/>
        <v>0</v>
      </c>
      <c r="AM14" s="305" t="b">
        <f t="shared" si="0"/>
        <v>0</v>
      </c>
      <c r="AN14">
        <f>+COUNTIF(Tabla134[[#This Row],[F]:[T]],"FALSO")</f>
        <v>7</v>
      </c>
    </row>
    <row r="15" spans="3:40" ht="18" customHeight="1">
      <c r="C15" s="6" t="s">
        <v>214</v>
      </c>
      <c r="D15" s="7" t="s">
        <v>5</v>
      </c>
      <c r="E15" s="10">
        <v>516</v>
      </c>
      <c r="F15" s="312">
        <f>+F109*1.092</f>
        <v>7425.6</v>
      </c>
      <c r="G15" s="19">
        <f>+F15*E15</f>
        <v>3831609.6</v>
      </c>
      <c r="H15" s="314">
        <f>+H109*1.092</f>
        <v>7316.4000000000005</v>
      </c>
      <c r="I15" s="19">
        <f>(E15*H15)</f>
        <v>3775262.4000000004</v>
      </c>
      <c r="J15" s="312">
        <f>+J109*1.092</f>
        <v>6905.8080000000009</v>
      </c>
      <c r="K15" s="20">
        <f>(E15*J15)</f>
        <v>3563396.9280000003</v>
      </c>
      <c r="L15" s="315">
        <f>+L109*1.092</f>
        <v>7054.3200000000006</v>
      </c>
      <c r="M15" s="21">
        <f>(E15*L15)</f>
        <v>3640029.12</v>
      </c>
      <c r="N15" s="16">
        <f>(F15+H15+J15+L15)/4</f>
        <v>7175.5320000000002</v>
      </c>
      <c r="O15" s="16">
        <f>(N15*1.092)</f>
        <v>7835.6809440000006</v>
      </c>
      <c r="P15" s="16"/>
      <c r="Q15" s="22"/>
      <c r="R15" s="16"/>
      <c r="S15" s="16"/>
      <c r="T15" s="16"/>
      <c r="U15" s="16"/>
      <c r="V15" s="16"/>
      <c r="W15" s="16"/>
      <c r="X15" s="16">
        <f>(O15*E15)</f>
        <v>4043211.3671040004</v>
      </c>
      <c r="Y15" s="306"/>
      <c r="Z15" s="306">
        <f t="shared" si="5"/>
        <v>237.92238452066653</v>
      </c>
      <c r="AA15" s="309">
        <f t="shared" si="6"/>
        <v>7835.6809440000006</v>
      </c>
      <c r="AB15" s="310">
        <f t="shared" si="7"/>
        <v>7597.7585594793345</v>
      </c>
      <c r="AC15" s="310">
        <f t="shared" si="8"/>
        <v>7835.6809440000006</v>
      </c>
      <c r="AD15" s="310" t="str">
        <f>+IFERROR(((IF(Tabla134[[#This Row],[F]]=FALSE,$F15)+(IF(Tabla134[[#This Row],[H]]=FALSE,$H15)+(IF(Tabla134[[#This Row],[J]]=FALSE,$J15)+(IF(Tabla134[[#This Row],[L]]=FALSE,$L15)+(IF(Tabla134[[#This Row],[p]]=FALSE,$P15))+(IF(Tabla134[[#This Row],[R]]=FALSE,$R15)) +(IF(Tabla134[[#This Row],[T]]=FALSE,$T15))      ))))/AN15),"")</f>
        <v/>
      </c>
      <c r="AE15" s="310"/>
      <c r="AG15" s="305" t="b">
        <f t="shared" si="14"/>
        <v>1</v>
      </c>
      <c r="AH15" s="305" t="b">
        <f t="shared" si="9"/>
        <v>1</v>
      </c>
      <c r="AI15" s="305" t="b">
        <f t="shared" si="10"/>
        <v>1</v>
      </c>
      <c r="AJ15" s="305" t="b">
        <f t="shared" si="11"/>
        <v>1</v>
      </c>
      <c r="AK15" s="305" t="b">
        <f t="shared" si="12"/>
        <v>1</v>
      </c>
      <c r="AL15" s="305" t="b">
        <f t="shared" si="13"/>
        <v>1</v>
      </c>
      <c r="AM15" s="305" t="b">
        <f t="shared" si="0"/>
        <v>1</v>
      </c>
      <c r="AN15">
        <f>+COUNTIF(Tabla134[[#This Row],[F]:[T]],"FALSO")</f>
        <v>0</v>
      </c>
    </row>
    <row r="16" spans="3:40" ht="28.9" customHeight="1">
      <c r="C16" s="6" t="s">
        <v>215</v>
      </c>
      <c r="D16" s="7" t="s">
        <v>5</v>
      </c>
      <c r="E16" s="10">
        <v>8164</v>
      </c>
      <c r="F16" s="312">
        <f>+F110*1.092</f>
        <v>7425.6</v>
      </c>
      <c r="G16" s="19">
        <f>+F16*E16</f>
        <v>60622598.400000006</v>
      </c>
      <c r="H16" s="314">
        <f>+H110*1.092</f>
        <v>7316.4000000000005</v>
      </c>
      <c r="I16" s="19">
        <f>(E16*H16)</f>
        <v>59731089.600000001</v>
      </c>
      <c r="J16" s="312">
        <f>+J110*1.092</f>
        <v>6905.8080000000009</v>
      </c>
      <c r="K16" s="20">
        <f>(E16*J16)</f>
        <v>56379016.512000009</v>
      </c>
      <c r="L16" s="315">
        <f>+L110*1.092</f>
        <v>7054.3200000000006</v>
      </c>
      <c r="M16" s="21">
        <f>(E16*L16)</f>
        <v>57591468.480000004</v>
      </c>
      <c r="N16" s="16">
        <f>(F16+H16+J16+L16)/4</f>
        <v>7175.5320000000002</v>
      </c>
      <c r="O16" s="16">
        <f>(N16*1.092)</f>
        <v>7835.6809440000006</v>
      </c>
      <c r="P16" s="16"/>
      <c r="Q16" s="22"/>
      <c r="R16" s="16"/>
      <c r="S16" s="16"/>
      <c r="T16" s="16"/>
      <c r="U16" s="16"/>
      <c r="V16" s="16"/>
      <c r="W16" s="16"/>
      <c r="X16" s="16">
        <f>(O16*E16)</f>
        <v>63970499.226816006</v>
      </c>
      <c r="Y16" s="306"/>
      <c r="Z16" s="306">
        <f t="shared" si="5"/>
        <v>237.92238452066653</v>
      </c>
      <c r="AA16" s="309">
        <f t="shared" si="6"/>
        <v>7835.6809440000006</v>
      </c>
      <c r="AB16" s="310">
        <f t="shared" si="7"/>
        <v>7597.7585594793345</v>
      </c>
      <c r="AC16" s="310">
        <f t="shared" si="8"/>
        <v>7835.6809440000006</v>
      </c>
      <c r="AD16" s="310" t="str">
        <f>+IFERROR(((IF(Tabla134[[#This Row],[F]]=FALSE,$F16)+(IF(Tabla134[[#This Row],[H]]=FALSE,$H16)+(IF(Tabla134[[#This Row],[J]]=FALSE,$J16)+(IF(Tabla134[[#This Row],[L]]=FALSE,$L16)+(IF(Tabla134[[#This Row],[p]]=FALSE,$P16))+(IF(Tabla134[[#This Row],[R]]=FALSE,$R16)) +(IF(Tabla134[[#This Row],[T]]=FALSE,$T16))      ))))/AN16),"")</f>
        <v/>
      </c>
      <c r="AE16" s="310"/>
      <c r="AG16" s="305" t="b">
        <f t="shared" si="14"/>
        <v>1</v>
      </c>
      <c r="AH16" s="305" t="b">
        <f t="shared" si="9"/>
        <v>1</v>
      </c>
      <c r="AI16" s="305" t="b">
        <f t="shared" si="10"/>
        <v>1</v>
      </c>
      <c r="AJ16" s="305" t="b">
        <f t="shared" si="11"/>
        <v>1</v>
      </c>
      <c r="AK16" s="305" t="b">
        <f t="shared" si="12"/>
        <v>1</v>
      </c>
      <c r="AL16" s="305" t="b">
        <f t="shared" si="13"/>
        <v>1</v>
      </c>
      <c r="AM16" s="305" t="b">
        <f t="shared" si="0"/>
        <v>1</v>
      </c>
      <c r="AN16">
        <f>+COUNTIF(Tabla134[[#This Row],[F]:[T]],"FALSO")</f>
        <v>0</v>
      </c>
    </row>
    <row r="17" spans="3:40" ht="20.65" customHeight="1">
      <c r="C17" s="3" t="s">
        <v>129</v>
      </c>
      <c r="D17" s="8"/>
      <c r="E17" s="11"/>
      <c r="F17" s="313"/>
      <c r="G17" s="17"/>
      <c r="H17" s="313"/>
      <c r="I17" s="17"/>
      <c r="J17" s="313"/>
      <c r="K17" s="17"/>
      <c r="L17" s="313"/>
      <c r="M17" s="17"/>
      <c r="N17" s="17"/>
      <c r="O17" s="17"/>
      <c r="P17" s="17"/>
      <c r="Q17" s="23"/>
      <c r="R17" s="17"/>
      <c r="S17" s="17"/>
      <c r="T17" s="17"/>
      <c r="U17" s="17"/>
      <c r="V17" s="17"/>
      <c r="W17" s="17"/>
      <c r="X17" s="17"/>
      <c r="Y17" s="307"/>
      <c r="Z17" s="306" t="str">
        <f t="shared" si="5"/>
        <v/>
      </c>
      <c r="AA17" s="309">
        <f t="shared" si="6"/>
        <v>0</v>
      </c>
      <c r="AB17" s="310" t="str">
        <f t="shared" si="7"/>
        <v/>
      </c>
      <c r="AC17" s="310" t="str">
        <f t="shared" si="8"/>
        <v/>
      </c>
      <c r="AD17" s="310">
        <f>+IFERROR(((IF(Tabla134[[#This Row],[F]]=FALSE,$F17)+(IF(Tabla134[[#This Row],[H]]=FALSE,$H17)+(IF(Tabla134[[#This Row],[J]]=FALSE,$J17)+(IF(Tabla134[[#This Row],[L]]=FALSE,$L17)+(IF(Tabla134[[#This Row],[p]]=FALSE,$P17))+(IF(Tabla134[[#This Row],[R]]=FALSE,$R17)) +(IF(Tabla134[[#This Row],[T]]=FALSE,$T17))      ))))/AN17),"")</f>
        <v>0</v>
      </c>
      <c r="AE17" s="310"/>
      <c r="AG17" s="305" t="b">
        <f t="shared" si="14"/>
        <v>0</v>
      </c>
      <c r="AH17" s="305" t="b">
        <f t="shared" si="9"/>
        <v>0</v>
      </c>
      <c r="AI17" s="305" t="b">
        <f t="shared" si="10"/>
        <v>0</v>
      </c>
      <c r="AJ17" s="305" t="b">
        <f t="shared" si="11"/>
        <v>0</v>
      </c>
      <c r="AK17" s="305" t="b">
        <f t="shared" si="12"/>
        <v>0</v>
      </c>
      <c r="AL17" s="305" t="b">
        <f t="shared" si="13"/>
        <v>0</v>
      </c>
      <c r="AM17" s="305" t="b">
        <f t="shared" si="0"/>
        <v>0</v>
      </c>
      <c r="AN17">
        <f>+COUNTIF(Tabla134[[#This Row],[F]:[T]],"FALSO")</f>
        <v>7</v>
      </c>
    </row>
    <row r="18" spans="3:40" ht="45" customHeight="1">
      <c r="C18" s="6" t="s">
        <v>216</v>
      </c>
      <c r="D18" s="7" t="s">
        <v>2</v>
      </c>
      <c r="E18" s="10">
        <v>10</v>
      </c>
      <c r="F18" s="313"/>
      <c r="G18" s="16"/>
      <c r="H18" s="313"/>
      <c r="I18" s="16"/>
      <c r="J18" s="313"/>
      <c r="K18" s="16"/>
      <c r="L18" s="313"/>
      <c r="M18" s="16"/>
      <c r="N18" s="16"/>
      <c r="O18" s="16"/>
      <c r="P18" s="26">
        <v>3500000</v>
      </c>
      <c r="Q18" s="22"/>
      <c r="R18" s="22">
        <v>1066475.52</v>
      </c>
      <c r="S18" s="16"/>
      <c r="T18" s="16"/>
      <c r="U18" s="16"/>
      <c r="V18" s="16"/>
      <c r="W18" s="16">
        <f>(P18+R18)/2</f>
        <v>2283237.7599999998</v>
      </c>
      <c r="X18" s="16">
        <f>(W18*E18)</f>
        <v>22832377.599999998</v>
      </c>
      <c r="Y18" s="306"/>
      <c r="Z18" s="306">
        <f t="shared" si="5"/>
        <v>1720761.6619914672</v>
      </c>
      <c r="AA18" s="309">
        <f>+IFERROR(IF(   (ISBLANK(W18)), O18,W18),"")</f>
        <v>2283237.7599999998</v>
      </c>
      <c r="AB18" s="310">
        <f t="shared" si="7"/>
        <v>562476.09800853254</v>
      </c>
      <c r="AC18" s="310">
        <f t="shared" si="8"/>
        <v>2283237.7599999998</v>
      </c>
      <c r="AD18" s="310">
        <f>+IFERROR(((IF(Tabla134[[#This Row],[F]]=FALSE,$F18)+(IF(Tabla134[[#This Row],[H]]=FALSE,$H18)+(IF(Tabla134[[#This Row],[J]]=FALSE,$J18)+(IF(Tabla134[[#This Row],[L]]=FALSE,$L18)+(IF(Tabla134[[#This Row],[p]]=FALSE,$P18))+(IF(Tabla134[[#This Row],[R]]=FALSE,$R18)) +(IF(Tabla134[[#This Row],[T]]=FALSE,$T18))      ))))/AN18),"")</f>
        <v>1066475.52</v>
      </c>
      <c r="AE18" s="310"/>
      <c r="AG18" s="305" t="b">
        <f t="shared" si="14"/>
        <v>1</v>
      </c>
      <c r="AH18" s="305" t="b">
        <f t="shared" si="9"/>
        <v>1</v>
      </c>
      <c r="AI18" s="305" t="b">
        <f t="shared" si="10"/>
        <v>1</v>
      </c>
      <c r="AJ18" s="305" t="b">
        <f t="shared" si="11"/>
        <v>1</v>
      </c>
      <c r="AK18" s="305" t="b">
        <f t="shared" si="12"/>
        <v>1</v>
      </c>
      <c r="AL18" s="305" t="b">
        <f t="shared" si="13"/>
        <v>0</v>
      </c>
      <c r="AM18" s="305" t="b">
        <f t="shared" si="0"/>
        <v>1</v>
      </c>
      <c r="AN18">
        <f>+COUNTIF(Tabla134[[#This Row],[F]:[T]],"FALSO")</f>
        <v>1</v>
      </c>
    </row>
    <row r="19" spans="3:40" ht="19.899999999999999" customHeight="1">
      <c r="C19" s="3" t="s">
        <v>217</v>
      </c>
      <c r="D19" s="8"/>
      <c r="E19" s="11"/>
      <c r="F19" s="313"/>
      <c r="G19" s="17"/>
      <c r="H19" s="313"/>
      <c r="I19" s="17"/>
      <c r="J19" s="313"/>
      <c r="K19" s="17"/>
      <c r="L19" s="313"/>
      <c r="M19" s="17"/>
      <c r="N19" s="17"/>
      <c r="O19" s="17"/>
      <c r="P19" s="17"/>
      <c r="Q19" s="17"/>
      <c r="R19" s="17"/>
      <c r="S19" s="17"/>
      <c r="T19" s="17"/>
      <c r="U19" s="17"/>
      <c r="V19" s="17"/>
      <c r="W19" s="17"/>
      <c r="X19" s="17"/>
      <c r="Y19" s="307"/>
      <c r="Z19" s="306" t="str">
        <f t="shared" si="5"/>
        <v/>
      </c>
      <c r="AA19" s="309">
        <f t="shared" si="6"/>
        <v>0</v>
      </c>
      <c r="AB19" s="310" t="str">
        <f t="shared" si="7"/>
        <v/>
      </c>
      <c r="AC19" s="310" t="str">
        <f t="shared" si="8"/>
        <v/>
      </c>
      <c r="AD19" s="310">
        <f>+IFERROR(((IF(Tabla134[[#This Row],[F]]=FALSE,$F19)+(IF(Tabla134[[#This Row],[H]]=FALSE,$H19)+(IF(Tabla134[[#This Row],[J]]=FALSE,$J19)+(IF(Tabla134[[#This Row],[L]]=FALSE,$L19)+(IF(Tabla134[[#This Row],[p]]=FALSE,$P19))+(IF(Tabla134[[#This Row],[R]]=FALSE,$R19)) +(IF(Tabla134[[#This Row],[T]]=FALSE,$T19))      ))))/AN19),"")</f>
        <v>0</v>
      </c>
      <c r="AE19" s="310"/>
      <c r="AG19" s="305" t="b">
        <f t="shared" si="14"/>
        <v>0</v>
      </c>
      <c r="AH19" s="305" t="b">
        <f t="shared" si="9"/>
        <v>0</v>
      </c>
      <c r="AI19" s="305" t="b">
        <f t="shared" si="10"/>
        <v>0</v>
      </c>
      <c r="AJ19" s="305" t="b">
        <f t="shared" si="11"/>
        <v>0</v>
      </c>
      <c r="AK19" s="305" t="b">
        <f t="shared" si="12"/>
        <v>0</v>
      </c>
      <c r="AL19" s="305" t="b">
        <f t="shared" si="13"/>
        <v>0</v>
      </c>
      <c r="AM19" s="305" t="b">
        <f t="shared" si="0"/>
        <v>0</v>
      </c>
      <c r="AN19">
        <f>+COUNTIF(Tabla134[[#This Row],[F]:[T]],"FALSO")</f>
        <v>7</v>
      </c>
    </row>
    <row r="20" spans="3:40" ht="21.4" customHeight="1">
      <c r="C20" s="6" t="s">
        <v>218</v>
      </c>
      <c r="D20" s="7" t="s">
        <v>1</v>
      </c>
      <c r="E20" s="10">
        <v>100</v>
      </c>
      <c r="F20" s="312">
        <f>+F114*1.092</f>
        <v>31054.296000000002</v>
      </c>
      <c r="G20" s="19">
        <f>+F20*E20</f>
        <v>3105429.6</v>
      </c>
      <c r="H20" s="314">
        <f>+H114*1.092</f>
        <v>21840</v>
      </c>
      <c r="I20" s="19">
        <f>(E20*H20)</f>
        <v>2184000</v>
      </c>
      <c r="J20" s="312">
        <f>+J114*1.092</f>
        <v>28880.495280000003</v>
      </c>
      <c r="K20" s="20">
        <f>(E20*J20)</f>
        <v>2888049.5280000004</v>
      </c>
      <c r="L20" s="315">
        <f>+L114*1.092</f>
        <v>29501.581200000001</v>
      </c>
      <c r="M20" s="21">
        <f>(E20*L20)</f>
        <v>2950158.12</v>
      </c>
      <c r="N20" s="16">
        <f>+N114*1.092</f>
        <v>27819.093120000001</v>
      </c>
      <c r="O20" s="16">
        <f>(N20*1.092)</f>
        <v>30378.449687040003</v>
      </c>
      <c r="P20" s="16"/>
      <c r="Q20" s="16"/>
      <c r="R20" s="16"/>
      <c r="S20" s="16"/>
      <c r="T20" s="16"/>
      <c r="U20" s="16"/>
      <c r="V20" s="16"/>
      <c r="W20" s="16"/>
      <c r="X20" s="16">
        <f>(O20*E20)</f>
        <v>3037844.9687040001</v>
      </c>
      <c r="Y20" s="306"/>
      <c r="Z20" s="306">
        <f t="shared" si="5"/>
        <v>4089.5571437905924</v>
      </c>
      <c r="AA20" s="309">
        <f t="shared" si="6"/>
        <v>30378.449687040003</v>
      </c>
      <c r="AB20" s="310">
        <f t="shared" si="7"/>
        <v>26288.892543249411</v>
      </c>
      <c r="AC20" s="310">
        <f t="shared" si="8"/>
        <v>30378.449687040003</v>
      </c>
      <c r="AD20" s="310">
        <f>+IFERROR(((IF(Tabla134[[#This Row],[F]]=FALSE,$F20)+(IF(Tabla134[[#This Row],[H]]=FALSE,$H20)+(IF(Tabla134[[#This Row],[J]]=FALSE,$J20)+(IF(Tabla134[[#This Row],[L]]=FALSE,$L20)+(IF(Tabla134[[#This Row],[p]]=FALSE,$P20))+(IF(Tabla134[[#This Row],[R]]=FALSE,$R20)) +(IF(Tabla134[[#This Row],[T]]=FALSE,$T20))      ))))/AN20),"")</f>
        <v>29191.038240000002</v>
      </c>
      <c r="AE20" s="310"/>
      <c r="AG20" s="305" t="b">
        <f t="shared" si="14"/>
        <v>1</v>
      </c>
      <c r="AH20" s="305" t="b">
        <f t="shared" si="9"/>
        <v>1</v>
      </c>
      <c r="AI20" s="305" t="b">
        <f t="shared" si="10"/>
        <v>0</v>
      </c>
      <c r="AJ20" s="305" t="b">
        <f t="shared" si="11"/>
        <v>0</v>
      </c>
      <c r="AK20" s="305" t="b">
        <f t="shared" si="12"/>
        <v>1</v>
      </c>
      <c r="AL20" s="305" t="b">
        <f t="shared" si="13"/>
        <v>1</v>
      </c>
      <c r="AM20" s="305" t="b">
        <f t="shared" si="0"/>
        <v>1</v>
      </c>
      <c r="AN20">
        <f>+COUNTIF(Tabla134[[#This Row],[F]:[T]],"FALSO")</f>
        <v>2</v>
      </c>
    </row>
    <row r="21" spans="3:40" ht="18" customHeight="1">
      <c r="C21" s="6" t="s">
        <v>219</v>
      </c>
      <c r="D21" s="7" t="s">
        <v>197</v>
      </c>
      <c r="E21" s="10">
        <v>1</v>
      </c>
      <c r="F21" s="313"/>
      <c r="G21" s="16"/>
      <c r="H21" s="313"/>
      <c r="I21" s="16"/>
      <c r="J21" s="313"/>
      <c r="K21" s="16"/>
      <c r="L21" s="313"/>
      <c r="M21" s="16"/>
      <c r="N21" s="16"/>
      <c r="O21" s="16"/>
      <c r="P21" s="25">
        <v>65000000</v>
      </c>
      <c r="Q21" s="16"/>
      <c r="R21" s="22">
        <v>12049920</v>
      </c>
      <c r="S21" s="16"/>
      <c r="T21" s="16"/>
      <c r="U21" s="16"/>
      <c r="V21" s="16"/>
      <c r="W21" s="16">
        <f t="shared" ref="W21:W37" si="15">(P21+R21)/2</f>
        <v>38524960</v>
      </c>
      <c r="X21" s="16">
        <f t="shared" ref="X21:X37" si="16">(W21*E21)</f>
        <v>38524960</v>
      </c>
      <c r="Y21" s="306"/>
      <c r="Z21" s="306">
        <f t="shared" si="5"/>
        <v>37441360.632370189</v>
      </c>
      <c r="AA21" s="309">
        <f t="shared" si="6"/>
        <v>38524960</v>
      </c>
      <c r="AB21" s="310">
        <f t="shared" si="7"/>
        <v>1083599.3676298112</v>
      </c>
      <c r="AC21" s="310">
        <f t="shared" si="8"/>
        <v>38524960</v>
      </c>
      <c r="AD21" s="310">
        <f>+IFERROR(((IF(Tabla134[[#This Row],[F]]=FALSE,$F21)+(IF(Tabla134[[#This Row],[H]]=FALSE,$H21)+(IF(Tabla134[[#This Row],[J]]=FALSE,$J21)+(IF(Tabla134[[#This Row],[L]]=FALSE,$L21)+(IF(Tabla134[[#This Row],[p]]=FALSE,$P21))+(IF(Tabla134[[#This Row],[R]]=FALSE,$R21)) +(IF(Tabla134[[#This Row],[T]]=FALSE,$T21))      ))))/AN21),"")</f>
        <v>12049920</v>
      </c>
      <c r="AE21" s="310"/>
      <c r="AG21" s="305" t="b">
        <f t="shared" si="14"/>
        <v>1</v>
      </c>
      <c r="AH21" s="305" t="b">
        <f t="shared" si="9"/>
        <v>1</v>
      </c>
      <c r="AI21" s="305" t="b">
        <f t="shared" si="10"/>
        <v>1</v>
      </c>
      <c r="AJ21" s="305" t="b">
        <f t="shared" si="11"/>
        <v>1</v>
      </c>
      <c r="AK21" s="305" t="b">
        <f t="shared" si="12"/>
        <v>1</v>
      </c>
      <c r="AL21" s="305" t="b">
        <f t="shared" si="13"/>
        <v>0</v>
      </c>
      <c r="AM21" s="305" t="b">
        <f t="shared" si="0"/>
        <v>1</v>
      </c>
      <c r="AN21">
        <f>+COUNTIF(Tabla134[[#This Row],[F]:[T]],"FALSO")</f>
        <v>1</v>
      </c>
    </row>
    <row r="22" spans="3:40" ht="19.899999999999999" customHeight="1">
      <c r="C22" s="6" t="s">
        <v>220</v>
      </c>
      <c r="D22" s="7" t="s">
        <v>1</v>
      </c>
      <c r="E22" s="10">
        <v>60</v>
      </c>
      <c r="F22" s="313"/>
      <c r="G22" s="16"/>
      <c r="H22" s="313"/>
      <c r="I22" s="16"/>
      <c r="J22" s="313"/>
      <c r="K22" s="16"/>
      <c r="L22" s="313"/>
      <c r="M22" s="16"/>
      <c r="N22" s="16"/>
      <c r="O22" s="16"/>
      <c r="P22" s="25">
        <v>350000</v>
      </c>
      <c r="Q22" s="16"/>
      <c r="R22" s="22">
        <v>88012.800000000003</v>
      </c>
      <c r="S22" s="16"/>
      <c r="T22" s="16"/>
      <c r="U22" s="16"/>
      <c r="V22" s="16"/>
      <c r="W22" s="16">
        <f t="shared" si="15"/>
        <v>219006.4</v>
      </c>
      <c r="X22" s="16">
        <f t="shared" si="16"/>
        <v>13140384</v>
      </c>
      <c r="Y22" s="306"/>
      <c r="Z22" s="306">
        <f t="shared" si="5"/>
        <v>185252.92570407625</v>
      </c>
      <c r="AA22" s="309">
        <f t="shared" si="6"/>
        <v>219006.4</v>
      </c>
      <c r="AB22" s="310">
        <f t="shared" si="7"/>
        <v>33753.474295923748</v>
      </c>
      <c r="AC22" s="310">
        <f t="shared" si="8"/>
        <v>219006.4</v>
      </c>
      <c r="AD22" s="310">
        <f>+IFERROR(((IF(Tabla134[[#This Row],[F]]=FALSE,$F22)+(IF(Tabla134[[#This Row],[H]]=FALSE,$H22)+(IF(Tabla134[[#This Row],[J]]=FALSE,$J22)+(IF(Tabla134[[#This Row],[L]]=FALSE,$L22)+(IF(Tabla134[[#This Row],[p]]=FALSE,$P22))+(IF(Tabla134[[#This Row],[R]]=FALSE,$R22)) +(IF(Tabla134[[#This Row],[T]]=FALSE,$T22))      ))))/AN22),"")</f>
        <v>88012.800000000003</v>
      </c>
      <c r="AE22" s="310"/>
      <c r="AG22" s="305" t="b">
        <f t="shared" si="14"/>
        <v>1</v>
      </c>
      <c r="AH22" s="305" t="b">
        <f t="shared" si="9"/>
        <v>1</v>
      </c>
      <c r="AI22" s="305" t="b">
        <f t="shared" si="10"/>
        <v>1</v>
      </c>
      <c r="AJ22" s="305" t="b">
        <f t="shared" si="11"/>
        <v>1</v>
      </c>
      <c r="AK22" s="305" t="b">
        <f t="shared" si="12"/>
        <v>1</v>
      </c>
      <c r="AL22" s="305" t="b">
        <f t="shared" si="13"/>
        <v>0</v>
      </c>
      <c r="AM22" s="305" t="b">
        <f t="shared" si="0"/>
        <v>1</v>
      </c>
      <c r="AN22">
        <f>+COUNTIF(Tabla134[[#This Row],[F]:[T]],"FALSO")</f>
        <v>1</v>
      </c>
    </row>
    <row r="23" spans="3:40" ht="16.149999999999999" customHeight="1">
      <c r="C23" s="6" t="s">
        <v>221</v>
      </c>
      <c r="D23" s="7" t="s">
        <v>5</v>
      </c>
      <c r="E23" s="10">
        <v>1</v>
      </c>
      <c r="F23" s="313"/>
      <c r="G23" s="16"/>
      <c r="H23" s="313"/>
      <c r="I23" s="16"/>
      <c r="J23" s="313"/>
      <c r="K23" s="16"/>
      <c r="L23" s="313"/>
      <c r="M23" s="16"/>
      <c r="N23" s="16"/>
      <c r="O23" s="16"/>
      <c r="P23" s="25">
        <v>750000</v>
      </c>
      <c r="Q23" s="16"/>
      <c r="R23" s="22">
        <v>75202.559999999998</v>
      </c>
      <c r="S23" s="16"/>
      <c r="T23" s="16"/>
      <c r="U23" s="16"/>
      <c r="V23" s="16"/>
      <c r="W23" s="16">
        <f t="shared" si="15"/>
        <v>412601.28</v>
      </c>
      <c r="X23" s="16">
        <f t="shared" si="16"/>
        <v>412601.28</v>
      </c>
      <c r="Y23" s="306"/>
      <c r="Z23" s="306">
        <f t="shared" si="5"/>
        <v>477153.84575132234</v>
      </c>
      <c r="AA23" s="309">
        <f t="shared" si="6"/>
        <v>412601.28</v>
      </c>
      <c r="AB23" s="310">
        <f t="shared" si="7"/>
        <v>-64552.565751322312</v>
      </c>
      <c r="AC23" s="310">
        <f t="shared" si="8"/>
        <v>412601.28</v>
      </c>
      <c r="AD23" s="310">
        <f>+IFERROR(((IF(Tabla134[[#This Row],[F]]=FALSE,$F23)+(IF(Tabla134[[#This Row],[H]]=FALSE,$H23)+(IF(Tabla134[[#This Row],[J]]=FALSE,$J23)+(IF(Tabla134[[#This Row],[L]]=FALSE,$L23)+(IF(Tabla134[[#This Row],[p]]=FALSE,$P23))+(IF(Tabla134[[#This Row],[R]]=FALSE,$R23)) +(IF(Tabla134[[#This Row],[T]]=FALSE,$T23))      ))))/AN23),"")</f>
        <v>12533.76</v>
      </c>
      <c r="AE23" s="310"/>
      <c r="AG23" s="305" t="b">
        <f t="shared" si="14"/>
        <v>0</v>
      </c>
      <c r="AH23" s="305" t="b">
        <f t="shared" si="9"/>
        <v>0</v>
      </c>
      <c r="AI23" s="305" t="b">
        <f t="shared" si="10"/>
        <v>0</v>
      </c>
      <c r="AJ23" s="305" t="b">
        <f t="shared" si="11"/>
        <v>0</v>
      </c>
      <c r="AK23" s="305" t="b">
        <f t="shared" si="12"/>
        <v>1</v>
      </c>
      <c r="AL23" s="305" t="b">
        <f t="shared" si="13"/>
        <v>0</v>
      </c>
      <c r="AM23" s="305" t="b">
        <f t="shared" si="0"/>
        <v>0</v>
      </c>
      <c r="AN23">
        <f>+COUNTIF(Tabla134[[#This Row],[F]:[T]],"FALSO")</f>
        <v>6</v>
      </c>
    </row>
    <row r="24" spans="3:40" ht="27.4" customHeight="1">
      <c r="C24" s="6" t="s">
        <v>292</v>
      </c>
      <c r="D24" s="7" t="s">
        <v>2</v>
      </c>
      <c r="E24" s="10">
        <v>1</v>
      </c>
      <c r="F24" s="313"/>
      <c r="G24" s="16"/>
      <c r="H24" s="313"/>
      <c r="I24" s="16"/>
      <c r="J24" s="313"/>
      <c r="K24" s="16"/>
      <c r="L24" s="313"/>
      <c r="M24" s="16"/>
      <c r="N24" s="16"/>
      <c r="O24" s="16"/>
      <c r="P24" s="25">
        <v>850000</v>
      </c>
      <c r="Q24" s="16"/>
      <c r="R24" s="22">
        <v>430663.67999999999</v>
      </c>
      <c r="S24" s="16"/>
      <c r="T24" s="16"/>
      <c r="U24" s="16"/>
      <c r="V24" s="16"/>
      <c r="W24" s="16">
        <f t="shared" si="15"/>
        <v>640331.84</v>
      </c>
      <c r="X24" s="16">
        <f t="shared" si="16"/>
        <v>640331.84</v>
      </c>
      <c r="Y24" s="306"/>
      <c r="Z24" s="306">
        <f t="shared" si="5"/>
        <v>296515.55546981201</v>
      </c>
      <c r="AA24" s="309">
        <f t="shared" si="6"/>
        <v>640331.84</v>
      </c>
      <c r="AB24" s="310">
        <f t="shared" si="7"/>
        <v>343816.28453018796</v>
      </c>
      <c r="AC24" s="310">
        <f t="shared" si="8"/>
        <v>640331.84</v>
      </c>
      <c r="AD24" s="310">
        <f>+IFERROR(((IF(Tabla134[[#This Row],[F]]=FALSE,$F24)+(IF(Tabla134[[#This Row],[H]]=FALSE,$H24)+(IF(Tabla134[[#This Row],[J]]=FALSE,$J24)+(IF(Tabla134[[#This Row],[L]]=FALSE,$L24)+(IF(Tabla134[[#This Row],[p]]=FALSE,$P24))+(IF(Tabla134[[#This Row],[R]]=FALSE,$R24)) +(IF(Tabla134[[#This Row],[T]]=FALSE,$T24))      ))))/AN24),"")</f>
        <v>430663.67999999999</v>
      </c>
      <c r="AE24" s="310"/>
      <c r="AG24" s="305" t="b">
        <f t="shared" si="14"/>
        <v>1</v>
      </c>
      <c r="AH24" s="305" t="b">
        <f t="shared" si="9"/>
        <v>1</v>
      </c>
      <c r="AI24" s="305" t="b">
        <f t="shared" si="10"/>
        <v>1</v>
      </c>
      <c r="AJ24" s="305" t="b">
        <f t="shared" si="11"/>
        <v>1</v>
      </c>
      <c r="AK24" s="305" t="b">
        <f t="shared" si="12"/>
        <v>1</v>
      </c>
      <c r="AL24" s="305" t="b">
        <f t="shared" si="13"/>
        <v>0</v>
      </c>
      <c r="AM24" s="305" t="b">
        <f t="shared" si="0"/>
        <v>1</v>
      </c>
      <c r="AN24">
        <f>+COUNTIF(Tabla134[[#This Row],[F]:[T]],"FALSO")</f>
        <v>1</v>
      </c>
    </row>
    <row r="25" spans="3:40" ht="19.899999999999999" customHeight="1">
      <c r="C25" s="6" t="s">
        <v>222</v>
      </c>
      <c r="D25" s="7" t="s">
        <v>2</v>
      </c>
      <c r="E25" s="10">
        <v>1</v>
      </c>
      <c r="F25" s="313"/>
      <c r="G25" s="16"/>
      <c r="H25" s="313"/>
      <c r="I25" s="16"/>
      <c r="J25" s="313"/>
      <c r="K25" s="16"/>
      <c r="L25" s="313"/>
      <c r="M25" s="16"/>
      <c r="N25" s="16"/>
      <c r="O25" s="16"/>
      <c r="P25" s="25">
        <v>55000000</v>
      </c>
      <c r="Q25" s="16"/>
      <c r="R25" s="22">
        <v>184655831.03999999</v>
      </c>
      <c r="S25" s="16"/>
      <c r="T25" s="16"/>
      <c r="U25" s="16"/>
      <c r="V25" s="16"/>
      <c r="W25" s="16">
        <f t="shared" si="15"/>
        <v>119827915.52</v>
      </c>
      <c r="X25" s="16">
        <f t="shared" si="16"/>
        <v>119827915.52</v>
      </c>
      <c r="Y25" s="306"/>
      <c r="Z25" s="306">
        <f t="shared" si="5"/>
        <v>91680517.348761246</v>
      </c>
      <c r="AA25" s="309">
        <f t="shared" si="6"/>
        <v>119827915.52</v>
      </c>
      <c r="AB25" s="310">
        <f t="shared" si="7"/>
        <v>28147398.17123875</v>
      </c>
      <c r="AC25" s="310">
        <f t="shared" si="8"/>
        <v>119827915.52</v>
      </c>
      <c r="AD25" s="310">
        <f>+IFERROR(((IF(Tabla134[[#This Row],[F]]=FALSE,$F25)+(IF(Tabla134[[#This Row],[H]]=FALSE,$H25)+(IF(Tabla134[[#This Row],[J]]=FALSE,$J25)+(IF(Tabla134[[#This Row],[L]]=FALSE,$L25)+(IF(Tabla134[[#This Row],[p]]=FALSE,$P25))+(IF(Tabla134[[#This Row],[R]]=FALSE,$R25)) +(IF(Tabla134[[#This Row],[T]]=FALSE,$T25))      ))))/AN25),"")</f>
        <v>55000000</v>
      </c>
      <c r="AE25" s="310"/>
      <c r="AG25" s="305" t="b">
        <f t="shared" si="14"/>
        <v>1</v>
      </c>
      <c r="AH25" s="305" t="b">
        <f t="shared" si="9"/>
        <v>1</v>
      </c>
      <c r="AI25" s="305" t="b">
        <f t="shared" si="10"/>
        <v>1</v>
      </c>
      <c r="AJ25" s="305" t="b">
        <f t="shared" si="11"/>
        <v>1</v>
      </c>
      <c r="AK25" s="305" t="b">
        <f t="shared" si="12"/>
        <v>0</v>
      </c>
      <c r="AL25" s="305" t="b">
        <f t="shared" si="13"/>
        <v>1</v>
      </c>
      <c r="AM25" s="305" t="b">
        <f t="shared" si="0"/>
        <v>1</v>
      </c>
      <c r="AN25">
        <f>+COUNTIF(Tabla134[[#This Row],[F]:[T]],"FALSO")</f>
        <v>1</v>
      </c>
    </row>
    <row r="26" spans="3:40" ht="29.65" customHeight="1">
      <c r="C26" s="6" t="s">
        <v>223</v>
      </c>
      <c r="D26" s="7" t="s">
        <v>197</v>
      </c>
      <c r="E26" s="10">
        <v>1</v>
      </c>
      <c r="F26" s="313"/>
      <c r="G26" s="16"/>
      <c r="H26" s="313"/>
      <c r="I26" s="16"/>
      <c r="J26" s="313"/>
      <c r="K26" s="16"/>
      <c r="L26" s="313"/>
      <c r="M26" s="16"/>
      <c r="N26" s="16"/>
      <c r="O26" s="16"/>
      <c r="P26" s="25">
        <v>235000000</v>
      </c>
      <c r="Q26" s="16"/>
      <c r="R26" s="22">
        <v>575346216.96000004</v>
      </c>
      <c r="S26" s="16"/>
      <c r="T26" s="16"/>
      <c r="U26" s="16"/>
      <c r="V26" s="16"/>
      <c r="W26" s="16">
        <f t="shared" si="15"/>
        <v>405173108.48000002</v>
      </c>
      <c r="X26" s="16">
        <f t="shared" si="16"/>
        <v>405173108.48000002</v>
      </c>
      <c r="Y26" s="306"/>
      <c r="Z26" s="306">
        <f t="shared" si="5"/>
        <v>240661117.96360397</v>
      </c>
      <c r="AA26" s="309">
        <f t="shared" si="6"/>
        <v>405173108.48000002</v>
      </c>
      <c r="AB26" s="310">
        <f t="shared" si="7"/>
        <v>164511990.51639605</v>
      </c>
      <c r="AC26" s="310">
        <f t="shared" si="8"/>
        <v>405173108.48000002</v>
      </c>
      <c r="AD26" s="310">
        <f>+IFERROR(((IF(Tabla134[[#This Row],[F]]=FALSE,$F26)+(IF(Tabla134[[#This Row],[H]]=FALSE,$H26)+(IF(Tabla134[[#This Row],[J]]=FALSE,$J26)+(IF(Tabla134[[#This Row],[L]]=FALSE,$L26)+(IF(Tabla134[[#This Row],[p]]=FALSE,$P26))+(IF(Tabla134[[#This Row],[R]]=FALSE,$R26)) +(IF(Tabla134[[#This Row],[T]]=FALSE,$T26))      ))))/AN26),"")</f>
        <v>235000000</v>
      </c>
      <c r="AE26" s="310"/>
      <c r="AG26" s="305" t="b">
        <f t="shared" si="14"/>
        <v>1</v>
      </c>
      <c r="AH26" s="305" t="b">
        <f t="shared" si="9"/>
        <v>1</v>
      </c>
      <c r="AI26" s="305" t="b">
        <f t="shared" si="10"/>
        <v>1</v>
      </c>
      <c r="AJ26" s="305" t="b">
        <f t="shared" si="11"/>
        <v>1</v>
      </c>
      <c r="AK26" s="305" t="b">
        <f t="shared" si="12"/>
        <v>0</v>
      </c>
      <c r="AL26" s="305" t="b">
        <f t="shared" si="13"/>
        <v>1</v>
      </c>
      <c r="AM26" s="305" t="b">
        <f t="shared" si="0"/>
        <v>1</v>
      </c>
      <c r="AN26">
        <f>+COUNTIF(Tabla134[[#This Row],[F]:[T]],"FALSO")</f>
        <v>1</v>
      </c>
    </row>
    <row r="27" spans="3:40" ht="30" customHeight="1">
      <c r="C27" s="6" t="s">
        <v>224</v>
      </c>
      <c r="D27" s="7" t="s">
        <v>197</v>
      </c>
      <c r="E27" s="10">
        <v>1</v>
      </c>
      <c r="F27" s="313"/>
      <c r="G27" s="16"/>
      <c r="H27" s="313"/>
      <c r="I27" s="16"/>
      <c r="J27" s="313"/>
      <c r="K27" s="16"/>
      <c r="L27" s="313"/>
      <c r="M27" s="16"/>
      <c r="N27" s="16"/>
      <c r="O27" s="16"/>
      <c r="P27" s="25">
        <v>185000000</v>
      </c>
      <c r="Q27" s="16"/>
      <c r="R27" s="22">
        <v>287673108.48000002</v>
      </c>
      <c r="S27" s="16"/>
      <c r="T27" s="16"/>
      <c r="U27" s="16"/>
      <c r="V27" s="16"/>
      <c r="W27" s="16">
        <f t="shared" si="15"/>
        <v>236336554.24000001</v>
      </c>
      <c r="X27" s="16">
        <f t="shared" si="16"/>
        <v>236336554.24000001</v>
      </c>
      <c r="Y27" s="306"/>
      <c r="Z27" s="306">
        <f t="shared" si="5"/>
        <v>72600851.251710042</v>
      </c>
      <c r="AA27" s="309">
        <f t="shared" si="6"/>
        <v>236336554.24000001</v>
      </c>
      <c r="AB27" s="310">
        <f t="shared" si="7"/>
        <v>163735702.98828995</v>
      </c>
      <c r="AC27" s="310">
        <f t="shared" si="8"/>
        <v>236336554.24000001</v>
      </c>
      <c r="AD27" s="310">
        <f>+IFERROR(((IF(Tabla134[[#This Row],[F]]=FALSE,$F27)+(IF(Tabla134[[#This Row],[H]]=FALSE,$H27)+(IF(Tabla134[[#This Row],[J]]=FALSE,$J27)+(IF(Tabla134[[#This Row],[L]]=FALSE,$L27)+(IF(Tabla134[[#This Row],[p]]=FALSE,$P27))+(IF(Tabla134[[#This Row],[R]]=FALSE,$R27)) +(IF(Tabla134[[#This Row],[T]]=FALSE,$T27))      ))))/AN27),"")</f>
        <v>185000000</v>
      </c>
      <c r="AE27" s="310"/>
      <c r="AG27" s="305" t="b">
        <f t="shared" si="14"/>
        <v>1</v>
      </c>
      <c r="AH27" s="305" t="b">
        <f t="shared" si="9"/>
        <v>1</v>
      </c>
      <c r="AI27" s="305" t="b">
        <f t="shared" si="10"/>
        <v>1</v>
      </c>
      <c r="AJ27" s="305" t="b">
        <f t="shared" si="11"/>
        <v>1</v>
      </c>
      <c r="AK27" s="305" t="b">
        <f t="shared" si="12"/>
        <v>0</v>
      </c>
      <c r="AL27" s="305" t="b">
        <f t="shared" si="13"/>
        <v>1</v>
      </c>
      <c r="AM27" s="305" t="b">
        <f t="shared" si="0"/>
        <v>1</v>
      </c>
      <c r="AN27">
        <f>+COUNTIF(Tabla134[[#This Row],[F]:[T]],"FALSO")</f>
        <v>1</v>
      </c>
    </row>
    <row r="28" spans="3:40" ht="16.899999999999999" customHeight="1">
      <c r="C28" s="6" t="s">
        <v>225</v>
      </c>
      <c r="D28" s="7" t="s">
        <v>2</v>
      </c>
      <c r="E28" s="10">
        <v>1</v>
      </c>
      <c r="F28" s="313"/>
      <c r="G28" s="16"/>
      <c r="H28" s="313"/>
      <c r="I28" s="16"/>
      <c r="J28" s="313"/>
      <c r="K28" s="16"/>
      <c r="L28" s="313"/>
      <c r="M28" s="16"/>
      <c r="N28" s="16"/>
      <c r="O28" s="16"/>
      <c r="P28" s="25">
        <v>850000</v>
      </c>
      <c r="Q28" s="16"/>
      <c r="R28" s="22">
        <v>81192.959999999992</v>
      </c>
      <c r="S28" s="16"/>
      <c r="T28" s="16"/>
      <c r="U28" s="16"/>
      <c r="V28" s="16"/>
      <c r="W28" s="16">
        <f t="shared" si="15"/>
        <v>465596.48</v>
      </c>
      <c r="X28" s="16">
        <f t="shared" si="16"/>
        <v>465596.48</v>
      </c>
      <c r="Y28" s="306"/>
      <c r="Z28" s="306">
        <f t="shared" si="5"/>
        <v>543628.67140795733</v>
      </c>
      <c r="AA28" s="309">
        <f t="shared" si="6"/>
        <v>465596.48</v>
      </c>
      <c r="AB28" s="310">
        <f t="shared" si="7"/>
        <v>-78032.191407957347</v>
      </c>
      <c r="AC28" s="310">
        <f t="shared" si="8"/>
        <v>465596.48</v>
      </c>
      <c r="AD28" s="310">
        <f>+IFERROR(((IF(Tabla134[[#This Row],[F]]=FALSE,$F28)+(IF(Tabla134[[#This Row],[H]]=FALSE,$H28)+(IF(Tabla134[[#This Row],[J]]=FALSE,$J28)+(IF(Tabla134[[#This Row],[L]]=FALSE,$L28)+(IF(Tabla134[[#This Row],[p]]=FALSE,$P28))+(IF(Tabla134[[#This Row],[R]]=FALSE,$R28)) +(IF(Tabla134[[#This Row],[T]]=FALSE,$T28))      ))))/AN28),"")</f>
        <v>13532.159999999998</v>
      </c>
      <c r="AE28" s="310"/>
      <c r="AG28" s="305" t="b">
        <f t="shared" si="14"/>
        <v>0</v>
      </c>
      <c r="AH28" s="305" t="b">
        <f t="shared" si="9"/>
        <v>0</v>
      </c>
      <c r="AI28" s="305" t="b">
        <f t="shared" si="10"/>
        <v>0</v>
      </c>
      <c r="AJ28" s="305" t="b">
        <f t="shared" si="11"/>
        <v>0</v>
      </c>
      <c r="AK28" s="305" t="b">
        <f t="shared" si="12"/>
        <v>1</v>
      </c>
      <c r="AL28" s="305" t="b">
        <f t="shared" si="13"/>
        <v>0</v>
      </c>
      <c r="AM28" s="305" t="b">
        <f t="shared" si="0"/>
        <v>0</v>
      </c>
      <c r="AN28">
        <f>+COUNTIF(Tabla134[[#This Row],[F]:[T]],"FALSO")</f>
        <v>6</v>
      </c>
    </row>
    <row r="29" spans="3:40" ht="27" customHeight="1">
      <c r="C29" s="6" t="s">
        <v>226</v>
      </c>
      <c r="D29" s="7" t="s">
        <v>5</v>
      </c>
      <c r="E29" s="10">
        <v>6</v>
      </c>
      <c r="F29" s="313"/>
      <c r="G29" s="16"/>
      <c r="H29" s="313"/>
      <c r="I29" s="16"/>
      <c r="J29" s="313"/>
      <c r="K29" s="16"/>
      <c r="L29" s="313"/>
      <c r="M29" s="16"/>
      <c r="N29" s="16"/>
      <c r="O29" s="16"/>
      <c r="P29" s="26">
        <v>950000</v>
      </c>
      <c r="Q29" s="16"/>
      <c r="R29" s="22">
        <v>233441.28</v>
      </c>
      <c r="S29" s="16"/>
      <c r="T29" s="16"/>
      <c r="U29" s="16"/>
      <c r="V29" s="16"/>
      <c r="W29" s="16">
        <f t="shared" si="15"/>
        <v>591720.64</v>
      </c>
      <c r="X29" s="16">
        <f t="shared" si="16"/>
        <v>3550323.84</v>
      </c>
      <c r="Y29" s="306"/>
      <c r="Z29" s="306">
        <f t="shared" si="5"/>
        <v>506683.53003035253</v>
      </c>
      <c r="AA29" s="309">
        <f t="shared" si="6"/>
        <v>591720.64</v>
      </c>
      <c r="AB29" s="310">
        <f t="shared" si="7"/>
        <v>85037.109969647485</v>
      </c>
      <c r="AC29" s="310">
        <f t="shared" si="8"/>
        <v>591720.64</v>
      </c>
      <c r="AD29" s="310">
        <f>+IFERROR(((IF(Tabla134[[#This Row],[F]]=FALSE,$F29)+(IF(Tabla134[[#This Row],[H]]=FALSE,$H29)+(IF(Tabla134[[#This Row],[J]]=FALSE,$J29)+(IF(Tabla134[[#This Row],[L]]=FALSE,$L29)+(IF(Tabla134[[#This Row],[p]]=FALSE,$P29))+(IF(Tabla134[[#This Row],[R]]=FALSE,$R29)) +(IF(Tabla134[[#This Row],[T]]=FALSE,$T29))      ))))/AN29),"")</f>
        <v>233441.28</v>
      </c>
      <c r="AE29" s="310"/>
      <c r="AG29" s="305" t="b">
        <f t="shared" si="14"/>
        <v>1</v>
      </c>
      <c r="AH29" s="305" t="b">
        <f t="shared" si="9"/>
        <v>1</v>
      </c>
      <c r="AI29" s="305" t="b">
        <f t="shared" si="10"/>
        <v>1</v>
      </c>
      <c r="AJ29" s="305" t="b">
        <f t="shared" si="11"/>
        <v>1</v>
      </c>
      <c r="AK29" s="305" t="b">
        <f t="shared" si="12"/>
        <v>1</v>
      </c>
      <c r="AL29" s="305" t="b">
        <f t="shared" si="13"/>
        <v>0</v>
      </c>
      <c r="AM29" s="305" t="b">
        <f t="shared" si="0"/>
        <v>1</v>
      </c>
      <c r="AN29">
        <f>+COUNTIF(Tabla134[[#This Row],[F]:[T]],"FALSO")</f>
        <v>1</v>
      </c>
    </row>
    <row r="30" spans="3:40" ht="30" customHeight="1">
      <c r="C30" s="6" t="s">
        <v>227</v>
      </c>
      <c r="D30" s="7" t="s">
        <v>2</v>
      </c>
      <c r="E30" s="10">
        <v>1</v>
      </c>
      <c r="F30" s="313"/>
      <c r="G30" s="16"/>
      <c r="H30" s="313"/>
      <c r="I30" s="16"/>
      <c r="J30" s="313"/>
      <c r="K30" s="16"/>
      <c r="L30" s="313"/>
      <c r="M30" s="16"/>
      <c r="N30" s="16"/>
      <c r="O30" s="16"/>
      <c r="P30" s="26">
        <v>450000</v>
      </c>
      <c r="Q30" s="16"/>
      <c r="R30" s="22">
        <v>429834.23999999999</v>
      </c>
      <c r="S30" s="16"/>
      <c r="T30" s="16"/>
      <c r="U30" s="16"/>
      <c r="V30" s="16"/>
      <c r="W30" s="16">
        <f t="shared" si="15"/>
        <v>439917.12</v>
      </c>
      <c r="X30" s="16">
        <f t="shared" si="16"/>
        <v>439917.12</v>
      </c>
      <c r="Y30" s="306"/>
      <c r="Z30" s="306">
        <f t="shared" si="5"/>
        <v>14259.34564378044</v>
      </c>
      <c r="AA30" s="309">
        <f t="shared" si="6"/>
        <v>439917.12</v>
      </c>
      <c r="AB30" s="310">
        <f t="shared" si="7"/>
        <v>425657.77435621957</v>
      </c>
      <c r="AC30" s="310">
        <f t="shared" si="8"/>
        <v>439917.12</v>
      </c>
      <c r="AD30" s="310">
        <f>+IFERROR(((IF(Tabla134[[#This Row],[F]]=FALSE,$F30)+(IF(Tabla134[[#This Row],[H]]=FALSE,$H30)+(IF(Tabla134[[#This Row],[J]]=FALSE,$J30)+(IF(Tabla134[[#This Row],[L]]=FALSE,$L30)+(IF(Tabla134[[#This Row],[p]]=FALSE,$P30))+(IF(Tabla134[[#This Row],[R]]=FALSE,$R30)) +(IF(Tabla134[[#This Row],[T]]=FALSE,$T30))      ))))/AN30),"")</f>
        <v>429834.23999999999</v>
      </c>
      <c r="AE30" s="310"/>
      <c r="AG30" s="305" t="b">
        <f t="shared" si="14"/>
        <v>1</v>
      </c>
      <c r="AH30" s="305" t="b">
        <f t="shared" si="9"/>
        <v>1</v>
      </c>
      <c r="AI30" s="305" t="b">
        <f t="shared" si="10"/>
        <v>1</v>
      </c>
      <c r="AJ30" s="305" t="b">
        <f t="shared" si="11"/>
        <v>1</v>
      </c>
      <c r="AK30" s="305" t="b">
        <f t="shared" si="12"/>
        <v>1</v>
      </c>
      <c r="AL30" s="305" t="b">
        <f t="shared" si="13"/>
        <v>0</v>
      </c>
      <c r="AM30" s="305" t="b">
        <f t="shared" si="0"/>
        <v>1</v>
      </c>
      <c r="AN30">
        <f>+COUNTIF(Tabla134[[#This Row],[F]:[T]],"FALSO")</f>
        <v>1</v>
      </c>
    </row>
    <row r="31" spans="3:40" ht="27" customHeight="1">
      <c r="C31" s="6" t="s">
        <v>228</v>
      </c>
      <c r="D31" s="7" t="s">
        <v>2</v>
      </c>
      <c r="E31" s="10">
        <v>1</v>
      </c>
      <c r="F31" s="313"/>
      <c r="G31" s="16"/>
      <c r="H31" s="313"/>
      <c r="I31" s="16"/>
      <c r="J31" s="313"/>
      <c r="K31" s="16"/>
      <c r="L31" s="313"/>
      <c r="M31" s="16"/>
      <c r="N31" s="16"/>
      <c r="O31" s="16"/>
      <c r="P31" s="26">
        <v>450000</v>
      </c>
      <c r="Q31" s="16"/>
      <c r="R31" s="22">
        <v>429834.23999999999</v>
      </c>
      <c r="S31" s="16"/>
      <c r="T31" s="16"/>
      <c r="U31" s="16"/>
      <c r="V31" s="16"/>
      <c r="W31" s="16">
        <f t="shared" si="15"/>
        <v>439917.12</v>
      </c>
      <c r="X31" s="16">
        <f t="shared" si="16"/>
        <v>439917.12</v>
      </c>
      <c r="Y31" s="306"/>
      <c r="Z31" s="306">
        <f t="shared" si="5"/>
        <v>14259.34564378044</v>
      </c>
      <c r="AA31" s="309">
        <f t="shared" si="6"/>
        <v>439917.12</v>
      </c>
      <c r="AB31" s="310">
        <f t="shared" si="7"/>
        <v>425657.77435621957</v>
      </c>
      <c r="AC31" s="310">
        <f t="shared" si="8"/>
        <v>439917.12</v>
      </c>
      <c r="AD31" s="310">
        <f>+IFERROR(((IF(Tabla134[[#This Row],[F]]=FALSE,$F31)+(IF(Tabla134[[#This Row],[H]]=FALSE,$H31)+(IF(Tabla134[[#This Row],[J]]=FALSE,$J31)+(IF(Tabla134[[#This Row],[L]]=FALSE,$L31)+(IF(Tabla134[[#This Row],[p]]=FALSE,$P31))+(IF(Tabla134[[#This Row],[R]]=FALSE,$R31)) +(IF(Tabla134[[#This Row],[T]]=FALSE,$T31))      ))))/AN31),"")</f>
        <v>429834.23999999999</v>
      </c>
      <c r="AE31" s="310"/>
      <c r="AG31" s="305" t="b">
        <f t="shared" si="14"/>
        <v>1</v>
      </c>
      <c r="AH31" s="305" t="b">
        <f t="shared" si="9"/>
        <v>1</v>
      </c>
      <c r="AI31" s="305" t="b">
        <f t="shared" si="10"/>
        <v>1</v>
      </c>
      <c r="AJ31" s="305" t="b">
        <f t="shared" si="11"/>
        <v>1</v>
      </c>
      <c r="AK31" s="305" t="b">
        <f t="shared" si="12"/>
        <v>1</v>
      </c>
      <c r="AL31" s="305" t="b">
        <f t="shared" si="13"/>
        <v>0</v>
      </c>
      <c r="AM31" s="305" t="b">
        <f t="shared" si="0"/>
        <v>1</v>
      </c>
      <c r="AN31">
        <f>+COUNTIF(Tabla134[[#This Row],[F]:[T]],"FALSO")</f>
        <v>1</v>
      </c>
    </row>
    <row r="32" spans="3:40" ht="30.4" customHeight="1">
      <c r="C32" s="6" t="s">
        <v>229</v>
      </c>
      <c r="D32" s="7" t="s">
        <v>197</v>
      </c>
      <c r="E32" s="10">
        <v>1</v>
      </c>
      <c r="F32" s="313"/>
      <c r="G32" s="16"/>
      <c r="H32" s="313"/>
      <c r="I32" s="16"/>
      <c r="J32" s="313"/>
      <c r="K32" s="16"/>
      <c r="L32" s="313"/>
      <c r="M32" s="16"/>
      <c r="N32" s="16"/>
      <c r="O32" s="16"/>
      <c r="P32" s="26">
        <v>75000000</v>
      </c>
      <c r="Q32" s="16"/>
      <c r="R32" s="22">
        <v>3453788.1599999997</v>
      </c>
      <c r="S32" s="16"/>
      <c r="T32" s="16"/>
      <c r="U32" s="16"/>
      <c r="V32" s="16"/>
      <c r="W32" s="16">
        <f t="shared" si="15"/>
        <v>39226894.079999998</v>
      </c>
      <c r="X32" s="16">
        <f t="shared" si="16"/>
        <v>39226894.079999998</v>
      </c>
      <c r="Y32" s="306"/>
      <c r="Z32" s="306">
        <f t="shared" si="5"/>
        <v>50590811.560273252</v>
      </c>
      <c r="AA32" s="309">
        <f t="shared" si="6"/>
        <v>39226894.079999998</v>
      </c>
      <c r="AB32" s="310">
        <f t="shared" si="7"/>
        <v>-11363917.480273254</v>
      </c>
      <c r="AC32" s="310">
        <f t="shared" si="8"/>
        <v>39226894.079999998</v>
      </c>
      <c r="AD32" s="310">
        <f>+IFERROR(((IF(Tabla134[[#This Row],[F]]=FALSE,$F32)+(IF(Tabla134[[#This Row],[H]]=FALSE,$H32)+(IF(Tabla134[[#This Row],[J]]=FALSE,$J32)+(IF(Tabla134[[#This Row],[L]]=FALSE,$L32)+(IF(Tabla134[[#This Row],[p]]=FALSE,$P32))+(IF(Tabla134[[#This Row],[R]]=FALSE,$R32)) +(IF(Tabla134[[#This Row],[T]]=FALSE,$T32))      ))))/AN32),"")</f>
        <v>575631.35999999999</v>
      </c>
      <c r="AE32" s="310"/>
      <c r="AG32" s="305" t="b">
        <f t="shared" si="14"/>
        <v>0</v>
      </c>
      <c r="AH32" s="305" t="b">
        <f t="shared" si="9"/>
        <v>0</v>
      </c>
      <c r="AI32" s="305" t="b">
        <f t="shared" si="10"/>
        <v>0</v>
      </c>
      <c r="AJ32" s="305" t="b">
        <f t="shared" si="11"/>
        <v>0</v>
      </c>
      <c r="AK32" s="305" t="b">
        <f t="shared" si="12"/>
        <v>1</v>
      </c>
      <c r="AL32" s="305" t="b">
        <f t="shared" si="13"/>
        <v>0</v>
      </c>
      <c r="AM32" s="305" t="b">
        <f t="shared" si="0"/>
        <v>0</v>
      </c>
      <c r="AN32">
        <f>+COUNTIF(Tabla134[[#This Row],[F]:[T]],"FALSO")</f>
        <v>6</v>
      </c>
    </row>
    <row r="33" spans="3:40" ht="25.9" customHeight="1">
      <c r="C33" s="6" t="s">
        <v>230</v>
      </c>
      <c r="D33" s="7" t="s">
        <v>197</v>
      </c>
      <c r="E33" s="10">
        <v>1</v>
      </c>
      <c r="F33" s="313"/>
      <c r="G33" s="16"/>
      <c r="H33" s="313"/>
      <c r="I33" s="16"/>
      <c r="J33" s="313"/>
      <c r="K33" s="16"/>
      <c r="L33" s="313"/>
      <c r="M33" s="16"/>
      <c r="N33" s="16"/>
      <c r="O33" s="16"/>
      <c r="P33" s="26">
        <v>35000000</v>
      </c>
      <c r="Q33" s="16"/>
      <c r="R33" s="22">
        <v>1941811.2</v>
      </c>
      <c r="S33" s="16"/>
      <c r="T33" s="16"/>
      <c r="U33" s="16"/>
      <c r="V33" s="16"/>
      <c r="W33" s="16">
        <f t="shared" si="15"/>
        <v>18470905.600000001</v>
      </c>
      <c r="X33" s="16">
        <f t="shared" si="16"/>
        <v>18470905.600000001</v>
      </c>
      <c r="Y33" s="306"/>
      <c r="Z33" s="306">
        <f t="shared" si="5"/>
        <v>23375669.474225175</v>
      </c>
      <c r="AA33" s="309">
        <f t="shared" si="6"/>
        <v>18470905.600000001</v>
      </c>
      <c r="AB33" s="310">
        <f t="shared" si="7"/>
        <v>-4904763.8742251731</v>
      </c>
      <c r="AC33" s="310">
        <f t="shared" si="8"/>
        <v>18470905.600000001</v>
      </c>
      <c r="AD33" s="310">
        <f>+IFERROR(((IF(Tabla134[[#This Row],[F]]=FALSE,$F33)+(IF(Tabla134[[#This Row],[H]]=FALSE,$H33)+(IF(Tabla134[[#This Row],[J]]=FALSE,$J33)+(IF(Tabla134[[#This Row],[L]]=FALSE,$L33)+(IF(Tabla134[[#This Row],[p]]=FALSE,$P33))+(IF(Tabla134[[#This Row],[R]]=FALSE,$R33)) +(IF(Tabla134[[#This Row],[T]]=FALSE,$T33))      ))))/AN33),"")</f>
        <v>323635.20000000001</v>
      </c>
      <c r="AE33" s="310"/>
      <c r="AG33" s="305" t="b">
        <f t="shared" si="14"/>
        <v>0</v>
      </c>
      <c r="AH33" s="305" t="b">
        <f t="shared" si="9"/>
        <v>0</v>
      </c>
      <c r="AI33" s="305" t="b">
        <f t="shared" si="10"/>
        <v>0</v>
      </c>
      <c r="AJ33" s="305" t="b">
        <f t="shared" si="11"/>
        <v>0</v>
      </c>
      <c r="AK33" s="305" t="b">
        <f t="shared" si="12"/>
        <v>1</v>
      </c>
      <c r="AL33" s="305" t="b">
        <f t="shared" si="13"/>
        <v>0</v>
      </c>
      <c r="AM33" s="305" t="b">
        <f t="shared" si="0"/>
        <v>0</v>
      </c>
      <c r="AN33">
        <f>+COUNTIF(Tabla134[[#This Row],[F]:[T]],"FALSO")</f>
        <v>6</v>
      </c>
    </row>
    <row r="34" spans="3:40" ht="25.15" customHeight="1">
      <c r="C34" s="6" t="s">
        <v>231</v>
      </c>
      <c r="D34" s="7" t="s">
        <v>197</v>
      </c>
      <c r="E34" s="10">
        <v>1</v>
      </c>
      <c r="F34" s="313"/>
      <c r="G34" s="16"/>
      <c r="H34" s="313"/>
      <c r="I34" s="16"/>
      <c r="J34" s="313"/>
      <c r="K34" s="16"/>
      <c r="L34" s="313"/>
      <c r="M34" s="16"/>
      <c r="N34" s="16"/>
      <c r="O34" s="16"/>
      <c r="P34" s="26">
        <v>65000000</v>
      </c>
      <c r="Q34" s="16"/>
      <c r="R34" s="22">
        <v>2697799.6799999997</v>
      </c>
      <c r="S34" s="16"/>
      <c r="T34" s="16"/>
      <c r="U34" s="16"/>
      <c r="V34" s="16"/>
      <c r="W34" s="16">
        <f t="shared" si="15"/>
        <v>33848899.840000004</v>
      </c>
      <c r="X34" s="16">
        <f t="shared" si="16"/>
        <v>33848899.840000004</v>
      </c>
      <c r="Y34" s="306"/>
      <c r="Z34" s="306">
        <f t="shared" si="5"/>
        <v>44054308.329114683</v>
      </c>
      <c r="AA34" s="309">
        <f t="shared" si="6"/>
        <v>33848899.840000004</v>
      </c>
      <c r="AB34" s="310">
        <f t="shared" si="7"/>
        <v>-10205408.489114679</v>
      </c>
      <c r="AC34" s="310">
        <f t="shared" si="8"/>
        <v>33848899.840000004</v>
      </c>
      <c r="AD34" s="310">
        <f>+IFERROR(((IF(Tabla134[[#This Row],[F]]=FALSE,$F34)+(IF(Tabla134[[#This Row],[H]]=FALSE,$H34)+(IF(Tabla134[[#This Row],[J]]=FALSE,$J34)+(IF(Tabla134[[#This Row],[L]]=FALSE,$L34)+(IF(Tabla134[[#This Row],[p]]=FALSE,$P34))+(IF(Tabla134[[#This Row],[R]]=FALSE,$R34)) +(IF(Tabla134[[#This Row],[T]]=FALSE,$T34))      ))))/AN34),"")</f>
        <v>449633.27999999997</v>
      </c>
      <c r="AE34" s="310"/>
      <c r="AG34" s="305" t="b">
        <f t="shared" si="14"/>
        <v>0</v>
      </c>
      <c r="AH34" s="305" t="b">
        <f t="shared" si="9"/>
        <v>0</v>
      </c>
      <c r="AI34" s="305" t="b">
        <f t="shared" si="10"/>
        <v>0</v>
      </c>
      <c r="AJ34" s="305" t="b">
        <f t="shared" si="11"/>
        <v>0</v>
      </c>
      <c r="AK34" s="305" t="b">
        <f t="shared" si="12"/>
        <v>1</v>
      </c>
      <c r="AL34" s="305" t="b">
        <f t="shared" si="13"/>
        <v>0</v>
      </c>
      <c r="AM34" s="305" t="b">
        <f t="shared" si="0"/>
        <v>0</v>
      </c>
      <c r="AN34">
        <f>+COUNTIF(Tabla134[[#This Row],[F]:[T]],"FALSO")</f>
        <v>6</v>
      </c>
    </row>
    <row r="35" spans="3:40" ht="27" customHeight="1">
      <c r="C35" s="6" t="s">
        <v>232</v>
      </c>
      <c r="D35" s="7" t="s">
        <v>197</v>
      </c>
      <c r="E35" s="10">
        <v>1</v>
      </c>
      <c r="F35" s="313"/>
      <c r="G35" s="16"/>
      <c r="H35" s="313"/>
      <c r="I35" s="16"/>
      <c r="J35" s="313"/>
      <c r="K35" s="16"/>
      <c r="L35" s="313"/>
      <c r="M35" s="16"/>
      <c r="N35" s="16"/>
      <c r="O35" s="16"/>
      <c r="P35" s="26">
        <v>25000000</v>
      </c>
      <c r="Q35" s="16"/>
      <c r="R35" s="22">
        <v>1401822.72</v>
      </c>
      <c r="S35" s="16"/>
      <c r="T35" s="16"/>
      <c r="U35" s="16"/>
      <c r="V35" s="16"/>
      <c r="W35" s="16">
        <f t="shared" si="15"/>
        <v>13200911.359999999</v>
      </c>
      <c r="X35" s="16">
        <f t="shared" si="16"/>
        <v>13200911.359999999</v>
      </c>
      <c r="Y35" s="306"/>
      <c r="Z35" s="306">
        <f t="shared" si="5"/>
        <v>16686431.178330319</v>
      </c>
      <c r="AA35" s="309">
        <f t="shared" si="6"/>
        <v>13200911.359999999</v>
      </c>
      <c r="AB35" s="310">
        <f t="shared" si="7"/>
        <v>-3485519.8183303196</v>
      </c>
      <c r="AC35" s="310">
        <f t="shared" si="8"/>
        <v>13200911.359999999</v>
      </c>
      <c r="AD35" s="310">
        <f>+IFERROR(((IF(Tabla134[[#This Row],[F]]=FALSE,$F35)+(IF(Tabla134[[#This Row],[H]]=FALSE,$H35)+(IF(Tabla134[[#This Row],[J]]=FALSE,$J35)+(IF(Tabla134[[#This Row],[L]]=FALSE,$L35)+(IF(Tabla134[[#This Row],[p]]=FALSE,$P35))+(IF(Tabla134[[#This Row],[R]]=FALSE,$R35)) +(IF(Tabla134[[#This Row],[T]]=FALSE,$T35))      ))))/AN35),"")</f>
        <v>233637.12</v>
      </c>
      <c r="AE35" s="310"/>
      <c r="AG35" s="305" t="b">
        <f t="shared" si="14"/>
        <v>0</v>
      </c>
      <c r="AH35" s="305" t="b">
        <f t="shared" si="9"/>
        <v>0</v>
      </c>
      <c r="AI35" s="305" t="b">
        <f t="shared" si="10"/>
        <v>0</v>
      </c>
      <c r="AJ35" s="305" t="b">
        <f t="shared" si="11"/>
        <v>0</v>
      </c>
      <c r="AK35" s="305" t="b">
        <f t="shared" si="12"/>
        <v>1</v>
      </c>
      <c r="AL35" s="305" t="b">
        <f t="shared" si="13"/>
        <v>0</v>
      </c>
      <c r="AM35" s="305" t="b">
        <f t="shared" si="0"/>
        <v>0</v>
      </c>
      <c r="AN35">
        <f>+COUNTIF(Tabla134[[#This Row],[F]:[T]],"FALSO")</f>
        <v>6</v>
      </c>
    </row>
    <row r="36" spans="3:40" ht="31.9" customHeight="1">
      <c r="C36" s="6" t="s">
        <v>233</v>
      </c>
      <c r="D36" s="7" t="s">
        <v>1</v>
      </c>
      <c r="E36" s="10">
        <v>300</v>
      </c>
      <c r="F36" s="313"/>
      <c r="G36" s="16"/>
      <c r="H36" s="313"/>
      <c r="I36" s="16"/>
      <c r="J36" s="313"/>
      <c r="K36" s="16"/>
      <c r="L36" s="313"/>
      <c r="M36" s="16"/>
      <c r="N36" s="16"/>
      <c r="O36" s="16"/>
      <c r="P36" s="26">
        <v>150000</v>
      </c>
      <c r="Q36" s="16"/>
      <c r="R36" s="22">
        <v>74741.759999999995</v>
      </c>
      <c r="S36" s="16"/>
      <c r="T36" s="16"/>
      <c r="U36" s="16"/>
      <c r="V36" s="16"/>
      <c r="W36" s="16">
        <f t="shared" si="15"/>
        <v>112370.88</v>
      </c>
      <c r="X36" s="16">
        <f t="shared" si="16"/>
        <v>33711264</v>
      </c>
      <c r="Y36" s="306"/>
      <c r="Z36" s="306">
        <f t="shared" si="5"/>
        <v>53215.611844164632</v>
      </c>
      <c r="AA36" s="309">
        <f t="shared" si="6"/>
        <v>112370.88</v>
      </c>
      <c r="AB36" s="310">
        <f t="shared" si="7"/>
        <v>59155.268155835372</v>
      </c>
      <c r="AC36" s="310">
        <f t="shared" si="8"/>
        <v>112370.88</v>
      </c>
      <c r="AD36" s="310">
        <f>+IFERROR(((IF(Tabla134[[#This Row],[F]]=FALSE,$F36)+(IF(Tabla134[[#This Row],[H]]=FALSE,$H36)+(IF(Tabla134[[#This Row],[J]]=FALSE,$J36)+(IF(Tabla134[[#This Row],[L]]=FALSE,$L36)+(IF(Tabla134[[#This Row],[p]]=FALSE,$P36))+(IF(Tabla134[[#This Row],[R]]=FALSE,$R36)) +(IF(Tabla134[[#This Row],[T]]=FALSE,$T36))      ))))/AN36),"")</f>
        <v>74741.759999999995</v>
      </c>
      <c r="AE36" s="310"/>
      <c r="AG36" s="305" t="b">
        <f t="shared" si="14"/>
        <v>1</v>
      </c>
      <c r="AH36" s="305" t="b">
        <f t="shared" si="9"/>
        <v>1</v>
      </c>
      <c r="AI36" s="305" t="b">
        <f t="shared" si="10"/>
        <v>1</v>
      </c>
      <c r="AJ36" s="305" t="b">
        <f t="shared" si="11"/>
        <v>1</v>
      </c>
      <c r="AK36" s="305" t="b">
        <f t="shared" si="12"/>
        <v>1</v>
      </c>
      <c r="AL36" s="305" t="b">
        <f t="shared" si="13"/>
        <v>0</v>
      </c>
      <c r="AM36" s="305" t="b">
        <f t="shared" si="0"/>
        <v>1</v>
      </c>
      <c r="AN36">
        <f>+COUNTIF(Tabla134[[#This Row],[F]:[T]],"FALSO")</f>
        <v>1</v>
      </c>
    </row>
    <row r="37" spans="3:40" ht="24.4" customHeight="1">
      <c r="C37" s="6" t="s">
        <v>234</v>
      </c>
      <c r="D37" s="7" t="s">
        <v>197</v>
      </c>
      <c r="E37" s="10">
        <v>1</v>
      </c>
      <c r="F37" s="313"/>
      <c r="G37" s="16"/>
      <c r="H37" s="313"/>
      <c r="I37" s="16"/>
      <c r="J37" s="313"/>
      <c r="K37" s="16"/>
      <c r="L37" s="313"/>
      <c r="M37" s="16"/>
      <c r="N37" s="16"/>
      <c r="O37" s="16"/>
      <c r="P37" s="26">
        <v>37000000</v>
      </c>
      <c r="Q37" s="16"/>
      <c r="R37" s="22">
        <v>23813959.68</v>
      </c>
      <c r="S37" s="16"/>
      <c r="T37" s="16"/>
      <c r="U37" s="16"/>
      <c r="V37" s="16"/>
      <c r="W37" s="16">
        <f t="shared" si="15"/>
        <v>30406979.84</v>
      </c>
      <c r="X37" s="16">
        <f t="shared" si="16"/>
        <v>30406979.84</v>
      </c>
      <c r="Y37" s="306"/>
      <c r="Z37" s="306">
        <f t="shared" si="5"/>
        <v>9323938.5272712409</v>
      </c>
      <c r="AA37" s="309">
        <f t="shared" si="6"/>
        <v>30406979.84</v>
      </c>
      <c r="AB37" s="310">
        <f t="shared" si="7"/>
        <v>21083041.312728759</v>
      </c>
      <c r="AC37" s="310">
        <f t="shared" si="8"/>
        <v>30406979.84</v>
      </c>
      <c r="AD37" s="310">
        <f>+IFERROR(((IF(Tabla134[[#This Row],[F]]=FALSE,$F37)+(IF(Tabla134[[#This Row],[H]]=FALSE,$H37)+(IF(Tabla134[[#This Row],[J]]=FALSE,$J37)+(IF(Tabla134[[#This Row],[L]]=FALSE,$L37)+(IF(Tabla134[[#This Row],[p]]=FALSE,$P37))+(IF(Tabla134[[#This Row],[R]]=FALSE,$R37)) +(IF(Tabla134[[#This Row],[T]]=FALSE,$T37))      ))))/AN37),"")</f>
        <v>23813959.68</v>
      </c>
      <c r="AE37" s="310"/>
      <c r="AG37" s="305" t="b">
        <f t="shared" si="14"/>
        <v>1</v>
      </c>
      <c r="AH37" s="305" t="b">
        <f t="shared" si="9"/>
        <v>1</v>
      </c>
      <c r="AI37" s="305" t="b">
        <f t="shared" si="10"/>
        <v>1</v>
      </c>
      <c r="AJ37" s="305" t="b">
        <f t="shared" si="11"/>
        <v>1</v>
      </c>
      <c r="AK37" s="305" t="b">
        <f t="shared" si="12"/>
        <v>1</v>
      </c>
      <c r="AL37" s="305" t="b">
        <f t="shared" si="13"/>
        <v>0</v>
      </c>
      <c r="AM37" s="305" t="b">
        <f t="shared" si="0"/>
        <v>1</v>
      </c>
      <c r="AN37">
        <f>+COUNTIF(Tabla134[[#This Row],[F]:[T]],"FALSO")</f>
        <v>1</v>
      </c>
    </row>
    <row r="38" spans="3:40" ht="15" customHeight="1">
      <c r="C38" s="3" t="s">
        <v>124</v>
      </c>
      <c r="D38" s="8"/>
      <c r="E38" s="11"/>
      <c r="F38" s="313"/>
      <c r="G38" s="17"/>
      <c r="H38" s="313"/>
      <c r="I38" s="17"/>
      <c r="J38" s="313"/>
      <c r="K38" s="17"/>
      <c r="L38" s="313"/>
      <c r="M38" s="17"/>
      <c r="N38" s="17"/>
      <c r="O38" s="17"/>
      <c r="P38" s="17"/>
      <c r="Q38" s="17"/>
      <c r="R38" s="17"/>
      <c r="S38" s="17"/>
      <c r="T38" s="17"/>
      <c r="U38" s="17"/>
      <c r="V38" s="17"/>
      <c r="W38" s="17"/>
      <c r="X38" s="17"/>
      <c r="Y38" s="307"/>
      <c r="Z38" s="306" t="str">
        <f t="shared" si="5"/>
        <v/>
      </c>
      <c r="AA38" s="309">
        <f t="shared" si="6"/>
        <v>0</v>
      </c>
      <c r="AB38" s="310" t="str">
        <f t="shared" si="7"/>
        <v/>
      </c>
      <c r="AC38" s="310" t="str">
        <f t="shared" si="8"/>
        <v/>
      </c>
      <c r="AD38" s="310">
        <f>+IFERROR(((IF(Tabla134[[#This Row],[F]]=FALSE,$F38)+(IF(Tabla134[[#This Row],[H]]=FALSE,$H38)+(IF(Tabla134[[#This Row],[J]]=FALSE,$J38)+(IF(Tabla134[[#This Row],[L]]=FALSE,$L38)+(IF(Tabla134[[#This Row],[p]]=FALSE,$P38))+(IF(Tabla134[[#This Row],[R]]=FALSE,$R38)) +(IF(Tabla134[[#This Row],[T]]=FALSE,$T38))      ))))/AN38),"")</f>
        <v>0</v>
      </c>
      <c r="AE38" s="310"/>
      <c r="AG38" s="305" t="b">
        <f t="shared" si="14"/>
        <v>0</v>
      </c>
      <c r="AH38" s="305" t="b">
        <f t="shared" si="9"/>
        <v>0</v>
      </c>
      <c r="AI38" s="305" t="b">
        <f t="shared" si="10"/>
        <v>0</v>
      </c>
      <c r="AJ38" s="305" t="b">
        <f t="shared" si="11"/>
        <v>0</v>
      </c>
      <c r="AK38" s="305" t="b">
        <f t="shared" si="12"/>
        <v>0</v>
      </c>
      <c r="AL38" s="305" t="b">
        <f t="shared" si="13"/>
        <v>0</v>
      </c>
      <c r="AM38" s="305" t="b">
        <f t="shared" si="0"/>
        <v>0</v>
      </c>
      <c r="AN38">
        <f>+COUNTIF(Tabla134[[#This Row],[F]:[T]],"FALSO")</f>
        <v>7</v>
      </c>
    </row>
    <row r="39" spans="3:40" ht="40.9" customHeight="1">
      <c r="C39" s="6" t="s">
        <v>235</v>
      </c>
      <c r="D39" s="7" t="s">
        <v>197</v>
      </c>
      <c r="E39" s="10">
        <v>1</v>
      </c>
      <c r="F39" s="312">
        <f>+F133*1.092</f>
        <v>764400</v>
      </c>
      <c r="G39" s="19">
        <f>+F39*E39</f>
        <v>764400</v>
      </c>
      <c r="H39" s="314">
        <f>+H133*1.092</f>
        <v>354900</v>
      </c>
      <c r="I39" s="19">
        <f>(E39*H39)</f>
        <v>354900</v>
      </c>
      <c r="J39" s="312">
        <f>+J133*1.092</f>
        <v>710892</v>
      </c>
      <c r="K39" s="20">
        <f>(E39*J39)</f>
        <v>710892</v>
      </c>
      <c r="L39" s="315">
        <f>+L133*1.092</f>
        <v>726180</v>
      </c>
      <c r="M39" s="21">
        <f>(E39*L39)</f>
        <v>726180</v>
      </c>
      <c r="N39" s="16">
        <f>(F39+H39+J39+L39)/4</f>
        <v>639093</v>
      </c>
      <c r="O39" s="16">
        <f>(N39*1.092)</f>
        <v>697889.5560000001</v>
      </c>
      <c r="P39" s="16"/>
      <c r="Q39" s="16"/>
      <c r="R39" s="16"/>
      <c r="S39" s="16"/>
      <c r="T39" s="16"/>
      <c r="U39" s="16"/>
      <c r="V39" s="16"/>
      <c r="W39" s="16"/>
      <c r="X39" s="16">
        <f>(O39*E39)</f>
        <v>697889.5560000001</v>
      </c>
      <c r="Y39" s="306"/>
      <c r="Z39" s="306">
        <f t="shared" si="5"/>
        <v>190793.73458266389</v>
      </c>
      <c r="AA39" s="309">
        <f t="shared" si="6"/>
        <v>697889.5560000001</v>
      </c>
      <c r="AB39" s="310">
        <f t="shared" si="7"/>
        <v>507095.82141733624</v>
      </c>
      <c r="AC39" s="310">
        <f t="shared" si="8"/>
        <v>697889.5560000001</v>
      </c>
      <c r="AD39" s="310" t="str">
        <f>+IFERROR(((IF(Tabla134[[#This Row],[F]]=FALSE,$F39)+(IF(Tabla134[[#This Row],[H]]=FALSE,$H39)+(IF(Tabla134[[#This Row],[J]]=FALSE,$J39)+(IF(Tabla134[[#This Row],[L]]=FALSE,$L39)+(IF(Tabla134[[#This Row],[p]]=FALSE,$P39))+(IF(Tabla134[[#This Row],[R]]=FALSE,$R39)) +(IF(Tabla134[[#This Row],[T]]=FALSE,$T39))      ))))/AN39),"")</f>
        <v/>
      </c>
      <c r="AE39" s="310"/>
      <c r="AG39" s="305" t="b">
        <f t="shared" si="14"/>
        <v>1</v>
      </c>
      <c r="AH39" s="305" t="b">
        <f t="shared" si="9"/>
        <v>1</v>
      </c>
      <c r="AI39" s="305" t="b">
        <f t="shared" si="10"/>
        <v>1</v>
      </c>
      <c r="AJ39" s="305" t="b">
        <f t="shared" si="11"/>
        <v>1</v>
      </c>
      <c r="AK39" s="305" t="b">
        <f t="shared" si="12"/>
        <v>1</v>
      </c>
      <c r="AL39" s="305" t="b">
        <f t="shared" si="13"/>
        <v>1</v>
      </c>
      <c r="AM39" s="305" t="b">
        <f t="shared" si="0"/>
        <v>1</v>
      </c>
      <c r="AN39">
        <f>+COUNTIF(Tabla134[[#This Row],[F]:[T]],"FALSO")</f>
        <v>0</v>
      </c>
    </row>
    <row r="40" spans="3:40" ht="27" customHeight="1">
      <c r="C40" s="6" t="s">
        <v>236</v>
      </c>
      <c r="D40" s="7" t="s">
        <v>2</v>
      </c>
      <c r="E40" s="10">
        <v>2</v>
      </c>
      <c r="F40" s="313"/>
      <c r="G40" s="16"/>
      <c r="H40" s="313"/>
      <c r="I40" s="16"/>
      <c r="J40" s="313"/>
      <c r="K40" s="16"/>
      <c r="L40" s="313"/>
      <c r="M40" s="16"/>
      <c r="N40" s="16"/>
      <c r="O40" s="16"/>
      <c r="P40" s="26">
        <v>30000000</v>
      </c>
      <c r="Q40" s="16"/>
      <c r="R40" s="22">
        <v>3095838.7199999997</v>
      </c>
      <c r="S40" s="16"/>
      <c r="T40" s="16"/>
      <c r="U40" s="16"/>
      <c r="V40" s="16"/>
      <c r="W40" s="16">
        <f>(P40+R40)/2</f>
        <v>16547919.359999999</v>
      </c>
      <c r="X40" s="16">
        <f>(W40*E40)</f>
        <v>33095838.719999999</v>
      </c>
      <c r="Y40" s="306"/>
      <c r="Z40" s="306">
        <f t="shared" si="5"/>
        <v>19024114.883224547</v>
      </c>
      <c r="AA40" s="309">
        <f t="shared" si="6"/>
        <v>16547919.359999999</v>
      </c>
      <c r="AB40" s="310">
        <f t="shared" si="7"/>
        <v>-2476195.5232245475</v>
      </c>
      <c r="AC40" s="310">
        <f t="shared" si="8"/>
        <v>16547919.359999999</v>
      </c>
      <c r="AD40" s="310">
        <f>+IFERROR(((IF(Tabla134[[#This Row],[F]]=FALSE,$F40)+(IF(Tabla134[[#This Row],[H]]=FALSE,$H40)+(IF(Tabla134[[#This Row],[J]]=FALSE,$J40)+(IF(Tabla134[[#This Row],[L]]=FALSE,$L40)+(IF(Tabla134[[#This Row],[p]]=FALSE,$P40))+(IF(Tabla134[[#This Row],[R]]=FALSE,$R40)) +(IF(Tabla134[[#This Row],[T]]=FALSE,$T40))      ))))/AN40),"")</f>
        <v>515973.11999999994</v>
      </c>
      <c r="AE40" s="310"/>
      <c r="AG40" s="305" t="b">
        <f t="shared" si="14"/>
        <v>0</v>
      </c>
      <c r="AH40" s="305" t="b">
        <f t="shared" si="9"/>
        <v>0</v>
      </c>
      <c r="AI40" s="305" t="b">
        <f t="shared" si="10"/>
        <v>0</v>
      </c>
      <c r="AJ40" s="305" t="b">
        <f t="shared" si="11"/>
        <v>0</v>
      </c>
      <c r="AK40" s="305" t="b">
        <f t="shared" si="12"/>
        <v>1</v>
      </c>
      <c r="AL40" s="305" t="b">
        <f t="shared" si="13"/>
        <v>0</v>
      </c>
      <c r="AM40" s="305" t="b">
        <f t="shared" si="0"/>
        <v>0</v>
      </c>
      <c r="AN40">
        <f>+COUNTIF(Tabla134[[#This Row],[F]:[T]],"FALSO")</f>
        <v>6</v>
      </c>
    </row>
    <row r="41" spans="3:40" ht="30.4" customHeight="1">
      <c r="C41" s="6" t="s">
        <v>237</v>
      </c>
      <c r="D41" s="7" t="s">
        <v>2</v>
      </c>
      <c r="E41" s="10">
        <v>2</v>
      </c>
      <c r="F41" s="313"/>
      <c r="G41" s="16"/>
      <c r="H41" s="313"/>
      <c r="I41" s="16"/>
      <c r="J41" s="313"/>
      <c r="K41" s="16"/>
      <c r="L41" s="313"/>
      <c r="M41" s="16"/>
      <c r="N41" s="16"/>
      <c r="O41" s="16"/>
      <c r="P41" s="26">
        <v>30000000</v>
      </c>
      <c r="Q41" s="16"/>
      <c r="R41" s="22">
        <v>3095838.7200000002</v>
      </c>
      <c r="S41" s="16"/>
      <c r="T41" s="16"/>
      <c r="U41" s="16"/>
      <c r="V41" s="16"/>
      <c r="W41" s="16">
        <f>(P41+R41)/2</f>
        <v>16547919.359999999</v>
      </c>
      <c r="X41" s="16">
        <f>(W41*E41)</f>
        <v>33095838.719999999</v>
      </c>
      <c r="Y41" s="306"/>
      <c r="Z41" s="306">
        <f t="shared" si="5"/>
        <v>19024114.883224547</v>
      </c>
      <c r="AA41" s="309">
        <f t="shared" si="6"/>
        <v>16547919.359999999</v>
      </c>
      <c r="AB41" s="310">
        <f t="shared" si="7"/>
        <v>-2476195.5232245475</v>
      </c>
      <c r="AC41" s="310">
        <f t="shared" si="8"/>
        <v>16547919.359999999</v>
      </c>
      <c r="AD41" s="310">
        <f>+IFERROR(((IF(Tabla134[[#This Row],[F]]=FALSE,$F41)+(IF(Tabla134[[#This Row],[H]]=FALSE,$H41)+(IF(Tabla134[[#This Row],[J]]=FALSE,$J41)+(IF(Tabla134[[#This Row],[L]]=FALSE,$L41)+(IF(Tabla134[[#This Row],[p]]=FALSE,$P41))+(IF(Tabla134[[#This Row],[R]]=FALSE,$R41)) +(IF(Tabla134[[#This Row],[T]]=FALSE,$T41))      ))))/AN41),"")</f>
        <v>515973.12000000005</v>
      </c>
      <c r="AE41" s="310"/>
      <c r="AG41" s="305" t="b">
        <f t="shared" si="14"/>
        <v>0</v>
      </c>
      <c r="AH41" s="305" t="b">
        <f t="shared" si="9"/>
        <v>0</v>
      </c>
      <c r="AI41" s="305" t="b">
        <f t="shared" si="10"/>
        <v>0</v>
      </c>
      <c r="AJ41" s="305" t="b">
        <f t="shared" si="11"/>
        <v>0</v>
      </c>
      <c r="AK41" s="305" t="b">
        <f t="shared" si="12"/>
        <v>1</v>
      </c>
      <c r="AL41" s="305" t="b">
        <f t="shared" si="13"/>
        <v>0</v>
      </c>
      <c r="AM41" s="305" t="b">
        <f t="shared" si="0"/>
        <v>0</v>
      </c>
      <c r="AN41">
        <f>+COUNTIF(Tabla134[[#This Row],[F]:[T]],"FALSO")</f>
        <v>6</v>
      </c>
    </row>
    <row r="42" spans="3:40" ht="20.65" customHeight="1">
      <c r="C42" s="6" t="s">
        <v>238</v>
      </c>
      <c r="D42" s="7" t="s">
        <v>5</v>
      </c>
      <c r="E42" s="10">
        <v>14</v>
      </c>
      <c r="F42" s="313"/>
      <c r="G42" s="16"/>
      <c r="H42" s="313"/>
      <c r="I42" s="16"/>
      <c r="J42" s="313"/>
      <c r="K42" s="16"/>
      <c r="L42" s="313"/>
      <c r="M42" s="16"/>
      <c r="N42" s="16"/>
      <c r="O42" s="16"/>
      <c r="P42" s="26">
        <v>450000</v>
      </c>
      <c r="Q42" s="16"/>
      <c r="R42" s="22">
        <v>136396.79999999999</v>
      </c>
      <c r="S42" s="16"/>
      <c r="T42" s="16"/>
      <c r="U42" s="16"/>
      <c r="V42" s="16"/>
      <c r="W42" s="16">
        <f>(P42+R42)/2</f>
        <v>293198.40000000002</v>
      </c>
      <c r="X42" s="16">
        <f>(W42*E42)</f>
        <v>4104777.6000000006</v>
      </c>
      <c r="Y42" s="306"/>
      <c r="Z42" s="306">
        <f t="shared" si="5"/>
        <v>221750.94932180102</v>
      </c>
      <c r="AA42" s="309">
        <f t="shared" si="6"/>
        <v>293198.40000000002</v>
      </c>
      <c r="AB42" s="310">
        <f t="shared" si="7"/>
        <v>71447.450678199006</v>
      </c>
      <c r="AC42" s="310">
        <f t="shared" si="8"/>
        <v>293198.40000000002</v>
      </c>
      <c r="AD42" s="310">
        <f>+IFERROR(((IF(Tabla134[[#This Row],[F]]=FALSE,$F42)+(IF(Tabla134[[#This Row],[H]]=FALSE,$H42)+(IF(Tabla134[[#This Row],[J]]=FALSE,$J42)+(IF(Tabla134[[#This Row],[L]]=FALSE,$L42)+(IF(Tabla134[[#This Row],[p]]=FALSE,$P42))+(IF(Tabla134[[#This Row],[R]]=FALSE,$R42)) +(IF(Tabla134[[#This Row],[T]]=FALSE,$T42))      ))))/AN42),"")</f>
        <v>136396.79999999999</v>
      </c>
      <c r="AE42" s="310"/>
      <c r="AG42" s="305" t="b">
        <f t="shared" si="14"/>
        <v>1</v>
      </c>
      <c r="AH42" s="305" t="b">
        <f t="shared" si="9"/>
        <v>1</v>
      </c>
      <c r="AI42" s="305" t="b">
        <f t="shared" si="10"/>
        <v>1</v>
      </c>
      <c r="AJ42" s="305" t="b">
        <f t="shared" si="11"/>
        <v>1</v>
      </c>
      <c r="AK42" s="305" t="b">
        <f t="shared" si="12"/>
        <v>1</v>
      </c>
      <c r="AL42" s="305" t="b">
        <f t="shared" si="13"/>
        <v>0</v>
      </c>
      <c r="AM42" s="305" t="b">
        <f t="shared" si="0"/>
        <v>1</v>
      </c>
      <c r="AN42">
        <f>+COUNTIF(Tabla134[[#This Row],[F]:[T]],"FALSO")</f>
        <v>1</v>
      </c>
    </row>
    <row r="43" spans="3:40" ht="24.4" customHeight="1">
      <c r="C43" s="6" t="s">
        <v>239</v>
      </c>
      <c r="D43" s="7" t="s">
        <v>197</v>
      </c>
      <c r="E43" s="10">
        <v>1</v>
      </c>
      <c r="F43" s="313"/>
      <c r="G43" s="16"/>
      <c r="H43" s="313"/>
      <c r="I43" s="16"/>
      <c r="J43" s="313"/>
      <c r="K43" s="16"/>
      <c r="L43" s="313"/>
      <c r="M43" s="16"/>
      <c r="N43" s="16"/>
      <c r="O43" s="16"/>
      <c r="P43" s="26">
        <v>12000000</v>
      </c>
      <c r="Q43" s="16"/>
      <c r="R43" s="22">
        <v>5239111.6799999997</v>
      </c>
      <c r="S43" s="16"/>
      <c r="T43" s="16"/>
      <c r="U43" s="16"/>
      <c r="V43" s="16"/>
      <c r="W43" s="16">
        <f>(P43+R43)/2</f>
        <v>8619555.8399999999</v>
      </c>
      <c r="X43" s="16">
        <f>(W43*E43)</f>
        <v>8619555.8399999999</v>
      </c>
      <c r="Y43" s="306"/>
      <c r="Z43" s="306">
        <f t="shared" si="5"/>
        <v>4780669.9779169224</v>
      </c>
      <c r="AA43" s="309">
        <f t="shared" si="6"/>
        <v>8619555.8399999999</v>
      </c>
      <c r="AB43" s="310">
        <f t="shared" si="7"/>
        <v>3838885.8620830774</v>
      </c>
      <c r="AC43" s="310">
        <f t="shared" si="8"/>
        <v>8619555.8399999999</v>
      </c>
      <c r="AD43" s="310">
        <f>+IFERROR(((IF(Tabla134[[#This Row],[F]]=FALSE,$F43)+(IF(Tabla134[[#This Row],[H]]=FALSE,$H43)+(IF(Tabla134[[#This Row],[J]]=FALSE,$J43)+(IF(Tabla134[[#This Row],[L]]=FALSE,$L43)+(IF(Tabla134[[#This Row],[p]]=FALSE,$P43))+(IF(Tabla134[[#This Row],[R]]=FALSE,$R43)) +(IF(Tabla134[[#This Row],[T]]=FALSE,$T43))      ))))/AN43),"")</f>
        <v>5239111.6799999997</v>
      </c>
      <c r="AE43" s="310"/>
      <c r="AG43" s="305" t="b">
        <f t="shared" si="14"/>
        <v>1</v>
      </c>
      <c r="AH43" s="305" t="b">
        <f t="shared" si="9"/>
        <v>1</v>
      </c>
      <c r="AI43" s="305" t="b">
        <f t="shared" si="10"/>
        <v>1</v>
      </c>
      <c r="AJ43" s="305" t="b">
        <f t="shared" si="11"/>
        <v>1</v>
      </c>
      <c r="AK43" s="305" t="b">
        <f t="shared" si="12"/>
        <v>1</v>
      </c>
      <c r="AL43" s="305" t="b">
        <f t="shared" si="13"/>
        <v>0</v>
      </c>
      <c r="AM43" s="305" t="b">
        <f t="shared" si="0"/>
        <v>1</v>
      </c>
      <c r="AN43">
        <f>+COUNTIF(Tabla134[[#This Row],[F]:[T]],"FALSO")</f>
        <v>1</v>
      </c>
    </row>
    <row r="44" spans="3:40" ht="31.9" customHeight="1">
      <c r="C44" s="6" t="s">
        <v>240</v>
      </c>
      <c r="D44" s="7" t="s">
        <v>197</v>
      </c>
      <c r="E44" s="10">
        <v>1</v>
      </c>
      <c r="F44" s="313"/>
      <c r="G44" s="16"/>
      <c r="H44" s="313"/>
      <c r="I44" s="16"/>
      <c r="J44" s="313"/>
      <c r="K44" s="16"/>
      <c r="L44" s="313"/>
      <c r="M44" s="16"/>
      <c r="N44" s="16"/>
      <c r="O44" s="16"/>
      <c r="P44" s="26">
        <v>5000000</v>
      </c>
      <c r="Q44" s="16"/>
      <c r="R44" s="22">
        <v>4310323.2000000002</v>
      </c>
      <c r="S44" s="16"/>
      <c r="T44" s="16"/>
      <c r="U44" s="16"/>
      <c r="V44" s="16"/>
      <c r="W44" s="16">
        <f>(P44+R44)/2</f>
        <v>4655161.5999999996</v>
      </c>
      <c r="X44" s="16">
        <f>(W44*E44)</f>
        <v>4655161.5999999996</v>
      </c>
      <c r="Y44" s="306"/>
      <c r="Z44" s="306">
        <f t="shared" si="5"/>
        <v>487675.14210703818</v>
      </c>
      <c r="AA44" s="309">
        <f t="shared" si="6"/>
        <v>4655161.5999999996</v>
      </c>
      <c r="AB44" s="310">
        <f t="shared" si="7"/>
        <v>4167486.4578929613</v>
      </c>
      <c r="AC44" s="310">
        <f t="shared" si="8"/>
        <v>4655161.5999999996</v>
      </c>
      <c r="AD44" s="310">
        <f>+IFERROR(((IF(Tabla134[[#This Row],[F]]=FALSE,$F44)+(IF(Tabla134[[#This Row],[H]]=FALSE,$H44)+(IF(Tabla134[[#This Row],[J]]=FALSE,$J44)+(IF(Tabla134[[#This Row],[L]]=FALSE,$L44)+(IF(Tabla134[[#This Row],[p]]=FALSE,$P44))+(IF(Tabla134[[#This Row],[R]]=FALSE,$R44)) +(IF(Tabla134[[#This Row],[T]]=FALSE,$T44))      ))))/AN44),"")</f>
        <v>4310323.2000000002</v>
      </c>
      <c r="AE44" s="310"/>
      <c r="AG44" s="305" t="b">
        <f t="shared" si="14"/>
        <v>1</v>
      </c>
      <c r="AH44" s="305" t="b">
        <f t="shared" si="9"/>
        <v>1</v>
      </c>
      <c r="AI44" s="305" t="b">
        <f t="shared" si="10"/>
        <v>1</v>
      </c>
      <c r="AJ44" s="305" t="b">
        <f t="shared" si="11"/>
        <v>1</v>
      </c>
      <c r="AK44" s="305" t="b">
        <f t="shared" si="12"/>
        <v>1</v>
      </c>
      <c r="AL44" s="305" t="b">
        <f t="shared" si="13"/>
        <v>0</v>
      </c>
      <c r="AM44" s="305" t="b">
        <f t="shared" si="0"/>
        <v>1</v>
      </c>
      <c r="AN44">
        <f>+COUNTIF(Tabla134[[#This Row],[F]:[T]],"FALSO")</f>
        <v>1</v>
      </c>
    </row>
    <row r="45" spans="3:40" ht="16.149999999999999" customHeight="1">
      <c r="C45" s="3" t="s">
        <v>241</v>
      </c>
      <c r="D45" s="8"/>
      <c r="E45" s="11"/>
      <c r="F45" s="313"/>
      <c r="G45" s="17"/>
      <c r="H45" s="313"/>
      <c r="I45" s="17"/>
      <c r="J45" s="313"/>
      <c r="K45" s="17"/>
      <c r="L45" s="313"/>
      <c r="M45" s="17"/>
      <c r="N45" s="17"/>
      <c r="O45" s="17"/>
      <c r="P45" s="27"/>
      <c r="Q45" s="17"/>
      <c r="R45" s="17"/>
      <c r="S45" s="17"/>
      <c r="T45" s="17"/>
      <c r="U45" s="17"/>
      <c r="V45" s="17"/>
      <c r="W45" s="17"/>
      <c r="X45" s="17"/>
      <c r="Y45" s="307"/>
      <c r="Z45" s="306" t="str">
        <f t="shared" si="5"/>
        <v/>
      </c>
      <c r="AA45" s="309">
        <f t="shared" si="6"/>
        <v>0</v>
      </c>
      <c r="AB45" s="310" t="str">
        <f t="shared" si="7"/>
        <v/>
      </c>
      <c r="AC45" s="310" t="str">
        <f t="shared" si="8"/>
        <v/>
      </c>
      <c r="AD45" s="310">
        <f>+IFERROR(((IF(Tabla134[[#This Row],[F]]=FALSE,$F45)+(IF(Tabla134[[#This Row],[H]]=FALSE,$H45)+(IF(Tabla134[[#This Row],[J]]=FALSE,$J45)+(IF(Tabla134[[#This Row],[L]]=FALSE,$L45)+(IF(Tabla134[[#This Row],[p]]=FALSE,$P45))+(IF(Tabla134[[#This Row],[R]]=FALSE,$R45)) +(IF(Tabla134[[#This Row],[T]]=FALSE,$T45))      ))))/AN45),"")</f>
        <v>0</v>
      </c>
      <c r="AE45" s="310"/>
      <c r="AG45" s="305" t="b">
        <f t="shared" si="14"/>
        <v>0</v>
      </c>
      <c r="AH45" s="305" t="b">
        <f t="shared" si="9"/>
        <v>0</v>
      </c>
      <c r="AI45" s="305" t="b">
        <f t="shared" si="10"/>
        <v>0</v>
      </c>
      <c r="AJ45" s="305" t="b">
        <f t="shared" si="11"/>
        <v>0</v>
      </c>
      <c r="AK45" s="305" t="b">
        <f t="shared" si="12"/>
        <v>0</v>
      </c>
      <c r="AL45" s="305" t="b">
        <f t="shared" si="13"/>
        <v>0</v>
      </c>
      <c r="AM45" s="305" t="b">
        <f t="shared" si="0"/>
        <v>0</v>
      </c>
      <c r="AN45">
        <f>+COUNTIF(Tabla134[[#This Row],[F]:[T]],"FALSO")</f>
        <v>7</v>
      </c>
    </row>
    <row r="46" spans="3:40" ht="31.9" customHeight="1">
      <c r="C46" s="6" t="s">
        <v>242</v>
      </c>
      <c r="D46" s="7" t="s">
        <v>2</v>
      </c>
      <c r="E46" s="10">
        <v>1</v>
      </c>
      <c r="F46" s="312">
        <f>+F140*1.092</f>
        <v>251160.00000000003</v>
      </c>
      <c r="G46" s="19">
        <f>+F46*E46</f>
        <v>251160.00000000003</v>
      </c>
      <c r="H46" s="314">
        <f>+H140*1.092</f>
        <v>251159.96724000003</v>
      </c>
      <c r="I46" s="19">
        <f>(E46*H46)</f>
        <v>251159.96724000003</v>
      </c>
      <c r="J46" s="312">
        <f>+J140*1.092</f>
        <v>233578.80000000002</v>
      </c>
      <c r="K46" s="20">
        <f>(E46*J46)</f>
        <v>233578.80000000002</v>
      </c>
      <c r="L46" s="315">
        <f>+L140*1.092</f>
        <v>238602.00000000003</v>
      </c>
      <c r="M46" s="21">
        <f>(E46*L46)</f>
        <v>238602.00000000003</v>
      </c>
      <c r="N46" s="16">
        <f>(F46+H46+J46+L46)/4</f>
        <v>243625.19181000002</v>
      </c>
      <c r="O46" s="16">
        <f>(N46*1.092)</f>
        <v>266038.70945652004</v>
      </c>
      <c r="P46" s="16"/>
      <c r="Q46" s="16"/>
      <c r="R46" s="16"/>
      <c r="S46" s="16"/>
      <c r="T46" s="16"/>
      <c r="U46" s="16"/>
      <c r="V46" s="16"/>
      <c r="W46" s="16"/>
      <c r="X46" s="16">
        <f>(O46*E46)</f>
        <v>266038.70945652004</v>
      </c>
      <c r="Y46" s="306"/>
      <c r="Z46" s="306">
        <f t="shared" si="5"/>
        <v>8938.8407078455293</v>
      </c>
      <c r="AA46" s="309">
        <f t="shared" si="6"/>
        <v>266038.70945652004</v>
      </c>
      <c r="AB46" s="310">
        <f t="shared" si="7"/>
        <v>257099.86874867452</v>
      </c>
      <c r="AC46" s="310">
        <f t="shared" si="8"/>
        <v>266038.70945652004</v>
      </c>
      <c r="AD46" s="310" t="str">
        <f>+IFERROR(((IF(Tabla134[[#This Row],[F]]=FALSE,$F46)+(IF(Tabla134[[#This Row],[H]]=FALSE,$H46)+(IF(Tabla134[[#This Row],[J]]=FALSE,$J46)+(IF(Tabla134[[#This Row],[L]]=FALSE,$L46)+(IF(Tabla134[[#This Row],[p]]=FALSE,$P46))+(IF(Tabla134[[#This Row],[R]]=FALSE,$R46)) +(IF(Tabla134[[#This Row],[T]]=FALSE,$T46))      ))))/AN46),"")</f>
        <v/>
      </c>
      <c r="AE46" s="310"/>
      <c r="AG46" s="305" t="b">
        <f t="shared" si="14"/>
        <v>1</v>
      </c>
      <c r="AH46" s="305" t="b">
        <f t="shared" si="9"/>
        <v>1</v>
      </c>
      <c r="AI46" s="305" t="b">
        <f t="shared" si="10"/>
        <v>1</v>
      </c>
      <c r="AJ46" s="305" t="b">
        <f t="shared" si="11"/>
        <v>1</v>
      </c>
      <c r="AK46" s="305" t="b">
        <f t="shared" si="12"/>
        <v>1</v>
      </c>
      <c r="AL46" s="305" t="b">
        <f t="shared" si="13"/>
        <v>1</v>
      </c>
      <c r="AM46" s="305" t="b">
        <f t="shared" si="0"/>
        <v>1</v>
      </c>
      <c r="AN46">
        <f>+COUNTIF(Tabla134[[#This Row],[F]:[T]],"FALSO")</f>
        <v>0</v>
      </c>
    </row>
    <row r="47" spans="3:40" ht="15.4" customHeight="1">
      <c r="C47" s="3" t="s">
        <v>126</v>
      </c>
      <c r="D47" s="8"/>
      <c r="E47" s="11"/>
      <c r="F47" s="313"/>
      <c r="G47" s="17"/>
      <c r="H47" s="313"/>
      <c r="I47" s="17"/>
      <c r="J47" s="313"/>
      <c r="K47" s="17"/>
      <c r="L47" s="313"/>
      <c r="M47" s="17"/>
      <c r="N47" s="17"/>
      <c r="O47" s="17"/>
      <c r="P47" s="17"/>
      <c r="Q47" s="17"/>
      <c r="R47" s="17"/>
      <c r="S47" s="17"/>
      <c r="T47" s="17"/>
      <c r="U47" s="17"/>
      <c r="V47" s="17"/>
      <c r="W47" s="17"/>
      <c r="X47" s="17"/>
      <c r="Y47" s="307"/>
      <c r="Z47" s="306" t="str">
        <f t="shared" si="5"/>
        <v/>
      </c>
      <c r="AA47" s="309">
        <f t="shared" si="6"/>
        <v>0</v>
      </c>
      <c r="AB47" s="310" t="str">
        <f t="shared" si="7"/>
        <v/>
      </c>
      <c r="AC47" s="310" t="str">
        <f t="shared" si="8"/>
        <v/>
      </c>
      <c r="AD47" s="310">
        <f>+IFERROR(((IF(Tabla134[[#This Row],[F]]=FALSE,$F47)+(IF(Tabla134[[#This Row],[H]]=FALSE,$H47)+(IF(Tabla134[[#This Row],[J]]=FALSE,$J47)+(IF(Tabla134[[#This Row],[L]]=FALSE,$L47)+(IF(Tabla134[[#This Row],[p]]=FALSE,$P47))+(IF(Tabla134[[#This Row],[R]]=FALSE,$R47)) +(IF(Tabla134[[#This Row],[T]]=FALSE,$T47))      ))))/AN47),"")</f>
        <v>0</v>
      </c>
      <c r="AE47" s="310"/>
      <c r="AG47" s="305" t="b">
        <f t="shared" si="14"/>
        <v>0</v>
      </c>
      <c r="AH47" s="305" t="b">
        <f t="shared" si="9"/>
        <v>0</v>
      </c>
      <c r="AI47" s="305" t="b">
        <f t="shared" si="10"/>
        <v>0</v>
      </c>
      <c r="AJ47" s="305" t="b">
        <f t="shared" si="11"/>
        <v>0</v>
      </c>
      <c r="AK47" s="305" t="b">
        <f t="shared" si="12"/>
        <v>0</v>
      </c>
      <c r="AL47" s="305" t="b">
        <f t="shared" si="13"/>
        <v>0</v>
      </c>
      <c r="AM47" s="305" t="b">
        <f t="shared" si="0"/>
        <v>0</v>
      </c>
      <c r="AN47">
        <f>+COUNTIF(Tabla134[[#This Row],[F]:[T]],"FALSO")</f>
        <v>7</v>
      </c>
    </row>
    <row r="48" spans="3:40" ht="32.65" customHeight="1">
      <c r="C48" s="6" t="s">
        <v>243</v>
      </c>
      <c r="D48" s="7" t="s">
        <v>2</v>
      </c>
      <c r="E48" s="10">
        <v>1</v>
      </c>
      <c r="F48" s="312">
        <f>+F142*1.092</f>
        <v>76440</v>
      </c>
      <c r="G48" s="19">
        <f>+F48*E48</f>
        <v>76440</v>
      </c>
      <c r="H48" s="314">
        <f>+H142*1.092</f>
        <v>74146.8</v>
      </c>
      <c r="I48" s="19">
        <f>(E48*H48)</f>
        <v>74146.8</v>
      </c>
      <c r="J48" s="312">
        <f>+J142*1.092</f>
        <v>71089.200000000012</v>
      </c>
      <c r="K48" s="20">
        <f>(E48*J48)</f>
        <v>71089.200000000012</v>
      </c>
      <c r="L48" s="315">
        <f>+L142*1.092</f>
        <v>72618</v>
      </c>
      <c r="M48" s="21">
        <f>(E48*L48)</f>
        <v>72618</v>
      </c>
      <c r="N48" s="16">
        <f>(F48+H48+J48+L48)/4</f>
        <v>73573.5</v>
      </c>
      <c r="O48" s="16">
        <f>(N48*1.092)</f>
        <v>80342.262000000002</v>
      </c>
      <c r="P48" s="16"/>
      <c r="Q48" s="16"/>
      <c r="R48" s="16"/>
      <c r="S48" s="16"/>
      <c r="T48" s="16"/>
      <c r="U48" s="16"/>
      <c r="V48" s="16"/>
      <c r="W48" s="16"/>
      <c r="X48" s="16">
        <f>(O48*E48)</f>
        <v>80342.262000000002</v>
      </c>
      <c r="Y48" s="306"/>
      <c r="Z48" s="306">
        <f t="shared" si="5"/>
        <v>2282.5586432773162</v>
      </c>
      <c r="AA48" s="309">
        <f t="shared" si="6"/>
        <v>80342.262000000002</v>
      </c>
      <c r="AB48" s="310">
        <f t="shared" si="7"/>
        <v>78059.70335672269</v>
      </c>
      <c r="AC48" s="310">
        <f t="shared" si="8"/>
        <v>80342.262000000002</v>
      </c>
      <c r="AD48" s="310" t="str">
        <f>+IFERROR(((IF(Tabla134[[#This Row],[F]]=FALSE,$F48)+(IF(Tabla134[[#This Row],[H]]=FALSE,$H48)+(IF(Tabla134[[#This Row],[J]]=FALSE,$J48)+(IF(Tabla134[[#This Row],[L]]=FALSE,$L48)+(IF(Tabla134[[#This Row],[p]]=FALSE,$P48))+(IF(Tabla134[[#This Row],[R]]=FALSE,$R48)) +(IF(Tabla134[[#This Row],[T]]=FALSE,$T48))      ))))/AN48),"")</f>
        <v/>
      </c>
      <c r="AE48" s="310"/>
      <c r="AG48" s="305" t="b">
        <f t="shared" si="14"/>
        <v>1</v>
      </c>
      <c r="AH48" s="305" t="b">
        <f t="shared" si="9"/>
        <v>1</v>
      </c>
      <c r="AI48" s="305" t="b">
        <f t="shared" si="10"/>
        <v>1</v>
      </c>
      <c r="AJ48" s="305" t="b">
        <f t="shared" si="11"/>
        <v>1</v>
      </c>
      <c r="AK48" s="305" t="b">
        <f t="shared" si="12"/>
        <v>1</v>
      </c>
      <c r="AL48" s="305" t="b">
        <f t="shared" si="13"/>
        <v>1</v>
      </c>
      <c r="AM48" s="305" t="b">
        <f t="shared" si="0"/>
        <v>1</v>
      </c>
      <c r="AN48">
        <f>+COUNTIF(Tabla134[[#This Row],[F]:[T]],"FALSO")</f>
        <v>0</v>
      </c>
    </row>
    <row r="49" spans="3:40" ht="16.149999999999999" customHeight="1">
      <c r="C49" s="3" t="s">
        <v>244</v>
      </c>
      <c r="D49" s="8"/>
      <c r="E49" s="11"/>
      <c r="F49" s="313"/>
      <c r="G49" s="17"/>
      <c r="H49" s="313"/>
      <c r="I49" s="17"/>
      <c r="J49" s="313"/>
      <c r="K49" s="17"/>
      <c r="L49" s="313"/>
      <c r="M49" s="17"/>
      <c r="N49" s="17"/>
      <c r="O49" s="17"/>
      <c r="P49" s="17"/>
      <c r="Q49" s="17"/>
      <c r="R49" s="17"/>
      <c r="S49" s="17"/>
      <c r="T49" s="17"/>
      <c r="U49" s="17"/>
      <c r="V49" s="17"/>
      <c r="W49" s="17"/>
      <c r="X49" s="17"/>
      <c r="Y49" s="307"/>
      <c r="Z49" s="306" t="str">
        <f t="shared" si="5"/>
        <v/>
      </c>
      <c r="AA49" s="309">
        <f t="shared" si="6"/>
        <v>0</v>
      </c>
      <c r="AB49" s="310" t="str">
        <f t="shared" si="7"/>
        <v/>
      </c>
      <c r="AC49" s="310" t="str">
        <f t="shared" si="8"/>
        <v/>
      </c>
      <c r="AD49" s="310">
        <f>+IFERROR(((IF(Tabla134[[#This Row],[F]]=FALSE,$F49)+(IF(Tabla134[[#This Row],[H]]=FALSE,$H49)+(IF(Tabla134[[#This Row],[J]]=FALSE,$J49)+(IF(Tabla134[[#This Row],[L]]=FALSE,$L49)+(IF(Tabla134[[#This Row],[p]]=FALSE,$P49))+(IF(Tabla134[[#This Row],[R]]=FALSE,$R49)) +(IF(Tabla134[[#This Row],[T]]=FALSE,$T49))      ))))/AN49),"")</f>
        <v>0</v>
      </c>
      <c r="AE49" s="310"/>
      <c r="AG49" s="305" t="b">
        <f t="shared" si="14"/>
        <v>0</v>
      </c>
      <c r="AH49" s="305" t="b">
        <f t="shared" si="9"/>
        <v>0</v>
      </c>
      <c r="AI49" s="305" t="b">
        <f t="shared" si="10"/>
        <v>0</v>
      </c>
      <c r="AJ49" s="305" t="b">
        <f t="shared" si="11"/>
        <v>0</v>
      </c>
      <c r="AK49" s="305" t="b">
        <f t="shared" si="12"/>
        <v>0</v>
      </c>
      <c r="AL49" s="305" t="b">
        <f t="shared" si="13"/>
        <v>0</v>
      </c>
      <c r="AM49" s="305" t="b">
        <f t="shared" si="0"/>
        <v>0</v>
      </c>
      <c r="AN49">
        <f>+COUNTIF(Tabla134[[#This Row],[F]:[T]],"FALSO")</f>
        <v>7</v>
      </c>
    </row>
    <row r="50" spans="3:40" ht="43.9" customHeight="1">
      <c r="C50" s="6" t="s">
        <v>245</v>
      </c>
      <c r="D50" s="7" t="s">
        <v>2</v>
      </c>
      <c r="E50" s="10">
        <v>2</v>
      </c>
      <c r="F50" s="312">
        <f>+F144*1.092</f>
        <v>218400.00000000003</v>
      </c>
      <c r="G50" s="19">
        <f t="shared" ref="G50:G56" si="17">+F50*E50</f>
        <v>436800.00000000006</v>
      </c>
      <c r="H50" s="314">
        <f>+H144*1.092</f>
        <v>211848.00000000003</v>
      </c>
      <c r="I50" s="19">
        <f t="shared" ref="I50:I56" si="18">(E50*H50)</f>
        <v>423696.00000000006</v>
      </c>
      <c r="J50" s="312">
        <f>+J144*1.092</f>
        <v>203112.00000000003</v>
      </c>
      <c r="K50" s="20">
        <f t="shared" ref="K50:K56" si="19">(E50*J50)</f>
        <v>406224.00000000006</v>
      </c>
      <c r="L50" s="315">
        <f>+L144*1.092</f>
        <v>207480.00000000003</v>
      </c>
      <c r="M50" s="21">
        <f t="shared" ref="M50:M56" si="20">(E50*L50)</f>
        <v>414960.00000000006</v>
      </c>
      <c r="N50" s="16">
        <f t="shared" ref="N50:N56" si="21">(F50+H50+J50+L50)/4</f>
        <v>210210.00000000003</v>
      </c>
      <c r="O50" s="16">
        <f t="shared" ref="O50:O56" si="22">(N50*1.092)</f>
        <v>229549.32000000004</v>
      </c>
      <c r="P50" s="16"/>
      <c r="Q50" s="16"/>
      <c r="R50" s="16"/>
      <c r="S50" s="16"/>
      <c r="T50" s="16"/>
      <c r="U50" s="16"/>
      <c r="V50" s="16"/>
      <c r="W50" s="16"/>
      <c r="X50" s="16">
        <f t="shared" ref="X50:X56" si="23">(O50*E50)</f>
        <v>459098.64000000007</v>
      </c>
      <c r="Y50" s="306"/>
      <c r="Z50" s="306">
        <f t="shared" si="5"/>
        <v>6521.5961236494859</v>
      </c>
      <c r="AA50" s="309">
        <f t="shared" si="6"/>
        <v>229549.32000000004</v>
      </c>
      <c r="AB50" s="310">
        <f t="shared" si="7"/>
        <v>223027.72387635056</v>
      </c>
      <c r="AC50" s="310">
        <f t="shared" si="8"/>
        <v>229549.32000000004</v>
      </c>
      <c r="AD50" s="310" t="str">
        <f>+IFERROR(((IF(Tabla134[[#This Row],[F]]=FALSE,$F50)+(IF(Tabla134[[#This Row],[H]]=FALSE,$H50)+(IF(Tabla134[[#This Row],[J]]=FALSE,$J50)+(IF(Tabla134[[#This Row],[L]]=FALSE,$L50)+(IF(Tabla134[[#This Row],[p]]=FALSE,$P50))+(IF(Tabla134[[#This Row],[R]]=FALSE,$R50)) +(IF(Tabla134[[#This Row],[T]]=FALSE,$T50))      ))))/AN50),"")</f>
        <v/>
      </c>
      <c r="AE50" s="310"/>
      <c r="AG50" s="305" t="b">
        <f t="shared" si="14"/>
        <v>1</v>
      </c>
      <c r="AH50" s="305" t="b">
        <f t="shared" si="9"/>
        <v>1</v>
      </c>
      <c r="AI50" s="305" t="b">
        <f t="shared" si="10"/>
        <v>1</v>
      </c>
      <c r="AJ50" s="305" t="b">
        <f t="shared" si="11"/>
        <v>1</v>
      </c>
      <c r="AK50" s="305" t="b">
        <f t="shared" si="12"/>
        <v>1</v>
      </c>
      <c r="AL50" s="305" t="b">
        <f t="shared" si="13"/>
        <v>1</v>
      </c>
      <c r="AM50" s="305" t="b">
        <f t="shared" si="0"/>
        <v>1</v>
      </c>
      <c r="AN50">
        <f>+COUNTIF(Tabla134[[#This Row],[F]:[T]],"FALSO")</f>
        <v>0</v>
      </c>
    </row>
    <row r="51" spans="3:40" ht="22.15" customHeight="1">
      <c r="C51" s="6" t="s">
        <v>246</v>
      </c>
      <c r="D51" s="7" t="s">
        <v>2</v>
      </c>
      <c r="E51" s="10">
        <v>2</v>
      </c>
      <c r="F51" s="312">
        <f t="shared" ref="F51:F56" si="24">+F145*1.092</f>
        <v>524160.00000000006</v>
      </c>
      <c r="G51" s="19">
        <f t="shared" si="17"/>
        <v>1048320.0000000001</v>
      </c>
      <c r="H51" s="314">
        <f t="shared" ref="H51:H56" si="25">+H145*1.092</f>
        <v>508435.20000000001</v>
      </c>
      <c r="I51" s="19">
        <f t="shared" si="18"/>
        <v>1016870.4</v>
      </c>
      <c r="J51" s="312">
        <f t="shared" ref="J51:J56" si="26">+J145*1.092</f>
        <v>487468.80000000005</v>
      </c>
      <c r="K51" s="20">
        <f t="shared" si="19"/>
        <v>974937.60000000009</v>
      </c>
      <c r="L51" s="315">
        <f t="shared" ref="L51:L56" si="27">+L145*1.092</f>
        <v>497952.00000000006</v>
      </c>
      <c r="M51" s="21">
        <f t="shared" si="20"/>
        <v>995904.00000000012</v>
      </c>
      <c r="N51" s="16">
        <f t="shared" si="21"/>
        <v>504504</v>
      </c>
      <c r="O51" s="16">
        <f t="shared" si="22"/>
        <v>550918.36800000002</v>
      </c>
      <c r="P51" s="16"/>
      <c r="Q51" s="16"/>
      <c r="R51" s="16"/>
      <c r="S51" s="16"/>
      <c r="T51" s="16"/>
      <c r="U51" s="16"/>
      <c r="V51" s="16"/>
      <c r="W51" s="16"/>
      <c r="X51" s="16">
        <f t="shared" si="23"/>
        <v>1101836.736</v>
      </c>
      <c r="Y51" s="306"/>
      <c r="Z51" s="306">
        <f t="shared" si="5"/>
        <v>15651.830696758765</v>
      </c>
      <c r="AA51" s="309">
        <f t="shared" si="6"/>
        <v>550918.36800000002</v>
      </c>
      <c r="AB51" s="310">
        <f t="shared" si="7"/>
        <v>535266.5373032412</v>
      </c>
      <c r="AC51" s="310">
        <f t="shared" si="8"/>
        <v>550918.36800000002</v>
      </c>
      <c r="AD51" s="310" t="str">
        <f>+IFERROR(((IF(Tabla134[[#This Row],[F]]=FALSE,$F51)+(IF(Tabla134[[#This Row],[H]]=FALSE,$H51)+(IF(Tabla134[[#This Row],[J]]=FALSE,$J51)+(IF(Tabla134[[#This Row],[L]]=FALSE,$L51)+(IF(Tabla134[[#This Row],[p]]=FALSE,$P51))+(IF(Tabla134[[#This Row],[R]]=FALSE,$R51)) +(IF(Tabla134[[#This Row],[T]]=FALSE,$T51))      ))))/AN51),"")</f>
        <v/>
      </c>
      <c r="AE51" s="310"/>
      <c r="AG51" s="305" t="b">
        <f t="shared" si="14"/>
        <v>1</v>
      </c>
      <c r="AH51" s="305" t="b">
        <f t="shared" si="9"/>
        <v>1</v>
      </c>
      <c r="AI51" s="305" t="b">
        <f t="shared" si="10"/>
        <v>1</v>
      </c>
      <c r="AJ51" s="305" t="b">
        <f t="shared" si="11"/>
        <v>1</v>
      </c>
      <c r="AK51" s="305" t="b">
        <f t="shared" si="12"/>
        <v>1</v>
      </c>
      <c r="AL51" s="305" t="b">
        <f t="shared" si="13"/>
        <v>1</v>
      </c>
      <c r="AM51" s="305" t="b">
        <f t="shared" si="0"/>
        <v>1</v>
      </c>
      <c r="AN51">
        <f>+COUNTIF(Tabla134[[#This Row],[F]:[T]],"FALSO")</f>
        <v>0</v>
      </c>
    </row>
    <row r="52" spans="3:40" ht="15" customHeight="1">
      <c r="C52" s="6" t="s">
        <v>247</v>
      </c>
      <c r="D52" s="7" t="s">
        <v>2</v>
      </c>
      <c r="E52" s="10">
        <v>2</v>
      </c>
      <c r="F52" s="312">
        <f t="shared" si="24"/>
        <v>393120.00000000006</v>
      </c>
      <c r="G52" s="19">
        <f t="shared" si="17"/>
        <v>786240.00000000012</v>
      </c>
      <c r="H52" s="314">
        <f t="shared" si="25"/>
        <v>381326.4</v>
      </c>
      <c r="I52" s="19">
        <f t="shared" si="18"/>
        <v>762652.8</v>
      </c>
      <c r="J52" s="312">
        <f t="shared" si="26"/>
        <v>365601.60000000003</v>
      </c>
      <c r="K52" s="20">
        <f t="shared" si="19"/>
        <v>731203.20000000007</v>
      </c>
      <c r="L52" s="315">
        <f t="shared" si="27"/>
        <v>373464</v>
      </c>
      <c r="M52" s="21">
        <f t="shared" si="20"/>
        <v>746928</v>
      </c>
      <c r="N52" s="16">
        <f t="shared" si="21"/>
        <v>378378.00000000006</v>
      </c>
      <c r="O52" s="16">
        <f t="shared" si="22"/>
        <v>413188.77600000007</v>
      </c>
      <c r="P52" s="16"/>
      <c r="Q52" s="16"/>
      <c r="R52" s="16"/>
      <c r="S52" s="16"/>
      <c r="T52" s="16"/>
      <c r="U52" s="16"/>
      <c r="V52" s="16"/>
      <c r="W52" s="16"/>
      <c r="X52" s="16">
        <f t="shared" si="23"/>
        <v>826377.55200000014</v>
      </c>
      <c r="Y52" s="306"/>
      <c r="Z52" s="306">
        <f t="shared" si="5"/>
        <v>11738.873022569089</v>
      </c>
      <c r="AA52" s="309">
        <f t="shared" si="6"/>
        <v>413188.77600000007</v>
      </c>
      <c r="AB52" s="310">
        <f t="shared" si="7"/>
        <v>401449.90297743096</v>
      </c>
      <c r="AC52" s="310">
        <f t="shared" si="8"/>
        <v>413188.77600000007</v>
      </c>
      <c r="AD52" s="310" t="str">
        <f>+IFERROR(((IF(Tabla134[[#This Row],[F]]=FALSE,$F52)+(IF(Tabla134[[#This Row],[H]]=FALSE,$H52)+(IF(Tabla134[[#This Row],[J]]=FALSE,$J52)+(IF(Tabla134[[#This Row],[L]]=FALSE,$L52)+(IF(Tabla134[[#This Row],[p]]=FALSE,$P52))+(IF(Tabla134[[#This Row],[R]]=FALSE,$R52)) +(IF(Tabla134[[#This Row],[T]]=FALSE,$T52))      ))))/AN52),"")</f>
        <v/>
      </c>
      <c r="AE52" s="310"/>
      <c r="AG52" s="305" t="b">
        <f t="shared" si="14"/>
        <v>1</v>
      </c>
      <c r="AH52" s="305" t="b">
        <f t="shared" si="9"/>
        <v>1</v>
      </c>
      <c r="AI52" s="305" t="b">
        <f t="shared" si="10"/>
        <v>1</v>
      </c>
      <c r="AJ52" s="305" t="b">
        <f t="shared" si="11"/>
        <v>1</v>
      </c>
      <c r="AK52" s="305" t="b">
        <f t="shared" si="12"/>
        <v>1</v>
      </c>
      <c r="AL52" s="305" t="b">
        <f t="shared" si="13"/>
        <v>1</v>
      </c>
      <c r="AM52" s="305" t="b">
        <f t="shared" si="0"/>
        <v>1</v>
      </c>
      <c r="AN52">
        <f>+COUNTIF(Tabla134[[#This Row],[F]:[T]],"FALSO")</f>
        <v>0</v>
      </c>
    </row>
    <row r="53" spans="3:40" ht="19.899999999999999" customHeight="1">
      <c r="C53" s="6" t="s">
        <v>8</v>
      </c>
      <c r="D53" s="7" t="s">
        <v>2</v>
      </c>
      <c r="E53" s="10">
        <v>2</v>
      </c>
      <c r="F53" s="312">
        <f t="shared" si="24"/>
        <v>87360</v>
      </c>
      <c r="G53" s="19">
        <f t="shared" si="17"/>
        <v>174720</v>
      </c>
      <c r="H53" s="314">
        <f t="shared" si="25"/>
        <v>84739.200000000012</v>
      </c>
      <c r="I53" s="19">
        <f t="shared" si="18"/>
        <v>169478.40000000002</v>
      </c>
      <c r="J53" s="312">
        <f t="shared" si="26"/>
        <v>81244.800000000003</v>
      </c>
      <c r="K53" s="20">
        <f t="shared" si="19"/>
        <v>162489.60000000001</v>
      </c>
      <c r="L53" s="315">
        <f t="shared" si="27"/>
        <v>82992</v>
      </c>
      <c r="M53" s="21">
        <f t="shared" si="20"/>
        <v>165984</v>
      </c>
      <c r="N53" s="16">
        <f t="shared" si="21"/>
        <v>84084</v>
      </c>
      <c r="O53" s="16">
        <f t="shared" si="22"/>
        <v>91819.728000000003</v>
      </c>
      <c r="P53" s="16"/>
      <c r="Q53" s="16"/>
      <c r="R53" s="16"/>
      <c r="S53" s="16"/>
      <c r="T53" s="16"/>
      <c r="U53" s="16"/>
      <c r="V53" s="16"/>
      <c r="W53" s="16"/>
      <c r="X53" s="16">
        <f t="shared" si="23"/>
        <v>183639.45600000001</v>
      </c>
      <c r="Y53" s="306"/>
      <c r="Z53" s="306">
        <f t="shared" si="5"/>
        <v>2608.6384494597942</v>
      </c>
      <c r="AA53" s="309">
        <f t="shared" si="6"/>
        <v>91819.728000000003</v>
      </c>
      <c r="AB53" s="310">
        <f t="shared" si="7"/>
        <v>89211.089550540215</v>
      </c>
      <c r="AC53" s="310">
        <f t="shared" si="8"/>
        <v>91819.728000000003</v>
      </c>
      <c r="AD53" s="310" t="str">
        <f>+IFERROR(((IF(Tabla134[[#This Row],[F]]=FALSE,$F53)+(IF(Tabla134[[#This Row],[H]]=FALSE,$H53)+(IF(Tabla134[[#This Row],[J]]=FALSE,$J53)+(IF(Tabla134[[#This Row],[L]]=FALSE,$L53)+(IF(Tabla134[[#This Row],[p]]=FALSE,$P53))+(IF(Tabla134[[#This Row],[R]]=FALSE,$R53)) +(IF(Tabla134[[#This Row],[T]]=FALSE,$T53))      ))))/AN53),"")</f>
        <v/>
      </c>
      <c r="AE53" s="310"/>
      <c r="AG53" s="305" t="b">
        <f t="shared" si="14"/>
        <v>1</v>
      </c>
      <c r="AH53" s="305" t="b">
        <f t="shared" si="9"/>
        <v>1</v>
      </c>
      <c r="AI53" s="305" t="b">
        <f t="shared" si="10"/>
        <v>1</v>
      </c>
      <c r="AJ53" s="305" t="b">
        <f t="shared" si="11"/>
        <v>1</v>
      </c>
      <c r="AK53" s="305" t="b">
        <f t="shared" si="12"/>
        <v>1</v>
      </c>
      <c r="AL53" s="305" t="b">
        <f t="shared" si="13"/>
        <v>1</v>
      </c>
      <c r="AM53" s="305" t="b">
        <f t="shared" si="0"/>
        <v>1</v>
      </c>
      <c r="AN53">
        <f>+COUNTIF(Tabla134[[#This Row],[F]:[T]],"FALSO")</f>
        <v>0</v>
      </c>
    </row>
    <row r="54" spans="3:40" ht="29.65" customHeight="1">
      <c r="C54" s="6" t="s">
        <v>248</v>
      </c>
      <c r="D54" s="7" t="s">
        <v>2</v>
      </c>
      <c r="E54" s="10">
        <v>2</v>
      </c>
      <c r="F54" s="312">
        <f t="shared" si="24"/>
        <v>13104.000000000002</v>
      </c>
      <c r="G54" s="19">
        <f t="shared" si="17"/>
        <v>26208.000000000004</v>
      </c>
      <c r="H54" s="314">
        <f t="shared" si="25"/>
        <v>12710.880000000001</v>
      </c>
      <c r="I54" s="19">
        <f t="shared" si="18"/>
        <v>25421.760000000002</v>
      </c>
      <c r="J54" s="312">
        <f t="shared" si="26"/>
        <v>12186.720000000001</v>
      </c>
      <c r="K54" s="20">
        <f t="shared" si="19"/>
        <v>24373.440000000002</v>
      </c>
      <c r="L54" s="315">
        <f t="shared" si="27"/>
        <v>12448.800000000001</v>
      </c>
      <c r="M54" s="21">
        <f t="shared" si="20"/>
        <v>24897.600000000002</v>
      </c>
      <c r="N54" s="16">
        <f t="shared" si="21"/>
        <v>12612.600000000002</v>
      </c>
      <c r="O54" s="16">
        <f t="shared" si="22"/>
        <v>13772.959200000003</v>
      </c>
      <c r="P54" s="16"/>
      <c r="Q54" s="16"/>
      <c r="R54" s="16"/>
      <c r="S54" s="16"/>
      <c r="T54" s="16"/>
      <c r="U54" s="16"/>
      <c r="V54" s="16"/>
      <c r="W54" s="16"/>
      <c r="X54" s="16">
        <f t="shared" si="23"/>
        <v>27545.918400000006</v>
      </c>
      <c r="Y54" s="306"/>
      <c r="Z54" s="306">
        <f t="shared" si="5"/>
        <v>391.29576741896943</v>
      </c>
      <c r="AA54" s="309">
        <f t="shared" si="6"/>
        <v>13772.959200000003</v>
      </c>
      <c r="AB54" s="310">
        <f t="shared" si="7"/>
        <v>13381.663432581034</v>
      </c>
      <c r="AC54" s="310">
        <f t="shared" si="8"/>
        <v>13772.959200000003</v>
      </c>
      <c r="AD54" s="310" t="str">
        <f>+IFERROR(((IF(Tabla134[[#This Row],[F]]=FALSE,$F54)+(IF(Tabla134[[#This Row],[H]]=FALSE,$H54)+(IF(Tabla134[[#This Row],[J]]=FALSE,$J54)+(IF(Tabla134[[#This Row],[L]]=FALSE,$L54)+(IF(Tabla134[[#This Row],[p]]=FALSE,$P54))+(IF(Tabla134[[#This Row],[R]]=FALSE,$R54)) +(IF(Tabla134[[#This Row],[T]]=FALSE,$T54))      ))))/AN54),"")</f>
        <v/>
      </c>
      <c r="AE54" s="310"/>
      <c r="AG54" s="305" t="b">
        <f t="shared" si="14"/>
        <v>1</v>
      </c>
      <c r="AH54" s="305" t="b">
        <f t="shared" si="9"/>
        <v>1</v>
      </c>
      <c r="AI54" s="305" t="b">
        <f t="shared" si="10"/>
        <v>1</v>
      </c>
      <c r="AJ54" s="305" t="b">
        <f t="shared" si="11"/>
        <v>1</v>
      </c>
      <c r="AK54" s="305" t="b">
        <f t="shared" si="12"/>
        <v>1</v>
      </c>
      <c r="AL54" s="305" t="b">
        <f t="shared" si="13"/>
        <v>1</v>
      </c>
      <c r="AM54" s="305" t="b">
        <f t="shared" si="0"/>
        <v>1</v>
      </c>
      <c r="AN54">
        <f>+COUNTIF(Tabla134[[#This Row],[F]:[T]],"FALSO")</f>
        <v>0</v>
      </c>
    </row>
    <row r="55" spans="3:40" ht="19.149999999999999" customHeight="1">
      <c r="C55" s="6" t="s">
        <v>249</v>
      </c>
      <c r="D55" s="7" t="s">
        <v>2</v>
      </c>
      <c r="E55" s="10">
        <v>2</v>
      </c>
      <c r="F55" s="312">
        <f t="shared" si="24"/>
        <v>491400.00000000006</v>
      </c>
      <c r="G55" s="19">
        <f t="shared" si="17"/>
        <v>982800.00000000012</v>
      </c>
      <c r="H55" s="314">
        <f t="shared" si="25"/>
        <v>476658.00000000006</v>
      </c>
      <c r="I55" s="19">
        <f t="shared" si="18"/>
        <v>953316.00000000012</v>
      </c>
      <c r="J55" s="312">
        <f t="shared" si="26"/>
        <v>457002.00000000006</v>
      </c>
      <c r="K55" s="20">
        <f t="shared" si="19"/>
        <v>914004.00000000012</v>
      </c>
      <c r="L55" s="315">
        <f t="shared" si="27"/>
        <v>466830.00000000006</v>
      </c>
      <c r="M55" s="21">
        <f t="shared" si="20"/>
        <v>933660.00000000012</v>
      </c>
      <c r="N55" s="16">
        <f t="shared" si="21"/>
        <v>472972.50000000006</v>
      </c>
      <c r="O55" s="16">
        <f t="shared" si="22"/>
        <v>516485.97000000009</v>
      </c>
      <c r="P55" s="16"/>
      <c r="Q55" s="16"/>
      <c r="R55" s="16"/>
      <c r="S55" s="16"/>
      <c r="T55" s="16"/>
      <c r="U55" s="16"/>
      <c r="V55" s="16"/>
      <c r="W55" s="16"/>
      <c r="X55" s="16">
        <f t="shared" si="23"/>
        <v>1032971.9400000002</v>
      </c>
      <c r="Y55" s="306"/>
      <c r="Z55" s="306">
        <f t="shared" si="5"/>
        <v>14673.591278211343</v>
      </c>
      <c r="AA55" s="309">
        <f t="shared" si="6"/>
        <v>516485.97000000009</v>
      </c>
      <c r="AB55" s="310">
        <f t="shared" si="7"/>
        <v>501812.37872178876</v>
      </c>
      <c r="AC55" s="310">
        <f t="shared" si="8"/>
        <v>516485.97000000009</v>
      </c>
      <c r="AD55" s="310" t="str">
        <f>+IFERROR(((IF(Tabla134[[#This Row],[F]]=FALSE,$F55)+(IF(Tabla134[[#This Row],[H]]=FALSE,$H55)+(IF(Tabla134[[#This Row],[J]]=FALSE,$J55)+(IF(Tabla134[[#This Row],[L]]=FALSE,$L55)+(IF(Tabla134[[#This Row],[p]]=FALSE,$P55))+(IF(Tabla134[[#This Row],[R]]=FALSE,$R55)) +(IF(Tabla134[[#This Row],[T]]=FALSE,$T55))      ))))/AN55),"")</f>
        <v/>
      </c>
      <c r="AE55" s="310"/>
      <c r="AG55" s="305" t="b">
        <f t="shared" si="14"/>
        <v>1</v>
      </c>
      <c r="AH55" s="305" t="b">
        <f t="shared" si="9"/>
        <v>1</v>
      </c>
      <c r="AI55" s="305" t="b">
        <f t="shared" si="10"/>
        <v>1</v>
      </c>
      <c r="AJ55" s="305" t="b">
        <f t="shared" si="11"/>
        <v>1</v>
      </c>
      <c r="AK55" s="305" t="b">
        <f t="shared" si="12"/>
        <v>1</v>
      </c>
      <c r="AL55" s="305" t="b">
        <f t="shared" si="13"/>
        <v>1</v>
      </c>
      <c r="AM55" s="305" t="b">
        <f t="shared" si="0"/>
        <v>1</v>
      </c>
      <c r="AN55">
        <f>+COUNTIF(Tabla134[[#This Row],[F]:[T]],"FALSO")</f>
        <v>0</v>
      </c>
    </row>
    <row r="56" spans="3:40" ht="20.65" customHeight="1">
      <c r="C56" s="6" t="s">
        <v>81</v>
      </c>
      <c r="D56" s="7" t="s">
        <v>2</v>
      </c>
      <c r="E56" s="10">
        <v>2</v>
      </c>
      <c r="F56" s="312">
        <f t="shared" si="24"/>
        <v>65520.000000000007</v>
      </c>
      <c r="G56" s="19">
        <f t="shared" si="17"/>
        <v>131040.00000000001</v>
      </c>
      <c r="H56" s="314">
        <f t="shared" si="25"/>
        <v>63554.400000000001</v>
      </c>
      <c r="I56" s="19">
        <f t="shared" si="18"/>
        <v>127108.8</v>
      </c>
      <c r="J56" s="312">
        <f t="shared" si="26"/>
        <v>60933.600000000006</v>
      </c>
      <c r="K56" s="20">
        <f t="shared" si="19"/>
        <v>121867.20000000001</v>
      </c>
      <c r="L56" s="315">
        <f t="shared" si="27"/>
        <v>62244.000000000007</v>
      </c>
      <c r="M56" s="21">
        <f t="shared" si="20"/>
        <v>124488.00000000001</v>
      </c>
      <c r="N56" s="16">
        <f t="shared" si="21"/>
        <v>63063</v>
      </c>
      <c r="O56" s="16">
        <f t="shared" si="22"/>
        <v>68864.796000000002</v>
      </c>
      <c r="P56" s="16"/>
      <c r="Q56" s="16"/>
      <c r="R56" s="16"/>
      <c r="S56" s="16"/>
      <c r="T56" s="16"/>
      <c r="U56" s="16"/>
      <c r="V56" s="16"/>
      <c r="W56" s="16"/>
      <c r="X56" s="16">
        <f t="shared" si="23"/>
        <v>137729.592</v>
      </c>
      <c r="Y56" s="306"/>
      <c r="Z56" s="306">
        <f t="shared" si="5"/>
        <v>1956.4788370948456</v>
      </c>
      <c r="AA56" s="309">
        <f t="shared" si="6"/>
        <v>68864.796000000002</v>
      </c>
      <c r="AB56" s="310">
        <f t="shared" si="7"/>
        <v>66908.31716290515</v>
      </c>
      <c r="AC56" s="310">
        <f t="shared" si="8"/>
        <v>68864.796000000002</v>
      </c>
      <c r="AD56" s="310" t="str">
        <f>+IFERROR(((IF(Tabla134[[#This Row],[F]]=FALSE,$F56)+(IF(Tabla134[[#This Row],[H]]=FALSE,$H56)+(IF(Tabla134[[#This Row],[J]]=FALSE,$J56)+(IF(Tabla134[[#This Row],[L]]=FALSE,$L56)+(IF(Tabla134[[#This Row],[p]]=FALSE,$P56))+(IF(Tabla134[[#This Row],[R]]=FALSE,$R56)) +(IF(Tabla134[[#This Row],[T]]=FALSE,$T56))      ))))/AN56),"")</f>
        <v/>
      </c>
      <c r="AE56" s="310"/>
      <c r="AG56" s="305" t="b">
        <f t="shared" si="14"/>
        <v>1</v>
      </c>
      <c r="AH56" s="305" t="b">
        <f t="shared" si="9"/>
        <v>1</v>
      </c>
      <c r="AI56" s="305" t="b">
        <f t="shared" si="10"/>
        <v>1</v>
      </c>
      <c r="AJ56" s="305" t="b">
        <f t="shared" si="11"/>
        <v>1</v>
      </c>
      <c r="AK56" s="305" t="b">
        <f t="shared" si="12"/>
        <v>1</v>
      </c>
      <c r="AL56" s="305" t="b">
        <f t="shared" si="13"/>
        <v>1</v>
      </c>
      <c r="AM56" s="305" t="b">
        <f t="shared" si="0"/>
        <v>1</v>
      </c>
      <c r="AN56">
        <f>+COUNTIF(Tabla134[[#This Row],[F]:[T]],"FALSO")</f>
        <v>0</v>
      </c>
    </row>
    <row r="57" spans="3:40" ht="16.149999999999999" customHeight="1">
      <c r="C57" s="3" t="s">
        <v>250</v>
      </c>
      <c r="D57" s="9"/>
      <c r="E57" s="11"/>
      <c r="F57" s="313"/>
      <c r="G57" s="17"/>
      <c r="H57" s="313"/>
      <c r="I57" s="17"/>
      <c r="J57" s="313"/>
      <c r="K57" s="17"/>
      <c r="L57" s="313"/>
      <c r="M57" s="17"/>
      <c r="N57" s="17"/>
      <c r="O57" s="17"/>
      <c r="P57" s="17"/>
      <c r="Q57" s="17"/>
      <c r="R57" s="17"/>
      <c r="S57" s="17"/>
      <c r="T57" s="17"/>
      <c r="U57" s="17"/>
      <c r="V57" s="17"/>
      <c r="W57" s="17"/>
      <c r="X57" s="17"/>
      <c r="Y57" s="307"/>
      <c r="Z57" s="306" t="str">
        <f t="shared" si="5"/>
        <v/>
      </c>
      <c r="AA57" s="309">
        <f t="shared" si="6"/>
        <v>0</v>
      </c>
      <c r="AB57" s="310" t="str">
        <f t="shared" si="7"/>
        <v/>
      </c>
      <c r="AC57" s="310" t="str">
        <f t="shared" si="8"/>
        <v/>
      </c>
      <c r="AD57" s="310">
        <f>+IFERROR(((IF(Tabla134[[#This Row],[F]]=FALSE,$F57)+(IF(Tabla134[[#This Row],[H]]=FALSE,$H57)+(IF(Tabla134[[#This Row],[J]]=FALSE,$J57)+(IF(Tabla134[[#This Row],[L]]=FALSE,$L57)+(IF(Tabla134[[#This Row],[p]]=FALSE,$P57))+(IF(Tabla134[[#This Row],[R]]=FALSE,$R57)) +(IF(Tabla134[[#This Row],[T]]=FALSE,$T57))      ))))/AN57),"")</f>
        <v>0</v>
      </c>
      <c r="AE57" s="310"/>
      <c r="AG57" s="305" t="b">
        <f t="shared" si="14"/>
        <v>0</v>
      </c>
      <c r="AH57" s="305" t="b">
        <f t="shared" si="9"/>
        <v>0</v>
      </c>
      <c r="AI57" s="305" t="b">
        <f t="shared" si="10"/>
        <v>0</v>
      </c>
      <c r="AJ57" s="305" t="b">
        <f t="shared" si="11"/>
        <v>0</v>
      </c>
      <c r="AK57" s="305" t="b">
        <f t="shared" si="12"/>
        <v>0</v>
      </c>
      <c r="AL57" s="305" t="b">
        <f t="shared" si="13"/>
        <v>0</v>
      </c>
      <c r="AM57" s="305" t="b">
        <f t="shared" si="0"/>
        <v>0</v>
      </c>
      <c r="AN57">
        <f>+COUNTIF(Tabla134[[#This Row],[F]:[T]],"FALSO")</f>
        <v>7</v>
      </c>
    </row>
    <row r="58" spans="3:40" ht="21.4" customHeight="1">
      <c r="C58" s="6" t="s">
        <v>251</v>
      </c>
      <c r="D58" s="7" t="s">
        <v>2</v>
      </c>
      <c r="E58" s="10">
        <v>1</v>
      </c>
      <c r="F58" s="313"/>
      <c r="G58" s="16"/>
      <c r="H58" s="313"/>
      <c r="I58" s="16"/>
      <c r="J58" s="313"/>
      <c r="K58" s="16"/>
      <c r="L58" s="313"/>
      <c r="M58" s="16"/>
      <c r="N58" s="16"/>
      <c r="O58" s="16"/>
      <c r="P58" s="26">
        <v>50000000</v>
      </c>
      <c r="Q58" s="16"/>
      <c r="R58" s="28">
        <v>11906979.84</v>
      </c>
      <c r="S58" s="16"/>
      <c r="T58" s="16"/>
      <c r="U58" s="16"/>
      <c r="V58" s="16"/>
      <c r="W58" s="16">
        <f>(P58+R58)/2</f>
        <v>30953489.920000002</v>
      </c>
      <c r="X58" s="16">
        <f t="shared" ref="X58:X88" si="28">(W58*E58)</f>
        <v>30953489.920000002</v>
      </c>
      <c r="Y58" s="306"/>
      <c r="Z58" s="306">
        <f t="shared" si="5"/>
        <v>26935832.871011861</v>
      </c>
      <c r="AA58" s="309">
        <f t="shared" si="6"/>
        <v>30953489.920000002</v>
      </c>
      <c r="AB58" s="310">
        <f t="shared" si="7"/>
        <v>4017657.0489881411</v>
      </c>
      <c r="AC58" s="310">
        <f t="shared" si="8"/>
        <v>30953489.920000002</v>
      </c>
      <c r="AD58" s="310">
        <f>+IFERROR(((IF(Tabla134[[#This Row],[F]]=FALSE,$F58)+(IF(Tabla134[[#This Row],[H]]=FALSE,$H58)+(IF(Tabla134[[#This Row],[J]]=FALSE,$J58)+(IF(Tabla134[[#This Row],[L]]=FALSE,$L58)+(IF(Tabla134[[#This Row],[p]]=FALSE,$P58))+(IF(Tabla134[[#This Row],[R]]=FALSE,$R58)) +(IF(Tabla134[[#This Row],[T]]=FALSE,$T58))      ))))/AN58),"")</f>
        <v>11906979.84</v>
      </c>
      <c r="AE58" s="310"/>
      <c r="AG58" s="305" t="b">
        <f t="shared" si="14"/>
        <v>1</v>
      </c>
      <c r="AH58" s="305" t="b">
        <f t="shared" si="9"/>
        <v>1</v>
      </c>
      <c r="AI58" s="305" t="b">
        <f t="shared" si="10"/>
        <v>1</v>
      </c>
      <c r="AJ58" s="305" t="b">
        <f t="shared" si="11"/>
        <v>1</v>
      </c>
      <c r="AK58" s="305" t="b">
        <f t="shared" si="12"/>
        <v>1</v>
      </c>
      <c r="AL58" s="305" t="b">
        <f t="shared" si="13"/>
        <v>0</v>
      </c>
      <c r="AM58" s="305" t="b">
        <f t="shared" si="0"/>
        <v>1</v>
      </c>
      <c r="AN58">
        <f>+COUNTIF(Tabla134[[#This Row],[F]:[T]],"FALSO")</f>
        <v>1</v>
      </c>
    </row>
    <row r="59" spans="3:40" ht="25.15" customHeight="1">
      <c r="C59" s="6" t="s">
        <v>252</v>
      </c>
      <c r="D59" s="7" t="s">
        <v>2</v>
      </c>
      <c r="E59" s="10">
        <v>1</v>
      </c>
      <c r="F59" s="313"/>
      <c r="G59" s="16"/>
      <c r="H59" s="313"/>
      <c r="I59" s="16"/>
      <c r="J59" s="313"/>
      <c r="K59" s="16"/>
      <c r="L59" s="313"/>
      <c r="M59" s="16"/>
      <c r="N59" s="16"/>
      <c r="O59" s="16"/>
      <c r="P59" s="26">
        <v>45000000</v>
      </c>
      <c r="Q59" s="16"/>
      <c r="R59" s="28">
        <v>14431242.24</v>
      </c>
      <c r="S59" s="16"/>
      <c r="T59" s="16"/>
      <c r="U59" s="16"/>
      <c r="V59" s="16"/>
      <c r="W59" s="16">
        <f>(P59+R59)/2</f>
        <v>29715621.120000001</v>
      </c>
      <c r="X59" s="16">
        <f t="shared" si="28"/>
        <v>29715621.120000001</v>
      </c>
      <c r="Y59" s="306"/>
      <c r="Z59" s="306">
        <f t="shared" si="5"/>
        <v>21615375.904544894</v>
      </c>
      <c r="AA59" s="309">
        <f t="shared" si="6"/>
        <v>29715621.120000001</v>
      </c>
      <c r="AB59" s="310">
        <f t="shared" si="7"/>
        <v>8100245.2154551074</v>
      </c>
      <c r="AC59" s="310">
        <f t="shared" si="8"/>
        <v>29715621.120000001</v>
      </c>
      <c r="AD59" s="310">
        <f>+IFERROR(((IF(Tabla134[[#This Row],[F]]=FALSE,$F59)+(IF(Tabla134[[#This Row],[H]]=FALSE,$H59)+(IF(Tabla134[[#This Row],[J]]=FALSE,$J59)+(IF(Tabla134[[#This Row],[L]]=FALSE,$L59)+(IF(Tabla134[[#This Row],[p]]=FALSE,$P59))+(IF(Tabla134[[#This Row],[R]]=FALSE,$R59)) +(IF(Tabla134[[#This Row],[T]]=FALSE,$T59))      ))))/AN59),"")</f>
        <v>14431242.24</v>
      </c>
      <c r="AE59" s="310"/>
      <c r="AG59" s="305" t="b">
        <f t="shared" si="14"/>
        <v>1</v>
      </c>
      <c r="AH59" s="305" t="b">
        <f t="shared" si="9"/>
        <v>1</v>
      </c>
      <c r="AI59" s="305" t="b">
        <f t="shared" si="10"/>
        <v>1</v>
      </c>
      <c r="AJ59" s="305" t="b">
        <f t="shared" si="11"/>
        <v>1</v>
      </c>
      <c r="AK59" s="305" t="b">
        <f t="shared" si="12"/>
        <v>1</v>
      </c>
      <c r="AL59" s="305" t="b">
        <f t="shared" si="13"/>
        <v>0</v>
      </c>
      <c r="AM59" s="305" t="b">
        <f t="shared" si="0"/>
        <v>1</v>
      </c>
      <c r="AN59">
        <f>+COUNTIF(Tabla134[[#This Row],[F]:[T]],"FALSO")</f>
        <v>1</v>
      </c>
    </row>
    <row r="60" spans="3:40" ht="18.399999999999999" customHeight="1">
      <c r="C60" s="32" t="s">
        <v>253</v>
      </c>
      <c r="D60" s="7" t="s">
        <v>1</v>
      </c>
      <c r="E60" s="33">
        <v>5</v>
      </c>
      <c r="F60" s="313"/>
      <c r="G60" s="16"/>
      <c r="H60" s="313"/>
      <c r="I60" s="16"/>
      <c r="J60" s="313"/>
      <c r="K60" s="16"/>
      <c r="L60" s="313"/>
      <c r="M60" s="16"/>
      <c r="N60" s="16"/>
      <c r="O60" s="16"/>
      <c r="P60" s="22">
        <v>35000</v>
      </c>
      <c r="Q60" s="16"/>
      <c r="R60" s="22">
        <v>30597.119999999999</v>
      </c>
      <c r="S60" s="16"/>
      <c r="T60" s="16">
        <v>587927</v>
      </c>
      <c r="U60" s="16"/>
      <c r="V60" s="16">
        <f t="shared" ref="V60:V88" si="29">(T60*1.092)</f>
        <v>642016.2840000001</v>
      </c>
      <c r="W60" s="16">
        <f t="shared" ref="W60:W88" si="30">(P60+R60+V60)/3</f>
        <v>235871.13466666671</v>
      </c>
      <c r="X60" s="16">
        <f t="shared" si="28"/>
        <v>1179355.6733333336</v>
      </c>
      <c r="Y60" s="306"/>
      <c r="Z60" s="306">
        <f t="shared" si="5"/>
        <v>320511.11468561913</v>
      </c>
      <c r="AA60" s="309">
        <f t="shared" si="6"/>
        <v>235871.13466666671</v>
      </c>
      <c r="AB60" s="310">
        <f t="shared" si="7"/>
        <v>-84639.980018952425</v>
      </c>
      <c r="AC60" s="310">
        <f t="shared" si="8"/>
        <v>235871.13466666671</v>
      </c>
      <c r="AD60" s="310">
        <f>+IFERROR(((IF(Tabla134[[#This Row],[F]]=FALSE,$F60)+(IF(Tabla134[[#This Row],[H]]=FALSE,$H60)+(IF(Tabla134[[#This Row],[J]]=FALSE,$J60)+(IF(Tabla134[[#This Row],[L]]=FALSE,$L60)+(IF(Tabla134[[#This Row],[p]]=FALSE,$P60))+(IF(Tabla134[[#This Row],[R]]=FALSE,$R60)) +(IF(Tabla134[[#This Row],[T]]=FALSE,$T60))      ))))/AN60),"")</f>
        <v>10932.853333333333</v>
      </c>
      <c r="AE60" s="310"/>
      <c r="AG60" s="305" t="b">
        <f t="shared" si="14"/>
        <v>0</v>
      </c>
      <c r="AH60" s="305" t="b">
        <f t="shared" si="9"/>
        <v>0</v>
      </c>
      <c r="AI60" s="305" t="b">
        <f t="shared" si="10"/>
        <v>0</v>
      </c>
      <c r="AJ60" s="305" t="b">
        <f t="shared" si="11"/>
        <v>0</v>
      </c>
      <c r="AK60" s="305" t="b">
        <f t="shared" si="12"/>
        <v>0</v>
      </c>
      <c r="AL60" s="305" t="b">
        <f t="shared" si="13"/>
        <v>0</v>
      </c>
      <c r="AM60" s="305" t="b">
        <f t="shared" si="0"/>
        <v>1</v>
      </c>
      <c r="AN60">
        <f>+COUNTIF(Tabla134[[#This Row],[F]:[T]],"FALSO")</f>
        <v>6</v>
      </c>
    </row>
    <row r="61" spans="3:40" ht="27.4" customHeight="1">
      <c r="C61" s="32" t="s">
        <v>254</v>
      </c>
      <c r="D61" s="7" t="s">
        <v>1</v>
      </c>
      <c r="E61" s="33">
        <v>70</v>
      </c>
      <c r="F61" s="313"/>
      <c r="G61" s="16"/>
      <c r="H61" s="313"/>
      <c r="I61" s="16"/>
      <c r="J61" s="313"/>
      <c r="K61" s="16"/>
      <c r="L61" s="313"/>
      <c r="M61" s="16"/>
      <c r="N61" s="16"/>
      <c r="O61" s="16"/>
      <c r="P61" s="26">
        <v>250000</v>
      </c>
      <c r="Q61" s="16"/>
      <c r="R61" s="22">
        <v>75202.559999999998</v>
      </c>
      <c r="S61" s="16"/>
      <c r="T61" s="16">
        <v>17637</v>
      </c>
      <c r="U61" s="16"/>
      <c r="V61" s="16">
        <f t="shared" si="29"/>
        <v>19259.604000000003</v>
      </c>
      <c r="W61" s="16">
        <f t="shared" si="30"/>
        <v>114820.72133333333</v>
      </c>
      <c r="X61" s="16">
        <f t="shared" si="28"/>
        <v>8037450.4933333332</v>
      </c>
      <c r="Y61" s="306"/>
      <c r="Z61" s="306">
        <f t="shared" si="5"/>
        <v>121009.98753385828</v>
      </c>
      <c r="AA61" s="309">
        <f t="shared" si="6"/>
        <v>114820.72133333333</v>
      </c>
      <c r="AB61" s="310">
        <f t="shared" si="7"/>
        <v>-6189.266200524944</v>
      </c>
      <c r="AC61" s="310">
        <f t="shared" si="8"/>
        <v>114820.72133333333</v>
      </c>
      <c r="AD61" s="310">
        <f>+IFERROR(((IF(Tabla134[[#This Row],[F]]=FALSE,$F61)+(IF(Tabla134[[#This Row],[H]]=FALSE,$H61)+(IF(Tabla134[[#This Row],[J]]=FALSE,$J61)+(IF(Tabla134[[#This Row],[L]]=FALSE,$L61)+(IF(Tabla134[[#This Row],[p]]=FALSE,$P61))+(IF(Tabla134[[#This Row],[R]]=FALSE,$R61)) +(IF(Tabla134[[#This Row],[T]]=FALSE,$T61))      ))))/AN61),"")</f>
        <v>15473.26</v>
      </c>
      <c r="AE61" s="310"/>
      <c r="AG61" s="305" t="b">
        <f t="shared" si="14"/>
        <v>0</v>
      </c>
      <c r="AH61" s="305" t="b">
        <f t="shared" si="9"/>
        <v>0</v>
      </c>
      <c r="AI61" s="305" t="b">
        <f t="shared" si="10"/>
        <v>0</v>
      </c>
      <c r="AJ61" s="305" t="b">
        <f t="shared" si="11"/>
        <v>0</v>
      </c>
      <c r="AK61" s="305" t="b">
        <f t="shared" si="12"/>
        <v>1</v>
      </c>
      <c r="AL61" s="305" t="b">
        <f t="shared" si="13"/>
        <v>0</v>
      </c>
      <c r="AM61" s="305" t="b">
        <f t="shared" si="0"/>
        <v>0</v>
      </c>
      <c r="AN61">
        <f>+COUNTIF(Tabla134[[#This Row],[F]:[T]],"FALSO")</f>
        <v>6</v>
      </c>
    </row>
    <row r="62" spans="3:40" ht="20.65" customHeight="1">
      <c r="C62" s="32" t="s">
        <v>255</v>
      </c>
      <c r="D62" s="7" t="s">
        <v>197</v>
      </c>
      <c r="E62" s="33">
        <v>4</v>
      </c>
      <c r="F62" s="313"/>
      <c r="G62" s="16"/>
      <c r="H62" s="313"/>
      <c r="I62" s="16"/>
      <c r="J62" s="313"/>
      <c r="K62" s="16"/>
      <c r="L62" s="313"/>
      <c r="M62" s="16"/>
      <c r="N62" s="16"/>
      <c r="O62" s="16"/>
      <c r="P62" s="22">
        <v>2500000</v>
      </c>
      <c r="Q62" s="16"/>
      <c r="R62" s="22">
        <v>72898.559999999998</v>
      </c>
      <c r="S62" s="16"/>
      <c r="T62" s="16">
        <v>195975</v>
      </c>
      <c r="U62" s="16"/>
      <c r="V62" s="16">
        <f t="shared" si="29"/>
        <v>214004.7</v>
      </c>
      <c r="W62" s="16">
        <f t="shared" si="30"/>
        <v>928967.75333333341</v>
      </c>
      <c r="X62" s="16">
        <f t="shared" si="28"/>
        <v>3715871.0133333337</v>
      </c>
      <c r="Y62" s="306"/>
      <c r="Z62" s="306">
        <f t="shared" si="5"/>
        <v>1367144.2505430889</v>
      </c>
      <c r="AA62" s="309">
        <f t="shared" si="6"/>
        <v>928967.75333333341</v>
      </c>
      <c r="AB62" s="310">
        <f t="shared" si="7"/>
        <v>-438176.49720975547</v>
      </c>
      <c r="AC62" s="310">
        <f t="shared" si="8"/>
        <v>928967.75333333341</v>
      </c>
      <c r="AD62" s="310">
        <f>+IFERROR(((IF(Tabla134[[#This Row],[F]]=FALSE,$F62)+(IF(Tabla134[[#This Row],[H]]=FALSE,$H62)+(IF(Tabla134[[#This Row],[J]]=FALSE,$J62)+(IF(Tabla134[[#This Row],[L]]=FALSE,$L62)+(IF(Tabla134[[#This Row],[p]]=FALSE,$P62))+(IF(Tabla134[[#This Row],[R]]=FALSE,$R62)) +(IF(Tabla134[[#This Row],[T]]=FALSE,$T62))      ))))/AN62),"")</f>
        <v>44812.26</v>
      </c>
      <c r="AE62" s="310"/>
      <c r="AG62" s="305" t="b">
        <f t="shared" si="14"/>
        <v>0</v>
      </c>
      <c r="AH62" s="305" t="b">
        <f t="shared" si="9"/>
        <v>0</v>
      </c>
      <c r="AI62" s="305" t="b">
        <f t="shared" si="10"/>
        <v>0</v>
      </c>
      <c r="AJ62" s="305" t="b">
        <f t="shared" si="11"/>
        <v>0</v>
      </c>
      <c r="AK62" s="305" t="b">
        <f t="shared" si="12"/>
        <v>1</v>
      </c>
      <c r="AL62" s="305" t="b">
        <f t="shared" si="13"/>
        <v>0</v>
      </c>
      <c r="AM62" s="305" t="b">
        <f t="shared" si="0"/>
        <v>0</v>
      </c>
      <c r="AN62">
        <f>+COUNTIF(Tabla134[[#This Row],[F]:[T]],"FALSO")</f>
        <v>6</v>
      </c>
    </row>
    <row r="63" spans="3:40" ht="21" customHeight="1">
      <c r="C63" s="32" t="s">
        <v>256</v>
      </c>
      <c r="D63" s="7" t="s">
        <v>2</v>
      </c>
      <c r="E63" s="34">
        <v>15</v>
      </c>
      <c r="F63" s="313"/>
      <c r="G63" s="16"/>
      <c r="H63" s="313"/>
      <c r="I63" s="16"/>
      <c r="J63" s="313"/>
      <c r="K63" s="16"/>
      <c r="L63" s="313"/>
      <c r="M63" s="16"/>
      <c r="N63" s="16"/>
      <c r="O63" s="16"/>
      <c r="P63" s="22">
        <v>135000</v>
      </c>
      <c r="Q63" s="16"/>
      <c r="R63" s="22">
        <v>72898.559999999998</v>
      </c>
      <c r="S63" s="16"/>
      <c r="T63" s="16">
        <v>15678</v>
      </c>
      <c r="U63" s="16"/>
      <c r="V63" s="16">
        <f t="shared" si="29"/>
        <v>17120.376</v>
      </c>
      <c r="W63" s="16">
        <f t="shared" si="30"/>
        <v>75006.311999999991</v>
      </c>
      <c r="X63" s="16">
        <f t="shared" si="28"/>
        <v>1125094.68</v>
      </c>
      <c r="Y63" s="306"/>
      <c r="Z63" s="306">
        <f t="shared" si="5"/>
        <v>59677.635426776083</v>
      </c>
      <c r="AA63" s="309">
        <f t="shared" si="6"/>
        <v>75006.311999999991</v>
      </c>
      <c r="AB63" s="310">
        <f t="shared" si="7"/>
        <v>15328.676573223907</v>
      </c>
      <c r="AC63" s="310">
        <f t="shared" si="8"/>
        <v>75006.311999999991</v>
      </c>
      <c r="AD63" s="310">
        <f>+IFERROR(((IF(Tabla134[[#This Row],[F]]=FALSE,$F63)+(IF(Tabla134[[#This Row],[H]]=FALSE,$H63)+(IF(Tabla134[[#This Row],[J]]=FALSE,$J63)+(IF(Tabla134[[#This Row],[L]]=FALSE,$L63)+(IF(Tabla134[[#This Row],[p]]=FALSE,$P63))+(IF(Tabla134[[#This Row],[R]]=FALSE,$R63)) +(IF(Tabla134[[#This Row],[T]]=FALSE,$T63))      ))))/AN63),"")</f>
        <v>44288.28</v>
      </c>
      <c r="AE63" s="310"/>
      <c r="AG63" s="305" t="b">
        <f t="shared" si="14"/>
        <v>1</v>
      </c>
      <c r="AH63" s="305" t="b">
        <f t="shared" si="9"/>
        <v>1</v>
      </c>
      <c r="AI63" s="305" t="b">
        <f t="shared" si="10"/>
        <v>1</v>
      </c>
      <c r="AJ63" s="305" t="b">
        <f t="shared" si="11"/>
        <v>1</v>
      </c>
      <c r="AK63" s="305" t="b">
        <f t="shared" si="12"/>
        <v>1</v>
      </c>
      <c r="AL63" s="305" t="b">
        <f t="shared" si="13"/>
        <v>0</v>
      </c>
      <c r="AM63" s="305" t="b">
        <f t="shared" si="0"/>
        <v>0</v>
      </c>
      <c r="AN63">
        <f>+COUNTIF(Tabla134[[#This Row],[F]:[T]],"FALSO")</f>
        <v>2</v>
      </c>
    </row>
    <row r="64" spans="3:40" ht="25.5">
      <c r="C64" s="32" t="s">
        <v>297</v>
      </c>
      <c r="D64" s="7" t="s">
        <v>2</v>
      </c>
      <c r="E64" s="33">
        <v>53</v>
      </c>
      <c r="F64" s="313"/>
      <c r="G64" s="16"/>
      <c r="H64" s="313"/>
      <c r="I64" s="16"/>
      <c r="J64" s="313"/>
      <c r="K64" s="16"/>
      <c r="L64" s="313"/>
      <c r="M64" s="16"/>
      <c r="N64" s="16"/>
      <c r="O64" s="16"/>
      <c r="P64" s="22">
        <v>425000</v>
      </c>
      <c r="Q64" s="16"/>
      <c r="R64" s="22">
        <v>537569.28000000003</v>
      </c>
      <c r="S64" s="16"/>
      <c r="T64" s="16">
        <v>157760</v>
      </c>
      <c r="U64" s="16"/>
      <c r="V64" s="16">
        <f t="shared" si="29"/>
        <v>172273.92000000001</v>
      </c>
      <c r="W64" s="16">
        <f t="shared" si="30"/>
        <v>378281.06666666665</v>
      </c>
      <c r="X64" s="16">
        <f t="shared" si="28"/>
        <v>20048896.533333331</v>
      </c>
      <c r="Y64" s="306"/>
      <c r="Z64" s="306">
        <f t="shared" si="5"/>
        <v>195082.95225956099</v>
      </c>
      <c r="AA64" s="309">
        <f t="shared" si="6"/>
        <v>378281.06666666665</v>
      </c>
      <c r="AB64" s="310">
        <f t="shared" si="7"/>
        <v>183198.11440710566</v>
      </c>
      <c r="AC64" s="310">
        <f t="shared" si="8"/>
        <v>378281.06666666665</v>
      </c>
      <c r="AD64" s="310" t="str">
        <f>+IFERROR(((IF(Tabla134[[#This Row],[F]]=FALSE,$F64)+(IF(Tabla134[[#This Row],[H]]=FALSE,$H64)+(IF(Tabla134[[#This Row],[J]]=FALSE,$J64)+(IF(Tabla134[[#This Row],[L]]=FALSE,$L64)+(IF(Tabla134[[#This Row],[p]]=FALSE,$P64))+(IF(Tabla134[[#This Row],[R]]=FALSE,$R64)) +(IF(Tabla134[[#This Row],[T]]=FALSE,$T64))      ))))/AN64),"")</f>
        <v/>
      </c>
      <c r="AE64" s="310"/>
      <c r="AG64" s="305" t="b">
        <f t="shared" si="14"/>
        <v>1</v>
      </c>
      <c r="AH64" s="305" t="b">
        <f t="shared" si="9"/>
        <v>1</v>
      </c>
      <c r="AI64" s="305" t="b">
        <f t="shared" si="10"/>
        <v>1</v>
      </c>
      <c r="AJ64" s="305" t="b">
        <f t="shared" si="11"/>
        <v>1</v>
      </c>
      <c r="AK64" s="305" t="b">
        <f t="shared" si="12"/>
        <v>1</v>
      </c>
      <c r="AL64" s="305" t="b">
        <f t="shared" si="13"/>
        <v>1</v>
      </c>
      <c r="AM64" s="305" t="b">
        <f t="shared" si="0"/>
        <v>1</v>
      </c>
      <c r="AN64">
        <f>+COUNTIF(Tabla134[[#This Row],[F]:[T]],"FALSO")</f>
        <v>0</v>
      </c>
    </row>
    <row r="65" spans="3:40" ht="31.15" customHeight="1">
      <c r="C65" s="32" t="s">
        <v>258</v>
      </c>
      <c r="D65" s="7" t="s">
        <v>2</v>
      </c>
      <c r="E65" s="33">
        <v>63</v>
      </c>
      <c r="F65" s="313"/>
      <c r="G65" s="16"/>
      <c r="H65" s="313"/>
      <c r="I65" s="16"/>
      <c r="J65" s="313"/>
      <c r="K65" s="16"/>
      <c r="L65" s="313"/>
      <c r="M65" s="16"/>
      <c r="N65" s="16"/>
      <c r="O65" s="16"/>
      <c r="P65" s="26">
        <v>510000</v>
      </c>
      <c r="Q65" s="16"/>
      <c r="R65" s="22">
        <v>242104.31999999998</v>
      </c>
      <c r="S65" s="16"/>
      <c r="T65" s="16">
        <v>147961</v>
      </c>
      <c r="U65" s="16"/>
      <c r="V65" s="16">
        <f t="shared" si="29"/>
        <v>161573.41200000001</v>
      </c>
      <c r="W65" s="16">
        <f t="shared" si="30"/>
        <v>304559.24400000001</v>
      </c>
      <c r="X65" s="16">
        <f t="shared" si="28"/>
        <v>19187232.372000001</v>
      </c>
      <c r="Y65" s="306"/>
      <c r="Z65" s="306">
        <f t="shared" si="5"/>
        <v>187840.04613158014</v>
      </c>
      <c r="AA65" s="309">
        <f t="shared" si="6"/>
        <v>304559.24400000001</v>
      </c>
      <c r="AB65" s="310">
        <f t="shared" si="7"/>
        <v>116719.19786841987</v>
      </c>
      <c r="AC65" s="310">
        <f t="shared" si="8"/>
        <v>304559.24400000001</v>
      </c>
      <c r="AD65" s="310">
        <f>+IFERROR(((IF(Tabla134[[#This Row],[F]]=FALSE,$F65)+(IF(Tabla134[[#This Row],[H]]=FALSE,$H65)+(IF(Tabla134[[#This Row],[J]]=FALSE,$J65)+(IF(Tabla134[[#This Row],[L]]=FALSE,$L65)+(IF(Tabla134[[#This Row],[p]]=FALSE,$P65))+(IF(Tabla134[[#This Row],[R]]=FALSE,$R65)) +(IF(Tabla134[[#This Row],[T]]=FALSE,$T65))      ))))/AN65),"")</f>
        <v>195032.65999999997</v>
      </c>
      <c r="AE65" s="310"/>
      <c r="AG65" s="305" t="b">
        <f t="shared" si="14"/>
        <v>1</v>
      </c>
      <c r="AH65" s="305" t="b">
        <f t="shared" si="9"/>
        <v>1</v>
      </c>
      <c r="AI65" s="305" t="b">
        <f t="shared" si="10"/>
        <v>1</v>
      </c>
      <c r="AJ65" s="305" t="b">
        <f t="shared" si="11"/>
        <v>1</v>
      </c>
      <c r="AK65" s="305" t="b">
        <f t="shared" si="12"/>
        <v>1</v>
      </c>
      <c r="AL65" s="305" t="b">
        <f t="shared" si="13"/>
        <v>0</v>
      </c>
      <c r="AM65" s="305" t="b">
        <f t="shared" si="0"/>
        <v>0</v>
      </c>
      <c r="AN65">
        <f>+COUNTIF(Tabla134[[#This Row],[F]:[T]],"FALSO")</f>
        <v>2</v>
      </c>
    </row>
    <row r="66" spans="3:40" ht="21" customHeight="1">
      <c r="C66" s="32" t="s">
        <v>259</v>
      </c>
      <c r="D66" s="7" t="s">
        <v>2</v>
      </c>
      <c r="E66" s="34">
        <v>47</v>
      </c>
      <c r="F66" s="313"/>
      <c r="G66" s="16"/>
      <c r="H66" s="313"/>
      <c r="I66" s="16"/>
      <c r="J66" s="313"/>
      <c r="K66" s="16"/>
      <c r="L66" s="313"/>
      <c r="M66" s="16"/>
      <c r="N66" s="16"/>
      <c r="O66" s="16"/>
      <c r="P66" s="22">
        <v>520000</v>
      </c>
      <c r="Q66" s="16"/>
      <c r="R66" s="22">
        <v>369192.95999999996</v>
      </c>
      <c r="S66" s="16"/>
      <c r="T66" s="16">
        <v>147961</v>
      </c>
      <c r="U66" s="16"/>
      <c r="V66" s="16">
        <f t="shared" si="29"/>
        <v>161573.41200000001</v>
      </c>
      <c r="W66" s="16">
        <f t="shared" si="30"/>
        <v>350255.45733333332</v>
      </c>
      <c r="X66" s="16">
        <f t="shared" si="28"/>
        <v>16462006.494666666</v>
      </c>
      <c r="Y66" s="306"/>
      <c r="Z66" s="306">
        <f t="shared" si="5"/>
        <v>187127.12299397046</v>
      </c>
      <c r="AA66" s="309">
        <f t="shared" si="6"/>
        <v>350255.45733333332</v>
      </c>
      <c r="AB66" s="310">
        <f t="shared" si="7"/>
        <v>163128.33433936286</v>
      </c>
      <c r="AC66" s="310">
        <f t="shared" si="8"/>
        <v>350255.45733333332</v>
      </c>
      <c r="AD66" s="310" t="str">
        <f>+IFERROR(((IF(Tabla134[[#This Row],[F]]=FALSE,$F66)+(IF(Tabla134[[#This Row],[H]]=FALSE,$H66)+(IF(Tabla134[[#This Row],[J]]=FALSE,$J66)+(IF(Tabla134[[#This Row],[L]]=FALSE,$L66)+(IF(Tabla134[[#This Row],[p]]=FALSE,$P66))+(IF(Tabla134[[#This Row],[R]]=FALSE,$R66)) +(IF(Tabla134[[#This Row],[T]]=FALSE,$T66))      ))))/AN66),"")</f>
        <v/>
      </c>
      <c r="AE66" s="310"/>
      <c r="AG66" s="305" t="b">
        <f t="shared" si="14"/>
        <v>1</v>
      </c>
      <c r="AH66" s="305" t="b">
        <f t="shared" si="9"/>
        <v>1</v>
      </c>
      <c r="AI66" s="305" t="b">
        <f t="shared" si="10"/>
        <v>1</v>
      </c>
      <c r="AJ66" s="305" t="b">
        <f t="shared" si="11"/>
        <v>1</v>
      </c>
      <c r="AK66" s="305" t="b">
        <f t="shared" si="12"/>
        <v>1</v>
      </c>
      <c r="AL66" s="305" t="b">
        <f t="shared" si="13"/>
        <v>1</v>
      </c>
      <c r="AM66" s="305" t="b">
        <f t="shared" si="0"/>
        <v>1</v>
      </c>
      <c r="AN66">
        <f>+COUNTIF(Tabla134[[#This Row],[F]:[T]],"FALSO")</f>
        <v>0</v>
      </c>
    </row>
    <row r="67" spans="3:40" ht="18" customHeight="1">
      <c r="C67" s="32" t="s">
        <v>260</v>
      </c>
      <c r="D67" s="7" t="s">
        <v>2</v>
      </c>
      <c r="E67" s="33">
        <v>54</v>
      </c>
      <c r="F67" s="313"/>
      <c r="G67" s="16"/>
      <c r="H67" s="313"/>
      <c r="I67" s="16"/>
      <c r="J67" s="313"/>
      <c r="K67" s="16"/>
      <c r="L67" s="313"/>
      <c r="M67" s="16"/>
      <c r="N67" s="16"/>
      <c r="O67" s="16"/>
      <c r="P67" s="26">
        <v>260000</v>
      </c>
      <c r="Q67" s="16"/>
      <c r="R67" s="22">
        <v>189296.63999999998</v>
      </c>
      <c r="S67" s="16"/>
      <c r="T67" s="16">
        <v>141396</v>
      </c>
      <c r="U67" s="16"/>
      <c r="V67" s="16">
        <f t="shared" si="29"/>
        <v>154404.432</v>
      </c>
      <c r="W67" s="16">
        <f t="shared" si="30"/>
        <v>201233.69066666669</v>
      </c>
      <c r="X67" s="16">
        <f t="shared" si="28"/>
        <v>10866619.296000002</v>
      </c>
      <c r="Y67" s="306"/>
      <c r="Z67" s="306">
        <f t="shared" si="5"/>
        <v>59666.217750218857</v>
      </c>
      <c r="AA67" s="309">
        <f t="shared" si="6"/>
        <v>201233.69066666669</v>
      </c>
      <c r="AB67" s="310">
        <f t="shared" si="7"/>
        <v>141567.47291644785</v>
      </c>
      <c r="AC67" s="310">
        <f t="shared" si="8"/>
        <v>201233.69066666672</v>
      </c>
      <c r="AD67" s="310">
        <f>+IFERROR(((IF(Tabla134[[#This Row],[F]]=FALSE,$F67)+(IF(Tabla134[[#This Row],[H]]=FALSE,$H67)+(IF(Tabla134[[#This Row],[J]]=FALSE,$J67)+(IF(Tabla134[[#This Row],[L]]=FALSE,$L67)+(IF(Tabla134[[#This Row],[p]]=FALSE,$P67))+(IF(Tabla134[[#This Row],[R]]=FALSE,$R67)) +(IF(Tabla134[[#This Row],[T]]=FALSE,$T67))      ))))/AN67),"")</f>
        <v>189296.63999999998</v>
      </c>
      <c r="AE67" s="310"/>
      <c r="AG67" s="305" t="b">
        <f t="shared" si="14"/>
        <v>1</v>
      </c>
      <c r="AH67" s="305" t="b">
        <f t="shared" si="9"/>
        <v>1</v>
      </c>
      <c r="AI67" s="305" t="b">
        <f t="shared" si="10"/>
        <v>1</v>
      </c>
      <c r="AJ67" s="305" t="b">
        <f t="shared" si="11"/>
        <v>1</v>
      </c>
      <c r="AK67" s="305" t="b">
        <f t="shared" si="12"/>
        <v>1</v>
      </c>
      <c r="AL67" s="305" t="b">
        <f t="shared" si="13"/>
        <v>0</v>
      </c>
      <c r="AM67" s="305" t="b">
        <f t="shared" si="0"/>
        <v>1</v>
      </c>
      <c r="AN67">
        <f>+COUNTIF(Tabla134[[#This Row],[F]:[T]],"FALSO")</f>
        <v>1</v>
      </c>
    </row>
    <row r="68" spans="3:40" ht="27" customHeight="1">
      <c r="C68" s="32" t="s">
        <v>261</v>
      </c>
      <c r="D68" s="7" t="s">
        <v>1</v>
      </c>
      <c r="E68" s="35">
        <v>30</v>
      </c>
      <c r="F68" s="313"/>
      <c r="G68" s="16"/>
      <c r="H68" s="313"/>
      <c r="I68" s="16"/>
      <c r="J68" s="313"/>
      <c r="K68" s="16"/>
      <c r="L68" s="313"/>
      <c r="M68" s="16"/>
      <c r="N68" s="16"/>
      <c r="O68" s="16"/>
      <c r="P68" s="26">
        <v>145000</v>
      </c>
      <c r="Q68" s="16"/>
      <c r="R68" s="22">
        <v>116582.39999999999</v>
      </c>
      <c r="S68" s="16"/>
      <c r="T68" s="16">
        <v>57812</v>
      </c>
      <c r="U68" s="16"/>
      <c r="V68" s="16">
        <f t="shared" si="29"/>
        <v>63130.704000000005</v>
      </c>
      <c r="W68" s="16">
        <f t="shared" si="30"/>
        <v>108237.70133333333</v>
      </c>
      <c r="X68" s="16">
        <f t="shared" si="28"/>
        <v>3247131.04</v>
      </c>
      <c r="Y68" s="306"/>
      <c r="Z68" s="306">
        <f t="shared" si="5"/>
        <v>44465.843164388483</v>
      </c>
      <c r="AA68" s="309">
        <f t="shared" si="6"/>
        <v>108237.70133333333</v>
      </c>
      <c r="AB68" s="310">
        <f t="shared" si="7"/>
        <v>63771.858168944847</v>
      </c>
      <c r="AC68" s="310">
        <f t="shared" si="8"/>
        <v>108237.70133333333</v>
      </c>
      <c r="AD68" s="310" t="str">
        <f>+IFERROR(((IF(Tabla134[[#This Row],[F]]=FALSE,$F68)+(IF(Tabla134[[#This Row],[H]]=FALSE,$H68)+(IF(Tabla134[[#This Row],[J]]=FALSE,$J68)+(IF(Tabla134[[#This Row],[L]]=FALSE,$L68)+(IF(Tabla134[[#This Row],[p]]=FALSE,$P68))+(IF(Tabla134[[#This Row],[R]]=FALSE,$R68)) +(IF(Tabla134[[#This Row],[T]]=FALSE,$T68))      ))))/AN68),"")</f>
        <v/>
      </c>
      <c r="AE68" s="310"/>
      <c r="AG68" s="305" t="b">
        <f t="shared" si="14"/>
        <v>1</v>
      </c>
      <c r="AH68" s="305" t="b">
        <f t="shared" si="9"/>
        <v>1</v>
      </c>
      <c r="AI68" s="305" t="b">
        <f t="shared" si="10"/>
        <v>1</v>
      </c>
      <c r="AJ68" s="305" t="b">
        <f t="shared" si="11"/>
        <v>1</v>
      </c>
      <c r="AK68" s="305" t="b">
        <f t="shared" si="12"/>
        <v>1</v>
      </c>
      <c r="AL68" s="305" t="b">
        <f t="shared" si="13"/>
        <v>1</v>
      </c>
      <c r="AM68" s="305" t="b">
        <f t="shared" ref="AM68:AM88" si="31">OR(T68&lt;$AB68, $T68&gt;$AC68)</f>
        <v>1</v>
      </c>
      <c r="AN68">
        <f>+COUNTIF(Tabla134[[#This Row],[F]:[T]],"FALSO")</f>
        <v>0</v>
      </c>
    </row>
    <row r="69" spans="3:40" ht="18.399999999999999" customHeight="1">
      <c r="C69" s="32" t="s">
        <v>262</v>
      </c>
      <c r="D69" s="7" t="s">
        <v>1</v>
      </c>
      <c r="E69" s="35">
        <v>33</v>
      </c>
      <c r="F69" s="313"/>
      <c r="G69" s="16"/>
      <c r="H69" s="313"/>
      <c r="I69" s="16"/>
      <c r="J69" s="313"/>
      <c r="K69" s="16"/>
      <c r="L69" s="313"/>
      <c r="M69" s="16"/>
      <c r="N69" s="16"/>
      <c r="O69" s="16"/>
      <c r="P69" s="26">
        <v>48000</v>
      </c>
      <c r="Q69" s="16"/>
      <c r="R69" s="22">
        <v>74649.599999999991</v>
      </c>
      <c r="S69" s="16"/>
      <c r="T69" s="16">
        <v>17833</v>
      </c>
      <c r="U69" s="16"/>
      <c r="V69" s="16">
        <f t="shared" si="29"/>
        <v>19473.636000000002</v>
      </c>
      <c r="W69" s="16">
        <f t="shared" si="30"/>
        <v>47374.412000000004</v>
      </c>
      <c r="X69" s="16">
        <f t="shared" si="28"/>
        <v>1563355.5960000001</v>
      </c>
      <c r="Y69" s="306"/>
      <c r="Z69" s="306">
        <f t="shared" ref="Z69:Z88" si="32">+IFERROR(STDEVA(F69,H69,J69,L69,P69,R69,T69),"")</f>
        <v>28426.440463999952</v>
      </c>
      <c r="AA69" s="309">
        <f t="shared" ref="AA69:AA88" si="33">+IFERROR(IF(   (ISBLANK(W69)), O69,W69),"")</f>
        <v>47374.412000000004</v>
      </c>
      <c r="AB69" s="310">
        <f t="shared" ref="AB69:AB88" si="34">+IFERROR(AA69-Z69,"")</f>
        <v>18947.971536000052</v>
      </c>
      <c r="AC69" s="310">
        <f t="shared" ref="AC69:AC88" si="35">+IFERROR(AB69+Z69,"")</f>
        <v>47374.412000000004</v>
      </c>
      <c r="AD69" s="310" t="str">
        <f>+IFERROR(((IF(Tabla134[[#This Row],[F]]=FALSE,$F69)+(IF(Tabla134[[#This Row],[H]]=FALSE,$H69)+(IF(Tabla134[[#This Row],[J]]=FALSE,$J69)+(IF(Tabla134[[#This Row],[L]]=FALSE,$L69)+(IF(Tabla134[[#This Row],[p]]=FALSE,$P69))+(IF(Tabla134[[#This Row],[R]]=FALSE,$R69)) +(IF(Tabla134[[#This Row],[T]]=FALSE,$T69))      ))))/AN69),"")</f>
        <v/>
      </c>
      <c r="AE69" s="310"/>
      <c r="AG69" s="305" t="b">
        <f t="shared" si="14"/>
        <v>1</v>
      </c>
      <c r="AH69" s="305" t="b">
        <f t="shared" ref="AH69:AH88" si="36">+OR($H69&lt;$AB69, $H69&gt;$AC69)</f>
        <v>1</v>
      </c>
      <c r="AI69" s="305" t="b">
        <f t="shared" ref="AI69:AI88" si="37">+OR($J69&lt;$AB69, $J69&gt;$AC69)</f>
        <v>1</v>
      </c>
      <c r="AJ69" s="305" t="b">
        <f t="shared" ref="AJ69:AJ88" si="38">OR($L69&lt;$AB69, $L69&gt;$AC69)</f>
        <v>1</v>
      </c>
      <c r="AK69" s="305" t="b">
        <f t="shared" ref="AK69:AK88" si="39">OR($P69&lt;$AB69, $P69&gt;$AC69)</f>
        <v>1</v>
      </c>
      <c r="AL69" s="305" t="b">
        <f t="shared" ref="AL69:AL88" si="40">OR($R69&lt;$AB69, $R69&gt;$AC69)</f>
        <v>1</v>
      </c>
      <c r="AM69" s="305" t="b">
        <f t="shared" si="31"/>
        <v>1</v>
      </c>
      <c r="AN69">
        <f>+COUNTIF(Tabla134[[#This Row],[F]:[T]],"FALSO")</f>
        <v>0</v>
      </c>
    </row>
    <row r="70" spans="3:40" ht="18.399999999999999" customHeight="1">
      <c r="C70" s="32" t="s">
        <v>263</v>
      </c>
      <c r="D70" s="7" t="s">
        <v>1</v>
      </c>
      <c r="E70" s="35">
        <v>63</v>
      </c>
      <c r="F70" s="313"/>
      <c r="G70" s="16"/>
      <c r="H70" s="313"/>
      <c r="I70" s="16"/>
      <c r="J70" s="313"/>
      <c r="K70" s="16"/>
      <c r="L70" s="313"/>
      <c r="M70" s="16"/>
      <c r="N70" s="16"/>
      <c r="O70" s="16"/>
      <c r="P70" s="26">
        <v>65000</v>
      </c>
      <c r="Q70" s="16"/>
      <c r="R70" s="22">
        <v>82391.039999999994</v>
      </c>
      <c r="S70" s="16"/>
      <c r="T70" s="16">
        <v>19891</v>
      </c>
      <c r="U70" s="16"/>
      <c r="V70" s="16">
        <f t="shared" si="29"/>
        <v>21720.972000000002</v>
      </c>
      <c r="W70" s="16">
        <f t="shared" si="30"/>
        <v>56370.670666666665</v>
      </c>
      <c r="X70" s="16">
        <f t="shared" si="28"/>
        <v>3551352.2519999999</v>
      </c>
      <c r="Y70" s="306"/>
      <c r="Z70" s="306">
        <f t="shared" si="32"/>
        <v>32258.138903960364</v>
      </c>
      <c r="AA70" s="309">
        <f t="shared" si="33"/>
        <v>56370.670666666665</v>
      </c>
      <c r="AB70" s="310">
        <f t="shared" si="34"/>
        <v>24112.531762706301</v>
      </c>
      <c r="AC70" s="310">
        <f t="shared" si="35"/>
        <v>56370.670666666665</v>
      </c>
      <c r="AD70" s="310" t="str">
        <f>+IFERROR(((IF(Tabla134[[#This Row],[F]]=FALSE,$F70)+(IF(Tabla134[[#This Row],[H]]=FALSE,$H70)+(IF(Tabla134[[#This Row],[J]]=FALSE,$J70)+(IF(Tabla134[[#This Row],[L]]=FALSE,$L70)+(IF(Tabla134[[#This Row],[p]]=FALSE,$P70))+(IF(Tabla134[[#This Row],[R]]=FALSE,$R70)) +(IF(Tabla134[[#This Row],[T]]=FALSE,$T70))      ))))/AN70),"")</f>
        <v/>
      </c>
      <c r="AE70" s="310"/>
      <c r="AG70" s="305" t="b">
        <f t="shared" si="14"/>
        <v>1</v>
      </c>
      <c r="AH70" s="305" t="b">
        <f t="shared" si="36"/>
        <v>1</v>
      </c>
      <c r="AI70" s="305" t="b">
        <f t="shared" si="37"/>
        <v>1</v>
      </c>
      <c r="AJ70" s="305" t="b">
        <f t="shared" si="38"/>
        <v>1</v>
      </c>
      <c r="AK70" s="305" t="b">
        <f t="shared" si="39"/>
        <v>1</v>
      </c>
      <c r="AL70" s="305" t="b">
        <f t="shared" si="40"/>
        <v>1</v>
      </c>
      <c r="AM70" s="305" t="b">
        <f t="shared" si="31"/>
        <v>1</v>
      </c>
      <c r="AN70">
        <f>+COUNTIF(Tabla134[[#This Row],[F]:[T]],"FALSO")</f>
        <v>0</v>
      </c>
    </row>
    <row r="71" spans="3:40" ht="16.149999999999999" customHeight="1">
      <c r="C71" s="32" t="s">
        <v>264</v>
      </c>
      <c r="D71" s="7" t="s">
        <v>1</v>
      </c>
      <c r="E71" s="35">
        <v>250</v>
      </c>
      <c r="F71" s="313"/>
      <c r="G71" s="16"/>
      <c r="H71" s="313"/>
      <c r="I71" s="16"/>
      <c r="J71" s="313"/>
      <c r="K71" s="16"/>
      <c r="L71" s="313"/>
      <c r="M71" s="16"/>
      <c r="N71" s="16"/>
      <c r="O71" s="16"/>
      <c r="P71" s="26">
        <v>135000</v>
      </c>
      <c r="Q71" s="16"/>
      <c r="R71" s="22">
        <v>74557.440000000002</v>
      </c>
      <c r="S71" s="16"/>
      <c r="T71" s="16">
        <v>43996</v>
      </c>
      <c r="U71" s="16"/>
      <c r="V71" s="16">
        <f t="shared" si="29"/>
        <v>48043.632000000005</v>
      </c>
      <c r="W71" s="16">
        <f t="shared" si="30"/>
        <v>85867.024000000005</v>
      </c>
      <c r="X71" s="16">
        <f t="shared" si="28"/>
        <v>21466756</v>
      </c>
      <c r="Y71" s="306"/>
      <c r="Z71" s="306">
        <f t="shared" si="32"/>
        <v>46312.404188343891</v>
      </c>
      <c r="AA71" s="309">
        <f t="shared" si="33"/>
        <v>85867.024000000005</v>
      </c>
      <c r="AB71" s="310">
        <f t="shared" si="34"/>
        <v>39554.619811656114</v>
      </c>
      <c r="AC71" s="310">
        <f t="shared" si="35"/>
        <v>85867.024000000005</v>
      </c>
      <c r="AD71" s="310">
        <f>+IFERROR(((IF(Tabla134[[#This Row],[F]]=FALSE,$F71)+(IF(Tabla134[[#This Row],[H]]=FALSE,$H71)+(IF(Tabla134[[#This Row],[J]]=FALSE,$J71)+(IF(Tabla134[[#This Row],[L]]=FALSE,$L71)+(IF(Tabla134[[#This Row],[p]]=FALSE,$P71))+(IF(Tabla134[[#This Row],[R]]=FALSE,$R71)) +(IF(Tabla134[[#This Row],[T]]=FALSE,$T71))      ))))/AN71),"")</f>
        <v>59276.72</v>
      </c>
      <c r="AE71" s="310"/>
      <c r="AG71" s="305" t="b">
        <f t="shared" ref="AG71:AG88" si="41">+OR($F71&lt;$AB71, $F71&gt;$AC71)</f>
        <v>1</v>
      </c>
      <c r="AH71" s="305" t="b">
        <f t="shared" si="36"/>
        <v>1</v>
      </c>
      <c r="AI71" s="305" t="b">
        <f t="shared" si="37"/>
        <v>1</v>
      </c>
      <c r="AJ71" s="305" t="b">
        <f t="shared" si="38"/>
        <v>1</v>
      </c>
      <c r="AK71" s="305" t="b">
        <f t="shared" si="39"/>
        <v>1</v>
      </c>
      <c r="AL71" s="305" t="b">
        <f t="shared" si="40"/>
        <v>0</v>
      </c>
      <c r="AM71" s="305" t="b">
        <f t="shared" si="31"/>
        <v>0</v>
      </c>
      <c r="AN71">
        <f>+COUNTIF(Tabla134[[#This Row],[F]:[T]],"FALSO")</f>
        <v>2</v>
      </c>
    </row>
    <row r="72" spans="3:40" ht="21.4" customHeight="1">
      <c r="C72" s="32" t="s">
        <v>265</v>
      </c>
      <c r="D72" s="7" t="s">
        <v>2</v>
      </c>
      <c r="E72" s="35">
        <v>300</v>
      </c>
      <c r="F72" s="313"/>
      <c r="G72" s="16"/>
      <c r="H72" s="313"/>
      <c r="I72" s="16"/>
      <c r="J72" s="313"/>
      <c r="K72" s="16"/>
      <c r="L72" s="313"/>
      <c r="M72" s="16"/>
      <c r="N72" s="16"/>
      <c r="O72" s="16"/>
      <c r="P72" s="26">
        <v>380000</v>
      </c>
      <c r="Q72" s="16"/>
      <c r="R72" s="22">
        <v>147824.63999999998</v>
      </c>
      <c r="S72" s="16"/>
      <c r="T72" s="16">
        <v>150981</v>
      </c>
      <c r="U72" s="16"/>
      <c r="V72" s="16">
        <f t="shared" si="29"/>
        <v>164871.25200000001</v>
      </c>
      <c r="W72" s="16">
        <f t="shared" si="30"/>
        <v>230898.63066666666</v>
      </c>
      <c r="X72" s="16">
        <f t="shared" si="28"/>
        <v>69269589.200000003</v>
      </c>
      <c r="Y72" s="306"/>
      <c r="Z72" s="306">
        <f t="shared" si="32"/>
        <v>133144.69745392239</v>
      </c>
      <c r="AA72" s="309">
        <f t="shared" si="33"/>
        <v>230898.63066666666</v>
      </c>
      <c r="AB72" s="310">
        <f t="shared" si="34"/>
        <v>97753.933212744276</v>
      </c>
      <c r="AC72" s="310">
        <f t="shared" si="35"/>
        <v>230898.63066666666</v>
      </c>
      <c r="AD72" s="310">
        <f>+IFERROR(((IF(Tabla134[[#This Row],[F]]=FALSE,$F72)+(IF(Tabla134[[#This Row],[H]]=FALSE,$H72)+(IF(Tabla134[[#This Row],[J]]=FALSE,$J72)+(IF(Tabla134[[#This Row],[L]]=FALSE,$L72)+(IF(Tabla134[[#This Row],[p]]=FALSE,$P72))+(IF(Tabla134[[#This Row],[R]]=FALSE,$R72)) +(IF(Tabla134[[#This Row],[T]]=FALSE,$T72))      ))))/AN72),"")</f>
        <v>149402.82</v>
      </c>
      <c r="AE72" s="310"/>
      <c r="AG72" s="305" t="b">
        <f t="shared" si="41"/>
        <v>1</v>
      </c>
      <c r="AH72" s="305" t="b">
        <f t="shared" si="36"/>
        <v>1</v>
      </c>
      <c r="AI72" s="305" t="b">
        <f t="shared" si="37"/>
        <v>1</v>
      </c>
      <c r="AJ72" s="305" t="b">
        <f t="shared" si="38"/>
        <v>1</v>
      </c>
      <c r="AK72" s="305" t="b">
        <f t="shared" si="39"/>
        <v>1</v>
      </c>
      <c r="AL72" s="305" t="b">
        <f t="shared" si="40"/>
        <v>0</v>
      </c>
      <c r="AM72" s="305" t="b">
        <f t="shared" si="31"/>
        <v>0</v>
      </c>
      <c r="AN72">
        <f>+COUNTIF(Tabla134[[#This Row],[F]:[T]],"FALSO")</f>
        <v>2</v>
      </c>
    </row>
    <row r="73" spans="3:40" ht="20.65" customHeight="1">
      <c r="C73" s="32" t="s">
        <v>266</v>
      </c>
      <c r="D73" s="7" t="s">
        <v>2</v>
      </c>
      <c r="E73" s="35">
        <v>40</v>
      </c>
      <c r="F73" s="313"/>
      <c r="G73" s="16"/>
      <c r="H73" s="313"/>
      <c r="I73" s="16"/>
      <c r="J73" s="313"/>
      <c r="K73" s="16"/>
      <c r="L73" s="313"/>
      <c r="M73" s="16"/>
      <c r="N73" s="16"/>
      <c r="O73" s="16"/>
      <c r="P73" s="26">
        <v>820000</v>
      </c>
      <c r="Q73" s="16"/>
      <c r="R73" s="22">
        <v>1105781.76</v>
      </c>
      <c r="S73" s="16"/>
      <c r="T73" s="16">
        <v>519171</v>
      </c>
      <c r="U73" s="16"/>
      <c r="V73" s="16">
        <f t="shared" si="29"/>
        <v>566934.73200000008</v>
      </c>
      <c r="W73" s="16">
        <f t="shared" si="30"/>
        <v>830905.49733333336</v>
      </c>
      <c r="X73" s="16">
        <f t="shared" si="28"/>
        <v>33236219.893333334</v>
      </c>
      <c r="Y73" s="306"/>
      <c r="Z73" s="306">
        <f t="shared" si="32"/>
        <v>293337.54315278621</v>
      </c>
      <c r="AA73" s="309">
        <f t="shared" si="33"/>
        <v>830905.49733333336</v>
      </c>
      <c r="AB73" s="310">
        <f t="shared" si="34"/>
        <v>537567.95418054715</v>
      </c>
      <c r="AC73" s="310">
        <f t="shared" si="35"/>
        <v>830905.49733333336</v>
      </c>
      <c r="AD73" s="310">
        <f>+IFERROR(((IF(Tabla134[[#This Row],[F]]=FALSE,$F73)+(IF(Tabla134[[#This Row],[H]]=FALSE,$H73)+(IF(Tabla134[[#This Row],[J]]=FALSE,$J73)+(IF(Tabla134[[#This Row],[L]]=FALSE,$L73)+(IF(Tabla134[[#This Row],[p]]=FALSE,$P73))+(IF(Tabla134[[#This Row],[R]]=FALSE,$R73)) +(IF(Tabla134[[#This Row],[T]]=FALSE,$T73))      ))))/AN73),"")</f>
        <v>820000</v>
      </c>
      <c r="AE73" s="310"/>
      <c r="AG73" s="305" t="b">
        <f t="shared" si="41"/>
        <v>1</v>
      </c>
      <c r="AH73" s="305" t="b">
        <f t="shared" si="36"/>
        <v>1</v>
      </c>
      <c r="AI73" s="305" t="b">
        <f t="shared" si="37"/>
        <v>1</v>
      </c>
      <c r="AJ73" s="305" t="b">
        <f t="shared" si="38"/>
        <v>1</v>
      </c>
      <c r="AK73" s="305" t="b">
        <f t="shared" si="39"/>
        <v>0</v>
      </c>
      <c r="AL73" s="305" t="b">
        <f t="shared" si="40"/>
        <v>1</v>
      </c>
      <c r="AM73" s="305" t="b">
        <f t="shared" si="31"/>
        <v>1</v>
      </c>
      <c r="AN73">
        <f>+COUNTIF(Tabla134[[#This Row],[F]:[T]],"FALSO")</f>
        <v>1</v>
      </c>
    </row>
    <row r="74" spans="3:40" ht="30" customHeight="1">
      <c r="C74" s="32" t="s">
        <v>267</v>
      </c>
      <c r="D74" s="7" t="s">
        <v>2</v>
      </c>
      <c r="E74" s="35">
        <v>70</v>
      </c>
      <c r="F74" s="313"/>
      <c r="G74" s="16"/>
      <c r="H74" s="313"/>
      <c r="I74" s="16"/>
      <c r="J74" s="313"/>
      <c r="K74" s="16"/>
      <c r="L74" s="313"/>
      <c r="M74" s="16"/>
      <c r="N74" s="16"/>
      <c r="O74" s="16"/>
      <c r="P74" s="26">
        <v>105000</v>
      </c>
      <c r="Q74" s="16"/>
      <c r="R74" s="22">
        <v>81377.279999999999</v>
      </c>
      <c r="S74" s="16"/>
      <c r="T74" s="16">
        <v>35274</v>
      </c>
      <c r="U74" s="16"/>
      <c r="V74" s="16">
        <f t="shared" si="29"/>
        <v>38519.208000000006</v>
      </c>
      <c r="W74" s="16">
        <f t="shared" si="30"/>
        <v>74965.495999999999</v>
      </c>
      <c r="X74" s="16">
        <f t="shared" si="28"/>
        <v>5247584.72</v>
      </c>
      <c r="Y74" s="306"/>
      <c r="Z74" s="306">
        <f t="shared" si="32"/>
        <v>35461.858390287438</v>
      </c>
      <c r="AA74" s="309">
        <f t="shared" si="33"/>
        <v>74965.495999999999</v>
      </c>
      <c r="AB74" s="310">
        <f t="shared" si="34"/>
        <v>39503.637609712561</v>
      </c>
      <c r="AC74" s="310">
        <f t="shared" si="35"/>
        <v>74965.495999999999</v>
      </c>
      <c r="AD74" s="310" t="str">
        <f>+IFERROR(((IF(Tabla134[[#This Row],[F]]=FALSE,$F74)+(IF(Tabla134[[#This Row],[H]]=FALSE,$H74)+(IF(Tabla134[[#This Row],[J]]=FALSE,$J74)+(IF(Tabla134[[#This Row],[L]]=FALSE,$L74)+(IF(Tabla134[[#This Row],[p]]=FALSE,$P74))+(IF(Tabla134[[#This Row],[R]]=FALSE,$R74)) +(IF(Tabla134[[#This Row],[T]]=FALSE,$T74))      ))))/AN74),"")</f>
        <v/>
      </c>
      <c r="AE74" s="310"/>
      <c r="AG74" s="305" t="b">
        <f t="shared" si="41"/>
        <v>1</v>
      </c>
      <c r="AH74" s="305" t="b">
        <f t="shared" si="36"/>
        <v>1</v>
      </c>
      <c r="AI74" s="305" t="b">
        <f t="shared" si="37"/>
        <v>1</v>
      </c>
      <c r="AJ74" s="305" t="b">
        <f t="shared" si="38"/>
        <v>1</v>
      </c>
      <c r="AK74" s="305" t="b">
        <f t="shared" si="39"/>
        <v>1</v>
      </c>
      <c r="AL74" s="305" t="b">
        <f t="shared" si="40"/>
        <v>1</v>
      </c>
      <c r="AM74" s="305" t="b">
        <f t="shared" si="31"/>
        <v>1</v>
      </c>
      <c r="AN74">
        <f>+COUNTIF(Tabla134[[#This Row],[F]:[T]],"FALSO")</f>
        <v>0</v>
      </c>
    </row>
    <row r="75" spans="3:40" ht="20.65" customHeight="1">
      <c r="C75" s="32" t="s">
        <v>268</v>
      </c>
      <c r="D75" s="7" t="s">
        <v>1</v>
      </c>
      <c r="E75" s="35">
        <v>10</v>
      </c>
      <c r="F75" s="313"/>
      <c r="G75" s="16"/>
      <c r="H75" s="313"/>
      <c r="I75" s="16"/>
      <c r="J75" s="313"/>
      <c r="K75" s="16"/>
      <c r="L75" s="313"/>
      <c r="M75" s="16"/>
      <c r="N75" s="16"/>
      <c r="O75" s="16"/>
      <c r="P75" s="26">
        <v>45000</v>
      </c>
      <c r="Q75" s="16"/>
      <c r="R75" s="22">
        <v>56954.879999999997</v>
      </c>
      <c r="S75" s="16"/>
      <c r="T75" s="16">
        <v>19998</v>
      </c>
      <c r="U75" s="16"/>
      <c r="V75" s="16">
        <f t="shared" si="29"/>
        <v>21837.816000000003</v>
      </c>
      <c r="W75" s="16">
        <f t="shared" si="30"/>
        <v>41264.232000000004</v>
      </c>
      <c r="X75" s="16">
        <f t="shared" si="28"/>
        <v>412642.32000000007</v>
      </c>
      <c r="Y75" s="306"/>
      <c r="Z75" s="306">
        <f t="shared" si="32"/>
        <v>18858.376296086572</v>
      </c>
      <c r="AA75" s="309">
        <f t="shared" si="33"/>
        <v>41264.232000000004</v>
      </c>
      <c r="AB75" s="310">
        <f t="shared" si="34"/>
        <v>22405.855703913432</v>
      </c>
      <c r="AC75" s="310">
        <f t="shared" si="35"/>
        <v>41264.232000000004</v>
      </c>
      <c r="AD75" s="310" t="str">
        <f>+IFERROR(((IF(Tabla134[[#This Row],[F]]=FALSE,$F75)+(IF(Tabla134[[#This Row],[H]]=FALSE,$H75)+(IF(Tabla134[[#This Row],[J]]=FALSE,$J75)+(IF(Tabla134[[#This Row],[L]]=FALSE,$L75)+(IF(Tabla134[[#This Row],[p]]=FALSE,$P75))+(IF(Tabla134[[#This Row],[R]]=FALSE,$R75)) +(IF(Tabla134[[#This Row],[T]]=FALSE,$T75))      ))))/AN75),"")</f>
        <v/>
      </c>
      <c r="AE75" s="310"/>
      <c r="AG75" s="305" t="b">
        <f t="shared" si="41"/>
        <v>1</v>
      </c>
      <c r="AH75" s="305" t="b">
        <f t="shared" si="36"/>
        <v>1</v>
      </c>
      <c r="AI75" s="305" t="b">
        <f t="shared" si="37"/>
        <v>1</v>
      </c>
      <c r="AJ75" s="305" t="b">
        <f t="shared" si="38"/>
        <v>1</v>
      </c>
      <c r="AK75" s="305" t="b">
        <f t="shared" si="39"/>
        <v>1</v>
      </c>
      <c r="AL75" s="305" t="b">
        <f t="shared" si="40"/>
        <v>1</v>
      </c>
      <c r="AM75" s="305" t="b">
        <f t="shared" si="31"/>
        <v>1</v>
      </c>
      <c r="AN75">
        <f>+COUNTIF(Tabla134[[#This Row],[F]:[T]],"FALSO")</f>
        <v>0</v>
      </c>
    </row>
    <row r="76" spans="3:40" ht="54" customHeight="1">
      <c r="C76" s="32" t="s">
        <v>269</v>
      </c>
      <c r="D76" s="7" t="s">
        <v>1</v>
      </c>
      <c r="E76" s="33">
        <v>50</v>
      </c>
      <c r="F76" s="313"/>
      <c r="G76" s="16"/>
      <c r="H76" s="313"/>
      <c r="I76" s="16"/>
      <c r="J76" s="313"/>
      <c r="K76" s="16"/>
      <c r="L76" s="313"/>
      <c r="M76" s="16"/>
      <c r="N76" s="16"/>
      <c r="O76" s="16"/>
      <c r="P76" s="26">
        <v>550000</v>
      </c>
      <c r="Q76" s="16"/>
      <c r="R76" s="22">
        <v>179619.84</v>
      </c>
      <c r="S76" s="16"/>
      <c r="T76" s="16">
        <v>153838</v>
      </c>
      <c r="U76" s="16"/>
      <c r="V76" s="16">
        <f t="shared" si="29"/>
        <v>167991.09600000002</v>
      </c>
      <c r="W76" s="16">
        <f t="shared" si="30"/>
        <v>299203.64533333335</v>
      </c>
      <c r="X76" s="16">
        <f t="shared" si="28"/>
        <v>14960182.266666668</v>
      </c>
      <c r="Y76" s="306"/>
      <c r="Z76" s="306">
        <f t="shared" si="32"/>
        <v>221656.82801702397</v>
      </c>
      <c r="AA76" s="309">
        <f t="shared" si="33"/>
        <v>299203.64533333335</v>
      </c>
      <c r="AB76" s="310">
        <f t="shared" si="34"/>
        <v>77546.817316309374</v>
      </c>
      <c r="AC76" s="310">
        <f t="shared" si="35"/>
        <v>299203.64533333335</v>
      </c>
      <c r="AD76" s="310">
        <f>+IFERROR(((IF(Tabla134[[#This Row],[F]]=FALSE,$F76)+(IF(Tabla134[[#This Row],[H]]=FALSE,$H76)+(IF(Tabla134[[#This Row],[J]]=FALSE,$J76)+(IF(Tabla134[[#This Row],[L]]=FALSE,$L76)+(IF(Tabla134[[#This Row],[p]]=FALSE,$P76))+(IF(Tabla134[[#This Row],[R]]=FALSE,$R76)) +(IF(Tabla134[[#This Row],[T]]=FALSE,$T76))      ))))/AN76),"")</f>
        <v>166728.91999999998</v>
      </c>
      <c r="AE76" s="310"/>
      <c r="AG76" s="305" t="b">
        <f t="shared" si="41"/>
        <v>1</v>
      </c>
      <c r="AH76" s="305" t="b">
        <f t="shared" si="36"/>
        <v>1</v>
      </c>
      <c r="AI76" s="305" t="b">
        <f t="shared" si="37"/>
        <v>1</v>
      </c>
      <c r="AJ76" s="305" t="b">
        <f t="shared" si="38"/>
        <v>1</v>
      </c>
      <c r="AK76" s="305" t="b">
        <f t="shared" si="39"/>
        <v>1</v>
      </c>
      <c r="AL76" s="305" t="b">
        <f t="shared" si="40"/>
        <v>0</v>
      </c>
      <c r="AM76" s="305" t="b">
        <f t="shared" si="31"/>
        <v>0</v>
      </c>
      <c r="AN76">
        <f>+COUNTIF(Tabla134[[#This Row],[F]:[T]],"FALSO")</f>
        <v>2</v>
      </c>
    </row>
    <row r="77" spans="3:40" ht="58.9" customHeight="1">
      <c r="C77" s="32" t="s">
        <v>270</v>
      </c>
      <c r="D77" s="7" t="s">
        <v>2</v>
      </c>
      <c r="E77" s="33">
        <v>7</v>
      </c>
      <c r="F77" s="313"/>
      <c r="G77" s="16"/>
      <c r="H77" s="313"/>
      <c r="I77" s="16"/>
      <c r="J77" s="313"/>
      <c r="K77" s="16"/>
      <c r="L77" s="313"/>
      <c r="M77" s="16"/>
      <c r="N77" s="16"/>
      <c r="O77" s="16"/>
      <c r="P77" s="26">
        <v>985000</v>
      </c>
      <c r="Q77" s="16"/>
      <c r="R77" s="22">
        <v>81377.279999999999</v>
      </c>
      <c r="S77" s="16"/>
      <c r="T77" s="16">
        <v>202493</v>
      </c>
      <c r="U77" s="16"/>
      <c r="V77" s="16">
        <f t="shared" si="29"/>
        <v>221122.35600000003</v>
      </c>
      <c r="W77" s="16">
        <f t="shared" si="30"/>
        <v>429166.54533333331</v>
      </c>
      <c r="X77" s="16">
        <f t="shared" si="28"/>
        <v>3004165.8173333332</v>
      </c>
      <c r="Y77" s="306"/>
      <c r="Z77" s="306">
        <f t="shared" si="32"/>
        <v>490496.38849848096</v>
      </c>
      <c r="AA77" s="309">
        <f t="shared" si="33"/>
        <v>429166.54533333331</v>
      </c>
      <c r="AB77" s="310">
        <f t="shared" si="34"/>
        <v>-61329.843165147642</v>
      </c>
      <c r="AC77" s="310">
        <f t="shared" si="35"/>
        <v>429166.54533333331</v>
      </c>
      <c r="AD77" s="310">
        <f>+IFERROR(((IF(Tabla134[[#This Row],[F]]=FALSE,$F77)+(IF(Tabla134[[#This Row],[H]]=FALSE,$H77)+(IF(Tabla134[[#This Row],[J]]=FALSE,$J77)+(IF(Tabla134[[#This Row],[L]]=FALSE,$L77)+(IF(Tabla134[[#This Row],[p]]=FALSE,$P77))+(IF(Tabla134[[#This Row],[R]]=FALSE,$R77)) +(IF(Tabla134[[#This Row],[T]]=FALSE,$T77))      ))))/AN77),"")</f>
        <v>47311.71333333334</v>
      </c>
      <c r="AE77" s="310"/>
      <c r="AG77" s="305" t="b">
        <f t="shared" si="41"/>
        <v>0</v>
      </c>
      <c r="AH77" s="305" t="b">
        <f t="shared" si="36"/>
        <v>0</v>
      </c>
      <c r="AI77" s="305" t="b">
        <f t="shared" si="37"/>
        <v>0</v>
      </c>
      <c r="AJ77" s="305" t="b">
        <f t="shared" si="38"/>
        <v>0</v>
      </c>
      <c r="AK77" s="305" t="b">
        <f t="shared" si="39"/>
        <v>1</v>
      </c>
      <c r="AL77" s="305" t="b">
        <f t="shared" si="40"/>
        <v>0</v>
      </c>
      <c r="AM77" s="305" t="b">
        <f t="shared" si="31"/>
        <v>0</v>
      </c>
      <c r="AN77">
        <f>+COUNTIF(Tabla134[[#This Row],[F]:[T]],"FALSO")</f>
        <v>6</v>
      </c>
    </row>
    <row r="78" spans="3:40" ht="55.15" customHeight="1">
      <c r="C78" s="32" t="s">
        <v>271</v>
      </c>
      <c r="D78" s="7" t="s">
        <v>2</v>
      </c>
      <c r="E78" s="33">
        <v>2</v>
      </c>
      <c r="F78" s="313"/>
      <c r="G78" s="16"/>
      <c r="H78" s="313"/>
      <c r="I78" s="16"/>
      <c r="J78" s="313"/>
      <c r="K78" s="16"/>
      <c r="L78" s="313"/>
      <c r="M78" s="16"/>
      <c r="N78" s="16"/>
      <c r="O78" s="16"/>
      <c r="P78" s="26">
        <v>550000</v>
      </c>
      <c r="Q78" s="16"/>
      <c r="R78" s="22">
        <v>760135.67999999993</v>
      </c>
      <c r="S78" s="16"/>
      <c r="T78" s="16">
        <v>189806</v>
      </c>
      <c r="U78" s="16"/>
      <c r="V78" s="16">
        <f t="shared" si="29"/>
        <v>207268.152</v>
      </c>
      <c r="W78" s="16">
        <f t="shared" si="30"/>
        <v>505801.27733333333</v>
      </c>
      <c r="X78" s="16">
        <f t="shared" si="28"/>
        <v>1011602.5546666667</v>
      </c>
      <c r="Y78" s="306"/>
      <c r="Z78" s="306">
        <f t="shared" si="32"/>
        <v>288436.20482814003</v>
      </c>
      <c r="AA78" s="309">
        <f t="shared" si="33"/>
        <v>505801.27733333333</v>
      </c>
      <c r="AB78" s="310">
        <f t="shared" si="34"/>
        <v>217365.0725051933</v>
      </c>
      <c r="AC78" s="310">
        <f t="shared" si="35"/>
        <v>505801.27733333333</v>
      </c>
      <c r="AD78" s="310" t="str">
        <f>+IFERROR(((IF(Tabla134[[#This Row],[F]]=FALSE,$F78)+(IF(Tabla134[[#This Row],[H]]=FALSE,$H78)+(IF(Tabla134[[#This Row],[J]]=FALSE,$J78)+(IF(Tabla134[[#This Row],[L]]=FALSE,$L78)+(IF(Tabla134[[#This Row],[p]]=FALSE,$P78))+(IF(Tabla134[[#This Row],[R]]=FALSE,$R78)) +(IF(Tabla134[[#This Row],[T]]=FALSE,$T78))      ))))/AN78),"")</f>
        <v/>
      </c>
      <c r="AE78" s="310"/>
      <c r="AG78" s="305" t="b">
        <f t="shared" si="41"/>
        <v>1</v>
      </c>
      <c r="AH78" s="305" t="b">
        <f t="shared" si="36"/>
        <v>1</v>
      </c>
      <c r="AI78" s="305" t="b">
        <f t="shared" si="37"/>
        <v>1</v>
      </c>
      <c r="AJ78" s="305" t="b">
        <f t="shared" si="38"/>
        <v>1</v>
      </c>
      <c r="AK78" s="305" t="b">
        <f t="shared" si="39"/>
        <v>1</v>
      </c>
      <c r="AL78" s="305" t="b">
        <f t="shared" si="40"/>
        <v>1</v>
      </c>
      <c r="AM78" s="305" t="b">
        <f t="shared" si="31"/>
        <v>1</v>
      </c>
      <c r="AN78">
        <f>+COUNTIF(Tabla134[[#This Row],[F]:[T]],"FALSO")</f>
        <v>0</v>
      </c>
    </row>
    <row r="79" spans="3:40" ht="46.9" customHeight="1">
      <c r="C79" s="32" t="s">
        <v>272</v>
      </c>
      <c r="D79" s="7" t="s">
        <v>2</v>
      </c>
      <c r="E79" s="33">
        <v>150</v>
      </c>
      <c r="F79" s="313"/>
      <c r="G79" s="16"/>
      <c r="H79" s="313"/>
      <c r="I79" s="16"/>
      <c r="J79" s="313"/>
      <c r="K79" s="16"/>
      <c r="L79" s="313"/>
      <c r="M79" s="16"/>
      <c r="N79" s="16"/>
      <c r="O79" s="16"/>
      <c r="P79" s="26">
        <v>925000</v>
      </c>
      <c r="Q79" s="16"/>
      <c r="R79" s="22">
        <v>989153.27999999991</v>
      </c>
      <c r="S79" s="16"/>
      <c r="T79" s="16">
        <v>541565</v>
      </c>
      <c r="U79" s="16"/>
      <c r="V79" s="16">
        <f t="shared" si="29"/>
        <v>591388.9800000001</v>
      </c>
      <c r="W79" s="16">
        <f t="shared" si="30"/>
        <v>835180.7533333333</v>
      </c>
      <c r="X79" s="16">
        <f t="shared" si="28"/>
        <v>125277113</v>
      </c>
      <c r="Y79" s="306"/>
      <c r="Z79" s="306">
        <f t="shared" si="32"/>
        <v>242030.75250647985</v>
      </c>
      <c r="AA79" s="309">
        <f t="shared" si="33"/>
        <v>835180.7533333333</v>
      </c>
      <c r="AB79" s="310">
        <f t="shared" si="34"/>
        <v>593150.00082685344</v>
      </c>
      <c r="AC79" s="310">
        <f t="shared" si="35"/>
        <v>835180.7533333333</v>
      </c>
      <c r="AD79" s="310" t="str">
        <f>+IFERROR(((IF(Tabla134[[#This Row],[F]]=FALSE,$F79)+(IF(Tabla134[[#This Row],[H]]=FALSE,$H79)+(IF(Tabla134[[#This Row],[J]]=FALSE,$J79)+(IF(Tabla134[[#This Row],[L]]=FALSE,$L79)+(IF(Tabla134[[#This Row],[p]]=FALSE,$P79))+(IF(Tabla134[[#This Row],[R]]=FALSE,$R79)) +(IF(Tabla134[[#This Row],[T]]=FALSE,$T79))      ))))/AN79),"")</f>
        <v/>
      </c>
      <c r="AE79" s="310"/>
      <c r="AG79" s="305" t="b">
        <f t="shared" si="41"/>
        <v>1</v>
      </c>
      <c r="AH79" s="305" t="b">
        <f t="shared" si="36"/>
        <v>1</v>
      </c>
      <c r="AI79" s="305" t="b">
        <f t="shared" si="37"/>
        <v>1</v>
      </c>
      <c r="AJ79" s="305" t="b">
        <f t="shared" si="38"/>
        <v>1</v>
      </c>
      <c r="AK79" s="305" t="b">
        <f t="shared" si="39"/>
        <v>1</v>
      </c>
      <c r="AL79" s="305" t="b">
        <f t="shared" si="40"/>
        <v>1</v>
      </c>
      <c r="AM79" s="305" t="b">
        <f t="shared" si="31"/>
        <v>1</v>
      </c>
      <c r="AN79">
        <f>+COUNTIF(Tabla134[[#This Row],[F]:[T]],"FALSO")</f>
        <v>0</v>
      </c>
    </row>
    <row r="80" spans="3:40" ht="45.4" customHeight="1">
      <c r="C80" s="32" t="s">
        <v>273</v>
      </c>
      <c r="D80" s="7" t="s">
        <v>2</v>
      </c>
      <c r="E80" s="33">
        <v>128</v>
      </c>
      <c r="F80" s="313"/>
      <c r="G80" s="16"/>
      <c r="H80" s="313"/>
      <c r="I80" s="16"/>
      <c r="J80" s="313"/>
      <c r="K80" s="16"/>
      <c r="L80" s="313"/>
      <c r="M80" s="16"/>
      <c r="N80" s="16"/>
      <c r="O80" s="16"/>
      <c r="P80" s="26">
        <v>2200000</v>
      </c>
      <c r="Q80" s="16"/>
      <c r="R80" s="22">
        <v>1296069.1199999999</v>
      </c>
      <c r="S80" s="16"/>
      <c r="T80" s="16">
        <v>1135125</v>
      </c>
      <c r="U80" s="16"/>
      <c r="V80" s="16">
        <f t="shared" si="29"/>
        <v>1239556.5</v>
      </c>
      <c r="W80" s="16">
        <f t="shared" si="30"/>
        <v>1578541.8733333333</v>
      </c>
      <c r="X80" s="16">
        <f t="shared" si="28"/>
        <v>202053359.78666666</v>
      </c>
      <c r="Y80" s="306"/>
      <c r="Z80" s="306">
        <f t="shared" si="32"/>
        <v>574014.05488093919</v>
      </c>
      <c r="AA80" s="309">
        <f t="shared" si="33"/>
        <v>1578541.8733333333</v>
      </c>
      <c r="AB80" s="310">
        <f t="shared" si="34"/>
        <v>1004527.8184523941</v>
      </c>
      <c r="AC80" s="310">
        <f t="shared" si="35"/>
        <v>1578541.8733333333</v>
      </c>
      <c r="AD80" s="310">
        <f>+IFERROR(((IF(Tabla134[[#This Row],[F]]=FALSE,$F80)+(IF(Tabla134[[#This Row],[H]]=FALSE,$H80)+(IF(Tabla134[[#This Row],[J]]=FALSE,$J80)+(IF(Tabla134[[#This Row],[L]]=FALSE,$L80)+(IF(Tabla134[[#This Row],[p]]=FALSE,$P80))+(IF(Tabla134[[#This Row],[R]]=FALSE,$R80)) +(IF(Tabla134[[#This Row],[T]]=FALSE,$T80))      ))))/AN80),"")</f>
        <v>1215597.06</v>
      </c>
      <c r="AE80" s="310"/>
      <c r="AG80" s="305" t="b">
        <f t="shared" si="41"/>
        <v>1</v>
      </c>
      <c r="AH80" s="305" t="b">
        <f t="shared" si="36"/>
        <v>1</v>
      </c>
      <c r="AI80" s="305" t="b">
        <f t="shared" si="37"/>
        <v>1</v>
      </c>
      <c r="AJ80" s="305" t="b">
        <f t="shared" si="38"/>
        <v>1</v>
      </c>
      <c r="AK80" s="305" t="b">
        <f t="shared" si="39"/>
        <v>1</v>
      </c>
      <c r="AL80" s="305" t="b">
        <f t="shared" si="40"/>
        <v>0</v>
      </c>
      <c r="AM80" s="305" t="b">
        <f t="shared" si="31"/>
        <v>0</v>
      </c>
      <c r="AN80">
        <f>+COUNTIF(Tabla134[[#This Row],[F]:[T]],"FALSO")</f>
        <v>2</v>
      </c>
    </row>
    <row r="81" spans="3:40" ht="91.15" customHeight="1">
      <c r="C81" s="36" t="s">
        <v>274</v>
      </c>
      <c r="D81" s="37" t="s">
        <v>1</v>
      </c>
      <c r="E81" s="38">
        <v>7</v>
      </c>
      <c r="F81" s="313"/>
      <c r="G81" s="16"/>
      <c r="H81" s="313"/>
      <c r="I81" s="16"/>
      <c r="J81" s="313"/>
      <c r="K81" s="16"/>
      <c r="L81" s="313"/>
      <c r="M81" s="16"/>
      <c r="N81" s="16"/>
      <c r="O81" s="16"/>
      <c r="P81" s="26">
        <v>1685000</v>
      </c>
      <c r="Q81" s="16"/>
      <c r="R81" s="22">
        <v>280074.23999999999</v>
      </c>
      <c r="S81" s="16"/>
      <c r="T81" s="16">
        <v>558625</v>
      </c>
      <c r="U81" s="16"/>
      <c r="V81" s="16">
        <f t="shared" si="29"/>
        <v>610018.5</v>
      </c>
      <c r="W81" s="16">
        <f t="shared" si="30"/>
        <v>858364.2466666667</v>
      </c>
      <c r="X81" s="16">
        <f t="shared" si="28"/>
        <v>6008549.7266666666</v>
      </c>
      <c r="Y81" s="306"/>
      <c r="Z81" s="306">
        <f t="shared" si="32"/>
        <v>743878.07666233787</v>
      </c>
      <c r="AA81" s="309">
        <f t="shared" si="33"/>
        <v>858364.2466666667</v>
      </c>
      <c r="AB81" s="310">
        <f t="shared" si="34"/>
        <v>114486.17000432883</v>
      </c>
      <c r="AC81" s="310">
        <f t="shared" si="35"/>
        <v>858364.2466666667</v>
      </c>
      <c r="AD81" s="310">
        <f>+IFERROR(((IF(Tabla134[[#This Row],[F]]=FALSE,$F81)+(IF(Tabla134[[#This Row],[H]]=FALSE,$H81)+(IF(Tabla134[[#This Row],[J]]=FALSE,$J81)+(IF(Tabla134[[#This Row],[L]]=FALSE,$L81)+(IF(Tabla134[[#This Row],[p]]=FALSE,$P81))+(IF(Tabla134[[#This Row],[R]]=FALSE,$R81)) +(IF(Tabla134[[#This Row],[T]]=FALSE,$T81))      ))))/AN81),"")</f>
        <v>419349.62</v>
      </c>
      <c r="AE81" s="310"/>
      <c r="AG81" s="305" t="b">
        <f t="shared" si="41"/>
        <v>1</v>
      </c>
      <c r="AH81" s="305" t="b">
        <f t="shared" si="36"/>
        <v>1</v>
      </c>
      <c r="AI81" s="305" t="b">
        <f t="shared" si="37"/>
        <v>1</v>
      </c>
      <c r="AJ81" s="305" t="b">
        <f t="shared" si="38"/>
        <v>1</v>
      </c>
      <c r="AK81" s="305" t="b">
        <f t="shared" si="39"/>
        <v>1</v>
      </c>
      <c r="AL81" s="305" t="b">
        <f t="shared" si="40"/>
        <v>0</v>
      </c>
      <c r="AM81" s="305" t="b">
        <f t="shared" si="31"/>
        <v>0</v>
      </c>
      <c r="AN81">
        <f>+COUNTIF(Tabla134[[#This Row],[F]:[T]],"FALSO")</f>
        <v>2</v>
      </c>
    </row>
    <row r="82" spans="3:40" ht="37.9" customHeight="1">
      <c r="C82" s="32" t="s">
        <v>275</v>
      </c>
      <c r="D82" s="7" t="s">
        <v>2</v>
      </c>
      <c r="E82" s="34">
        <v>12</v>
      </c>
      <c r="F82" s="313"/>
      <c r="G82" s="16"/>
      <c r="H82" s="313"/>
      <c r="I82" s="16"/>
      <c r="J82" s="313"/>
      <c r="K82" s="16"/>
      <c r="L82" s="313"/>
      <c r="M82" s="16"/>
      <c r="N82" s="16"/>
      <c r="O82" s="16"/>
      <c r="P82" s="26">
        <v>475000</v>
      </c>
      <c r="Q82" s="16"/>
      <c r="R82" s="22">
        <v>402462.71999999997</v>
      </c>
      <c r="S82" s="16"/>
      <c r="T82" s="16">
        <v>255063</v>
      </c>
      <c r="U82" s="16"/>
      <c r="V82" s="16">
        <f t="shared" si="29"/>
        <v>278528.79600000003</v>
      </c>
      <c r="W82" s="16">
        <f t="shared" si="30"/>
        <v>385330.50533333333</v>
      </c>
      <c r="X82" s="16">
        <f t="shared" si="28"/>
        <v>4623966.0640000002</v>
      </c>
      <c r="Y82" s="306"/>
      <c r="Z82" s="306">
        <f t="shared" si="32"/>
        <v>112071.86564497853</v>
      </c>
      <c r="AA82" s="309">
        <f t="shared" si="33"/>
        <v>385330.50533333333</v>
      </c>
      <c r="AB82" s="310">
        <f t="shared" si="34"/>
        <v>273258.6396883548</v>
      </c>
      <c r="AC82" s="310">
        <f t="shared" si="35"/>
        <v>385330.50533333333</v>
      </c>
      <c r="AD82" s="310" t="str">
        <f>+IFERROR(((IF(Tabla134[[#This Row],[F]]=FALSE,$F82)+(IF(Tabla134[[#This Row],[H]]=FALSE,$H82)+(IF(Tabla134[[#This Row],[J]]=FALSE,$J82)+(IF(Tabla134[[#This Row],[L]]=FALSE,$L82)+(IF(Tabla134[[#This Row],[p]]=FALSE,$P82))+(IF(Tabla134[[#This Row],[R]]=FALSE,$R82)) +(IF(Tabla134[[#This Row],[T]]=FALSE,$T82))      ))))/AN82),"")</f>
        <v/>
      </c>
      <c r="AE82" s="310"/>
      <c r="AG82" s="305" t="b">
        <f t="shared" si="41"/>
        <v>1</v>
      </c>
      <c r="AH82" s="305" t="b">
        <f t="shared" si="36"/>
        <v>1</v>
      </c>
      <c r="AI82" s="305" t="b">
        <f t="shared" si="37"/>
        <v>1</v>
      </c>
      <c r="AJ82" s="305" t="b">
        <f t="shared" si="38"/>
        <v>1</v>
      </c>
      <c r="AK82" s="305" t="b">
        <f t="shared" si="39"/>
        <v>1</v>
      </c>
      <c r="AL82" s="305" t="b">
        <f t="shared" si="40"/>
        <v>1</v>
      </c>
      <c r="AM82" s="305" t="b">
        <f t="shared" si="31"/>
        <v>1</v>
      </c>
      <c r="AN82">
        <f>+COUNTIF(Tabla134[[#This Row],[F]:[T]],"FALSO")</f>
        <v>0</v>
      </c>
    </row>
    <row r="83" spans="3:40" ht="78.400000000000006" customHeight="1">
      <c r="C83" s="32" t="s">
        <v>276</v>
      </c>
      <c r="D83" s="7" t="s">
        <v>1</v>
      </c>
      <c r="E83" s="33">
        <v>100</v>
      </c>
      <c r="F83" s="313"/>
      <c r="G83" s="16"/>
      <c r="H83" s="313"/>
      <c r="I83" s="16"/>
      <c r="J83" s="313"/>
      <c r="K83" s="16"/>
      <c r="L83" s="313"/>
      <c r="M83" s="16"/>
      <c r="N83" s="16"/>
      <c r="O83" s="16"/>
      <c r="P83" s="26">
        <v>1825000</v>
      </c>
      <c r="Q83" s="16"/>
      <c r="R83" s="22">
        <v>535633.91999999993</v>
      </c>
      <c r="S83" s="16"/>
      <c r="T83" s="16">
        <v>742560</v>
      </c>
      <c r="U83" s="16"/>
      <c r="V83" s="16">
        <f t="shared" si="29"/>
        <v>810875.52</v>
      </c>
      <c r="W83" s="16">
        <f t="shared" si="30"/>
        <v>1057169.8133333332</v>
      </c>
      <c r="X83" s="16">
        <f t="shared" si="28"/>
        <v>105716981.33333333</v>
      </c>
      <c r="Y83" s="306"/>
      <c r="Z83" s="306">
        <f t="shared" si="32"/>
        <v>692454.52852380287</v>
      </c>
      <c r="AA83" s="309">
        <f t="shared" si="33"/>
        <v>1057169.8133333332</v>
      </c>
      <c r="AB83" s="310">
        <f t="shared" si="34"/>
        <v>364715.28480953036</v>
      </c>
      <c r="AC83" s="310">
        <f t="shared" si="35"/>
        <v>1057169.8133333332</v>
      </c>
      <c r="AD83" s="310">
        <f>+IFERROR(((IF(Tabla134[[#This Row],[F]]=FALSE,$F83)+(IF(Tabla134[[#This Row],[H]]=FALSE,$H83)+(IF(Tabla134[[#This Row],[J]]=FALSE,$J83)+(IF(Tabla134[[#This Row],[L]]=FALSE,$L83)+(IF(Tabla134[[#This Row],[p]]=FALSE,$P83))+(IF(Tabla134[[#This Row],[R]]=FALSE,$R83)) +(IF(Tabla134[[#This Row],[T]]=FALSE,$T83))      ))))/AN83),"")</f>
        <v>639096.96</v>
      </c>
      <c r="AE83" s="310"/>
      <c r="AG83" s="305" t="b">
        <f t="shared" si="41"/>
        <v>1</v>
      </c>
      <c r="AH83" s="305" t="b">
        <f t="shared" si="36"/>
        <v>1</v>
      </c>
      <c r="AI83" s="305" t="b">
        <f t="shared" si="37"/>
        <v>1</v>
      </c>
      <c r="AJ83" s="305" t="b">
        <f t="shared" si="38"/>
        <v>1</v>
      </c>
      <c r="AK83" s="305" t="b">
        <f t="shared" si="39"/>
        <v>1</v>
      </c>
      <c r="AL83" s="305" t="b">
        <f t="shared" si="40"/>
        <v>0</v>
      </c>
      <c r="AM83" s="305" t="b">
        <f t="shared" si="31"/>
        <v>0</v>
      </c>
      <c r="AN83">
        <f>+COUNTIF(Tabla134[[#This Row],[F]:[T]],"FALSO")</f>
        <v>2</v>
      </c>
    </row>
    <row r="84" spans="3:40" ht="28.15" customHeight="1">
      <c r="C84" s="39" t="s">
        <v>277</v>
      </c>
      <c r="D84" s="7" t="s">
        <v>2</v>
      </c>
      <c r="E84" s="33">
        <v>70</v>
      </c>
      <c r="F84" s="313"/>
      <c r="G84" s="16"/>
      <c r="H84" s="313"/>
      <c r="I84" s="16"/>
      <c r="J84" s="313"/>
      <c r="K84" s="16"/>
      <c r="L84" s="313"/>
      <c r="M84" s="16"/>
      <c r="N84" s="16"/>
      <c r="O84" s="16"/>
      <c r="P84" s="26">
        <v>95000</v>
      </c>
      <c r="Q84" s="16"/>
      <c r="R84" s="22">
        <v>106076.15999999999</v>
      </c>
      <c r="S84" s="16"/>
      <c r="T84" s="16">
        <v>51260</v>
      </c>
      <c r="U84" s="16"/>
      <c r="V84" s="16">
        <f t="shared" si="29"/>
        <v>55975.920000000006</v>
      </c>
      <c r="W84" s="16">
        <f t="shared" si="30"/>
        <v>85684.026666666658</v>
      </c>
      <c r="X84" s="16">
        <f t="shared" si="28"/>
        <v>5997881.8666666662</v>
      </c>
      <c r="Y84" s="306"/>
      <c r="Z84" s="306">
        <f t="shared" si="32"/>
        <v>28984.709524998405</v>
      </c>
      <c r="AA84" s="309">
        <f t="shared" si="33"/>
        <v>85684.026666666658</v>
      </c>
      <c r="AB84" s="310">
        <f t="shared" si="34"/>
        <v>56699.317141668253</v>
      </c>
      <c r="AC84" s="310">
        <f t="shared" si="35"/>
        <v>85684.026666666658</v>
      </c>
      <c r="AD84" s="310" t="str">
        <f>+IFERROR(((IF(Tabla134[[#This Row],[F]]=FALSE,$F84)+(IF(Tabla134[[#This Row],[H]]=FALSE,$H84)+(IF(Tabla134[[#This Row],[J]]=FALSE,$J84)+(IF(Tabla134[[#This Row],[L]]=FALSE,$L84)+(IF(Tabla134[[#This Row],[p]]=FALSE,$P84))+(IF(Tabla134[[#This Row],[R]]=FALSE,$R84)) +(IF(Tabla134[[#This Row],[T]]=FALSE,$T84))      ))))/AN84),"")</f>
        <v/>
      </c>
      <c r="AE84" s="310"/>
      <c r="AG84" s="305" t="b">
        <f t="shared" si="41"/>
        <v>1</v>
      </c>
      <c r="AH84" s="305" t="b">
        <f t="shared" si="36"/>
        <v>1</v>
      </c>
      <c r="AI84" s="305" t="b">
        <f t="shared" si="37"/>
        <v>1</v>
      </c>
      <c r="AJ84" s="305" t="b">
        <f t="shared" si="38"/>
        <v>1</v>
      </c>
      <c r="AK84" s="305" t="b">
        <f t="shared" si="39"/>
        <v>1</v>
      </c>
      <c r="AL84" s="305" t="b">
        <f t="shared" si="40"/>
        <v>1</v>
      </c>
      <c r="AM84" s="305" t="b">
        <f t="shared" si="31"/>
        <v>1</v>
      </c>
      <c r="AN84">
        <f>+COUNTIF(Tabla134[[#This Row],[F]:[T]],"FALSO")</f>
        <v>0</v>
      </c>
    </row>
    <row r="85" spans="3:40" ht="63" customHeight="1">
      <c r="C85" s="39" t="s">
        <v>278</v>
      </c>
      <c r="D85" s="7" t="s">
        <v>2</v>
      </c>
      <c r="E85" s="33">
        <v>200</v>
      </c>
      <c r="F85" s="313"/>
      <c r="G85" s="16"/>
      <c r="H85" s="313"/>
      <c r="I85" s="16"/>
      <c r="J85" s="313"/>
      <c r="K85" s="16"/>
      <c r="L85" s="313"/>
      <c r="M85" s="16"/>
      <c r="N85" s="16"/>
      <c r="O85" s="16"/>
      <c r="P85" s="26">
        <v>325000</v>
      </c>
      <c r="Q85" s="16"/>
      <c r="R85" s="22">
        <v>116490.23999999999</v>
      </c>
      <c r="S85" s="16"/>
      <c r="T85" s="16">
        <v>168530</v>
      </c>
      <c r="U85" s="16"/>
      <c r="V85" s="16">
        <f t="shared" si="29"/>
        <v>184034.76</v>
      </c>
      <c r="W85" s="16">
        <f t="shared" si="30"/>
        <v>208508.33333333334</v>
      </c>
      <c r="X85" s="16">
        <f t="shared" si="28"/>
        <v>41701666.666666672</v>
      </c>
      <c r="Y85" s="306"/>
      <c r="Z85" s="306">
        <f t="shared" si="32"/>
        <v>108525.97042191884</v>
      </c>
      <c r="AA85" s="309">
        <f t="shared" si="33"/>
        <v>208508.33333333334</v>
      </c>
      <c r="AB85" s="310">
        <f t="shared" si="34"/>
        <v>99982.362911414501</v>
      </c>
      <c r="AC85" s="310">
        <f t="shared" si="35"/>
        <v>208508.33333333334</v>
      </c>
      <c r="AD85" s="310">
        <f>+IFERROR(((IF(Tabla134[[#This Row],[F]]=FALSE,$F85)+(IF(Tabla134[[#This Row],[H]]=FALSE,$H85)+(IF(Tabla134[[#This Row],[J]]=FALSE,$J85)+(IF(Tabla134[[#This Row],[L]]=FALSE,$L85)+(IF(Tabla134[[#This Row],[p]]=FALSE,$P85))+(IF(Tabla134[[#This Row],[R]]=FALSE,$R85)) +(IF(Tabla134[[#This Row],[T]]=FALSE,$T85))      ))))/AN85),"")</f>
        <v>142510.12</v>
      </c>
      <c r="AE85" s="310"/>
      <c r="AG85" s="305" t="b">
        <f t="shared" si="41"/>
        <v>1</v>
      </c>
      <c r="AH85" s="305" t="b">
        <f t="shared" si="36"/>
        <v>1</v>
      </c>
      <c r="AI85" s="305" t="b">
        <f t="shared" si="37"/>
        <v>1</v>
      </c>
      <c r="AJ85" s="305" t="b">
        <f t="shared" si="38"/>
        <v>1</v>
      </c>
      <c r="AK85" s="305" t="b">
        <f t="shared" si="39"/>
        <v>1</v>
      </c>
      <c r="AL85" s="305" t="b">
        <f t="shared" si="40"/>
        <v>0</v>
      </c>
      <c r="AM85" s="305" t="b">
        <f t="shared" si="31"/>
        <v>0</v>
      </c>
      <c r="AN85">
        <f>+COUNTIF(Tabla134[[#This Row],[F]:[T]],"FALSO")</f>
        <v>2</v>
      </c>
    </row>
    <row r="86" spans="3:40" ht="42" customHeight="1">
      <c r="C86" s="39" t="s">
        <v>279</v>
      </c>
      <c r="D86" s="7" t="s">
        <v>2</v>
      </c>
      <c r="E86" s="33">
        <v>5</v>
      </c>
      <c r="F86" s="313"/>
      <c r="G86" s="16"/>
      <c r="H86" s="313"/>
      <c r="I86" s="16"/>
      <c r="J86" s="313"/>
      <c r="K86" s="16"/>
      <c r="L86" s="313"/>
      <c r="M86" s="16"/>
      <c r="N86" s="16"/>
      <c r="O86" s="16"/>
      <c r="P86" s="26">
        <v>325000</v>
      </c>
      <c r="Q86" s="16"/>
      <c r="R86" s="22">
        <v>179251.19999999998</v>
      </c>
      <c r="S86" s="16"/>
      <c r="T86" s="16">
        <v>365000</v>
      </c>
      <c r="U86" s="16"/>
      <c r="V86" s="16">
        <f t="shared" si="29"/>
        <v>398580.00000000006</v>
      </c>
      <c r="W86" s="16">
        <f t="shared" si="30"/>
        <v>300943.73333333334</v>
      </c>
      <c r="X86" s="16">
        <f t="shared" si="28"/>
        <v>1504718.6666666667</v>
      </c>
      <c r="Y86" s="306"/>
      <c r="Z86" s="306">
        <f t="shared" si="32"/>
        <v>97762.748020296625</v>
      </c>
      <c r="AA86" s="309">
        <f t="shared" si="33"/>
        <v>300943.73333333334</v>
      </c>
      <c r="AB86" s="310">
        <f t="shared" si="34"/>
        <v>203180.98531303671</v>
      </c>
      <c r="AC86" s="310">
        <f t="shared" si="35"/>
        <v>300943.73333333334</v>
      </c>
      <c r="AD86" s="310" t="str">
        <f>+IFERROR(((IF(Tabla134[[#This Row],[F]]=FALSE,$F86)+(IF(Tabla134[[#This Row],[H]]=FALSE,$H86)+(IF(Tabla134[[#This Row],[J]]=FALSE,$J86)+(IF(Tabla134[[#This Row],[L]]=FALSE,$L86)+(IF(Tabla134[[#This Row],[p]]=FALSE,$P86))+(IF(Tabla134[[#This Row],[R]]=FALSE,$R86)) +(IF(Tabla134[[#This Row],[T]]=FALSE,$T86))      ))))/AN86),"")</f>
        <v/>
      </c>
      <c r="AE86" s="310"/>
      <c r="AG86" s="305" t="b">
        <f t="shared" si="41"/>
        <v>1</v>
      </c>
      <c r="AH86" s="305" t="b">
        <f t="shared" si="36"/>
        <v>1</v>
      </c>
      <c r="AI86" s="305" t="b">
        <f t="shared" si="37"/>
        <v>1</v>
      </c>
      <c r="AJ86" s="305" t="b">
        <f t="shared" si="38"/>
        <v>1</v>
      </c>
      <c r="AK86" s="305" t="b">
        <f t="shared" si="39"/>
        <v>1</v>
      </c>
      <c r="AL86" s="305" t="b">
        <f t="shared" si="40"/>
        <v>1</v>
      </c>
      <c r="AM86" s="305" t="b">
        <f t="shared" si="31"/>
        <v>1</v>
      </c>
      <c r="AN86">
        <f>+COUNTIF(Tabla134[[#This Row],[F]:[T]],"FALSO")</f>
        <v>0</v>
      </c>
    </row>
    <row r="87" spans="3:40" ht="29.65" customHeight="1">
      <c r="C87" s="32" t="s">
        <v>280</v>
      </c>
      <c r="D87" s="7" t="s">
        <v>5</v>
      </c>
      <c r="E87" s="35">
        <v>170</v>
      </c>
      <c r="F87" s="313"/>
      <c r="G87" s="16"/>
      <c r="H87" s="313"/>
      <c r="I87" s="16"/>
      <c r="J87" s="313"/>
      <c r="K87" s="16"/>
      <c r="L87" s="313"/>
      <c r="M87" s="16"/>
      <c r="N87" s="16"/>
      <c r="O87" s="16"/>
      <c r="P87" s="26">
        <v>55000</v>
      </c>
      <c r="Q87" s="16"/>
      <c r="R87" s="22">
        <v>99164.160000000003</v>
      </c>
      <c r="S87" s="16"/>
      <c r="T87" s="16">
        <v>26140</v>
      </c>
      <c r="U87" s="16"/>
      <c r="V87" s="16">
        <f t="shared" si="29"/>
        <v>28544.880000000001</v>
      </c>
      <c r="W87" s="16">
        <f t="shared" si="30"/>
        <v>60903.013333333336</v>
      </c>
      <c r="X87" s="16">
        <f t="shared" si="28"/>
        <v>10353512.266666668</v>
      </c>
      <c r="Y87" s="306"/>
      <c r="Z87" s="306">
        <f t="shared" si="32"/>
        <v>36778.391690890086</v>
      </c>
      <c r="AA87" s="309">
        <f t="shared" si="33"/>
        <v>60903.013333333336</v>
      </c>
      <c r="AB87" s="310">
        <f t="shared" si="34"/>
        <v>24124.62164244325</v>
      </c>
      <c r="AC87" s="310">
        <f t="shared" si="35"/>
        <v>60903.013333333336</v>
      </c>
      <c r="AD87" s="310">
        <f>+IFERROR(((IF(Tabla134[[#This Row],[F]]=FALSE,$F87)+(IF(Tabla134[[#This Row],[H]]=FALSE,$H87)+(IF(Tabla134[[#This Row],[J]]=FALSE,$J87)+(IF(Tabla134[[#This Row],[L]]=FALSE,$L87)+(IF(Tabla134[[#This Row],[p]]=FALSE,$P87))+(IF(Tabla134[[#This Row],[R]]=FALSE,$R87)) +(IF(Tabla134[[#This Row],[T]]=FALSE,$T87))      ))))/AN87),"")</f>
        <v>40570</v>
      </c>
      <c r="AE87" s="310"/>
      <c r="AG87" s="305" t="b">
        <f t="shared" si="41"/>
        <v>1</v>
      </c>
      <c r="AH87" s="305" t="b">
        <f t="shared" si="36"/>
        <v>1</v>
      </c>
      <c r="AI87" s="305" t="b">
        <f t="shared" si="37"/>
        <v>1</v>
      </c>
      <c r="AJ87" s="305" t="b">
        <f t="shared" si="38"/>
        <v>1</v>
      </c>
      <c r="AK87" s="305" t="b">
        <f t="shared" si="39"/>
        <v>0</v>
      </c>
      <c r="AL87" s="305" t="b">
        <f t="shared" si="40"/>
        <v>1</v>
      </c>
      <c r="AM87" s="305" t="b">
        <f t="shared" si="31"/>
        <v>0</v>
      </c>
      <c r="AN87">
        <f>+COUNTIF(Tabla134[[#This Row],[F]:[T]],"FALSO")</f>
        <v>2</v>
      </c>
    </row>
    <row r="88" spans="3:40" ht="48" customHeight="1">
      <c r="C88" s="32" t="s">
        <v>281</v>
      </c>
      <c r="D88" s="7" t="s">
        <v>5</v>
      </c>
      <c r="E88" s="33">
        <v>40</v>
      </c>
      <c r="F88" s="313"/>
      <c r="G88" s="16"/>
      <c r="H88" s="313"/>
      <c r="I88" s="16"/>
      <c r="J88" s="313"/>
      <c r="K88" s="16"/>
      <c r="L88" s="313"/>
      <c r="M88" s="16"/>
      <c r="N88" s="16"/>
      <c r="O88" s="16"/>
      <c r="P88" s="26">
        <v>2250000</v>
      </c>
      <c r="Q88" s="16"/>
      <c r="R88" s="22">
        <v>1184993.28</v>
      </c>
      <c r="S88" s="16"/>
      <c r="T88" s="16">
        <v>1150000</v>
      </c>
      <c r="U88" s="16"/>
      <c r="V88" s="16">
        <f t="shared" si="29"/>
        <v>1255800</v>
      </c>
      <c r="W88" s="16">
        <f t="shared" si="30"/>
        <v>1563597.76</v>
      </c>
      <c r="X88" s="16">
        <f t="shared" si="28"/>
        <v>62543910.399999999</v>
      </c>
      <c r="Y88" s="306"/>
      <c r="Z88" s="306">
        <f t="shared" si="32"/>
        <v>625228.47067962738</v>
      </c>
      <c r="AA88" s="309">
        <f t="shared" si="33"/>
        <v>1563597.76</v>
      </c>
      <c r="AB88" s="310">
        <f t="shared" si="34"/>
        <v>938369.28932037263</v>
      </c>
      <c r="AC88" s="310">
        <f t="shared" si="35"/>
        <v>1563597.76</v>
      </c>
      <c r="AD88" s="310">
        <f>+IFERROR(((IF(Tabla134[[#This Row],[F]]=FALSE,$F88)+(IF(Tabla134[[#This Row],[H]]=FALSE,$H88)+(IF(Tabla134[[#This Row],[J]]=FALSE,$J88)+(IF(Tabla134[[#This Row],[L]]=FALSE,$L88)+(IF(Tabla134[[#This Row],[p]]=FALSE,$P88))+(IF(Tabla134[[#This Row],[R]]=FALSE,$R88)) +(IF(Tabla134[[#This Row],[T]]=FALSE,$T88))      ))))/AN88),"")</f>
        <v>1167496.6400000001</v>
      </c>
      <c r="AE88" s="310"/>
      <c r="AG88" s="311" t="b">
        <f t="shared" si="41"/>
        <v>1</v>
      </c>
      <c r="AH88" s="311" t="b">
        <f t="shared" si="36"/>
        <v>1</v>
      </c>
      <c r="AI88" s="311" t="b">
        <f t="shared" si="37"/>
        <v>1</v>
      </c>
      <c r="AJ88" s="311" t="b">
        <f t="shared" si="38"/>
        <v>1</v>
      </c>
      <c r="AK88" s="311" t="b">
        <f t="shared" si="39"/>
        <v>1</v>
      </c>
      <c r="AL88" s="311" t="b">
        <f t="shared" si="40"/>
        <v>0</v>
      </c>
      <c r="AM88" s="311" t="b">
        <f t="shared" si="31"/>
        <v>0</v>
      </c>
      <c r="AN88">
        <f>+COUNTIF(Tabla134[[#This Row],[F]:[T]],"FALSO")</f>
        <v>2</v>
      </c>
    </row>
    <row r="89" spans="3:40">
      <c r="C89" s="12"/>
      <c r="D89" s="12"/>
      <c r="E89" s="12"/>
      <c r="F89" s="12"/>
      <c r="G89" s="12"/>
      <c r="H89" s="12"/>
      <c r="I89" s="12"/>
      <c r="J89" s="12"/>
      <c r="K89" s="12"/>
      <c r="L89" s="12"/>
      <c r="M89" s="12"/>
      <c r="N89" s="12"/>
      <c r="O89" s="12"/>
      <c r="P89" s="12"/>
      <c r="Q89" s="12"/>
      <c r="R89" s="12"/>
      <c r="S89" s="12"/>
      <c r="T89" s="12"/>
      <c r="U89" s="12"/>
      <c r="V89" s="12"/>
      <c r="W89" s="14" t="s">
        <v>295</v>
      </c>
      <c r="X89" s="16">
        <f>SUM(X4:X88)</f>
        <v>2176844691.2921238</v>
      </c>
      <c r="Y89" s="306"/>
      <c r="Z89" s="306"/>
    </row>
    <row r="90" spans="3:40" ht="25.5">
      <c r="C90" s="12"/>
      <c r="D90" s="12"/>
      <c r="E90" s="12"/>
      <c r="F90" s="12"/>
      <c r="G90" s="12"/>
      <c r="H90" s="12"/>
      <c r="I90" s="12"/>
      <c r="J90" s="12"/>
      <c r="K90" s="12"/>
      <c r="L90" s="12"/>
      <c r="M90" s="12"/>
      <c r="N90" s="12"/>
      <c r="O90" s="12"/>
      <c r="P90" s="12"/>
      <c r="Q90" s="12"/>
      <c r="R90" s="12"/>
      <c r="S90" s="12"/>
      <c r="T90" s="12"/>
      <c r="U90" s="12"/>
      <c r="V90" s="12"/>
      <c r="W90" s="30" t="s">
        <v>193</v>
      </c>
      <c r="X90" s="16">
        <f>(X89*0.21)</f>
        <v>457137385.17134601</v>
      </c>
      <c r="Y90" s="306"/>
      <c r="Z90" s="306"/>
    </row>
    <row r="91" spans="3:40" ht="25.5">
      <c r="C91" s="12"/>
      <c r="D91" s="12"/>
      <c r="E91" s="12"/>
      <c r="F91" s="12"/>
      <c r="G91" s="12"/>
      <c r="H91" s="12"/>
      <c r="I91" s="12"/>
      <c r="J91" s="12"/>
      <c r="K91" s="12"/>
      <c r="L91" s="12"/>
      <c r="M91" s="12"/>
      <c r="N91" s="12"/>
      <c r="O91" s="12"/>
      <c r="P91" s="12"/>
      <c r="Q91" s="12"/>
      <c r="R91" s="12"/>
      <c r="S91" s="12"/>
      <c r="T91" s="12"/>
      <c r="U91" s="12"/>
      <c r="V91" s="12"/>
      <c r="W91" s="30" t="s">
        <v>194</v>
      </c>
      <c r="X91" s="16">
        <f>(X89*0.02)</f>
        <v>43536893.825842477</v>
      </c>
      <c r="Y91" s="306"/>
      <c r="Z91" s="306"/>
    </row>
    <row r="92" spans="3:40">
      <c r="C92" s="12"/>
      <c r="D92" s="12"/>
      <c r="E92" s="12"/>
      <c r="F92" s="12"/>
      <c r="G92" s="12"/>
      <c r="H92" s="12"/>
      <c r="I92" s="12"/>
      <c r="J92" s="12"/>
      <c r="K92" s="12"/>
      <c r="L92" s="12"/>
      <c r="M92" s="12"/>
      <c r="N92" s="12"/>
      <c r="O92" s="12"/>
      <c r="P92" s="12"/>
      <c r="Q92" s="12"/>
      <c r="R92" s="12"/>
      <c r="S92" s="12"/>
      <c r="T92" s="12"/>
      <c r="U92" s="12"/>
      <c r="V92" s="12"/>
      <c r="W92" s="30" t="s">
        <v>195</v>
      </c>
      <c r="X92" s="16">
        <f>(X89*0.05)</f>
        <v>108842234.56460619</v>
      </c>
      <c r="Y92" s="306"/>
      <c r="Z92" s="306"/>
    </row>
    <row r="93" spans="3:40" ht="25.5">
      <c r="C93" s="12"/>
      <c r="D93" s="12"/>
      <c r="E93" s="12"/>
      <c r="F93" s="12"/>
      <c r="G93" s="12"/>
      <c r="H93" s="12"/>
      <c r="I93" s="12"/>
      <c r="J93" s="12"/>
      <c r="K93" s="12"/>
      <c r="L93" s="12"/>
      <c r="M93" s="12"/>
      <c r="N93" s="12"/>
      <c r="O93" s="12"/>
      <c r="P93" s="12"/>
      <c r="Q93" s="12"/>
      <c r="R93" s="12"/>
      <c r="S93" s="12"/>
      <c r="T93" s="12"/>
      <c r="U93" s="12"/>
      <c r="V93" s="12"/>
      <c r="W93" s="30" t="s">
        <v>196</v>
      </c>
      <c r="X93" s="16">
        <f>(X92*0.19)</f>
        <v>20680024.567275178</v>
      </c>
      <c r="Y93" s="306"/>
      <c r="Z93" s="306"/>
    </row>
    <row r="94" spans="3:40">
      <c r="C94" s="12"/>
      <c r="D94" s="12"/>
      <c r="E94" s="12"/>
      <c r="F94" s="12"/>
      <c r="G94" s="12"/>
      <c r="H94" s="12"/>
      <c r="I94" s="12"/>
      <c r="J94" s="12"/>
      <c r="K94" s="12"/>
      <c r="L94" s="12"/>
      <c r="M94" s="12"/>
      <c r="N94" s="12"/>
      <c r="O94" s="12"/>
      <c r="P94" s="12"/>
      <c r="Q94" s="12"/>
      <c r="R94" s="12"/>
      <c r="S94" s="12"/>
      <c r="T94" s="12"/>
      <c r="U94" s="12"/>
      <c r="V94" s="12"/>
      <c r="W94" s="31" t="s">
        <v>296</v>
      </c>
      <c r="X94" s="24">
        <f>(X89+X90+X91+X92+X93)</f>
        <v>2807041229.4211936</v>
      </c>
      <c r="Y94" s="308"/>
      <c r="Z94" s="308"/>
    </row>
    <row r="96" spans="3:40">
      <c r="C96" s="2" t="s">
        <v>200</v>
      </c>
      <c r="D96" s="2" t="s">
        <v>119</v>
      </c>
      <c r="E96" s="2" t="s">
        <v>201</v>
      </c>
      <c r="F96" s="370" t="s">
        <v>288</v>
      </c>
      <c r="G96" s="370"/>
      <c r="H96" s="370" t="s">
        <v>289</v>
      </c>
      <c r="I96" s="370"/>
      <c r="J96" s="371" t="s">
        <v>290</v>
      </c>
      <c r="K96" s="371"/>
      <c r="L96" s="371" t="s">
        <v>287</v>
      </c>
      <c r="M96" s="371"/>
      <c r="N96" s="40"/>
      <c r="O96" s="41"/>
      <c r="P96" s="371" t="s">
        <v>291</v>
      </c>
      <c r="Q96" s="371"/>
      <c r="R96" s="371" t="s">
        <v>293</v>
      </c>
      <c r="S96" s="371"/>
      <c r="T96" s="367" t="s">
        <v>294</v>
      </c>
      <c r="U96" s="368"/>
      <c r="V96" s="369"/>
      <c r="W96" s="14"/>
      <c r="X96" s="14"/>
    </row>
    <row r="97" spans="3:24" ht="38.25">
      <c r="C97" s="3" t="s">
        <v>202</v>
      </c>
      <c r="D97" s="4"/>
      <c r="E97" s="5"/>
      <c r="F97" s="2" t="s">
        <v>282</v>
      </c>
      <c r="G97" s="2" t="s">
        <v>283</v>
      </c>
      <c r="H97" s="2" t="s">
        <v>282</v>
      </c>
      <c r="I97" s="2" t="s">
        <v>284</v>
      </c>
      <c r="J97" s="15" t="s">
        <v>282</v>
      </c>
      <c r="K97" s="15" t="s">
        <v>284</v>
      </c>
      <c r="L97" s="15" t="s">
        <v>282</v>
      </c>
      <c r="M97" s="15" t="s">
        <v>284</v>
      </c>
      <c r="N97" s="42" t="s">
        <v>285</v>
      </c>
      <c r="O97" s="43" t="s">
        <v>286</v>
      </c>
      <c r="P97" s="15" t="s">
        <v>282</v>
      </c>
      <c r="Q97" s="15" t="s">
        <v>284</v>
      </c>
      <c r="R97" s="15" t="s">
        <v>282</v>
      </c>
      <c r="S97" s="15" t="s">
        <v>284</v>
      </c>
      <c r="T97" s="15" t="s">
        <v>282</v>
      </c>
      <c r="U97" s="15" t="s">
        <v>284</v>
      </c>
      <c r="V97" s="15" t="s">
        <v>286</v>
      </c>
      <c r="W97" s="42" t="s">
        <v>285</v>
      </c>
      <c r="X97" s="42" t="s">
        <v>284</v>
      </c>
    </row>
    <row r="98" spans="3:24">
      <c r="C98" s="6" t="s">
        <v>203</v>
      </c>
      <c r="D98" s="7" t="s">
        <v>1</v>
      </c>
      <c r="E98" s="10">
        <v>120</v>
      </c>
      <c r="F98" s="18">
        <v>93444</v>
      </c>
      <c r="G98" s="19">
        <f>+F98*E98</f>
        <v>11213280</v>
      </c>
      <c r="H98" s="13">
        <v>90000</v>
      </c>
      <c r="I98" s="19">
        <f>(E98*H98)</f>
        <v>10800000</v>
      </c>
      <c r="J98" s="18">
        <v>86902.92</v>
      </c>
      <c r="K98" s="20">
        <f>(E98*J98)</f>
        <v>10428350.4</v>
      </c>
      <c r="L98" s="20">
        <v>88771.8</v>
      </c>
      <c r="M98" s="21">
        <f>(E98*L98)</f>
        <v>10652616</v>
      </c>
      <c r="N98" s="16">
        <f>(F98+H98+J98+L98)/4</f>
        <v>89779.68</v>
      </c>
      <c r="O98" s="16">
        <f>(N98*1.092)</f>
        <v>98039.410560000004</v>
      </c>
      <c r="P98" s="16"/>
      <c r="Q98" s="22"/>
      <c r="R98" s="16"/>
      <c r="S98" s="16"/>
      <c r="T98" s="16"/>
      <c r="U98" s="16"/>
      <c r="V98" s="16"/>
      <c r="W98" s="16"/>
      <c r="X98" s="16">
        <f>(E98*O98)</f>
        <v>11764729.267200001</v>
      </c>
    </row>
    <row r="99" spans="3:24">
      <c r="C99" s="6" t="s">
        <v>204</v>
      </c>
      <c r="D99" s="7" t="s">
        <v>1</v>
      </c>
      <c r="E99" s="10">
        <v>50</v>
      </c>
      <c r="F99" s="18">
        <v>90781</v>
      </c>
      <c r="G99" s="19">
        <f>+F99*E99</f>
        <v>4539050</v>
      </c>
      <c r="H99" s="13">
        <v>80000</v>
      </c>
      <c r="I99" s="19">
        <f>(E99*H99)</f>
        <v>4000000</v>
      </c>
      <c r="J99" s="18">
        <v>84426.33</v>
      </c>
      <c r="K99" s="20">
        <f>(E99*J99)</f>
        <v>4221316.5</v>
      </c>
      <c r="L99" s="20">
        <v>86241.95</v>
      </c>
      <c r="M99" s="21">
        <f>(E99*L99)</f>
        <v>4312097.5</v>
      </c>
      <c r="N99" s="16">
        <f>(F99+H99+J99+L99)/4</f>
        <v>85362.32</v>
      </c>
      <c r="O99" s="16">
        <f>(N99*1.092)</f>
        <v>93215.653440000009</v>
      </c>
      <c r="P99" s="16"/>
      <c r="Q99" s="22"/>
      <c r="R99" s="16"/>
      <c r="S99" s="16"/>
      <c r="T99" s="16"/>
      <c r="U99" s="16"/>
      <c r="V99" s="16"/>
      <c r="W99" s="16"/>
      <c r="X99" s="16">
        <f>(E99*O99)</f>
        <v>4660782.6720000003</v>
      </c>
    </row>
    <row r="100" spans="3:24">
      <c r="C100" s="6" t="s">
        <v>205</v>
      </c>
      <c r="D100" s="7" t="s">
        <v>1</v>
      </c>
      <c r="E100" s="10">
        <v>50</v>
      </c>
      <c r="F100" s="18">
        <v>107108</v>
      </c>
      <c r="G100" s="19">
        <f>+F100*E100</f>
        <v>5355400</v>
      </c>
      <c r="H100" s="13">
        <v>90000</v>
      </c>
      <c r="I100" s="19">
        <f>(E100*H100)</f>
        <v>4500000</v>
      </c>
      <c r="J100" s="18">
        <v>99610.44</v>
      </c>
      <c r="K100" s="20">
        <f>(E100*J100)</f>
        <v>4980522</v>
      </c>
      <c r="L100" s="20">
        <v>101752.6</v>
      </c>
      <c r="M100" s="21">
        <f>(E100*L100)</f>
        <v>5087630</v>
      </c>
      <c r="N100" s="16">
        <f>(F100+H100+J100+L100)/4</f>
        <v>99617.760000000009</v>
      </c>
      <c r="O100" s="16">
        <f>(N100*1.092)</f>
        <v>108782.59392000001</v>
      </c>
      <c r="P100" s="16"/>
      <c r="Q100" s="22"/>
      <c r="R100" s="16"/>
      <c r="S100" s="16"/>
      <c r="T100" s="16"/>
      <c r="U100" s="16"/>
      <c r="V100" s="16"/>
      <c r="W100" s="16"/>
      <c r="X100" s="16">
        <f>(E100*O100)</f>
        <v>5439129.6960000005</v>
      </c>
    </row>
    <row r="101" spans="3:24">
      <c r="C101" s="6" t="s">
        <v>206</v>
      </c>
      <c r="D101" s="7" t="s">
        <v>1</v>
      </c>
      <c r="E101" s="10">
        <v>50</v>
      </c>
      <c r="F101" s="18">
        <v>116143</v>
      </c>
      <c r="G101" s="19">
        <f>+F101*E101</f>
        <v>5807150</v>
      </c>
      <c r="H101" s="13">
        <v>110000</v>
      </c>
      <c r="I101" s="19">
        <f>(E101*H101)</f>
        <v>5500000</v>
      </c>
      <c r="J101" s="18">
        <v>108012.99</v>
      </c>
      <c r="K101" s="20">
        <f>(E101*J101)</f>
        <v>5400649.5</v>
      </c>
      <c r="L101" s="20">
        <v>110335.85</v>
      </c>
      <c r="M101" s="21">
        <f>(E101*L101)</f>
        <v>5516792.5</v>
      </c>
      <c r="N101" s="16">
        <f>(F101+H101+J101+L101)/4</f>
        <v>111122.95999999999</v>
      </c>
      <c r="O101" s="16">
        <f>(N101*1.092)</f>
        <v>121346.27232</v>
      </c>
      <c r="P101" s="16"/>
      <c r="Q101" s="22"/>
      <c r="R101" s="16"/>
      <c r="S101" s="16"/>
      <c r="T101" s="16"/>
      <c r="U101" s="16"/>
      <c r="V101" s="16"/>
      <c r="W101" s="16"/>
      <c r="X101" s="16">
        <f>(E101*O101)</f>
        <v>6067313.6160000004</v>
      </c>
    </row>
    <row r="102" spans="3:24">
      <c r="C102" s="3" t="s">
        <v>207</v>
      </c>
      <c r="D102" s="8"/>
      <c r="E102" s="11"/>
      <c r="F102" s="17"/>
      <c r="G102" s="17"/>
      <c r="H102" s="17"/>
      <c r="I102" s="17"/>
      <c r="J102" s="17"/>
      <c r="K102" s="17"/>
      <c r="L102" s="17"/>
      <c r="M102" s="17"/>
      <c r="N102" s="17"/>
      <c r="O102" s="17"/>
      <c r="P102" s="17"/>
      <c r="Q102" s="23"/>
      <c r="R102" s="17"/>
      <c r="S102" s="17"/>
      <c r="T102" s="17"/>
      <c r="U102" s="17"/>
      <c r="V102" s="17"/>
      <c r="W102" s="17"/>
      <c r="X102" s="17"/>
    </row>
    <row r="103" spans="3:24" ht="25.5">
      <c r="C103" s="6" t="s">
        <v>208</v>
      </c>
      <c r="D103" s="7" t="s">
        <v>5</v>
      </c>
      <c r="E103" s="10">
        <v>10</v>
      </c>
      <c r="F103" s="16"/>
      <c r="G103" s="16"/>
      <c r="H103" s="16"/>
      <c r="I103" s="16"/>
      <c r="J103" s="16"/>
      <c r="K103" s="16"/>
      <c r="L103" s="16"/>
      <c r="M103" s="16"/>
      <c r="N103" s="16"/>
      <c r="O103" s="16"/>
      <c r="P103" s="25">
        <v>250000</v>
      </c>
      <c r="Q103" s="22"/>
      <c r="R103" s="22">
        <v>57876.479999999996</v>
      </c>
      <c r="S103" s="16"/>
      <c r="T103" s="16"/>
      <c r="U103" s="16"/>
      <c r="V103" s="16"/>
      <c r="W103" s="16">
        <f>(P103+R103)/2</f>
        <v>153938.23999999999</v>
      </c>
      <c r="X103" s="16">
        <f>(W103*E103)</f>
        <v>1539382.4</v>
      </c>
    </row>
    <row r="104" spans="3:24" ht="25.5">
      <c r="C104" s="6" t="s">
        <v>209</v>
      </c>
      <c r="D104" s="7" t="s">
        <v>5</v>
      </c>
      <c r="E104" s="10">
        <v>10</v>
      </c>
      <c r="F104" s="16"/>
      <c r="G104" s="16"/>
      <c r="H104" s="16"/>
      <c r="I104" s="16"/>
      <c r="J104" s="16"/>
      <c r="K104" s="16"/>
      <c r="L104" s="16"/>
      <c r="M104" s="16"/>
      <c r="N104" s="16"/>
      <c r="O104" s="16"/>
      <c r="P104" s="25">
        <v>2500000</v>
      </c>
      <c r="Q104" s="22"/>
      <c r="R104" s="22">
        <v>1886791.6799999999</v>
      </c>
      <c r="S104" s="16"/>
      <c r="T104" s="16"/>
      <c r="U104" s="16"/>
      <c r="V104" s="16"/>
      <c r="W104" s="16">
        <f>(P104+R104)/2</f>
        <v>2193395.84</v>
      </c>
      <c r="X104" s="16">
        <f>(W104*E104)</f>
        <v>21933958.399999999</v>
      </c>
    </row>
    <row r="105" spans="3:24" ht="25.5">
      <c r="C105" s="6" t="s">
        <v>210</v>
      </c>
      <c r="D105" s="7" t="s">
        <v>5</v>
      </c>
      <c r="E105" s="10">
        <v>12</v>
      </c>
      <c r="F105" s="16"/>
      <c r="G105" s="16"/>
      <c r="H105" s="16"/>
      <c r="I105" s="16"/>
      <c r="J105" s="16"/>
      <c r="K105" s="16"/>
      <c r="L105" s="16"/>
      <c r="M105" s="16"/>
      <c r="N105" s="16"/>
      <c r="O105" s="16"/>
      <c r="P105" s="25">
        <v>1600000</v>
      </c>
      <c r="Q105" s="22"/>
      <c r="R105" s="22">
        <v>1564231.6799999999</v>
      </c>
      <c r="S105" s="16"/>
      <c r="T105" s="16"/>
      <c r="U105" s="16"/>
      <c r="V105" s="16"/>
      <c r="W105" s="16">
        <f>(P105+R105)/2</f>
        <v>1582115.8399999999</v>
      </c>
      <c r="X105" s="16">
        <f>(W105*E105)</f>
        <v>18985390.079999998</v>
      </c>
    </row>
    <row r="106" spans="3:24" ht="25.5">
      <c r="C106" s="6" t="s">
        <v>211</v>
      </c>
      <c r="D106" s="7" t="s">
        <v>2</v>
      </c>
      <c r="E106" s="10">
        <v>40</v>
      </c>
      <c r="F106" s="16"/>
      <c r="G106" s="16"/>
      <c r="H106" s="16"/>
      <c r="I106" s="16"/>
      <c r="J106" s="16"/>
      <c r="K106" s="16"/>
      <c r="L106" s="16"/>
      <c r="M106" s="16"/>
      <c r="N106" s="16"/>
      <c r="O106" s="16"/>
      <c r="P106" s="25">
        <v>1500000</v>
      </c>
      <c r="Q106" s="22"/>
      <c r="R106" s="26">
        <v>266618.88</v>
      </c>
      <c r="S106" s="16"/>
      <c r="T106" s="16"/>
      <c r="U106" s="16"/>
      <c r="V106" s="16"/>
      <c r="W106" s="16">
        <f>(P106+R106)/2</f>
        <v>883309.44</v>
      </c>
      <c r="X106" s="16">
        <f>(W106*E106)</f>
        <v>35332377.599999994</v>
      </c>
    </row>
    <row r="107" spans="3:24">
      <c r="C107" s="6" t="s">
        <v>212</v>
      </c>
      <c r="D107" s="7" t="s">
        <v>5</v>
      </c>
      <c r="E107" s="10">
        <v>50</v>
      </c>
      <c r="F107" s="16"/>
      <c r="G107" s="16"/>
      <c r="H107" s="16"/>
      <c r="I107" s="16"/>
      <c r="J107" s="16"/>
      <c r="K107" s="16"/>
      <c r="L107" s="16"/>
      <c r="M107" s="16"/>
      <c r="N107" s="16"/>
      <c r="O107" s="16"/>
      <c r="P107" s="25">
        <v>850000</v>
      </c>
      <c r="Q107" s="22"/>
      <c r="R107" s="26">
        <v>526878.71999999997</v>
      </c>
      <c r="S107" s="16"/>
      <c r="T107" s="16"/>
      <c r="U107" s="16"/>
      <c r="V107" s="16"/>
      <c r="W107" s="16">
        <f>(P107+R107)/2</f>
        <v>688439.36</v>
      </c>
      <c r="X107" s="16">
        <f>(W107*E107)</f>
        <v>34421968</v>
      </c>
    </row>
    <row r="108" spans="3:24">
      <c r="C108" s="3" t="s">
        <v>213</v>
      </c>
      <c r="D108" s="8"/>
      <c r="E108" s="11"/>
      <c r="F108" s="17"/>
      <c r="G108" s="17"/>
      <c r="H108" s="17"/>
      <c r="I108" s="17"/>
      <c r="J108" s="17"/>
      <c r="K108" s="17"/>
      <c r="L108" s="17"/>
      <c r="M108" s="17"/>
      <c r="N108" s="17"/>
      <c r="O108" s="17"/>
      <c r="P108" s="27"/>
      <c r="Q108" s="23"/>
      <c r="R108" s="17"/>
      <c r="S108" s="17"/>
      <c r="T108" s="17"/>
      <c r="U108" s="17"/>
      <c r="V108" s="17"/>
      <c r="W108" s="17"/>
      <c r="X108" s="17"/>
    </row>
    <row r="109" spans="3:24">
      <c r="C109" s="6" t="s">
        <v>214</v>
      </c>
      <c r="D109" s="7" t="s">
        <v>5</v>
      </c>
      <c r="E109" s="10">
        <v>516</v>
      </c>
      <c r="F109" s="18">
        <v>6800</v>
      </c>
      <c r="G109" s="19">
        <f>+F109*E109</f>
        <v>3508800</v>
      </c>
      <c r="H109" s="13">
        <v>6700</v>
      </c>
      <c r="I109" s="19">
        <f>(E109*H109)</f>
        <v>3457200</v>
      </c>
      <c r="J109" s="18">
        <v>6324</v>
      </c>
      <c r="K109" s="20">
        <f>(E109*J109)</f>
        <v>3263184</v>
      </c>
      <c r="L109" s="20">
        <v>6460</v>
      </c>
      <c r="M109" s="21">
        <f>(E109*L109)</f>
        <v>3333360</v>
      </c>
      <c r="N109" s="16">
        <f>(F109+H109+J109+L109)/4</f>
        <v>6571</v>
      </c>
      <c r="O109" s="16">
        <f>(N109*1.092)</f>
        <v>7175.5320000000002</v>
      </c>
      <c r="P109" s="16"/>
      <c r="Q109" s="22"/>
      <c r="R109" s="16"/>
      <c r="S109" s="16"/>
      <c r="T109" s="16"/>
      <c r="U109" s="16"/>
      <c r="V109" s="16"/>
      <c r="W109" s="16"/>
      <c r="X109" s="16">
        <f>(O109*E109)</f>
        <v>3702574.5120000001</v>
      </c>
    </row>
    <row r="110" spans="3:24" ht="25.5">
      <c r="C110" s="6" t="s">
        <v>215</v>
      </c>
      <c r="D110" s="7" t="s">
        <v>5</v>
      </c>
      <c r="E110" s="10">
        <v>8164</v>
      </c>
      <c r="F110" s="18">
        <v>6800</v>
      </c>
      <c r="G110" s="19">
        <f>+F110*E110</f>
        <v>55515200</v>
      </c>
      <c r="H110" s="13">
        <v>6700</v>
      </c>
      <c r="I110" s="19">
        <f>(E110*H110)</f>
        <v>54698800</v>
      </c>
      <c r="J110" s="18">
        <v>6324</v>
      </c>
      <c r="K110" s="20">
        <f>(E110*J110)</f>
        <v>51629136</v>
      </c>
      <c r="L110" s="20">
        <v>6460</v>
      </c>
      <c r="M110" s="21">
        <f>(E110*L110)</f>
        <v>52739440</v>
      </c>
      <c r="N110" s="16">
        <f>(F110+H110+J110+L110)/4</f>
        <v>6571</v>
      </c>
      <c r="O110" s="16">
        <f>(N110*1.092)</f>
        <v>7175.5320000000002</v>
      </c>
      <c r="P110" s="16"/>
      <c r="Q110" s="22"/>
      <c r="R110" s="16"/>
      <c r="S110" s="16"/>
      <c r="T110" s="16"/>
      <c r="U110" s="16"/>
      <c r="V110" s="16"/>
      <c r="W110" s="16"/>
      <c r="X110" s="16">
        <f>(O110*E110)</f>
        <v>58581043.248000003</v>
      </c>
    </row>
    <row r="111" spans="3:24">
      <c r="C111" s="3" t="s">
        <v>129</v>
      </c>
      <c r="D111" s="8"/>
      <c r="E111" s="11"/>
      <c r="F111" s="17"/>
      <c r="G111" s="17"/>
      <c r="H111" s="17"/>
      <c r="I111" s="17"/>
      <c r="J111" s="17"/>
      <c r="K111" s="17"/>
      <c r="L111" s="17"/>
      <c r="M111" s="17"/>
      <c r="N111" s="17"/>
      <c r="O111" s="17"/>
      <c r="P111" s="17"/>
      <c r="Q111" s="23"/>
      <c r="R111" s="17"/>
      <c r="S111" s="17"/>
      <c r="T111" s="17"/>
      <c r="U111" s="17"/>
      <c r="V111" s="17"/>
      <c r="W111" s="17"/>
      <c r="X111" s="17"/>
    </row>
    <row r="112" spans="3:24" ht="25.5">
      <c r="C112" s="6" t="s">
        <v>216</v>
      </c>
      <c r="D112" s="7" t="s">
        <v>2</v>
      </c>
      <c r="E112" s="10">
        <v>10</v>
      </c>
      <c r="F112" s="16"/>
      <c r="G112" s="16"/>
      <c r="H112" s="16"/>
      <c r="I112" s="16"/>
      <c r="J112" s="16"/>
      <c r="K112" s="16"/>
      <c r="L112" s="16"/>
      <c r="M112" s="16"/>
      <c r="N112" s="16"/>
      <c r="O112" s="16"/>
      <c r="P112" s="26">
        <v>3500000</v>
      </c>
      <c r="Q112" s="22"/>
      <c r="R112" s="22">
        <v>1066475.52</v>
      </c>
      <c r="S112" s="16"/>
      <c r="T112" s="16"/>
      <c r="U112" s="16"/>
      <c r="V112" s="16"/>
      <c r="W112" s="16">
        <f>(P112+R112)/2</f>
        <v>2283237.7599999998</v>
      </c>
      <c r="X112" s="16">
        <f>(W112*E112)</f>
        <v>22832377.599999998</v>
      </c>
    </row>
    <row r="113" spans="3:24">
      <c r="C113" s="3" t="s">
        <v>217</v>
      </c>
      <c r="D113" s="8"/>
      <c r="E113" s="11"/>
      <c r="F113" s="17"/>
      <c r="G113" s="17"/>
      <c r="H113" s="17"/>
      <c r="I113" s="17"/>
      <c r="J113" s="17"/>
      <c r="K113" s="17"/>
      <c r="L113" s="17"/>
      <c r="M113" s="17"/>
      <c r="N113" s="17"/>
      <c r="O113" s="17"/>
      <c r="P113" s="17"/>
      <c r="Q113" s="17"/>
      <c r="R113" s="17"/>
      <c r="S113" s="17"/>
      <c r="T113" s="17"/>
      <c r="U113" s="17"/>
      <c r="V113" s="17"/>
      <c r="W113" s="17"/>
      <c r="X113" s="17"/>
    </row>
    <row r="114" spans="3:24">
      <c r="C114" s="6" t="s">
        <v>218</v>
      </c>
      <c r="D114" s="7" t="s">
        <v>1</v>
      </c>
      <c r="E114" s="10">
        <v>100</v>
      </c>
      <c r="F114" s="18">
        <v>28438</v>
      </c>
      <c r="G114" s="19">
        <f>+F114*E114</f>
        <v>2843800</v>
      </c>
      <c r="H114" s="13">
        <v>20000</v>
      </c>
      <c r="I114" s="19">
        <f>(E114*H114)</f>
        <v>2000000</v>
      </c>
      <c r="J114" s="18">
        <v>26447.34</v>
      </c>
      <c r="K114" s="20">
        <f>(E114*J114)</f>
        <v>2644734</v>
      </c>
      <c r="L114" s="20">
        <v>27016.1</v>
      </c>
      <c r="M114" s="21">
        <f>(E114*L114)</f>
        <v>2701610</v>
      </c>
      <c r="N114" s="16">
        <f>(F114+H114+J114+L114)/4</f>
        <v>25475.360000000001</v>
      </c>
      <c r="O114" s="16">
        <f>(N114*1.092)</f>
        <v>27819.093120000001</v>
      </c>
      <c r="P114" s="16"/>
      <c r="Q114" s="16"/>
      <c r="R114" s="16"/>
      <c r="S114" s="16"/>
      <c r="T114" s="16"/>
      <c r="U114" s="16"/>
      <c r="V114" s="16"/>
      <c r="W114" s="16"/>
      <c r="X114" s="16">
        <f>(O114*E114)</f>
        <v>2781909.3119999999</v>
      </c>
    </row>
    <row r="115" spans="3:24">
      <c r="C115" s="6" t="s">
        <v>219</v>
      </c>
      <c r="D115" s="7" t="s">
        <v>197</v>
      </c>
      <c r="E115" s="10">
        <v>1</v>
      </c>
      <c r="F115" s="16"/>
      <c r="G115" s="16"/>
      <c r="H115" s="16"/>
      <c r="I115" s="16"/>
      <c r="J115" s="16"/>
      <c r="K115" s="16"/>
      <c r="L115" s="16"/>
      <c r="M115" s="16"/>
      <c r="N115" s="16"/>
      <c r="O115" s="16"/>
      <c r="P115" s="25">
        <v>65000000</v>
      </c>
      <c r="Q115" s="16"/>
      <c r="R115" s="22">
        <v>12049920</v>
      </c>
      <c r="S115" s="16"/>
      <c r="T115" s="16"/>
      <c r="U115" s="16"/>
      <c r="V115" s="16"/>
      <c r="W115" s="16">
        <f t="shared" ref="W115:W131" si="42">(P115+R115)/2</f>
        <v>38524960</v>
      </c>
      <c r="X115" s="16">
        <f t="shared" ref="X115:X131" si="43">(W115*E115)</f>
        <v>38524960</v>
      </c>
    </row>
    <row r="116" spans="3:24">
      <c r="C116" s="6" t="s">
        <v>220</v>
      </c>
      <c r="D116" s="7" t="s">
        <v>1</v>
      </c>
      <c r="E116" s="10">
        <v>60</v>
      </c>
      <c r="F116" s="16"/>
      <c r="G116" s="16"/>
      <c r="H116" s="16"/>
      <c r="I116" s="16"/>
      <c r="J116" s="16"/>
      <c r="K116" s="16"/>
      <c r="L116" s="16"/>
      <c r="M116" s="16"/>
      <c r="N116" s="16"/>
      <c r="O116" s="16"/>
      <c r="P116" s="25">
        <v>350000</v>
      </c>
      <c r="Q116" s="16"/>
      <c r="R116" s="22">
        <v>88012.800000000003</v>
      </c>
      <c r="S116" s="16"/>
      <c r="T116" s="16"/>
      <c r="U116" s="16"/>
      <c r="V116" s="16"/>
      <c r="W116" s="16">
        <f t="shared" si="42"/>
        <v>219006.4</v>
      </c>
      <c r="X116" s="16">
        <f t="shared" si="43"/>
        <v>13140384</v>
      </c>
    </row>
    <row r="117" spans="3:24">
      <c r="C117" s="6" t="s">
        <v>221</v>
      </c>
      <c r="D117" s="7" t="s">
        <v>5</v>
      </c>
      <c r="E117" s="10">
        <v>1</v>
      </c>
      <c r="F117" s="16"/>
      <c r="G117" s="16"/>
      <c r="H117" s="16"/>
      <c r="I117" s="16"/>
      <c r="J117" s="16"/>
      <c r="K117" s="16"/>
      <c r="L117" s="16"/>
      <c r="M117" s="16"/>
      <c r="N117" s="16"/>
      <c r="O117" s="16"/>
      <c r="P117" s="25">
        <v>750000</v>
      </c>
      <c r="Q117" s="16"/>
      <c r="R117" s="22">
        <v>75202.559999999998</v>
      </c>
      <c r="S117" s="16"/>
      <c r="T117" s="16"/>
      <c r="U117" s="16"/>
      <c r="V117" s="16"/>
      <c r="W117" s="16">
        <f t="shared" si="42"/>
        <v>412601.28</v>
      </c>
      <c r="X117" s="16">
        <f t="shared" si="43"/>
        <v>412601.28</v>
      </c>
    </row>
    <row r="118" spans="3:24" ht="25.5">
      <c r="C118" s="6" t="s">
        <v>292</v>
      </c>
      <c r="D118" s="7" t="s">
        <v>2</v>
      </c>
      <c r="E118" s="10">
        <v>1</v>
      </c>
      <c r="F118" s="16"/>
      <c r="G118" s="16"/>
      <c r="H118" s="16"/>
      <c r="I118" s="16"/>
      <c r="J118" s="16"/>
      <c r="K118" s="16"/>
      <c r="L118" s="16"/>
      <c r="M118" s="16"/>
      <c r="N118" s="16"/>
      <c r="O118" s="16"/>
      <c r="P118" s="25">
        <v>850000</v>
      </c>
      <c r="Q118" s="16"/>
      <c r="R118" s="22">
        <v>430663.67999999999</v>
      </c>
      <c r="S118" s="16"/>
      <c r="T118" s="16"/>
      <c r="U118" s="16"/>
      <c r="V118" s="16"/>
      <c r="W118" s="16">
        <f t="shared" si="42"/>
        <v>640331.84</v>
      </c>
      <c r="X118" s="16">
        <f t="shared" si="43"/>
        <v>640331.84</v>
      </c>
    </row>
    <row r="119" spans="3:24">
      <c r="C119" s="6" t="s">
        <v>222</v>
      </c>
      <c r="D119" s="7" t="s">
        <v>2</v>
      </c>
      <c r="E119" s="10">
        <v>1</v>
      </c>
      <c r="F119" s="16"/>
      <c r="G119" s="16"/>
      <c r="H119" s="16"/>
      <c r="I119" s="16"/>
      <c r="J119" s="16"/>
      <c r="K119" s="16"/>
      <c r="L119" s="16"/>
      <c r="M119" s="16"/>
      <c r="N119" s="16"/>
      <c r="O119" s="16"/>
      <c r="P119" s="25">
        <v>55000000</v>
      </c>
      <c r="Q119" s="16"/>
      <c r="R119" s="22">
        <v>184655831.03999999</v>
      </c>
      <c r="S119" s="16"/>
      <c r="T119" s="16"/>
      <c r="U119" s="16"/>
      <c r="V119" s="16"/>
      <c r="W119" s="16">
        <f t="shared" si="42"/>
        <v>119827915.52</v>
      </c>
      <c r="X119" s="16">
        <f t="shared" si="43"/>
        <v>119827915.52</v>
      </c>
    </row>
    <row r="120" spans="3:24" ht="25.5">
      <c r="C120" s="6" t="s">
        <v>223</v>
      </c>
      <c r="D120" s="7" t="s">
        <v>197</v>
      </c>
      <c r="E120" s="10">
        <v>1</v>
      </c>
      <c r="F120" s="16"/>
      <c r="G120" s="16"/>
      <c r="H120" s="16"/>
      <c r="I120" s="16"/>
      <c r="J120" s="16"/>
      <c r="K120" s="16"/>
      <c r="L120" s="16"/>
      <c r="M120" s="16"/>
      <c r="N120" s="16"/>
      <c r="O120" s="16"/>
      <c r="P120" s="25">
        <v>235000000</v>
      </c>
      <c r="Q120" s="16"/>
      <c r="R120" s="22">
        <v>575346216.96000004</v>
      </c>
      <c r="S120" s="16"/>
      <c r="T120" s="16"/>
      <c r="U120" s="16"/>
      <c r="V120" s="16"/>
      <c r="W120" s="16">
        <f t="shared" si="42"/>
        <v>405173108.48000002</v>
      </c>
      <c r="X120" s="16">
        <f t="shared" si="43"/>
        <v>405173108.48000002</v>
      </c>
    </row>
    <row r="121" spans="3:24" ht="25.5">
      <c r="C121" s="6" t="s">
        <v>224</v>
      </c>
      <c r="D121" s="7" t="s">
        <v>197</v>
      </c>
      <c r="E121" s="10">
        <v>1</v>
      </c>
      <c r="F121" s="16"/>
      <c r="G121" s="16"/>
      <c r="H121" s="16"/>
      <c r="I121" s="16"/>
      <c r="J121" s="16"/>
      <c r="K121" s="16"/>
      <c r="L121" s="16"/>
      <c r="M121" s="16"/>
      <c r="N121" s="16"/>
      <c r="O121" s="16"/>
      <c r="P121" s="25">
        <v>185000000</v>
      </c>
      <c r="Q121" s="16"/>
      <c r="R121" s="22">
        <v>287673108.48000002</v>
      </c>
      <c r="S121" s="16"/>
      <c r="T121" s="16"/>
      <c r="U121" s="16"/>
      <c r="V121" s="16"/>
      <c r="W121" s="16">
        <f t="shared" si="42"/>
        <v>236336554.24000001</v>
      </c>
      <c r="X121" s="16">
        <f t="shared" si="43"/>
        <v>236336554.24000001</v>
      </c>
    </row>
    <row r="122" spans="3:24">
      <c r="C122" s="6" t="s">
        <v>225</v>
      </c>
      <c r="D122" s="7" t="s">
        <v>2</v>
      </c>
      <c r="E122" s="10">
        <v>1</v>
      </c>
      <c r="F122" s="16"/>
      <c r="G122" s="16"/>
      <c r="H122" s="16"/>
      <c r="I122" s="16"/>
      <c r="J122" s="16"/>
      <c r="K122" s="16"/>
      <c r="L122" s="16"/>
      <c r="M122" s="16"/>
      <c r="N122" s="16"/>
      <c r="O122" s="16"/>
      <c r="P122" s="25">
        <v>850000</v>
      </c>
      <c r="Q122" s="16"/>
      <c r="R122" s="22">
        <v>81192.959999999992</v>
      </c>
      <c r="S122" s="16"/>
      <c r="T122" s="16"/>
      <c r="U122" s="16"/>
      <c r="V122" s="16"/>
      <c r="W122" s="16">
        <f t="shared" si="42"/>
        <v>465596.48</v>
      </c>
      <c r="X122" s="16">
        <f t="shared" si="43"/>
        <v>465596.48</v>
      </c>
    </row>
    <row r="123" spans="3:24" ht="25.5">
      <c r="C123" s="6" t="s">
        <v>226</v>
      </c>
      <c r="D123" s="7" t="s">
        <v>5</v>
      </c>
      <c r="E123" s="10">
        <v>6</v>
      </c>
      <c r="F123" s="16"/>
      <c r="G123" s="16"/>
      <c r="H123" s="16"/>
      <c r="I123" s="16"/>
      <c r="J123" s="16"/>
      <c r="K123" s="16"/>
      <c r="L123" s="16"/>
      <c r="M123" s="16"/>
      <c r="N123" s="16"/>
      <c r="O123" s="16"/>
      <c r="P123" s="26">
        <v>950000</v>
      </c>
      <c r="Q123" s="16"/>
      <c r="R123" s="22">
        <v>233441.28</v>
      </c>
      <c r="S123" s="16"/>
      <c r="T123" s="16"/>
      <c r="U123" s="16"/>
      <c r="V123" s="16"/>
      <c r="W123" s="16">
        <f t="shared" si="42"/>
        <v>591720.64</v>
      </c>
      <c r="X123" s="16">
        <f t="shared" si="43"/>
        <v>3550323.84</v>
      </c>
    </row>
    <row r="124" spans="3:24" ht="25.5">
      <c r="C124" s="6" t="s">
        <v>227</v>
      </c>
      <c r="D124" s="7" t="s">
        <v>2</v>
      </c>
      <c r="E124" s="10">
        <v>1</v>
      </c>
      <c r="F124" s="16"/>
      <c r="G124" s="16"/>
      <c r="H124" s="16"/>
      <c r="I124" s="16"/>
      <c r="J124" s="16"/>
      <c r="K124" s="16"/>
      <c r="L124" s="16"/>
      <c r="M124" s="16"/>
      <c r="N124" s="16"/>
      <c r="O124" s="16"/>
      <c r="P124" s="26">
        <v>450000</v>
      </c>
      <c r="Q124" s="16"/>
      <c r="R124" s="22">
        <v>429834.23999999999</v>
      </c>
      <c r="S124" s="16"/>
      <c r="T124" s="16"/>
      <c r="U124" s="16"/>
      <c r="V124" s="16"/>
      <c r="W124" s="16">
        <f t="shared" si="42"/>
        <v>439917.12</v>
      </c>
      <c r="X124" s="16">
        <f t="shared" si="43"/>
        <v>439917.12</v>
      </c>
    </row>
    <row r="125" spans="3:24" ht="25.5">
      <c r="C125" s="6" t="s">
        <v>228</v>
      </c>
      <c r="D125" s="7" t="s">
        <v>2</v>
      </c>
      <c r="E125" s="10">
        <v>1</v>
      </c>
      <c r="F125" s="16"/>
      <c r="G125" s="16"/>
      <c r="H125" s="16"/>
      <c r="I125" s="16"/>
      <c r="J125" s="16"/>
      <c r="K125" s="16"/>
      <c r="L125" s="16"/>
      <c r="M125" s="16"/>
      <c r="N125" s="16"/>
      <c r="O125" s="16"/>
      <c r="P125" s="26">
        <v>450000</v>
      </c>
      <c r="Q125" s="16"/>
      <c r="R125" s="22">
        <v>429834.23999999999</v>
      </c>
      <c r="S125" s="16"/>
      <c r="T125" s="16"/>
      <c r="U125" s="16"/>
      <c r="V125" s="16"/>
      <c r="W125" s="16">
        <f t="shared" si="42"/>
        <v>439917.12</v>
      </c>
      <c r="X125" s="16">
        <f t="shared" si="43"/>
        <v>439917.12</v>
      </c>
    </row>
    <row r="126" spans="3:24" ht="25.5">
      <c r="C126" s="6" t="s">
        <v>229</v>
      </c>
      <c r="D126" s="7" t="s">
        <v>197</v>
      </c>
      <c r="E126" s="10">
        <v>1</v>
      </c>
      <c r="F126" s="16"/>
      <c r="G126" s="16"/>
      <c r="H126" s="16"/>
      <c r="I126" s="16"/>
      <c r="J126" s="16"/>
      <c r="K126" s="16"/>
      <c r="L126" s="16"/>
      <c r="M126" s="16"/>
      <c r="N126" s="16"/>
      <c r="O126" s="16"/>
      <c r="P126" s="26">
        <v>75000000</v>
      </c>
      <c r="Q126" s="16"/>
      <c r="R126" s="22">
        <v>3453788.1599999997</v>
      </c>
      <c r="S126" s="16"/>
      <c r="T126" s="16"/>
      <c r="U126" s="16"/>
      <c r="V126" s="16"/>
      <c r="W126" s="16">
        <f t="shared" si="42"/>
        <v>39226894.079999998</v>
      </c>
      <c r="X126" s="16">
        <f t="shared" si="43"/>
        <v>39226894.079999998</v>
      </c>
    </row>
    <row r="127" spans="3:24" ht="25.5">
      <c r="C127" s="6" t="s">
        <v>230</v>
      </c>
      <c r="D127" s="7" t="s">
        <v>197</v>
      </c>
      <c r="E127" s="10">
        <v>1</v>
      </c>
      <c r="F127" s="16"/>
      <c r="G127" s="16"/>
      <c r="H127" s="16"/>
      <c r="I127" s="16"/>
      <c r="J127" s="16"/>
      <c r="K127" s="16"/>
      <c r="L127" s="16"/>
      <c r="M127" s="16"/>
      <c r="N127" s="16"/>
      <c r="O127" s="16"/>
      <c r="P127" s="26">
        <v>35000000</v>
      </c>
      <c r="Q127" s="16"/>
      <c r="R127" s="22">
        <v>1941811.2</v>
      </c>
      <c r="S127" s="16"/>
      <c r="T127" s="16"/>
      <c r="U127" s="16"/>
      <c r="V127" s="16"/>
      <c r="W127" s="16">
        <f t="shared" si="42"/>
        <v>18470905.600000001</v>
      </c>
      <c r="X127" s="16">
        <f t="shared" si="43"/>
        <v>18470905.600000001</v>
      </c>
    </row>
    <row r="128" spans="3:24" ht="25.5">
      <c r="C128" s="6" t="s">
        <v>231</v>
      </c>
      <c r="D128" s="7" t="s">
        <v>197</v>
      </c>
      <c r="E128" s="10">
        <v>1</v>
      </c>
      <c r="F128" s="16"/>
      <c r="G128" s="16"/>
      <c r="H128" s="16"/>
      <c r="I128" s="16"/>
      <c r="J128" s="16"/>
      <c r="K128" s="16"/>
      <c r="L128" s="16"/>
      <c r="M128" s="16"/>
      <c r="N128" s="16"/>
      <c r="O128" s="16"/>
      <c r="P128" s="26">
        <v>65000000</v>
      </c>
      <c r="Q128" s="16"/>
      <c r="R128" s="22">
        <v>2697799.6799999997</v>
      </c>
      <c r="S128" s="16"/>
      <c r="T128" s="16"/>
      <c r="U128" s="16"/>
      <c r="V128" s="16"/>
      <c r="W128" s="16">
        <f t="shared" si="42"/>
        <v>33848899.840000004</v>
      </c>
      <c r="X128" s="16">
        <f t="shared" si="43"/>
        <v>33848899.840000004</v>
      </c>
    </row>
    <row r="129" spans="3:24" ht="25.5">
      <c r="C129" s="6" t="s">
        <v>232</v>
      </c>
      <c r="D129" s="7" t="s">
        <v>197</v>
      </c>
      <c r="E129" s="10">
        <v>1</v>
      </c>
      <c r="F129" s="16"/>
      <c r="G129" s="16"/>
      <c r="H129" s="16"/>
      <c r="I129" s="16"/>
      <c r="J129" s="16"/>
      <c r="K129" s="16"/>
      <c r="L129" s="16"/>
      <c r="M129" s="16"/>
      <c r="N129" s="16"/>
      <c r="O129" s="16"/>
      <c r="P129" s="26">
        <v>25000000</v>
      </c>
      <c r="Q129" s="16"/>
      <c r="R129" s="22">
        <v>1401822.72</v>
      </c>
      <c r="S129" s="16"/>
      <c r="T129" s="16"/>
      <c r="U129" s="16"/>
      <c r="V129" s="16"/>
      <c r="W129" s="16">
        <f t="shared" si="42"/>
        <v>13200911.359999999</v>
      </c>
      <c r="X129" s="16">
        <f t="shared" si="43"/>
        <v>13200911.359999999</v>
      </c>
    </row>
    <row r="130" spans="3:24" ht="25.5">
      <c r="C130" s="6" t="s">
        <v>233</v>
      </c>
      <c r="D130" s="7" t="s">
        <v>1</v>
      </c>
      <c r="E130" s="10">
        <v>300</v>
      </c>
      <c r="F130" s="16"/>
      <c r="G130" s="16"/>
      <c r="H130" s="16"/>
      <c r="I130" s="16"/>
      <c r="J130" s="16"/>
      <c r="K130" s="16"/>
      <c r="L130" s="16"/>
      <c r="M130" s="16"/>
      <c r="N130" s="16"/>
      <c r="O130" s="16"/>
      <c r="P130" s="26">
        <v>150000</v>
      </c>
      <c r="Q130" s="16"/>
      <c r="R130" s="22">
        <v>74741.759999999995</v>
      </c>
      <c r="S130" s="16"/>
      <c r="T130" s="16"/>
      <c r="U130" s="16"/>
      <c r="V130" s="16"/>
      <c r="W130" s="16">
        <f t="shared" si="42"/>
        <v>112370.88</v>
      </c>
      <c r="X130" s="16">
        <f t="shared" si="43"/>
        <v>33711264</v>
      </c>
    </row>
    <row r="131" spans="3:24" ht="25.5">
      <c r="C131" s="6" t="s">
        <v>234</v>
      </c>
      <c r="D131" s="7" t="s">
        <v>197</v>
      </c>
      <c r="E131" s="10">
        <v>1</v>
      </c>
      <c r="F131" s="16"/>
      <c r="G131" s="16"/>
      <c r="H131" s="16"/>
      <c r="I131" s="16"/>
      <c r="J131" s="16"/>
      <c r="K131" s="16"/>
      <c r="L131" s="16"/>
      <c r="M131" s="16"/>
      <c r="N131" s="16"/>
      <c r="O131" s="16"/>
      <c r="P131" s="26">
        <v>37000000</v>
      </c>
      <c r="Q131" s="16"/>
      <c r="R131" s="22">
        <v>23813959.68</v>
      </c>
      <c r="S131" s="16"/>
      <c r="T131" s="16"/>
      <c r="U131" s="16"/>
      <c r="V131" s="16"/>
      <c r="W131" s="16">
        <f t="shared" si="42"/>
        <v>30406979.84</v>
      </c>
      <c r="X131" s="16">
        <f t="shared" si="43"/>
        <v>30406979.84</v>
      </c>
    </row>
    <row r="132" spans="3:24">
      <c r="C132" s="3" t="s">
        <v>124</v>
      </c>
      <c r="D132" s="8"/>
      <c r="E132" s="11"/>
      <c r="F132" s="17"/>
      <c r="G132" s="17"/>
      <c r="H132" s="17"/>
      <c r="I132" s="17"/>
      <c r="J132" s="17"/>
      <c r="K132" s="17"/>
      <c r="L132" s="17"/>
      <c r="M132" s="17"/>
      <c r="N132" s="17"/>
      <c r="O132" s="17"/>
      <c r="P132" s="17"/>
      <c r="Q132" s="17"/>
      <c r="R132" s="17"/>
      <c r="S132" s="17"/>
      <c r="T132" s="17"/>
      <c r="U132" s="17"/>
      <c r="V132" s="17"/>
      <c r="W132" s="17"/>
      <c r="X132" s="17"/>
    </row>
    <row r="133" spans="3:24" ht="25.5">
      <c r="C133" s="6" t="s">
        <v>235</v>
      </c>
      <c r="D133" s="7" t="s">
        <v>197</v>
      </c>
      <c r="E133" s="10">
        <v>1</v>
      </c>
      <c r="F133" s="18">
        <v>700000</v>
      </c>
      <c r="G133" s="19">
        <f>+F133*E133</f>
        <v>700000</v>
      </c>
      <c r="H133" s="13">
        <v>325000</v>
      </c>
      <c r="I133" s="19">
        <f>(E133*H133)</f>
        <v>325000</v>
      </c>
      <c r="J133" s="18">
        <v>651000</v>
      </c>
      <c r="K133" s="20">
        <f>(E133*J133)</f>
        <v>651000</v>
      </c>
      <c r="L133" s="20">
        <v>665000</v>
      </c>
      <c r="M133" s="21">
        <f>(E133*L133)</f>
        <v>665000</v>
      </c>
      <c r="N133" s="16">
        <f>(F133+H133+J133+L133)/4</f>
        <v>585250</v>
      </c>
      <c r="O133" s="16">
        <f>(N133*1.092)</f>
        <v>639093</v>
      </c>
      <c r="P133" s="16"/>
      <c r="Q133" s="16"/>
      <c r="R133" s="16"/>
      <c r="S133" s="16"/>
      <c r="T133" s="16"/>
      <c r="U133" s="16"/>
      <c r="V133" s="16"/>
      <c r="W133" s="16"/>
      <c r="X133" s="16">
        <f>(O133*E133)</f>
        <v>639093</v>
      </c>
    </row>
    <row r="134" spans="3:24" ht="25.5">
      <c r="C134" s="6" t="s">
        <v>236</v>
      </c>
      <c r="D134" s="7" t="s">
        <v>2</v>
      </c>
      <c r="E134" s="10">
        <v>2</v>
      </c>
      <c r="F134" s="16"/>
      <c r="G134" s="16"/>
      <c r="H134" s="16"/>
      <c r="I134" s="16"/>
      <c r="J134" s="16"/>
      <c r="K134" s="16"/>
      <c r="L134" s="16"/>
      <c r="M134" s="16"/>
      <c r="N134" s="16"/>
      <c r="O134" s="16"/>
      <c r="P134" s="26">
        <v>30000000</v>
      </c>
      <c r="Q134" s="16"/>
      <c r="R134" s="22">
        <v>3095838.7199999997</v>
      </c>
      <c r="S134" s="16"/>
      <c r="T134" s="16"/>
      <c r="U134" s="16"/>
      <c r="V134" s="16"/>
      <c r="W134" s="16">
        <f>(P134+R134)/2</f>
        <v>16547919.359999999</v>
      </c>
      <c r="X134" s="16">
        <f>(W134*E134)</f>
        <v>33095838.719999999</v>
      </c>
    </row>
    <row r="135" spans="3:24" ht="25.5">
      <c r="C135" s="6" t="s">
        <v>237</v>
      </c>
      <c r="D135" s="7" t="s">
        <v>2</v>
      </c>
      <c r="E135" s="10">
        <v>2</v>
      </c>
      <c r="F135" s="16"/>
      <c r="G135" s="16"/>
      <c r="H135" s="16"/>
      <c r="I135" s="16"/>
      <c r="J135" s="16"/>
      <c r="K135" s="16"/>
      <c r="L135" s="16"/>
      <c r="M135" s="16"/>
      <c r="N135" s="16"/>
      <c r="O135" s="16"/>
      <c r="P135" s="26">
        <v>30000000</v>
      </c>
      <c r="Q135" s="16"/>
      <c r="R135" s="22">
        <v>3095838.7200000002</v>
      </c>
      <c r="S135" s="16"/>
      <c r="T135" s="16"/>
      <c r="U135" s="16"/>
      <c r="V135" s="16"/>
      <c r="W135" s="16">
        <f>(P135+R135)/2</f>
        <v>16547919.359999999</v>
      </c>
      <c r="X135" s="16">
        <f>(W135*E135)</f>
        <v>33095838.719999999</v>
      </c>
    </row>
    <row r="136" spans="3:24">
      <c r="C136" s="6" t="s">
        <v>238</v>
      </c>
      <c r="D136" s="7" t="s">
        <v>5</v>
      </c>
      <c r="E136" s="10">
        <v>14</v>
      </c>
      <c r="F136" s="16"/>
      <c r="G136" s="16"/>
      <c r="H136" s="16"/>
      <c r="I136" s="16"/>
      <c r="J136" s="16"/>
      <c r="K136" s="16"/>
      <c r="L136" s="16"/>
      <c r="M136" s="16"/>
      <c r="N136" s="16"/>
      <c r="O136" s="16"/>
      <c r="P136" s="26">
        <v>450000</v>
      </c>
      <c r="Q136" s="16"/>
      <c r="R136" s="22">
        <v>136396.79999999999</v>
      </c>
      <c r="S136" s="16"/>
      <c r="T136" s="16"/>
      <c r="U136" s="16"/>
      <c r="V136" s="16"/>
      <c r="W136" s="16">
        <f>(P136+R136)/2</f>
        <v>293198.40000000002</v>
      </c>
      <c r="X136" s="16">
        <f>(W136*E136)</f>
        <v>4104777.6000000006</v>
      </c>
    </row>
    <row r="137" spans="3:24" ht="25.5">
      <c r="C137" s="6" t="s">
        <v>239</v>
      </c>
      <c r="D137" s="7" t="s">
        <v>197</v>
      </c>
      <c r="E137" s="10">
        <v>1</v>
      </c>
      <c r="F137" s="16"/>
      <c r="G137" s="16"/>
      <c r="H137" s="16"/>
      <c r="I137" s="16"/>
      <c r="J137" s="16"/>
      <c r="K137" s="16"/>
      <c r="L137" s="16"/>
      <c r="M137" s="16"/>
      <c r="N137" s="16"/>
      <c r="O137" s="16"/>
      <c r="P137" s="26">
        <v>12000000</v>
      </c>
      <c r="Q137" s="16"/>
      <c r="R137" s="22">
        <v>5239111.6799999997</v>
      </c>
      <c r="S137" s="16"/>
      <c r="T137" s="16"/>
      <c r="U137" s="16"/>
      <c r="V137" s="16"/>
      <c r="W137" s="16">
        <f>(P137+R137)/2</f>
        <v>8619555.8399999999</v>
      </c>
      <c r="X137" s="16">
        <f>(W137*E137)</f>
        <v>8619555.8399999999</v>
      </c>
    </row>
    <row r="138" spans="3:24" ht="25.5">
      <c r="C138" s="6" t="s">
        <v>240</v>
      </c>
      <c r="D138" s="7" t="s">
        <v>197</v>
      </c>
      <c r="E138" s="10">
        <v>1</v>
      </c>
      <c r="F138" s="16"/>
      <c r="G138" s="16"/>
      <c r="H138" s="16"/>
      <c r="I138" s="16"/>
      <c r="J138" s="16"/>
      <c r="K138" s="16"/>
      <c r="L138" s="16"/>
      <c r="M138" s="16"/>
      <c r="N138" s="16"/>
      <c r="O138" s="16"/>
      <c r="P138" s="26">
        <v>5000000</v>
      </c>
      <c r="Q138" s="16"/>
      <c r="R138" s="22">
        <v>4310323.2000000002</v>
      </c>
      <c r="S138" s="16"/>
      <c r="T138" s="16"/>
      <c r="U138" s="16"/>
      <c r="V138" s="16"/>
      <c r="W138" s="16">
        <f>(P138+R138)/2</f>
        <v>4655161.5999999996</v>
      </c>
      <c r="X138" s="16">
        <f>(W138*E138)</f>
        <v>4655161.5999999996</v>
      </c>
    </row>
    <row r="139" spans="3:24">
      <c r="C139" s="3" t="s">
        <v>241</v>
      </c>
      <c r="D139" s="8"/>
      <c r="E139" s="11"/>
      <c r="F139" s="17"/>
      <c r="G139" s="17"/>
      <c r="H139" s="17"/>
      <c r="I139" s="17"/>
      <c r="J139" s="17"/>
      <c r="K139" s="17"/>
      <c r="L139" s="17"/>
      <c r="M139" s="17"/>
      <c r="N139" s="17"/>
      <c r="O139" s="17"/>
      <c r="P139" s="27"/>
      <c r="Q139" s="17"/>
      <c r="R139" s="17"/>
      <c r="S139" s="17"/>
      <c r="T139" s="17"/>
      <c r="U139" s="17"/>
      <c r="V139" s="17"/>
      <c r="W139" s="17"/>
      <c r="X139" s="17"/>
    </row>
    <row r="140" spans="3:24" ht="25.5">
      <c r="C140" s="6" t="s">
        <v>242</v>
      </c>
      <c r="D140" s="7" t="s">
        <v>2</v>
      </c>
      <c r="E140" s="10">
        <v>1</v>
      </c>
      <c r="F140" s="18">
        <v>230000</v>
      </c>
      <c r="G140" s="19">
        <f>+F140*E140</f>
        <v>230000</v>
      </c>
      <c r="H140" s="13">
        <v>229999.97</v>
      </c>
      <c r="I140" s="19">
        <f>(E140*H140)</f>
        <v>229999.97</v>
      </c>
      <c r="J140" s="18">
        <v>213900</v>
      </c>
      <c r="K140" s="20">
        <f>(E140*J140)</f>
        <v>213900</v>
      </c>
      <c r="L140" s="20">
        <v>218500</v>
      </c>
      <c r="M140" s="21">
        <f>(E140*L140)</f>
        <v>218500</v>
      </c>
      <c r="N140" s="16">
        <f>(F140+H140+J140+L140)/4</f>
        <v>223099.99249999999</v>
      </c>
      <c r="O140" s="16">
        <f>(N140*1.092)</f>
        <v>243625.19181000002</v>
      </c>
      <c r="P140" s="16"/>
      <c r="Q140" s="16"/>
      <c r="R140" s="16"/>
      <c r="S140" s="16"/>
      <c r="T140" s="16"/>
      <c r="U140" s="16"/>
      <c r="V140" s="16"/>
      <c r="W140" s="16"/>
      <c r="X140" s="16">
        <f>(O140*E140)</f>
        <v>243625.19181000002</v>
      </c>
    </row>
    <row r="141" spans="3:24">
      <c r="C141" s="3" t="s">
        <v>126</v>
      </c>
      <c r="D141" s="8"/>
      <c r="E141" s="11"/>
      <c r="F141" s="17"/>
      <c r="G141" s="17"/>
      <c r="H141" s="17"/>
      <c r="I141" s="17"/>
      <c r="J141" s="17"/>
      <c r="K141" s="17"/>
      <c r="L141" s="17"/>
      <c r="M141" s="17"/>
      <c r="N141" s="17"/>
      <c r="O141" s="17"/>
      <c r="P141" s="17"/>
      <c r="Q141" s="17"/>
      <c r="R141" s="17"/>
      <c r="S141" s="17"/>
      <c r="T141" s="17"/>
      <c r="U141" s="17"/>
      <c r="V141" s="17"/>
      <c r="W141" s="17"/>
      <c r="X141" s="17"/>
    </row>
    <row r="142" spans="3:24" ht="25.5">
      <c r="C142" s="6" t="s">
        <v>243</v>
      </c>
      <c r="D142" s="7" t="s">
        <v>2</v>
      </c>
      <c r="E142" s="10">
        <v>1</v>
      </c>
      <c r="F142" s="18">
        <v>70000</v>
      </c>
      <c r="G142" s="19">
        <f>+F142*E142</f>
        <v>70000</v>
      </c>
      <c r="H142" s="13">
        <v>67900</v>
      </c>
      <c r="I142" s="19">
        <f>(E142*H142)</f>
        <v>67900</v>
      </c>
      <c r="J142" s="18">
        <v>65100</v>
      </c>
      <c r="K142" s="20">
        <f>(E142*J142)</f>
        <v>65100</v>
      </c>
      <c r="L142" s="20">
        <v>66500</v>
      </c>
      <c r="M142" s="21">
        <f>(E142*L142)</f>
        <v>66500</v>
      </c>
      <c r="N142" s="16">
        <f>(F142+H142+J142+L142)/4</f>
        <v>67375</v>
      </c>
      <c r="O142" s="16">
        <f>(N142*1.092)</f>
        <v>73573.5</v>
      </c>
      <c r="P142" s="16"/>
      <c r="Q142" s="16"/>
      <c r="R142" s="16"/>
      <c r="S142" s="16"/>
      <c r="T142" s="16"/>
      <c r="U142" s="16"/>
      <c r="V142" s="16"/>
      <c r="W142" s="16"/>
      <c r="X142" s="16">
        <f>(O142*E142)</f>
        <v>73573.5</v>
      </c>
    </row>
    <row r="143" spans="3:24">
      <c r="C143" s="3" t="s">
        <v>244</v>
      </c>
      <c r="D143" s="8"/>
      <c r="E143" s="11"/>
      <c r="F143" s="17"/>
      <c r="G143" s="17"/>
      <c r="H143" s="17"/>
      <c r="I143" s="17"/>
      <c r="J143" s="17"/>
      <c r="K143" s="17"/>
      <c r="L143" s="17"/>
      <c r="M143" s="17"/>
      <c r="N143" s="17"/>
      <c r="O143" s="17"/>
      <c r="P143" s="17"/>
      <c r="Q143" s="17"/>
      <c r="R143" s="17"/>
      <c r="S143" s="17"/>
      <c r="T143" s="17"/>
      <c r="U143" s="17"/>
      <c r="V143" s="17"/>
      <c r="W143" s="17"/>
      <c r="X143" s="17"/>
    </row>
    <row r="144" spans="3:24" ht="38.25">
      <c r="C144" s="6" t="s">
        <v>245</v>
      </c>
      <c r="D144" s="7" t="s">
        <v>2</v>
      </c>
      <c r="E144" s="10">
        <v>2</v>
      </c>
      <c r="F144" s="18">
        <v>200000</v>
      </c>
      <c r="G144" s="19">
        <f t="shared" ref="G144:G150" si="44">+F144*E144</f>
        <v>400000</v>
      </c>
      <c r="H144" s="13">
        <v>194000</v>
      </c>
      <c r="I144" s="19">
        <f t="shared" ref="I144:I150" si="45">(E144*H144)</f>
        <v>388000</v>
      </c>
      <c r="J144" s="18">
        <v>186000</v>
      </c>
      <c r="K144" s="20">
        <f t="shared" ref="K144:K150" si="46">(E144*J144)</f>
        <v>372000</v>
      </c>
      <c r="L144" s="20">
        <v>190000</v>
      </c>
      <c r="M144" s="21">
        <f t="shared" ref="M144:M150" si="47">(E144*L144)</f>
        <v>380000</v>
      </c>
      <c r="N144" s="16">
        <f t="shared" ref="N144:N150" si="48">(F144+H144+J144+L144)/4</f>
        <v>192500</v>
      </c>
      <c r="O144" s="16">
        <f t="shared" ref="O144:O150" si="49">(N144*1.092)</f>
        <v>210210.00000000003</v>
      </c>
      <c r="P144" s="16"/>
      <c r="Q144" s="16"/>
      <c r="R144" s="16"/>
      <c r="S144" s="16"/>
      <c r="T144" s="16"/>
      <c r="U144" s="16"/>
      <c r="V144" s="16"/>
      <c r="W144" s="16"/>
      <c r="X144" s="16">
        <f t="shared" ref="X144:X150" si="50">(O144*E144)</f>
        <v>420420.00000000006</v>
      </c>
    </row>
    <row r="145" spans="3:24">
      <c r="C145" s="6" t="s">
        <v>246</v>
      </c>
      <c r="D145" s="7" t="s">
        <v>2</v>
      </c>
      <c r="E145" s="10">
        <v>2</v>
      </c>
      <c r="F145" s="18">
        <v>480000</v>
      </c>
      <c r="G145" s="19">
        <f t="shared" si="44"/>
        <v>960000</v>
      </c>
      <c r="H145" s="13">
        <v>465600</v>
      </c>
      <c r="I145" s="19">
        <f t="shared" si="45"/>
        <v>931200</v>
      </c>
      <c r="J145" s="18">
        <v>446400</v>
      </c>
      <c r="K145" s="20">
        <f t="shared" si="46"/>
        <v>892800</v>
      </c>
      <c r="L145" s="20">
        <v>456000</v>
      </c>
      <c r="M145" s="21">
        <f t="shared" si="47"/>
        <v>912000</v>
      </c>
      <c r="N145" s="16">
        <f t="shared" si="48"/>
        <v>462000</v>
      </c>
      <c r="O145" s="16">
        <f t="shared" si="49"/>
        <v>504504.00000000006</v>
      </c>
      <c r="P145" s="16"/>
      <c r="Q145" s="16"/>
      <c r="R145" s="16"/>
      <c r="S145" s="16"/>
      <c r="T145" s="16"/>
      <c r="U145" s="16"/>
      <c r="V145" s="16"/>
      <c r="W145" s="16"/>
      <c r="X145" s="16">
        <f t="shared" si="50"/>
        <v>1009008.0000000001</v>
      </c>
    </row>
    <row r="146" spans="3:24">
      <c r="C146" s="6" t="s">
        <v>247</v>
      </c>
      <c r="D146" s="7" t="s">
        <v>2</v>
      </c>
      <c r="E146" s="10">
        <v>2</v>
      </c>
      <c r="F146" s="18">
        <v>360000</v>
      </c>
      <c r="G146" s="19">
        <f t="shared" si="44"/>
        <v>720000</v>
      </c>
      <c r="H146" s="13">
        <v>349200</v>
      </c>
      <c r="I146" s="19">
        <f t="shared" si="45"/>
        <v>698400</v>
      </c>
      <c r="J146" s="18">
        <v>334800</v>
      </c>
      <c r="K146" s="20">
        <f t="shared" si="46"/>
        <v>669600</v>
      </c>
      <c r="L146" s="20">
        <v>342000</v>
      </c>
      <c r="M146" s="21">
        <f t="shared" si="47"/>
        <v>684000</v>
      </c>
      <c r="N146" s="16">
        <f t="shared" si="48"/>
        <v>346500</v>
      </c>
      <c r="O146" s="16">
        <f t="shared" si="49"/>
        <v>378378</v>
      </c>
      <c r="P146" s="16"/>
      <c r="Q146" s="16"/>
      <c r="R146" s="16"/>
      <c r="S146" s="16"/>
      <c r="T146" s="16"/>
      <c r="U146" s="16"/>
      <c r="V146" s="16"/>
      <c r="W146" s="16"/>
      <c r="X146" s="16">
        <f t="shared" si="50"/>
        <v>756756</v>
      </c>
    </row>
    <row r="147" spans="3:24">
      <c r="C147" s="6" t="s">
        <v>8</v>
      </c>
      <c r="D147" s="7" t="s">
        <v>2</v>
      </c>
      <c r="E147" s="10">
        <v>2</v>
      </c>
      <c r="F147" s="18">
        <v>80000</v>
      </c>
      <c r="G147" s="19">
        <f t="shared" si="44"/>
        <v>160000</v>
      </c>
      <c r="H147" s="13">
        <v>77600</v>
      </c>
      <c r="I147" s="19">
        <f t="shared" si="45"/>
        <v>155200</v>
      </c>
      <c r="J147" s="18">
        <v>74400</v>
      </c>
      <c r="K147" s="20">
        <f t="shared" si="46"/>
        <v>148800</v>
      </c>
      <c r="L147" s="20">
        <v>76000</v>
      </c>
      <c r="M147" s="21">
        <f t="shared" si="47"/>
        <v>152000</v>
      </c>
      <c r="N147" s="16">
        <f t="shared" si="48"/>
        <v>77000</v>
      </c>
      <c r="O147" s="16">
        <f t="shared" si="49"/>
        <v>84084</v>
      </c>
      <c r="P147" s="16"/>
      <c r="Q147" s="16"/>
      <c r="R147" s="16"/>
      <c r="S147" s="16"/>
      <c r="T147" s="16"/>
      <c r="U147" s="16"/>
      <c r="V147" s="16"/>
      <c r="W147" s="16"/>
      <c r="X147" s="16">
        <f t="shared" si="50"/>
        <v>168168</v>
      </c>
    </row>
    <row r="148" spans="3:24" ht="25.5">
      <c r="C148" s="6" t="s">
        <v>248</v>
      </c>
      <c r="D148" s="7" t="s">
        <v>2</v>
      </c>
      <c r="E148" s="10">
        <v>2</v>
      </c>
      <c r="F148" s="18">
        <v>12000</v>
      </c>
      <c r="G148" s="19">
        <f t="shared" si="44"/>
        <v>24000</v>
      </c>
      <c r="H148" s="13">
        <v>11640</v>
      </c>
      <c r="I148" s="19">
        <f t="shared" si="45"/>
        <v>23280</v>
      </c>
      <c r="J148" s="18">
        <v>11160</v>
      </c>
      <c r="K148" s="20">
        <f t="shared" si="46"/>
        <v>22320</v>
      </c>
      <c r="L148" s="20">
        <v>11400</v>
      </c>
      <c r="M148" s="21">
        <f t="shared" si="47"/>
        <v>22800</v>
      </c>
      <c r="N148" s="16">
        <f t="shared" si="48"/>
        <v>11550</v>
      </c>
      <c r="O148" s="16">
        <f t="shared" si="49"/>
        <v>12612.6</v>
      </c>
      <c r="P148" s="16"/>
      <c r="Q148" s="16"/>
      <c r="R148" s="16"/>
      <c r="S148" s="16"/>
      <c r="T148" s="16"/>
      <c r="U148" s="16"/>
      <c r="V148" s="16"/>
      <c r="W148" s="16"/>
      <c r="X148" s="16">
        <f t="shared" si="50"/>
        <v>25225.200000000001</v>
      </c>
    </row>
    <row r="149" spans="3:24">
      <c r="C149" s="6" t="s">
        <v>249</v>
      </c>
      <c r="D149" s="7" t="s">
        <v>2</v>
      </c>
      <c r="E149" s="10">
        <v>2</v>
      </c>
      <c r="F149" s="18">
        <v>450000</v>
      </c>
      <c r="G149" s="19">
        <f t="shared" si="44"/>
        <v>900000</v>
      </c>
      <c r="H149" s="13">
        <v>436500</v>
      </c>
      <c r="I149" s="19">
        <f t="shared" si="45"/>
        <v>873000</v>
      </c>
      <c r="J149" s="18">
        <v>418500</v>
      </c>
      <c r="K149" s="20">
        <f t="shared" si="46"/>
        <v>837000</v>
      </c>
      <c r="L149" s="20">
        <v>427500</v>
      </c>
      <c r="M149" s="21">
        <f t="shared" si="47"/>
        <v>855000</v>
      </c>
      <c r="N149" s="16">
        <f t="shared" si="48"/>
        <v>433125</v>
      </c>
      <c r="O149" s="16">
        <f t="shared" si="49"/>
        <v>472972.50000000006</v>
      </c>
      <c r="P149" s="16"/>
      <c r="Q149" s="16"/>
      <c r="R149" s="16"/>
      <c r="S149" s="16"/>
      <c r="T149" s="16"/>
      <c r="U149" s="16"/>
      <c r="V149" s="16"/>
      <c r="W149" s="16"/>
      <c r="X149" s="16">
        <f t="shared" si="50"/>
        <v>945945.00000000012</v>
      </c>
    </row>
    <row r="150" spans="3:24">
      <c r="C150" s="6" t="s">
        <v>81</v>
      </c>
      <c r="D150" s="7" t="s">
        <v>2</v>
      </c>
      <c r="E150" s="10">
        <v>2</v>
      </c>
      <c r="F150" s="18">
        <v>60000</v>
      </c>
      <c r="G150" s="19">
        <f t="shared" si="44"/>
        <v>120000</v>
      </c>
      <c r="H150" s="13">
        <v>58200</v>
      </c>
      <c r="I150" s="19">
        <f t="shared" si="45"/>
        <v>116400</v>
      </c>
      <c r="J150" s="18">
        <v>55800</v>
      </c>
      <c r="K150" s="20">
        <f t="shared" si="46"/>
        <v>111600</v>
      </c>
      <c r="L150" s="20">
        <v>57000</v>
      </c>
      <c r="M150" s="21">
        <f t="shared" si="47"/>
        <v>114000</v>
      </c>
      <c r="N150" s="16">
        <f t="shared" si="48"/>
        <v>57750</v>
      </c>
      <c r="O150" s="16">
        <f t="shared" si="49"/>
        <v>63063.000000000007</v>
      </c>
      <c r="P150" s="16"/>
      <c r="Q150" s="16"/>
      <c r="R150" s="16"/>
      <c r="S150" s="16"/>
      <c r="T150" s="16"/>
      <c r="U150" s="16"/>
      <c r="V150" s="16"/>
      <c r="W150" s="16"/>
      <c r="X150" s="16">
        <f t="shared" si="50"/>
        <v>126126.00000000001</v>
      </c>
    </row>
    <row r="151" spans="3:24">
      <c r="C151" s="3" t="s">
        <v>250</v>
      </c>
      <c r="D151" s="9"/>
      <c r="E151" s="11"/>
      <c r="F151" s="17"/>
      <c r="G151" s="17"/>
      <c r="H151" s="17"/>
      <c r="I151" s="17"/>
      <c r="J151" s="17"/>
      <c r="K151" s="17"/>
      <c r="L151" s="17"/>
      <c r="M151" s="17"/>
      <c r="N151" s="17"/>
      <c r="O151" s="17"/>
      <c r="P151" s="17"/>
      <c r="Q151" s="17"/>
      <c r="R151" s="17"/>
      <c r="S151" s="17"/>
      <c r="T151" s="17"/>
      <c r="U151" s="17"/>
      <c r="V151" s="17"/>
      <c r="W151" s="17"/>
      <c r="X151" s="17"/>
    </row>
    <row r="152" spans="3:24">
      <c r="C152" s="6" t="s">
        <v>251</v>
      </c>
      <c r="D152" s="7" t="s">
        <v>2</v>
      </c>
      <c r="E152" s="10">
        <v>1</v>
      </c>
      <c r="F152" s="16"/>
      <c r="G152" s="16"/>
      <c r="H152" s="16"/>
      <c r="I152" s="16"/>
      <c r="J152" s="16"/>
      <c r="K152" s="16"/>
      <c r="L152" s="16"/>
      <c r="M152" s="16"/>
      <c r="N152" s="16"/>
      <c r="O152" s="16"/>
      <c r="P152" s="26">
        <v>50000000</v>
      </c>
      <c r="Q152" s="16"/>
      <c r="R152" s="28">
        <v>11906979.84</v>
      </c>
      <c r="S152" s="16"/>
      <c r="T152" s="16"/>
      <c r="U152" s="16"/>
      <c r="V152" s="16"/>
      <c r="W152" s="16">
        <f>(P152+R152)/2</f>
        <v>30953489.920000002</v>
      </c>
      <c r="X152" s="16">
        <f t="shared" ref="X152:X182" si="51">(W152*E152)</f>
        <v>30953489.920000002</v>
      </c>
    </row>
    <row r="153" spans="3:24">
      <c r="C153" s="6" t="s">
        <v>252</v>
      </c>
      <c r="D153" s="7" t="s">
        <v>2</v>
      </c>
      <c r="E153" s="10">
        <v>1</v>
      </c>
      <c r="F153" s="16"/>
      <c r="G153" s="16"/>
      <c r="H153" s="16"/>
      <c r="I153" s="16"/>
      <c r="J153" s="16"/>
      <c r="K153" s="16"/>
      <c r="L153" s="16"/>
      <c r="M153" s="16"/>
      <c r="N153" s="16"/>
      <c r="O153" s="16"/>
      <c r="P153" s="26">
        <v>45000000</v>
      </c>
      <c r="Q153" s="16"/>
      <c r="R153" s="28">
        <v>14431242.24</v>
      </c>
      <c r="S153" s="16"/>
      <c r="T153" s="16"/>
      <c r="U153" s="16"/>
      <c r="V153" s="16"/>
      <c r="W153" s="16">
        <f>(P153+R153)/2</f>
        <v>29715621.120000001</v>
      </c>
      <c r="X153" s="16">
        <f t="shared" si="51"/>
        <v>29715621.120000001</v>
      </c>
    </row>
    <row r="154" spans="3:24">
      <c r="C154" s="32" t="s">
        <v>253</v>
      </c>
      <c r="D154" s="7" t="s">
        <v>1</v>
      </c>
      <c r="E154" s="33">
        <v>5</v>
      </c>
      <c r="F154" s="16"/>
      <c r="G154" s="16"/>
      <c r="H154" s="16"/>
      <c r="I154" s="16"/>
      <c r="J154" s="16"/>
      <c r="K154" s="16"/>
      <c r="L154" s="16"/>
      <c r="M154" s="16"/>
      <c r="N154" s="16"/>
      <c r="O154" s="16"/>
      <c r="P154" s="22">
        <v>35000</v>
      </c>
      <c r="Q154" s="16"/>
      <c r="R154" s="22">
        <v>30597.119999999999</v>
      </c>
      <c r="S154" s="16"/>
      <c r="T154" s="16">
        <v>587927</v>
      </c>
      <c r="U154" s="16"/>
      <c r="V154" s="16">
        <f t="shared" ref="V154:V182" si="52">(T154*1.092)</f>
        <v>642016.2840000001</v>
      </c>
      <c r="W154" s="16">
        <f t="shared" ref="W154:W182" si="53">(P154+R154+V154)/3</f>
        <v>235871.13466666671</v>
      </c>
      <c r="X154" s="16">
        <f t="shared" si="51"/>
        <v>1179355.6733333336</v>
      </c>
    </row>
    <row r="155" spans="3:24" ht="25.5">
      <c r="C155" s="32" t="s">
        <v>254</v>
      </c>
      <c r="D155" s="7" t="s">
        <v>1</v>
      </c>
      <c r="E155" s="33">
        <v>70</v>
      </c>
      <c r="F155" s="16"/>
      <c r="G155" s="16"/>
      <c r="H155" s="16"/>
      <c r="I155" s="16"/>
      <c r="J155" s="16"/>
      <c r="K155" s="16"/>
      <c r="L155" s="16"/>
      <c r="M155" s="16"/>
      <c r="N155" s="16"/>
      <c r="O155" s="16"/>
      <c r="P155" s="26">
        <v>250000</v>
      </c>
      <c r="Q155" s="16"/>
      <c r="R155" s="22">
        <v>75202.559999999998</v>
      </c>
      <c r="S155" s="16"/>
      <c r="T155" s="16">
        <v>17637</v>
      </c>
      <c r="U155" s="16"/>
      <c r="V155" s="16">
        <f t="shared" si="52"/>
        <v>19259.604000000003</v>
      </c>
      <c r="W155" s="16">
        <f t="shared" si="53"/>
        <v>114820.72133333333</v>
      </c>
      <c r="X155" s="16">
        <f t="shared" si="51"/>
        <v>8037450.4933333332</v>
      </c>
    </row>
    <row r="156" spans="3:24">
      <c r="C156" s="32" t="s">
        <v>255</v>
      </c>
      <c r="D156" s="7" t="s">
        <v>197</v>
      </c>
      <c r="E156" s="33">
        <v>4</v>
      </c>
      <c r="F156" s="16"/>
      <c r="G156" s="16"/>
      <c r="H156" s="16"/>
      <c r="I156" s="16"/>
      <c r="J156" s="16"/>
      <c r="K156" s="16"/>
      <c r="L156" s="16"/>
      <c r="M156" s="16"/>
      <c r="N156" s="16"/>
      <c r="O156" s="16"/>
      <c r="P156" s="22">
        <v>2500000</v>
      </c>
      <c r="Q156" s="16"/>
      <c r="R156" s="22">
        <v>72898.559999999998</v>
      </c>
      <c r="S156" s="16"/>
      <c r="T156" s="16">
        <v>195975</v>
      </c>
      <c r="U156" s="16"/>
      <c r="V156" s="16">
        <f t="shared" si="52"/>
        <v>214004.7</v>
      </c>
      <c r="W156" s="16">
        <f t="shared" si="53"/>
        <v>928967.75333333341</v>
      </c>
      <c r="X156" s="16">
        <f t="shared" si="51"/>
        <v>3715871.0133333337</v>
      </c>
    </row>
    <row r="157" spans="3:24">
      <c r="C157" s="32" t="s">
        <v>256</v>
      </c>
      <c r="D157" s="7" t="s">
        <v>2</v>
      </c>
      <c r="E157" s="34">
        <v>15</v>
      </c>
      <c r="F157" s="16"/>
      <c r="G157" s="16"/>
      <c r="H157" s="16"/>
      <c r="I157" s="16"/>
      <c r="J157" s="16"/>
      <c r="K157" s="16"/>
      <c r="L157" s="16"/>
      <c r="M157" s="16"/>
      <c r="N157" s="16"/>
      <c r="O157" s="16"/>
      <c r="P157" s="22">
        <v>135000</v>
      </c>
      <c r="Q157" s="16"/>
      <c r="R157" s="22">
        <v>72898.559999999998</v>
      </c>
      <c r="S157" s="16"/>
      <c r="T157" s="16">
        <v>15678</v>
      </c>
      <c r="U157" s="16"/>
      <c r="V157" s="16">
        <f t="shared" si="52"/>
        <v>17120.376</v>
      </c>
      <c r="W157" s="16">
        <f t="shared" si="53"/>
        <v>75006.311999999991</v>
      </c>
      <c r="X157" s="16">
        <f t="shared" si="51"/>
        <v>1125094.68</v>
      </c>
    </row>
    <row r="158" spans="3:24" ht="25.5">
      <c r="C158" s="32" t="s">
        <v>297</v>
      </c>
      <c r="D158" s="7" t="s">
        <v>2</v>
      </c>
      <c r="E158" s="33">
        <v>53</v>
      </c>
      <c r="F158" s="16"/>
      <c r="G158" s="16"/>
      <c r="H158" s="16"/>
      <c r="I158" s="16"/>
      <c r="J158" s="16"/>
      <c r="K158" s="16"/>
      <c r="L158" s="16"/>
      <c r="M158" s="16"/>
      <c r="N158" s="16"/>
      <c r="O158" s="16"/>
      <c r="P158" s="22">
        <v>425000</v>
      </c>
      <c r="Q158" s="16"/>
      <c r="R158" s="22">
        <v>537569.28000000003</v>
      </c>
      <c r="S158" s="16"/>
      <c r="T158" s="16">
        <v>157760</v>
      </c>
      <c r="U158" s="16"/>
      <c r="V158" s="16">
        <f t="shared" si="52"/>
        <v>172273.92000000001</v>
      </c>
      <c r="W158" s="16">
        <f t="shared" si="53"/>
        <v>378281.06666666665</v>
      </c>
      <c r="X158" s="16">
        <f t="shared" si="51"/>
        <v>20048896.533333331</v>
      </c>
    </row>
    <row r="159" spans="3:24" ht="25.5">
      <c r="C159" s="32" t="s">
        <v>258</v>
      </c>
      <c r="D159" s="7" t="s">
        <v>2</v>
      </c>
      <c r="E159" s="33">
        <v>63</v>
      </c>
      <c r="F159" s="16"/>
      <c r="G159" s="16"/>
      <c r="H159" s="16"/>
      <c r="I159" s="16"/>
      <c r="J159" s="16"/>
      <c r="K159" s="16"/>
      <c r="L159" s="16"/>
      <c r="M159" s="16"/>
      <c r="N159" s="16"/>
      <c r="O159" s="16"/>
      <c r="P159" s="26">
        <v>510000</v>
      </c>
      <c r="Q159" s="16"/>
      <c r="R159" s="22">
        <v>242104.31999999998</v>
      </c>
      <c r="S159" s="16"/>
      <c r="T159" s="16">
        <v>147961</v>
      </c>
      <c r="U159" s="16"/>
      <c r="V159" s="16">
        <f t="shared" si="52"/>
        <v>161573.41200000001</v>
      </c>
      <c r="W159" s="16">
        <f t="shared" si="53"/>
        <v>304559.24400000001</v>
      </c>
      <c r="X159" s="16">
        <f t="shared" si="51"/>
        <v>19187232.372000001</v>
      </c>
    </row>
    <row r="160" spans="3:24">
      <c r="C160" s="32" t="s">
        <v>259</v>
      </c>
      <c r="D160" s="7" t="s">
        <v>2</v>
      </c>
      <c r="E160" s="34">
        <v>47</v>
      </c>
      <c r="F160" s="16"/>
      <c r="G160" s="16"/>
      <c r="H160" s="16"/>
      <c r="I160" s="16"/>
      <c r="J160" s="16"/>
      <c r="K160" s="16"/>
      <c r="L160" s="16"/>
      <c r="M160" s="16"/>
      <c r="N160" s="16"/>
      <c r="O160" s="16"/>
      <c r="P160" s="22">
        <v>520000</v>
      </c>
      <c r="Q160" s="16"/>
      <c r="R160" s="22">
        <v>369192.95999999996</v>
      </c>
      <c r="S160" s="16"/>
      <c r="T160" s="16">
        <v>147961</v>
      </c>
      <c r="U160" s="16"/>
      <c r="V160" s="16">
        <f t="shared" si="52"/>
        <v>161573.41200000001</v>
      </c>
      <c r="W160" s="16">
        <f t="shared" si="53"/>
        <v>350255.45733333332</v>
      </c>
      <c r="X160" s="16">
        <f t="shared" si="51"/>
        <v>16462006.494666666</v>
      </c>
    </row>
    <row r="161" spans="3:24">
      <c r="C161" s="32" t="s">
        <v>260</v>
      </c>
      <c r="D161" s="7" t="s">
        <v>2</v>
      </c>
      <c r="E161" s="33">
        <v>54</v>
      </c>
      <c r="F161" s="16"/>
      <c r="G161" s="16"/>
      <c r="H161" s="16"/>
      <c r="I161" s="16"/>
      <c r="J161" s="16"/>
      <c r="K161" s="16"/>
      <c r="L161" s="16"/>
      <c r="M161" s="16"/>
      <c r="N161" s="16"/>
      <c r="O161" s="16"/>
      <c r="P161" s="26">
        <v>260000</v>
      </c>
      <c r="Q161" s="16"/>
      <c r="R161" s="22">
        <v>189296.63999999998</v>
      </c>
      <c r="S161" s="16"/>
      <c r="T161" s="16">
        <v>141396</v>
      </c>
      <c r="U161" s="16"/>
      <c r="V161" s="16">
        <f t="shared" si="52"/>
        <v>154404.432</v>
      </c>
      <c r="W161" s="16">
        <f t="shared" si="53"/>
        <v>201233.69066666669</v>
      </c>
      <c r="X161" s="16">
        <f t="shared" si="51"/>
        <v>10866619.296000002</v>
      </c>
    </row>
    <row r="162" spans="3:24" ht="25.5">
      <c r="C162" s="32" t="s">
        <v>261</v>
      </c>
      <c r="D162" s="7" t="s">
        <v>1</v>
      </c>
      <c r="E162" s="35">
        <v>30</v>
      </c>
      <c r="F162" s="16"/>
      <c r="G162" s="16"/>
      <c r="H162" s="16"/>
      <c r="I162" s="16"/>
      <c r="J162" s="16"/>
      <c r="K162" s="16"/>
      <c r="L162" s="16"/>
      <c r="M162" s="16"/>
      <c r="N162" s="16"/>
      <c r="O162" s="16"/>
      <c r="P162" s="26">
        <v>145000</v>
      </c>
      <c r="Q162" s="16"/>
      <c r="R162" s="22">
        <v>116582.39999999999</v>
      </c>
      <c r="S162" s="16"/>
      <c r="T162" s="16">
        <v>57812</v>
      </c>
      <c r="U162" s="16"/>
      <c r="V162" s="16">
        <f t="shared" si="52"/>
        <v>63130.704000000005</v>
      </c>
      <c r="W162" s="16">
        <f t="shared" si="53"/>
        <v>108237.70133333333</v>
      </c>
      <c r="X162" s="16">
        <f t="shared" si="51"/>
        <v>3247131.04</v>
      </c>
    </row>
    <row r="163" spans="3:24">
      <c r="C163" s="32" t="s">
        <v>262</v>
      </c>
      <c r="D163" s="7" t="s">
        <v>1</v>
      </c>
      <c r="E163" s="35">
        <v>33</v>
      </c>
      <c r="F163" s="16"/>
      <c r="G163" s="16"/>
      <c r="H163" s="16"/>
      <c r="I163" s="16"/>
      <c r="J163" s="16"/>
      <c r="K163" s="16"/>
      <c r="L163" s="16"/>
      <c r="M163" s="16"/>
      <c r="N163" s="16"/>
      <c r="O163" s="16"/>
      <c r="P163" s="26">
        <v>48000</v>
      </c>
      <c r="Q163" s="16"/>
      <c r="R163" s="22">
        <v>74649.599999999991</v>
      </c>
      <c r="S163" s="16"/>
      <c r="T163" s="16">
        <v>17833</v>
      </c>
      <c r="U163" s="16"/>
      <c r="V163" s="16">
        <f t="shared" si="52"/>
        <v>19473.636000000002</v>
      </c>
      <c r="W163" s="16">
        <f t="shared" si="53"/>
        <v>47374.412000000004</v>
      </c>
      <c r="X163" s="16">
        <f t="shared" si="51"/>
        <v>1563355.5960000001</v>
      </c>
    </row>
    <row r="164" spans="3:24">
      <c r="C164" s="32" t="s">
        <v>263</v>
      </c>
      <c r="D164" s="7" t="s">
        <v>1</v>
      </c>
      <c r="E164" s="35">
        <v>63</v>
      </c>
      <c r="F164" s="16"/>
      <c r="G164" s="16"/>
      <c r="H164" s="16"/>
      <c r="I164" s="16"/>
      <c r="J164" s="16"/>
      <c r="K164" s="16"/>
      <c r="L164" s="16"/>
      <c r="M164" s="16"/>
      <c r="N164" s="16"/>
      <c r="O164" s="16"/>
      <c r="P164" s="26">
        <v>65000</v>
      </c>
      <c r="Q164" s="16"/>
      <c r="R164" s="22">
        <v>82391.039999999994</v>
      </c>
      <c r="S164" s="16"/>
      <c r="T164" s="16">
        <v>19891</v>
      </c>
      <c r="U164" s="16"/>
      <c r="V164" s="16">
        <f t="shared" si="52"/>
        <v>21720.972000000002</v>
      </c>
      <c r="W164" s="16">
        <f t="shared" si="53"/>
        <v>56370.670666666665</v>
      </c>
      <c r="X164" s="16">
        <f t="shared" si="51"/>
        <v>3551352.2519999999</v>
      </c>
    </row>
    <row r="165" spans="3:24">
      <c r="C165" s="32" t="s">
        <v>264</v>
      </c>
      <c r="D165" s="7" t="s">
        <v>1</v>
      </c>
      <c r="E165" s="35">
        <v>250</v>
      </c>
      <c r="F165" s="16"/>
      <c r="G165" s="16"/>
      <c r="H165" s="16"/>
      <c r="I165" s="16"/>
      <c r="J165" s="16"/>
      <c r="K165" s="16"/>
      <c r="L165" s="16"/>
      <c r="M165" s="16"/>
      <c r="N165" s="16"/>
      <c r="O165" s="16"/>
      <c r="P165" s="26">
        <v>135000</v>
      </c>
      <c r="Q165" s="16"/>
      <c r="R165" s="22">
        <v>74557.440000000002</v>
      </c>
      <c r="S165" s="16"/>
      <c r="T165" s="16">
        <v>43996</v>
      </c>
      <c r="U165" s="16"/>
      <c r="V165" s="16">
        <f t="shared" si="52"/>
        <v>48043.632000000005</v>
      </c>
      <c r="W165" s="16">
        <f t="shared" si="53"/>
        <v>85867.024000000005</v>
      </c>
      <c r="X165" s="16">
        <f t="shared" si="51"/>
        <v>21466756</v>
      </c>
    </row>
    <row r="166" spans="3:24">
      <c r="C166" s="32" t="s">
        <v>265</v>
      </c>
      <c r="D166" s="7" t="s">
        <v>2</v>
      </c>
      <c r="E166" s="35">
        <v>300</v>
      </c>
      <c r="F166" s="16"/>
      <c r="G166" s="16"/>
      <c r="H166" s="16"/>
      <c r="I166" s="16"/>
      <c r="J166" s="16"/>
      <c r="K166" s="16"/>
      <c r="L166" s="16"/>
      <c r="M166" s="16"/>
      <c r="N166" s="16"/>
      <c r="O166" s="16"/>
      <c r="P166" s="26">
        <v>380000</v>
      </c>
      <c r="Q166" s="16"/>
      <c r="R166" s="22">
        <v>147824.63999999998</v>
      </c>
      <c r="S166" s="16"/>
      <c r="T166" s="16">
        <v>150981</v>
      </c>
      <c r="U166" s="16"/>
      <c r="V166" s="16">
        <f t="shared" si="52"/>
        <v>164871.25200000001</v>
      </c>
      <c r="W166" s="16">
        <f t="shared" si="53"/>
        <v>230898.63066666666</v>
      </c>
      <c r="X166" s="16">
        <f t="shared" si="51"/>
        <v>69269589.200000003</v>
      </c>
    </row>
    <row r="167" spans="3:24">
      <c r="C167" s="32" t="s">
        <v>266</v>
      </c>
      <c r="D167" s="7" t="s">
        <v>2</v>
      </c>
      <c r="E167" s="35">
        <v>40</v>
      </c>
      <c r="F167" s="16"/>
      <c r="G167" s="16"/>
      <c r="H167" s="16"/>
      <c r="I167" s="16"/>
      <c r="J167" s="16"/>
      <c r="K167" s="16"/>
      <c r="L167" s="16"/>
      <c r="M167" s="16"/>
      <c r="N167" s="16"/>
      <c r="O167" s="16"/>
      <c r="P167" s="26">
        <v>820000</v>
      </c>
      <c r="Q167" s="16"/>
      <c r="R167" s="22">
        <v>1105781.76</v>
      </c>
      <c r="S167" s="16"/>
      <c r="T167" s="16">
        <v>519171</v>
      </c>
      <c r="U167" s="16"/>
      <c r="V167" s="16">
        <f t="shared" si="52"/>
        <v>566934.73200000008</v>
      </c>
      <c r="W167" s="16">
        <f t="shared" si="53"/>
        <v>830905.49733333336</v>
      </c>
      <c r="X167" s="16">
        <f t="shared" si="51"/>
        <v>33236219.893333334</v>
      </c>
    </row>
    <row r="168" spans="3:24" ht="25.5">
      <c r="C168" s="32" t="s">
        <v>267</v>
      </c>
      <c r="D168" s="7" t="s">
        <v>2</v>
      </c>
      <c r="E168" s="35">
        <v>70</v>
      </c>
      <c r="F168" s="16"/>
      <c r="G168" s="16"/>
      <c r="H168" s="16"/>
      <c r="I168" s="16"/>
      <c r="J168" s="16"/>
      <c r="K168" s="16"/>
      <c r="L168" s="16"/>
      <c r="M168" s="16"/>
      <c r="N168" s="16"/>
      <c r="O168" s="16"/>
      <c r="P168" s="26">
        <v>105000</v>
      </c>
      <c r="Q168" s="16"/>
      <c r="R168" s="22">
        <v>81377.279999999999</v>
      </c>
      <c r="S168" s="16"/>
      <c r="T168" s="16">
        <v>35274</v>
      </c>
      <c r="U168" s="16"/>
      <c r="V168" s="16">
        <f t="shared" si="52"/>
        <v>38519.208000000006</v>
      </c>
      <c r="W168" s="16">
        <f t="shared" si="53"/>
        <v>74965.495999999999</v>
      </c>
      <c r="X168" s="16">
        <f t="shared" si="51"/>
        <v>5247584.72</v>
      </c>
    </row>
    <row r="169" spans="3:24">
      <c r="C169" s="32" t="s">
        <v>268</v>
      </c>
      <c r="D169" s="7" t="s">
        <v>1</v>
      </c>
      <c r="E169" s="35">
        <v>10</v>
      </c>
      <c r="F169" s="16"/>
      <c r="G169" s="16"/>
      <c r="H169" s="16"/>
      <c r="I169" s="16"/>
      <c r="J169" s="16"/>
      <c r="K169" s="16"/>
      <c r="L169" s="16"/>
      <c r="M169" s="16"/>
      <c r="N169" s="16"/>
      <c r="O169" s="16"/>
      <c r="P169" s="26">
        <v>45000</v>
      </c>
      <c r="Q169" s="16"/>
      <c r="R169" s="22">
        <v>56954.879999999997</v>
      </c>
      <c r="S169" s="16"/>
      <c r="T169" s="16">
        <v>19998</v>
      </c>
      <c r="U169" s="16"/>
      <c r="V169" s="16">
        <f t="shared" si="52"/>
        <v>21837.816000000003</v>
      </c>
      <c r="W169" s="16">
        <f t="shared" si="53"/>
        <v>41264.232000000004</v>
      </c>
      <c r="X169" s="16">
        <f t="shared" si="51"/>
        <v>412642.32000000007</v>
      </c>
    </row>
    <row r="170" spans="3:24" ht="51">
      <c r="C170" s="32" t="s">
        <v>269</v>
      </c>
      <c r="D170" s="7" t="s">
        <v>1</v>
      </c>
      <c r="E170" s="33">
        <v>50</v>
      </c>
      <c r="F170" s="16"/>
      <c r="G170" s="16"/>
      <c r="H170" s="16"/>
      <c r="I170" s="16"/>
      <c r="J170" s="16"/>
      <c r="K170" s="16"/>
      <c r="L170" s="16"/>
      <c r="M170" s="16"/>
      <c r="N170" s="16"/>
      <c r="O170" s="16"/>
      <c r="P170" s="26">
        <v>550000</v>
      </c>
      <c r="Q170" s="16"/>
      <c r="R170" s="22">
        <v>179619.84</v>
      </c>
      <c r="S170" s="16"/>
      <c r="T170" s="16">
        <v>153838</v>
      </c>
      <c r="U170" s="16"/>
      <c r="V170" s="16">
        <f t="shared" si="52"/>
        <v>167991.09600000002</v>
      </c>
      <c r="W170" s="16">
        <f t="shared" si="53"/>
        <v>299203.64533333335</v>
      </c>
      <c r="X170" s="16">
        <f t="shared" si="51"/>
        <v>14960182.266666668</v>
      </c>
    </row>
    <row r="171" spans="3:24" ht="51">
      <c r="C171" s="32" t="s">
        <v>270</v>
      </c>
      <c r="D171" s="7" t="s">
        <v>2</v>
      </c>
      <c r="E171" s="33">
        <v>7</v>
      </c>
      <c r="F171" s="16"/>
      <c r="G171" s="16"/>
      <c r="H171" s="16"/>
      <c r="I171" s="16"/>
      <c r="J171" s="16"/>
      <c r="K171" s="16"/>
      <c r="L171" s="16"/>
      <c r="M171" s="16"/>
      <c r="N171" s="16"/>
      <c r="O171" s="16"/>
      <c r="P171" s="26">
        <v>985000</v>
      </c>
      <c r="Q171" s="16"/>
      <c r="R171" s="22">
        <v>81377.279999999999</v>
      </c>
      <c r="S171" s="16"/>
      <c r="T171" s="16">
        <v>202493</v>
      </c>
      <c r="U171" s="16"/>
      <c r="V171" s="16">
        <f t="shared" si="52"/>
        <v>221122.35600000003</v>
      </c>
      <c r="W171" s="16">
        <f t="shared" si="53"/>
        <v>429166.54533333331</v>
      </c>
      <c r="X171" s="16">
        <f t="shared" si="51"/>
        <v>3004165.8173333332</v>
      </c>
    </row>
    <row r="172" spans="3:24" ht="51">
      <c r="C172" s="32" t="s">
        <v>271</v>
      </c>
      <c r="D172" s="7" t="s">
        <v>2</v>
      </c>
      <c r="E172" s="33">
        <v>2</v>
      </c>
      <c r="F172" s="16"/>
      <c r="G172" s="16"/>
      <c r="H172" s="16"/>
      <c r="I172" s="16"/>
      <c r="J172" s="16"/>
      <c r="K172" s="16"/>
      <c r="L172" s="16"/>
      <c r="M172" s="16"/>
      <c r="N172" s="16"/>
      <c r="O172" s="16"/>
      <c r="P172" s="26">
        <v>550000</v>
      </c>
      <c r="Q172" s="16"/>
      <c r="R172" s="22">
        <v>760135.67999999993</v>
      </c>
      <c r="S172" s="16"/>
      <c r="T172" s="16">
        <v>189806</v>
      </c>
      <c r="U172" s="16"/>
      <c r="V172" s="16">
        <f t="shared" si="52"/>
        <v>207268.152</v>
      </c>
      <c r="W172" s="16">
        <f t="shared" si="53"/>
        <v>505801.27733333333</v>
      </c>
      <c r="X172" s="16">
        <f t="shared" si="51"/>
        <v>1011602.5546666667</v>
      </c>
    </row>
    <row r="173" spans="3:24" ht="38.25">
      <c r="C173" s="32" t="s">
        <v>272</v>
      </c>
      <c r="D173" s="7" t="s">
        <v>2</v>
      </c>
      <c r="E173" s="33">
        <v>150</v>
      </c>
      <c r="F173" s="16"/>
      <c r="G173" s="16"/>
      <c r="H173" s="16"/>
      <c r="I173" s="16"/>
      <c r="J173" s="16"/>
      <c r="K173" s="16"/>
      <c r="L173" s="16"/>
      <c r="M173" s="16"/>
      <c r="N173" s="16"/>
      <c r="O173" s="16"/>
      <c r="P173" s="26">
        <v>925000</v>
      </c>
      <c r="Q173" s="16"/>
      <c r="R173" s="22">
        <v>989153.27999999991</v>
      </c>
      <c r="S173" s="16"/>
      <c r="T173" s="16">
        <v>541565</v>
      </c>
      <c r="U173" s="16"/>
      <c r="V173" s="16">
        <f t="shared" si="52"/>
        <v>591388.9800000001</v>
      </c>
      <c r="W173" s="16">
        <f t="shared" si="53"/>
        <v>835180.7533333333</v>
      </c>
      <c r="X173" s="16">
        <f t="shared" si="51"/>
        <v>125277113</v>
      </c>
    </row>
    <row r="174" spans="3:24" ht="25.5">
      <c r="C174" s="32" t="s">
        <v>273</v>
      </c>
      <c r="D174" s="7" t="s">
        <v>2</v>
      </c>
      <c r="E174" s="33">
        <v>128</v>
      </c>
      <c r="F174" s="16"/>
      <c r="G174" s="16"/>
      <c r="H174" s="16"/>
      <c r="I174" s="16"/>
      <c r="J174" s="16"/>
      <c r="K174" s="16"/>
      <c r="L174" s="16"/>
      <c r="M174" s="16"/>
      <c r="N174" s="16"/>
      <c r="O174" s="16"/>
      <c r="P174" s="26">
        <v>2200000</v>
      </c>
      <c r="Q174" s="16"/>
      <c r="R174" s="22">
        <v>1296069.1199999999</v>
      </c>
      <c r="S174" s="16"/>
      <c r="T174" s="16">
        <v>1135125</v>
      </c>
      <c r="U174" s="16"/>
      <c r="V174" s="16">
        <f t="shared" si="52"/>
        <v>1239556.5</v>
      </c>
      <c r="W174" s="16">
        <f t="shared" si="53"/>
        <v>1578541.8733333333</v>
      </c>
      <c r="X174" s="16">
        <f t="shared" si="51"/>
        <v>202053359.78666666</v>
      </c>
    </row>
    <row r="175" spans="3:24" ht="76.5">
      <c r="C175" s="36" t="s">
        <v>274</v>
      </c>
      <c r="D175" s="37" t="s">
        <v>1</v>
      </c>
      <c r="E175" s="38">
        <v>7</v>
      </c>
      <c r="F175" s="16"/>
      <c r="G175" s="16"/>
      <c r="H175" s="16"/>
      <c r="I175" s="16"/>
      <c r="J175" s="16"/>
      <c r="K175" s="16"/>
      <c r="L175" s="16"/>
      <c r="M175" s="16"/>
      <c r="N175" s="16"/>
      <c r="O175" s="16"/>
      <c r="P175" s="26">
        <v>1685000</v>
      </c>
      <c r="Q175" s="16"/>
      <c r="R175" s="22">
        <v>280074.23999999999</v>
      </c>
      <c r="S175" s="16"/>
      <c r="T175" s="16">
        <v>558625</v>
      </c>
      <c r="U175" s="16"/>
      <c r="V175" s="16">
        <f t="shared" si="52"/>
        <v>610018.5</v>
      </c>
      <c r="W175" s="16">
        <f t="shared" si="53"/>
        <v>858364.2466666667</v>
      </c>
      <c r="X175" s="16">
        <f t="shared" si="51"/>
        <v>6008549.7266666666</v>
      </c>
    </row>
    <row r="176" spans="3:24" ht="25.5">
      <c r="C176" s="32" t="s">
        <v>275</v>
      </c>
      <c r="D176" s="7" t="s">
        <v>2</v>
      </c>
      <c r="E176" s="34">
        <v>12</v>
      </c>
      <c r="F176" s="16"/>
      <c r="G176" s="16"/>
      <c r="H176" s="16"/>
      <c r="I176" s="16"/>
      <c r="J176" s="16"/>
      <c r="K176" s="16"/>
      <c r="L176" s="16"/>
      <c r="M176" s="16"/>
      <c r="N176" s="16"/>
      <c r="O176" s="16"/>
      <c r="P176" s="26">
        <v>475000</v>
      </c>
      <c r="Q176" s="16"/>
      <c r="R176" s="22">
        <v>402462.71999999997</v>
      </c>
      <c r="S176" s="16"/>
      <c r="T176" s="16">
        <v>255063</v>
      </c>
      <c r="U176" s="16"/>
      <c r="V176" s="16">
        <f t="shared" si="52"/>
        <v>278528.79600000003</v>
      </c>
      <c r="W176" s="16">
        <f t="shared" si="53"/>
        <v>385330.50533333333</v>
      </c>
      <c r="X176" s="16">
        <f t="shared" si="51"/>
        <v>4623966.0640000002</v>
      </c>
    </row>
    <row r="177" spans="3:24" ht="76.5">
      <c r="C177" s="32" t="s">
        <v>276</v>
      </c>
      <c r="D177" s="7" t="s">
        <v>1</v>
      </c>
      <c r="E177" s="33">
        <v>100</v>
      </c>
      <c r="F177" s="16"/>
      <c r="G177" s="16"/>
      <c r="H177" s="16"/>
      <c r="I177" s="16"/>
      <c r="J177" s="16"/>
      <c r="K177" s="16"/>
      <c r="L177" s="16"/>
      <c r="M177" s="16"/>
      <c r="N177" s="16"/>
      <c r="O177" s="16"/>
      <c r="P177" s="26">
        <v>1825000</v>
      </c>
      <c r="Q177" s="16"/>
      <c r="R177" s="22">
        <v>535633.91999999993</v>
      </c>
      <c r="S177" s="16"/>
      <c r="T177" s="16">
        <v>742560</v>
      </c>
      <c r="U177" s="16"/>
      <c r="V177" s="16">
        <f t="shared" si="52"/>
        <v>810875.52</v>
      </c>
      <c r="W177" s="16">
        <f t="shared" si="53"/>
        <v>1057169.8133333332</v>
      </c>
      <c r="X177" s="16">
        <f t="shared" si="51"/>
        <v>105716981.33333333</v>
      </c>
    </row>
    <row r="178" spans="3:24">
      <c r="C178" s="39" t="s">
        <v>277</v>
      </c>
      <c r="D178" s="7" t="s">
        <v>2</v>
      </c>
      <c r="E178" s="33">
        <v>70</v>
      </c>
      <c r="F178" s="16"/>
      <c r="G178" s="16"/>
      <c r="H178" s="16"/>
      <c r="I178" s="16"/>
      <c r="J178" s="16"/>
      <c r="K178" s="16"/>
      <c r="L178" s="16"/>
      <c r="M178" s="16"/>
      <c r="N178" s="16"/>
      <c r="O178" s="16"/>
      <c r="P178" s="26">
        <v>95000</v>
      </c>
      <c r="Q178" s="16"/>
      <c r="R178" s="22">
        <v>106076.15999999999</v>
      </c>
      <c r="S178" s="16"/>
      <c r="T178" s="16">
        <v>51260</v>
      </c>
      <c r="U178" s="16"/>
      <c r="V178" s="16">
        <f t="shared" si="52"/>
        <v>55975.920000000006</v>
      </c>
      <c r="W178" s="16">
        <f t="shared" si="53"/>
        <v>85684.026666666658</v>
      </c>
      <c r="X178" s="16">
        <f t="shared" si="51"/>
        <v>5997881.8666666662</v>
      </c>
    </row>
    <row r="179" spans="3:24" ht="63.75">
      <c r="C179" s="39" t="s">
        <v>278</v>
      </c>
      <c r="D179" s="7" t="s">
        <v>2</v>
      </c>
      <c r="E179" s="33">
        <v>200</v>
      </c>
      <c r="F179" s="16"/>
      <c r="G179" s="16"/>
      <c r="H179" s="16"/>
      <c r="I179" s="16"/>
      <c r="J179" s="16"/>
      <c r="K179" s="16"/>
      <c r="L179" s="16"/>
      <c r="M179" s="16"/>
      <c r="N179" s="16"/>
      <c r="O179" s="16"/>
      <c r="P179" s="26">
        <v>325000</v>
      </c>
      <c r="Q179" s="16"/>
      <c r="R179" s="22">
        <v>116490.23999999999</v>
      </c>
      <c r="S179" s="16"/>
      <c r="T179" s="16">
        <v>168530</v>
      </c>
      <c r="U179" s="16"/>
      <c r="V179" s="16">
        <f t="shared" si="52"/>
        <v>184034.76</v>
      </c>
      <c r="W179" s="16">
        <f t="shared" si="53"/>
        <v>208508.33333333334</v>
      </c>
      <c r="X179" s="16">
        <f t="shared" si="51"/>
        <v>41701666.666666672</v>
      </c>
    </row>
    <row r="180" spans="3:24" ht="38.25">
      <c r="C180" s="39" t="s">
        <v>279</v>
      </c>
      <c r="D180" s="7" t="s">
        <v>2</v>
      </c>
      <c r="E180" s="33">
        <v>5</v>
      </c>
      <c r="F180" s="16"/>
      <c r="G180" s="16"/>
      <c r="H180" s="16"/>
      <c r="I180" s="16"/>
      <c r="J180" s="16"/>
      <c r="K180" s="16"/>
      <c r="L180" s="16"/>
      <c r="M180" s="16"/>
      <c r="N180" s="16"/>
      <c r="O180" s="16"/>
      <c r="P180" s="26">
        <v>325000</v>
      </c>
      <c r="Q180" s="16"/>
      <c r="R180" s="22">
        <v>179251.19999999998</v>
      </c>
      <c r="S180" s="16"/>
      <c r="T180" s="16">
        <v>365000</v>
      </c>
      <c r="U180" s="16"/>
      <c r="V180" s="16">
        <f t="shared" si="52"/>
        <v>398580.00000000006</v>
      </c>
      <c r="W180" s="16">
        <f t="shared" si="53"/>
        <v>300943.73333333334</v>
      </c>
      <c r="X180" s="16">
        <f t="shared" si="51"/>
        <v>1504718.6666666667</v>
      </c>
    </row>
    <row r="181" spans="3:24" ht="25.5">
      <c r="C181" s="32" t="s">
        <v>280</v>
      </c>
      <c r="D181" s="7" t="s">
        <v>5</v>
      </c>
      <c r="E181" s="35">
        <v>170</v>
      </c>
      <c r="F181" s="16"/>
      <c r="G181" s="16"/>
      <c r="H181" s="16"/>
      <c r="I181" s="16"/>
      <c r="J181" s="16"/>
      <c r="K181" s="16"/>
      <c r="L181" s="16"/>
      <c r="M181" s="16"/>
      <c r="N181" s="16"/>
      <c r="O181" s="16"/>
      <c r="P181" s="26">
        <v>55000</v>
      </c>
      <c r="Q181" s="16"/>
      <c r="R181" s="22">
        <v>99164.160000000003</v>
      </c>
      <c r="S181" s="16"/>
      <c r="T181" s="16">
        <v>26140</v>
      </c>
      <c r="U181" s="16"/>
      <c r="V181" s="16">
        <f t="shared" si="52"/>
        <v>28544.880000000001</v>
      </c>
      <c r="W181" s="16">
        <f t="shared" si="53"/>
        <v>60903.013333333336</v>
      </c>
      <c r="X181" s="16">
        <f t="shared" si="51"/>
        <v>10353512.266666668</v>
      </c>
    </row>
    <row r="182" spans="3:24" ht="38.25">
      <c r="C182" s="32" t="s">
        <v>281</v>
      </c>
      <c r="D182" s="7" t="s">
        <v>5</v>
      </c>
      <c r="E182" s="33">
        <v>40</v>
      </c>
      <c r="F182" s="16"/>
      <c r="G182" s="16"/>
      <c r="H182" s="16"/>
      <c r="I182" s="16"/>
      <c r="J182" s="16"/>
      <c r="K182" s="16"/>
      <c r="L182" s="16"/>
      <c r="M182" s="16"/>
      <c r="N182" s="16"/>
      <c r="O182" s="16"/>
      <c r="P182" s="26">
        <v>2250000</v>
      </c>
      <c r="Q182" s="16"/>
      <c r="R182" s="22">
        <v>1184993.28</v>
      </c>
      <c r="S182" s="16"/>
      <c r="T182" s="16">
        <v>1150000</v>
      </c>
      <c r="U182" s="16"/>
      <c r="V182" s="16">
        <f t="shared" si="52"/>
        <v>1255800</v>
      </c>
      <c r="W182" s="16">
        <f t="shared" si="53"/>
        <v>1563597.76</v>
      </c>
      <c r="X182" s="16">
        <f t="shared" si="51"/>
        <v>62543910.399999999</v>
      </c>
    </row>
    <row r="183" spans="3:24">
      <c r="C183" s="12"/>
      <c r="D183" s="12"/>
      <c r="E183" s="12"/>
      <c r="F183" s="12"/>
      <c r="G183" s="12"/>
      <c r="H183" s="12"/>
      <c r="I183" s="12"/>
      <c r="J183" s="12"/>
      <c r="K183" s="12"/>
      <c r="L183" s="12"/>
      <c r="M183" s="12"/>
      <c r="N183" s="12"/>
      <c r="O183" s="12"/>
      <c r="P183" s="12"/>
      <c r="Q183" s="12"/>
      <c r="R183" s="12"/>
      <c r="S183" s="12"/>
      <c r="T183" s="12"/>
      <c r="U183" s="12"/>
      <c r="V183" s="12"/>
      <c r="W183" s="14" t="s">
        <v>295</v>
      </c>
      <c r="X183" s="16">
        <f>SUM(X98:X182)</f>
        <v>2167883392.4483423</v>
      </c>
    </row>
    <row r="184" spans="3:24" ht="25.5">
      <c r="C184" s="12"/>
      <c r="D184" s="12"/>
      <c r="E184" s="12"/>
      <c r="F184" s="12"/>
      <c r="G184" s="12"/>
      <c r="H184" s="12"/>
      <c r="I184" s="12"/>
      <c r="J184" s="12"/>
      <c r="K184" s="12"/>
      <c r="L184" s="12"/>
      <c r="M184" s="12"/>
      <c r="N184" s="12"/>
      <c r="O184" s="12"/>
      <c r="P184" s="12"/>
      <c r="Q184" s="12"/>
      <c r="R184" s="12"/>
      <c r="S184" s="12"/>
      <c r="T184" s="12"/>
      <c r="U184" s="12"/>
      <c r="V184" s="12"/>
      <c r="W184" s="30" t="s">
        <v>193</v>
      </c>
      <c r="X184" s="16">
        <f>(X183*0.21)</f>
        <v>455255512.41415185</v>
      </c>
    </row>
    <row r="185" spans="3:24" ht="25.5">
      <c r="C185" s="12"/>
      <c r="D185" s="12"/>
      <c r="E185" s="12"/>
      <c r="F185" s="12"/>
      <c r="G185" s="12"/>
      <c r="H185" s="12"/>
      <c r="I185" s="12"/>
      <c r="J185" s="12"/>
      <c r="K185" s="12"/>
      <c r="L185" s="12"/>
      <c r="M185" s="12"/>
      <c r="N185" s="12"/>
      <c r="O185" s="12"/>
      <c r="P185" s="12"/>
      <c r="Q185" s="12"/>
      <c r="R185" s="12"/>
      <c r="S185" s="12"/>
      <c r="T185" s="12"/>
      <c r="U185" s="12"/>
      <c r="V185" s="12"/>
      <c r="W185" s="30" t="s">
        <v>194</v>
      </c>
      <c r="X185" s="16">
        <f>(X183*0.02)</f>
        <v>43357667.848966844</v>
      </c>
    </row>
    <row r="186" spans="3:24">
      <c r="C186" s="12"/>
      <c r="D186" s="12"/>
      <c r="E186" s="12"/>
      <c r="F186" s="12"/>
      <c r="G186" s="12"/>
      <c r="H186" s="12"/>
      <c r="I186" s="12"/>
      <c r="J186" s="12"/>
      <c r="K186" s="12"/>
      <c r="L186" s="12"/>
      <c r="M186" s="12"/>
      <c r="N186" s="12"/>
      <c r="O186" s="12"/>
      <c r="P186" s="12"/>
      <c r="Q186" s="12"/>
      <c r="R186" s="12"/>
      <c r="S186" s="12"/>
      <c r="T186" s="12"/>
      <c r="U186" s="12"/>
      <c r="V186" s="12"/>
      <c r="W186" s="30" t="s">
        <v>195</v>
      </c>
      <c r="X186" s="16">
        <f>(X183*0.05)</f>
        <v>108394169.62241712</v>
      </c>
    </row>
    <row r="187" spans="3:24" ht="25.5">
      <c r="C187" s="12"/>
      <c r="D187" s="12"/>
      <c r="E187" s="12"/>
      <c r="F187" s="12"/>
      <c r="G187" s="12"/>
      <c r="H187" s="12"/>
      <c r="I187" s="12"/>
      <c r="J187" s="12"/>
      <c r="K187" s="12"/>
      <c r="L187" s="12"/>
      <c r="M187" s="12"/>
      <c r="N187" s="12"/>
      <c r="O187" s="12"/>
      <c r="P187" s="12"/>
      <c r="Q187" s="12"/>
      <c r="R187" s="12"/>
      <c r="S187" s="12"/>
      <c r="T187" s="12"/>
      <c r="U187" s="12"/>
      <c r="V187" s="12"/>
      <c r="W187" s="30" t="s">
        <v>196</v>
      </c>
      <c r="X187" s="16">
        <f>(X186*0.19)</f>
        <v>20594892.228259254</v>
      </c>
    </row>
    <row r="188" spans="3:24">
      <c r="C188" s="12"/>
      <c r="D188" s="12"/>
      <c r="E188" s="12"/>
      <c r="F188" s="12"/>
      <c r="G188" s="12"/>
      <c r="H188" s="12"/>
      <c r="I188" s="12"/>
      <c r="J188" s="12"/>
      <c r="K188" s="12"/>
      <c r="L188" s="12"/>
      <c r="M188" s="12"/>
      <c r="N188" s="12"/>
      <c r="O188" s="12"/>
      <c r="P188" s="12"/>
      <c r="Q188" s="12"/>
      <c r="R188" s="12"/>
      <c r="S188" s="12"/>
      <c r="T188" s="12"/>
      <c r="U188" s="12"/>
      <c r="V188" s="12"/>
      <c r="W188" s="31" t="s">
        <v>296</v>
      </c>
      <c r="X188" s="24">
        <f>(X183+X184+X185+X186+X187)</f>
        <v>2795485634.5621371</v>
      </c>
    </row>
  </sheetData>
  <mergeCells count="14">
    <mergeCell ref="T2:V2"/>
    <mergeCell ref="F96:G96"/>
    <mergeCell ref="H96:I96"/>
    <mergeCell ref="J96:K96"/>
    <mergeCell ref="L96:M96"/>
    <mergeCell ref="P96:Q96"/>
    <mergeCell ref="R96:S96"/>
    <mergeCell ref="T96:V96"/>
    <mergeCell ref="F2:G2"/>
    <mergeCell ref="H2:I2"/>
    <mergeCell ref="J2:K2"/>
    <mergeCell ref="L2:M2"/>
    <mergeCell ref="P2:Q2"/>
    <mergeCell ref="R2:S2"/>
  </mergeCell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F339E-44F1-4DFD-A73C-F000B5E931D9}">
  <dimension ref="A1:J300"/>
  <sheetViews>
    <sheetView topLeftCell="A275" workbookViewId="0">
      <selection activeCell="C299" sqref="C299"/>
    </sheetView>
  </sheetViews>
  <sheetFormatPr baseColWidth="10" defaultColWidth="9.42578125" defaultRowHeight="11.25"/>
  <cols>
    <col min="1" max="1" width="8.42578125" style="111" customWidth="1"/>
    <col min="2" max="2" width="30.140625" style="111" customWidth="1"/>
    <col min="3" max="3" width="68.7109375" style="111" customWidth="1"/>
    <col min="4" max="4" width="9.7109375" style="112" customWidth="1"/>
    <col min="5" max="5" width="10" style="111" customWidth="1"/>
    <col min="6" max="6" width="13" style="111" customWidth="1"/>
    <col min="7" max="7" width="17.42578125" style="111" bestFit="1" customWidth="1"/>
    <col min="8" max="9" width="9.42578125" style="111"/>
    <col min="10" max="10" width="18.140625" style="111" bestFit="1" customWidth="1"/>
    <col min="11" max="11" width="9.42578125" style="111"/>
    <col min="12" max="12" width="10.140625" style="111" bestFit="1" customWidth="1"/>
    <col min="13" max="16384" width="9.42578125" style="111"/>
  </cols>
  <sheetData>
    <row r="1" spans="1:7" ht="31.9" customHeight="1">
      <c r="A1" s="378"/>
      <c r="B1" s="379"/>
      <c r="C1" s="384" t="s">
        <v>298</v>
      </c>
      <c r="D1" s="385"/>
      <c r="E1" s="385"/>
      <c r="F1" s="385"/>
      <c r="G1" s="386"/>
    </row>
    <row r="2" spans="1:7" ht="36.75" customHeight="1">
      <c r="A2" s="380"/>
      <c r="B2" s="381"/>
      <c r="C2" s="384" t="s">
        <v>299</v>
      </c>
      <c r="D2" s="385"/>
      <c r="E2" s="385"/>
      <c r="F2" s="385"/>
      <c r="G2" s="386"/>
    </row>
    <row r="3" spans="1:7" ht="38.25" customHeight="1">
      <c r="A3" s="382"/>
      <c r="B3" s="383"/>
      <c r="C3" s="168" t="s">
        <v>628</v>
      </c>
      <c r="D3" s="387" t="s">
        <v>627</v>
      </c>
      <c r="E3" s="388"/>
      <c r="F3" s="389"/>
      <c r="G3" s="167" t="s">
        <v>626</v>
      </c>
    </row>
    <row r="4" spans="1:7" ht="63" customHeight="1">
      <c r="A4" s="390" t="s">
        <v>625</v>
      </c>
      <c r="B4" s="391"/>
      <c r="C4" s="391"/>
      <c r="D4" s="391"/>
      <c r="E4" s="391"/>
      <c r="F4" s="391"/>
      <c r="G4" s="392"/>
    </row>
    <row r="5" spans="1:7" ht="30.4" customHeight="1">
      <c r="A5" s="166" t="s">
        <v>130</v>
      </c>
      <c r="B5" s="393" t="s">
        <v>200</v>
      </c>
      <c r="C5" s="394"/>
      <c r="D5" s="165" t="s">
        <v>119</v>
      </c>
      <c r="E5" s="165" t="s">
        <v>201</v>
      </c>
      <c r="F5" s="164" t="s">
        <v>282</v>
      </c>
      <c r="G5" s="163" t="s">
        <v>283</v>
      </c>
    </row>
    <row r="6" spans="1:7" ht="18.399999999999999" customHeight="1">
      <c r="A6" s="162">
        <v>1</v>
      </c>
      <c r="B6" s="397" t="s">
        <v>624</v>
      </c>
      <c r="C6" s="398"/>
      <c r="D6" s="137"/>
      <c r="E6" s="158"/>
      <c r="F6" s="135"/>
      <c r="G6" s="135"/>
    </row>
    <row r="7" spans="1:7" ht="18.399999999999999" customHeight="1">
      <c r="A7" s="161">
        <v>1.1000000000000001</v>
      </c>
      <c r="B7" s="395" t="s">
        <v>9</v>
      </c>
      <c r="C7" s="396"/>
      <c r="D7" s="133" t="s">
        <v>5</v>
      </c>
      <c r="E7" s="129">
        <v>200</v>
      </c>
      <c r="F7" s="130">
        <v>20000</v>
      </c>
      <c r="G7" s="123">
        <f t="shared" ref="G7:G18" si="0">+F7*E7</f>
        <v>4000000</v>
      </c>
    </row>
    <row r="8" spans="1:7" ht="18.399999999999999" customHeight="1">
      <c r="A8" s="161">
        <v>1.2</v>
      </c>
      <c r="B8" s="395" t="s">
        <v>623</v>
      </c>
      <c r="C8" s="396"/>
      <c r="D8" s="133" t="s">
        <v>5</v>
      </c>
      <c r="E8" s="129">
        <v>160</v>
      </c>
      <c r="F8" s="130">
        <v>20000</v>
      </c>
      <c r="G8" s="123">
        <f t="shared" si="0"/>
        <v>3200000</v>
      </c>
    </row>
    <row r="9" spans="1:7" ht="18.399999999999999" customHeight="1">
      <c r="A9" s="161">
        <v>1.3</v>
      </c>
      <c r="B9" s="395" t="s">
        <v>622</v>
      </c>
      <c r="C9" s="396"/>
      <c r="D9" s="133" t="s">
        <v>5</v>
      </c>
      <c r="E9" s="129">
        <v>160</v>
      </c>
      <c r="F9" s="130">
        <v>20000</v>
      </c>
      <c r="G9" s="123">
        <f t="shared" si="0"/>
        <v>3200000</v>
      </c>
    </row>
    <row r="10" spans="1:7" ht="18.399999999999999" customHeight="1">
      <c r="A10" s="161">
        <v>1.4</v>
      </c>
      <c r="B10" s="395" t="s">
        <v>10</v>
      </c>
      <c r="C10" s="396"/>
      <c r="D10" s="133" t="s">
        <v>5</v>
      </c>
      <c r="E10" s="129">
        <v>1800</v>
      </c>
      <c r="F10" s="130">
        <v>20000</v>
      </c>
      <c r="G10" s="123">
        <f t="shared" si="0"/>
        <v>36000000</v>
      </c>
    </row>
    <row r="11" spans="1:7" ht="18.399999999999999" customHeight="1">
      <c r="A11" s="161">
        <v>1.5</v>
      </c>
      <c r="B11" s="395" t="s">
        <v>11</v>
      </c>
      <c r="C11" s="396"/>
      <c r="D11" s="133" t="s">
        <v>5</v>
      </c>
      <c r="E11" s="129">
        <v>800</v>
      </c>
      <c r="F11" s="130">
        <v>27390</v>
      </c>
      <c r="G11" s="123">
        <f t="shared" si="0"/>
        <v>21912000</v>
      </c>
    </row>
    <row r="12" spans="1:7" ht="18.399999999999999" customHeight="1">
      <c r="A12" s="161">
        <v>1.6</v>
      </c>
      <c r="B12" s="395" t="s">
        <v>621</v>
      </c>
      <c r="C12" s="396"/>
      <c r="D12" s="133" t="s">
        <v>3</v>
      </c>
      <c r="E12" s="129">
        <v>20</v>
      </c>
      <c r="F12" s="130">
        <v>42330</v>
      </c>
      <c r="G12" s="123">
        <f t="shared" si="0"/>
        <v>846600</v>
      </c>
    </row>
    <row r="13" spans="1:7" ht="18.399999999999999" customHeight="1">
      <c r="A13" s="161">
        <v>1.7</v>
      </c>
      <c r="B13" s="395" t="s">
        <v>12</v>
      </c>
      <c r="C13" s="396"/>
      <c r="D13" s="133" t="s">
        <v>5</v>
      </c>
      <c r="E13" s="129">
        <v>600</v>
      </c>
      <c r="F13" s="130">
        <v>22000</v>
      </c>
      <c r="G13" s="123">
        <f t="shared" si="0"/>
        <v>13200000</v>
      </c>
    </row>
    <row r="14" spans="1:7" ht="18.399999999999999" customHeight="1">
      <c r="A14" s="161">
        <v>1.8</v>
      </c>
      <c r="B14" s="395" t="s">
        <v>15</v>
      </c>
      <c r="C14" s="396"/>
      <c r="D14" s="133" t="s">
        <v>5</v>
      </c>
      <c r="E14" s="129">
        <v>500</v>
      </c>
      <c r="F14" s="130">
        <v>32060</v>
      </c>
      <c r="G14" s="123">
        <f t="shared" si="0"/>
        <v>16030000</v>
      </c>
    </row>
    <row r="15" spans="1:7" ht="18.399999999999999" customHeight="1">
      <c r="A15" s="161">
        <v>1.9</v>
      </c>
      <c r="B15" s="395" t="s">
        <v>16</v>
      </c>
      <c r="C15" s="396"/>
      <c r="D15" s="133" t="s">
        <v>3</v>
      </c>
      <c r="E15" s="129">
        <v>30</v>
      </c>
      <c r="F15" s="130">
        <v>27127</v>
      </c>
      <c r="G15" s="123">
        <f t="shared" si="0"/>
        <v>813810</v>
      </c>
    </row>
    <row r="16" spans="1:7" ht="18.399999999999999" customHeight="1">
      <c r="A16" s="160">
        <v>1.1000000000000001</v>
      </c>
      <c r="B16" s="395" t="s">
        <v>18</v>
      </c>
      <c r="C16" s="396"/>
      <c r="D16" s="133" t="s">
        <v>1</v>
      </c>
      <c r="E16" s="129">
        <v>50</v>
      </c>
      <c r="F16" s="130">
        <v>22912</v>
      </c>
      <c r="G16" s="123">
        <f t="shared" si="0"/>
        <v>1145600</v>
      </c>
    </row>
    <row r="17" spans="1:7" ht="18.399999999999999" customHeight="1">
      <c r="A17" s="160">
        <v>1.1100000000000001</v>
      </c>
      <c r="B17" s="395" t="s">
        <v>84</v>
      </c>
      <c r="C17" s="396"/>
      <c r="D17" s="133" t="s">
        <v>3</v>
      </c>
      <c r="E17" s="129">
        <v>1</v>
      </c>
      <c r="F17" s="130">
        <v>450000</v>
      </c>
      <c r="G17" s="123">
        <f t="shared" si="0"/>
        <v>450000</v>
      </c>
    </row>
    <row r="18" spans="1:7" ht="18.399999999999999" customHeight="1">
      <c r="A18" s="160">
        <v>1.1200000000000001</v>
      </c>
      <c r="B18" s="395" t="s">
        <v>620</v>
      </c>
      <c r="C18" s="396"/>
      <c r="D18" s="133" t="s">
        <v>5</v>
      </c>
      <c r="E18" s="129">
        <v>2000</v>
      </c>
      <c r="F18" s="130">
        <v>23400</v>
      </c>
      <c r="G18" s="123">
        <f t="shared" si="0"/>
        <v>46800000</v>
      </c>
    </row>
    <row r="19" spans="1:7" ht="18.399999999999999" customHeight="1">
      <c r="A19" s="138">
        <v>2</v>
      </c>
      <c r="B19" s="397" t="s">
        <v>202</v>
      </c>
      <c r="C19" s="398"/>
      <c r="D19" s="137"/>
      <c r="E19" s="158"/>
      <c r="F19" s="135"/>
      <c r="G19" s="135"/>
    </row>
    <row r="20" spans="1:7" ht="18.399999999999999" customHeight="1">
      <c r="A20" s="159">
        <v>2.1</v>
      </c>
      <c r="B20" s="395" t="s">
        <v>76</v>
      </c>
      <c r="C20" s="396"/>
      <c r="D20" s="133" t="s">
        <v>5</v>
      </c>
      <c r="E20" s="129">
        <v>50</v>
      </c>
      <c r="F20" s="130">
        <v>156300</v>
      </c>
      <c r="G20" s="123">
        <f t="shared" ref="G20:G27" si="1">+F20*E20</f>
        <v>7815000</v>
      </c>
    </row>
    <row r="21" spans="1:7" ht="18.399999999999999" customHeight="1">
      <c r="A21" s="134">
        <v>2.2000000000000002</v>
      </c>
      <c r="B21" s="395" t="s">
        <v>203</v>
      </c>
      <c r="C21" s="396"/>
      <c r="D21" s="133" t="s">
        <v>5</v>
      </c>
      <c r="E21" s="129">
        <v>50</v>
      </c>
      <c r="F21" s="130">
        <v>93444</v>
      </c>
      <c r="G21" s="123">
        <f t="shared" si="1"/>
        <v>4672200</v>
      </c>
    </row>
    <row r="22" spans="1:7" ht="18.399999999999999" customHeight="1">
      <c r="A22" s="134">
        <v>2.2999999999999998</v>
      </c>
      <c r="B22" s="395" t="s">
        <v>77</v>
      </c>
      <c r="C22" s="396"/>
      <c r="D22" s="133" t="s">
        <v>5</v>
      </c>
      <c r="E22" s="129">
        <v>50</v>
      </c>
      <c r="F22" s="130">
        <v>150974</v>
      </c>
      <c r="G22" s="123">
        <f t="shared" si="1"/>
        <v>7548700</v>
      </c>
    </row>
    <row r="23" spans="1:7" ht="18.399999999999999" customHeight="1">
      <c r="A23" s="134">
        <v>2.4</v>
      </c>
      <c r="B23" s="395" t="s">
        <v>204</v>
      </c>
      <c r="C23" s="396"/>
      <c r="D23" s="133" t="s">
        <v>5</v>
      </c>
      <c r="E23" s="129">
        <v>50</v>
      </c>
      <c r="F23" s="130">
        <v>90781</v>
      </c>
      <c r="G23" s="123">
        <f t="shared" si="1"/>
        <v>4539050</v>
      </c>
    </row>
    <row r="24" spans="1:7" ht="18.399999999999999" customHeight="1">
      <c r="A24" s="134">
        <v>2.5</v>
      </c>
      <c r="B24" s="395" t="s">
        <v>78</v>
      </c>
      <c r="C24" s="396"/>
      <c r="D24" s="133" t="s">
        <v>5</v>
      </c>
      <c r="E24" s="129">
        <v>50</v>
      </c>
      <c r="F24" s="130">
        <v>178525</v>
      </c>
      <c r="G24" s="123">
        <f t="shared" si="1"/>
        <v>8926250</v>
      </c>
    </row>
    <row r="25" spans="1:7" ht="18.399999999999999" customHeight="1">
      <c r="A25" s="134">
        <v>2.6</v>
      </c>
      <c r="B25" s="395" t="s">
        <v>205</v>
      </c>
      <c r="C25" s="396"/>
      <c r="D25" s="133" t="s">
        <v>5</v>
      </c>
      <c r="E25" s="129">
        <v>50</v>
      </c>
      <c r="F25" s="130">
        <v>107108</v>
      </c>
      <c r="G25" s="123">
        <f t="shared" si="1"/>
        <v>5355400</v>
      </c>
    </row>
    <row r="26" spans="1:7" ht="18.399999999999999" customHeight="1">
      <c r="A26" s="134">
        <v>2.7</v>
      </c>
      <c r="B26" s="395" t="s">
        <v>79</v>
      </c>
      <c r="C26" s="396"/>
      <c r="D26" s="133" t="s">
        <v>5</v>
      </c>
      <c r="E26" s="129">
        <v>50</v>
      </c>
      <c r="F26" s="130">
        <v>196525</v>
      </c>
      <c r="G26" s="123">
        <f t="shared" si="1"/>
        <v>9826250</v>
      </c>
    </row>
    <row r="27" spans="1:7" ht="18.399999999999999" customHeight="1">
      <c r="A27" s="134">
        <v>2.8</v>
      </c>
      <c r="B27" s="395" t="s">
        <v>206</v>
      </c>
      <c r="C27" s="396"/>
      <c r="D27" s="133" t="s">
        <v>5</v>
      </c>
      <c r="E27" s="129">
        <v>50</v>
      </c>
      <c r="F27" s="130">
        <v>116143</v>
      </c>
      <c r="G27" s="123">
        <f t="shared" si="1"/>
        <v>5807150</v>
      </c>
    </row>
    <row r="28" spans="1:7" ht="18.399999999999999" customHeight="1">
      <c r="A28" s="138">
        <v>3</v>
      </c>
      <c r="B28" s="397" t="s">
        <v>619</v>
      </c>
      <c r="C28" s="398"/>
      <c r="D28" s="137"/>
      <c r="E28" s="158"/>
      <c r="F28" s="135"/>
      <c r="G28" s="135"/>
    </row>
    <row r="29" spans="1:7" ht="18.399999999999999" customHeight="1">
      <c r="A29" s="134">
        <v>3.1</v>
      </c>
      <c r="B29" s="395" t="s">
        <v>618</v>
      </c>
      <c r="C29" s="396"/>
      <c r="D29" s="133" t="s">
        <v>3</v>
      </c>
      <c r="E29" s="129">
        <v>100</v>
      </c>
      <c r="F29" s="130">
        <v>357708</v>
      </c>
      <c r="G29" s="123">
        <f t="shared" ref="G29:G67" si="2">+F29*E29</f>
        <v>35770800</v>
      </c>
    </row>
    <row r="30" spans="1:7" ht="18.399999999999999" customHeight="1">
      <c r="A30" s="134">
        <v>3.2</v>
      </c>
      <c r="B30" s="395" t="s">
        <v>617</v>
      </c>
      <c r="C30" s="396"/>
      <c r="D30" s="133" t="s">
        <v>3</v>
      </c>
      <c r="E30" s="129">
        <v>100</v>
      </c>
      <c r="F30" s="130">
        <v>53978</v>
      </c>
      <c r="G30" s="123">
        <f t="shared" si="2"/>
        <v>5397800</v>
      </c>
    </row>
    <row r="31" spans="1:7" ht="18.399999999999999" customHeight="1">
      <c r="A31" s="134">
        <v>3.3</v>
      </c>
      <c r="B31" s="395" t="s">
        <v>616</v>
      </c>
      <c r="C31" s="396"/>
      <c r="D31" s="133" t="s">
        <v>3</v>
      </c>
      <c r="E31" s="129">
        <v>30</v>
      </c>
      <c r="F31" s="130">
        <v>169735</v>
      </c>
      <c r="G31" s="123">
        <f t="shared" si="2"/>
        <v>5092050</v>
      </c>
    </row>
    <row r="32" spans="1:7" ht="18.399999999999999" customHeight="1">
      <c r="A32" s="134">
        <v>3.4</v>
      </c>
      <c r="B32" s="395" t="s">
        <v>615</v>
      </c>
      <c r="C32" s="396"/>
      <c r="D32" s="133" t="s">
        <v>3</v>
      </c>
      <c r="E32" s="129">
        <v>40</v>
      </c>
      <c r="F32" s="130">
        <v>88367</v>
      </c>
      <c r="G32" s="123">
        <f t="shared" si="2"/>
        <v>3534680</v>
      </c>
    </row>
    <row r="33" spans="1:7" ht="18.399999999999999" customHeight="1">
      <c r="A33" s="134">
        <v>3.5</v>
      </c>
      <c r="B33" s="395" t="s">
        <v>614</v>
      </c>
      <c r="C33" s="396"/>
      <c r="D33" s="133" t="s">
        <v>3</v>
      </c>
      <c r="E33" s="129">
        <v>1</v>
      </c>
      <c r="F33" s="130">
        <v>936635</v>
      </c>
      <c r="G33" s="123">
        <f t="shared" si="2"/>
        <v>936635</v>
      </c>
    </row>
    <row r="34" spans="1:7" ht="18.399999999999999" customHeight="1">
      <c r="A34" s="134">
        <v>3.6</v>
      </c>
      <c r="B34" s="395" t="s">
        <v>613</v>
      </c>
      <c r="C34" s="396"/>
      <c r="D34" s="133" t="s">
        <v>3</v>
      </c>
      <c r="E34" s="129">
        <v>1</v>
      </c>
      <c r="F34" s="130">
        <v>2274650</v>
      </c>
      <c r="G34" s="123">
        <f t="shared" si="2"/>
        <v>2274650</v>
      </c>
    </row>
    <row r="35" spans="1:7" ht="18.399999999999999" customHeight="1">
      <c r="A35" s="134">
        <v>3.7</v>
      </c>
      <c r="B35" s="395" t="s">
        <v>0</v>
      </c>
      <c r="C35" s="396"/>
      <c r="D35" s="133" t="s">
        <v>1</v>
      </c>
      <c r="E35" s="129">
        <v>1</v>
      </c>
      <c r="F35" s="130">
        <v>85122</v>
      </c>
      <c r="G35" s="123">
        <f t="shared" si="2"/>
        <v>85122</v>
      </c>
    </row>
    <row r="36" spans="1:7" ht="18.399999999999999" customHeight="1">
      <c r="A36" s="134">
        <v>3.8</v>
      </c>
      <c r="B36" s="395" t="s">
        <v>612</v>
      </c>
      <c r="C36" s="396"/>
      <c r="D36" s="133" t="s">
        <v>3</v>
      </c>
      <c r="E36" s="129">
        <v>1</v>
      </c>
      <c r="F36" s="130">
        <v>354895</v>
      </c>
      <c r="G36" s="123">
        <f t="shared" si="2"/>
        <v>354895</v>
      </c>
    </row>
    <row r="37" spans="1:7" ht="18.399999999999999" customHeight="1">
      <c r="A37" s="134">
        <v>3.9</v>
      </c>
      <c r="B37" s="395" t="s">
        <v>118</v>
      </c>
      <c r="C37" s="396"/>
      <c r="D37" s="133" t="s">
        <v>3</v>
      </c>
      <c r="E37" s="129">
        <v>10</v>
      </c>
      <c r="F37" s="130">
        <v>76584</v>
      </c>
      <c r="G37" s="123">
        <f t="shared" si="2"/>
        <v>765840</v>
      </c>
    </row>
    <row r="38" spans="1:7" ht="18.399999999999999" customHeight="1">
      <c r="A38" s="139">
        <v>3.1</v>
      </c>
      <c r="B38" s="395" t="s">
        <v>611</v>
      </c>
      <c r="C38" s="396"/>
      <c r="D38" s="133" t="s">
        <v>1</v>
      </c>
      <c r="E38" s="129">
        <v>200</v>
      </c>
      <c r="F38" s="130">
        <v>6235</v>
      </c>
      <c r="G38" s="123">
        <f t="shared" si="2"/>
        <v>1247000</v>
      </c>
    </row>
    <row r="39" spans="1:7" ht="18.399999999999999" customHeight="1">
      <c r="A39" s="139">
        <v>3.11</v>
      </c>
      <c r="B39" s="395" t="s">
        <v>610</v>
      </c>
      <c r="C39" s="396"/>
      <c r="D39" s="133" t="s">
        <v>3</v>
      </c>
      <c r="E39" s="129">
        <v>1</v>
      </c>
      <c r="F39" s="130">
        <v>10167</v>
      </c>
      <c r="G39" s="123">
        <f t="shared" si="2"/>
        <v>10167</v>
      </c>
    </row>
    <row r="40" spans="1:7" ht="18.399999999999999" customHeight="1">
      <c r="A40" s="139">
        <v>3.12</v>
      </c>
      <c r="B40" s="395" t="s">
        <v>609</v>
      </c>
      <c r="C40" s="396"/>
      <c r="D40" s="133" t="s">
        <v>1</v>
      </c>
      <c r="E40" s="129">
        <v>200</v>
      </c>
      <c r="F40" s="130">
        <v>34069</v>
      </c>
      <c r="G40" s="123">
        <f t="shared" si="2"/>
        <v>6813800</v>
      </c>
    </row>
    <row r="41" spans="1:7" ht="18.399999999999999" customHeight="1">
      <c r="A41" s="139">
        <v>3.13</v>
      </c>
      <c r="B41" s="395" t="s">
        <v>608</v>
      </c>
      <c r="C41" s="396"/>
      <c r="D41" s="133" t="s">
        <v>1</v>
      </c>
      <c r="E41" s="129">
        <v>200</v>
      </c>
      <c r="F41" s="130">
        <v>43977</v>
      </c>
      <c r="G41" s="123">
        <f t="shared" si="2"/>
        <v>8795400</v>
      </c>
    </row>
    <row r="42" spans="1:7" ht="18.399999999999999" customHeight="1">
      <c r="A42" s="139">
        <v>3.14</v>
      </c>
      <c r="B42" s="395" t="s">
        <v>607</v>
      </c>
      <c r="C42" s="396"/>
      <c r="D42" s="133" t="s">
        <v>1</v>
      </c>
      <c r="E42" s="129">
        <v>200</v>
      </c>
      <c r="F42" s="130">
        <v>56933</v>
      </c>
      <c r="G42" s="123">
        <f t="shared" si="2"/>
        <v>11386600</v>
      </c>
    </row>
    <row r="43" spans="1:7" ht="18.399999999999999" customHeight="1">
      <c r="A43" s="139">
        <v>3.15</v>
      </c>
      <c r="B43" s="395" t="s">
        <v>606</v>
      </c>
      <c r="C43" s="396"/>
      <c r="D43" s="133" t="s">
        <v>1</v>
      </c>
      <c r="E43" s="129">
        <v>150</v>
      </c>
      <c r="F43" s="130">
        <v>199481</v>
      </c>
      <c r="G43" s="123">
        <f t="shared" si="2"/>
        <v>29922150</v>
      </c>
    </row>
    <row r="44" spans="1:7" ht="18.399999999999999" customHeight="1">
      <c r="A44" s="139">
        <v>3.16</v>
      </c>
      <c r="B44" s="395" t="s">
        <v>605</v>
      </c>
      <c r="C44" s="396"/>
      <c r="D44" s="133" t="s">
        <v>1</v>
      </c>
      <c r="E44" s="129">
        <v>1</v>
      </c>
      <c r="F44" s="130">
        <v>52169</v>
      </c>
      <c r="G44" s="123">
        <f t="shared" si="2"/>
        <v>52169</v>
      </c>
    </row>
    <row r="45" spans="1:7" ht="18.399999999999999" customHeight="1">
      <c r="A45" s="139">
        <v>3.17</v>
      </c>
      <c r="B45" s="395" t="s">
        <v>604</v>
      </c>
      <c r="C45" s="396"/>
      <c r="D45" s="133" t="s">
        <v>3</v>
      </c>
      <c r="E45" s="129">
        <v>1</v>
      </c>
      <c r="F45" s="130">
        <v>168161</v>
      </c>
      <c r="G45" s="123">
        <f t="shared" si="2"/>
        <v>168161</v>
      </c>
    </row>
    <row r="46" spans="1:7" ht="18.399999999999999" customHeight="1">
      <c r="A46" s="139">
        <v>3.18</v>
      </c>
      <c r="B46" s="395" t="s">
        <v>603</v>
      </c>
      <c r="C46" s="396"/>
      <c r="D46" s="133" t="s">
        <v>3</v>
      </c>
      <c r="E46" s="129">
        <v>1</v>
      </c>
      <c r="F46" s="130">
        <v>321279</v>
      </c>
      <c r="G46" s="123">
        <f t="shared" si="2"/>
        <v>321279</v>
      </c>
    </row>
    <row r="47" spans="1:7" ht="18.399999999999999" customHeight="1">
      <c r="A47" s="157">
        <v>3.19</v>
      </c>
      <c r="B47" s="395" t="s">
        <v>602</v>
      </c>
      <c r="C47" s="396"/>
      <c r="D47" s="133" t="s">
        <v>3</v>
      </c>
      <c r="E47" s="129">
        <v>1</v>
      </c>
      <c r="F47" s="130">
        <v>486911</v>
      </c>
      <c r="G47" s="123">
        <f t="shared" si="2"/>
        <v>486911</v>
      </c>
    </row>
    <row r="48" spans="1:7" ht="18.399999999999999" customHeight="1">
      <c r="A48" s="134">
        <v>3.2</v>
      </c>
      <c r="B48" s="395" t="s">
        <v>601</v>
      </c>
      <c r="C48" s="396"/>
      <c r="D48" s="133" t="s">
        <v>3</v>
      </c>
      <c r="E48" s="129">
        <v>1</v>
      </c>
      <c r="F48" s="130">
        <v>612957</v>
      </c>
      <c r="G48" s="123">
        <f t="shared" si="2"/>
        <v>612957</v>
      </c>
    </row>
    <row r="49" spans="1:7" ht="18.399999999999999" customHeight="1">
      <c r="A49" s="139">
        <v>3.21</v>
      </c>
      <c r="B49" s="395" t="s">
        <v>600</v>
      </c>
      <c r="C49" s="396"/>
      <c r="D49" s="133" t="s">
        <v>3</v>
      </c>
      <c r="E49" s="129">
        <v>1</v>
      </c>
      <c r="F49" s="130">
        <v>665372</v>
      </c>
      <c r="G49" s="123">
        <f t="shared" si="2"/>
        <v>665372</v>
      </c>
    </row>
    <row r="50" spans="1:7" ht="18.399999999999999" customHeight="1">
      <c r="A50" s="139">
        <v>3.22</v>
      </c>
      <c r="B50" s="395" t="s">
        <v>599</v>
      </c>
      <c r="C50" s="396"/>
      <c r="D50" s="133" t="s">
        <v>3</v>
      </c>
      <c r="E50" s="129">
        <v>1</v>
      </c>
      <c r="F50" s="130">
        <v>999689</v>
      </c>
      <c r="G50" s="123">
        <f t="shared" si="2"/>
        <v>999689</v>
      </c>
    </row>
    <row r="51" spans="1:7" ht="18.399999999999999" customHeight="1">
      <c r="A51" s="139">
        <v>3.23</v>
      </c>
      <c r="B51" s="395" t="s">
        <v>598</v>
      </c>
      <c r="C51" s="396"/>
      <c r="D51" s="133" t="s">
        <v>3</v>
      </c>
      <c r="E51" s="129">
        <v>1</v>
      </c>
      <c r="F51" s="130">
        <v>596222</v>
      </c>
      <c r="G51" s="123">
        <f t="shared" si="2"/>
        <v>596222</v>
      </c>
    </row>
    <row r="52" spans="1:7" ht="18.399999999999999" customHeight="1">
      <c r="A52" s="139">
        <v>3.24</v>
      </c>
      <c r="B52" s="395" t="s">
        <v>597</v>
      </c>
      <c r="C52" s="396"/>
      <c r="D52" s="133" t="s">
        <v>1</v>
      </c>
      <c r="E52" s="129">
        <v>1</v>
      </c>
      <c r="F52" s="130">
        <v>169586</v>
      </c>
      <c r="G52" s="123">
        <f t="shared" si="2"/>
        <v>169586</v>
      </c>
    </row>
    <row r="53" spans="1:7" ht="18.399999999999999" customHeight="1">
      <c r="A53" s="139">
        <v>3.25</v>
      </c>
      <c r="B53" s="395" t="s">
        <v>596</v>
      </c>
      <c r="C53" s="396"/>
      <c r="D53" s="133" t="s">
        <v>3</v>
      </c>
      <c r="E53" s="129">
        <v>1</v>
      </c>
      <c r="F53" s="130">
        <v>22163</v>
      </c>
      <c r="G53" s="123">
        <f t="shared" si="2"/>
        <v>22163</v>
      </c>
    </row>
    <row r="54" spans="1:7" ht="18.399999999999999" customHeight="1">
      <c r="A54" s="139">
        <v>3.26</v>
      </c>
      <c r="B54" s="395" t="s">
        <v>595</v>
      </c>
      <c r="C54" s="396"/>
      <c r="D54" s="133" t="s">
        <v>3</v>
      </c>
      <c r="E54" s="129">
        <v>1</v>
      </c>
      <c r="F54" s="130">
        <v>45016</v>
      </c>
      <c r="G54" s="123">
        <f t="shared" si="2"/>
        <v>45016</v>
      </c>
    </row>
    <row r="55" spans="1:7" ht="18.399999999999999" customHeight="1">
      <c r="A55" s="139">
        <v>3.27</v>
      </c>
      <c r="B55" s="395" t="s">
        <v>594</v>
      </c>
      <c r="C55" s="396"/>
      <c r="D55" s="133" t="s">
        <v>1</v>
      </c>
      <c r="E55" s="129">
        <v>1</v>
      </c>
      <c r="F55" s="130">
        <v>8522</v>
      </c>
      <c r="G55" s="123">
        <f t="shared" si="2"/>
        <v>8522</v>
      </c>
    </row>
    <row r="56" spans="1:7" ht="18.399999999999999" customHeight="1">
      <c r="A56" s="139">
        <v>3.28</v>
      </c>
      <c r="B56" s="395" t="s">
        <v>593</v>
      </c>
      <c r="C56" s="396"/>
      <c r="D56" s="133" t="s">
        <v>1</v>
      </c>
      <c r="E56" s="129">
        <v>1</v>
      </c>
      <c r="F56" s="130">
        <v>61170</v>
      </c>
      <c r="G56" s="123">
        <f t="shared" si="2"/>
        <v>61170</v>
      </c>
    </row>
    <row r="57" spans="1:7" ht="18.399999999999999" customHeight="1">
      <c r="A57" s="139">
        <v>3.29</v>
      </c>
      <c r="B57" s="395" t="s">
        <v>592</v>
      </c>
      <c r="C57" s="396"/>
      <c r="D57" s="133" t="s">
        <v>1</v>
      </c>
      <c r="E57" s="129">
        <v>1</v>
      </c>
      <c r="F57" s="130">
        <v>63668</v>
      </c>
      <c r="G57" s="123">
        <f t="shared" si="2"/>
        <v>63668</v>
      </c>
    </row>
    <row r="58" spans="1:7" ht="18.399999999999999" customHeight="1">
      <c r="A58" s="134">
        <v>3.3</v>
      </c>
      <c r="B58" s="395" t="s">
        <v>591</v>
      </c>
      <c r="C58" s="396"/>
      <c r="D58" s="133" t="s">
        <v>1</v>
      </c>
      <c r="E58" s="129">
        <v>1</v>
      </c>
      <c r="F58" s="130">
        <v>64916</v>
      </c>
      <c r="G58" s="123">
        <f t="shared" si="2"/>
        <v>64916</v>
      </c>
    </row>
    <row r="59" spans="1:7" ht="18.399999999999999" customHeight="1">
      <c r="A59" s="139">
        <v>3.31</v>
      </c>
      <c r="B59" s="395" t="s">
        <v>590</v>
      </c>
      <c r="C59" s="396"/>
      <c r="D59" s="133" t="s">
        <v>1</v>
      </c>
      <c r="E59" s="129">
        <v>1</v>
      </c>
      <c r="F59" s="130">
        <v>42491</v>
      </c>
      <c r="G59" s="123">
        <f t="shared" si="2"/>
        <v>42491</v>
      </c>
    </row>
    <row r="60" spans="1:7" ht="18.399999999999999" customHeight="1">
      <c r="A60" s="139">
        <v>3.32</v>
      </c>
      <c r="B60" s="395" t="s">
        <v>589</v>
      </c>
      <c r="C60" s="396"/>
      <c r="D60" s="133" t="s">
        <v>1</v>
      </c>
      <c r="E60" s="129">
        <v>1</v>
      </c>
      <c r="F60" s="130">
        <v>46602</v>
      </c>
      <c r="G60" s="123">
        <f t="shared" si="2"/>
        <v>46602</v>
      </c>
    </row>
    <row r="61" spans="1:7" ht="18.399999999999999" customHeight="1">
      <c r="A61" s="139">
        <v>3.33</v>
      </c>
      <c r="B61" s="395" t="s">
        <v>588</v>
      </c>
      <c r="C61" s="396"/>
      <c r="D61" s="133" t="s">
        <v>1</v>
      </c>
      <c r="E61" s="156">
        <v>1</v>
      </c>
      <c r="F61" s="130">
        <v>48327</v>
      </c>
      <c r="G61" s="123">
        <f t="shared" si="2"/>
        <v>48327</v>
      </c>
    </row>
    <row r="62" spans="1:7" ht="18.399999999999999" customHeight="1">
      <c r="A62" s="139">
        <v>3.34</v>
      </c>
      <c r="B62" s="395" t="s">
        <v>587</v>
      </c>
      <c r="C62" s="396"/>
      <c r="D62" s="133" t="s">
        <v>1</v>
      </c>
      <c r="E62" s="129">
        <v>1</v>
      </c>
      <c r="F62" s="130">
        <v>78677</v>
      </c>
      <c r="G62" s="123">
        <f t="shared" si="2"/>
        <v>78677</v>
      </c>
    </row>
    <row r="63" spans="1:7" ht="18.399999999999999" customHeight="1">
      <c r="A63" s="139">
        <v>3.35</v>
      </c>
      <c r="B63" s="395" t="s">
        <v>586</v>
      </c>
      <c r="C63" s="396"/>
      <c r="D63" s="133" t="s">
        <v>3</v>
      </c>
      <c r="E63" s="129">
        <v>1</v>
      </c>
      <c r="F63" s="130">
        <v>1000582</v>
      </c>
      <c r="G63" s="123">
        <f t="shared" si="2"/>
        <v>1000582</v>
      </c>
    </row>
    <row r="64" spans="1:7" ht="18.399999999999999" customHeight="1">
      <c r="A64" s="139">
        <v>3.36</v>
      </c>
      <c r="B64" s="395" t="s">
        <v>585</v>
      </c>
      <c r="C64" s="396"/>
      <c r="D64" s="133" t="s">
        <v>3</v>
      </c>
      <c r="E64" s="129">
        <v>1</v>
      </c>
      <c r="F64" s="130">
        <v>521381</v>
      </c>
      <c r="G64" s="123">
        <f t="shared" si="2"/>
        <v>521381</v>
      </c>
    </row>
    <row r="65" spans="1:7" ht="18.399999999999999" customHeight="1">
      <c r="A65" s="139">
        <v>3.37</v>
      </c>
      <c r="B65" s="395" t="s">
        <v>584</v>
      </c>
      <c r="C65" s="396"/>
      <c r="D65" s="133" t="s">
        <v>3</v>
      </c>
      <c r="E65" s="129">
        <v>1</v>
      </c>
      <c r="F65" s="130">
        <v>155398</v>
      </c>
      <c r="G65" s="123">
        <f t="shared" si="2"/>
        <v>155398</v>
      </c>
    </row>
    <row r="66" spans="1:7" ht="18.399999999999999" customHeight="1">
      <c r="A66" s="139">
        <v>3.38</v>
      </c>
      <c r="B66" s="395" t="s">
        <v>583</v>
      </c>
      <c r="C66" s="396"/>
      <c r="D66" s="133" t="s">
        <v>1</v>
      </c>
      <c r="E66" s="129">
        <v>1</v>
      </c>
      <c r="F66" s="130">
        <v>26979</v>
      </c>
      <c r="G66" s="123">
        <f t="shared" si="2"/>
        <v>26979</v>
      </c>
    </row>
    <row r="67" spans="1:7" ht="18.399999999999999" customHeight="1">
      <c r="A67" s="139">
        <v>3.39</v>
      </c>
      <c r="B67" s="395" t="s">
        <v>582</v>
      </c>
      <c r="C67" s="396"/>
      <c r="D67" s="133" t="s">
        <v>3</v>
      </c>
      <c r="E67" s="129">
        <v>1</v>
      </c>
      <c r="F67" s="130">
        <v>991554</v>
      </c>
      <c r="G67" s="123">
        <f t="shared" si="2"/>
        <v>991554</v>
      </c>
    </row>
    <row r="68" spans="1:7" ht="18.399999999999999" customHeight="1">
      <c r="A68" s="138">
        <v>4</v>
      </c>
      <c r="B68" s="397" t="s">
        <v>581</v>
      </c>
      <c r="C68" s="398"/>
      <c r="D68" s="137"/>
      <c r="E68" s="136"/>
      <c r="F68" s="135"/>
      <c r="G68" s="135"/>
    </row>
    <row r="69" spans="1:7" ht="18.399999999999999" customHeight="1">
      <c r="A69" s="134">
        <v>4.0999999999999996</v>
      </c>
      <c r="B69" s="395" t="s">
        <v>580</v>
      </c>
      <c r="C69" s="396"/>
      <c r="D69" s="133" t="s">
        <v>1</v>
      </c>
      <c r="E69" s="119">
        <v>100</v>
      </c>
      <c r="F69" s="130">
        <v>14504</v>
      </c>
      <c r="G69" s="123">
        <f>+F69*E69</f>
        <v>1450400</v>
      </c>
    </row>
    <row r="70" spans="1:7" ht="18.399999999999999" customHeight="1">
      <c r="A70" s="134">
        <v>4.2</v>
      </c>
      <c r="B70" s="395" t="s">
        <v>579</v>
      </c>
      <c r="C70" s="396"/>
      <c r="D70" s="133" t="s">
        <v>1</v>
      </c>
      <c r="E70" s="119">
        <v>100</v>
      </c>
      <c r="F70" s="130">
        <v>6331</v>
      </c>
      <c r="G70" s="123">
        <f>+F70*E70</f>
        <v>633100</v>
      </c>
    </row>
    <row r="71" spans="1:7" ht="18.399999999999999" customHeight="1">
      <c r="A71" s="134">
        <v>4.3</v>
      </c>
      <c r="B71" s="395" t="s">
        <v>578</v>
      </c>
      <c r="C71" s="396"/>
      <c r="D71" s="133" t="s">
        <v>1</v>
      </c>
      <c r="E71" s="119">
        <v>100</v>
      </c>
      <c r="F71" s="130">
        <v>15000</v>
      </c>
      <c r="G71" s="123">
        <f>+F71*E71</f>
        <v>1500000</v>
      </c>
    </row>
    <row r="72" spans="1:7" ht="18.399999999999999" customHeight="1">
      <c r="A72" s="138">
        <v>5</v>
      </c>
      <c r="B72" s="397" t="s">
        <v>577</v>
      </c>
      <c r="C72" s="398"/>
      <c r="D72" s="137"/>
      <c r="E72" s="150"/>
      <c r="F72" s="135"/>
      <c r="G72" s="135"/>
    </row>
    <row r="73" spans="1:7" ht="18.399999999999999" customHeight="1">
      <c r="A73" s="134">
        <v>5.0999999999999996</v>
      </c>
      <c r="B73" s="395" t="s">
        <v>576</v>
      </c>
      <c r="C73" s="396"/>
      <c r="D73" s="133" t="s">
        <v>562</v>
      </c>
      <c r="E73" s="129">
        <v>400</v>
      </c>
      <c r="F73" s="130">
        <v>17000</v>
      </c>
      <c r="G73" s="123">
        <f t="shared" ref="G73:G78" si="3">+F73*E73</f>
        <v>6800000</v>
      </c>
    </row>
    <row r="74" spans="1:7" ht="18.399999999999999" customHeight="1">
      <c r="A74" s="134">
        <v>5.2</v>
      </c>
      <c r="B74" s="395" t="s">
        <v>575</v>
      </c>
      <c r="C74" s="396"/>
      <c r="D74" s="133" t="s">
        <v>1</v>
      </c>
      <c r="E74" s="119">
        <v>100</v>
      </c>
      <c r="F74" s="130">
        <v>18000</v>
      </c>
      <c r="G74" s="123">
        <f t="shared" si="3"/>
        <v>1800000</v>
      </c>
    </row>
    <row r="75" spans="1:7" ht="18.399999999999999" customHeight="1">
      <c r="A75" s="134">
        <v>5.3</v>
      </c>
      <c r="B75" s="395" t="s">
        <v>574</v>
      </c>
      <c r="C75" s="396"/>
      <c r="D75" s="133" t="s">
        <v>1</v>
      </c>
      <c r="E75" s="119">
        <v>100</v>
      </c>
      <c r="F75" s="130">
        <v>18000</v>
      </c>
      <c r="G75" s="123">
        <f t="shared" si="3"/>
        <v>1800000</v>
      </c>
    </row>
    <row r="76" spans="1:7" ht="18.399999999999999" customHeight="1">
      <c r="A76" s="134">
        <v>5.4</v>
      </c>
      <c r="B76" s="395" t="s">
        <v>573</v>
      </c>
      <c r="C76" s="396"/>
      <c r="D76" s="133" t="s">
        <v>1</v>
      </c>
      <c r="E76" s="119">
        <v>100</v>
      </c>
      <c r="F76" s="130">
        <v>23360</v>
      </c>
      <c r="G76" s="123">
        <f t="shared" si="3"/>
        <v>2336000</v>
      </c>
    </row>
    <row r="77" spans="1:7" ht="18.399999999999999" customHeight="1">
      <c r="A77" s="134">
        <v>5.5</v>
      </c>
      <c r="B77" s="395" t="s">
        <v>572</v>
      </c>
      <c r="C77" s="396"/>
      <c r="D77" s="133" t="s">
        <v>1</v>
      </c>
      <c r="E77" s="119">
        <v>400</v>
      </c>
      <c r="F77" s="130">
        <v>14000</v>
      </c>
      <c r="G77" s="123">
        <f t="shared" si="3"/>
        <v>5600000</v>
      </c>
    </row>
    <row r="78" spans="1:7" ht="18.399999999999999" customHeight="1">
      <c r="A78" s="134">
        <v>5.6</v>
      </c>
      <c r="B78" s="395" t="s">
        <v>571</v>
      </c>
      <c r="C78" s="396"/>
      <c r="D78" s="133" t="s">
        <v>3</v>
      </c>
      <c r="E78" s="119">
        <v>1</v>
      </c>
      <c r="F78" s="130">
        <v>27000</v>
      </c>
      <c r="G78" s="123">
        <f t="shared" si="3"/>
        <v>27000</v>
      </c>
    </row>
    <row r="79" spans="1:7" ht="18.399999999999999" customHeight="1">
      <c r="A79" s="151">
        <v>6</v>
      </c>
      <c r="B79" s="397" t="s">
        <v>570</v>
      </c>
      <c r="C79" s="398"/>
      <c r="D79" s="137"/>
      <c r="E79" s="155"/>
      <c r="F79" s="135"/>
      <c r="G79" s="135"/>
    </row>
    <row r="80" spans="1:7" ht="18.399999999999999" customHeight="1">
      <c r="A80" s="134">
        <v>6.1</v>
      </c>
      <c r="B80" s="395" t="s">
        <v>569</v>
      </c>
      <c r="C80" s="396"/>
      <c r="D80" s="133" t="s">
        <v>3</v>
      </c>
      <c r="E80" s="119">
        <v>50</v>
      </c>
      <c r="F80" s="130">
        <v>30000</v>
      </c>
      <c r="G80" s="123">
        <f t="shared" ref="G80:G95" si="4">+F80*E80</f>
        <v>1500000</v>
      </c>
    </row>
    <row r="81" spans="1:7" ht="26.25" customHeight="1">
      <c r="A81" s="134">
        <v>6.2</v>
      </c>
      <c r="B81" s="399" t="s">
        <v>568</v>
      </c>
      <c r="C81" s="400"/>
      <c r="D81" s="133" t="s">
        <v>362</v>
      </c>
      <c r="E81" s="119">
        <v>40</v>
      </c>
      <c r="F81" s="140">
        <v>350000</v>
      </c>
      <c r="G81" s="123">
        <f t="shared" si="4"/>
        <v>14000000</v>
      </c>
    </row>
    <row r="82" spans="1:7" ht="18.399999999999999" customHeight="1">
      <c r="A82" s="134">
        <v>6.3</v>
      </c>
      <c r="B82" s="395" t="s">
        <v>567</v>
      </c>
      <c r="C82" s="396"/>
      <c r="D82" s="133" t="s">
        <v>362</v>
      </c>
      <c r="E82" s="119">
        <v>150</v>
      </c>
      <c r="F82" s="130">
        <v>15000</v>
      </c>
      <c r="G82" s="123">
        <f t="shared" si="4"/>
        <v>2250000</v>
      </c>
    </row>
    <row r="83" spans="1:7" ht="18.399999999999999" customHeight="1">
      <c r="A83" s="134">
        <v>6.4</v>
      </c>
      <c r="B83" s="395" t="s">
        <v>566</v>
      </c>
      <c r="C83" s="396"/>
      <c r="D83" s="133" t="s">
        <v>362</v>
      </c>
      <c r="E83" s="119">
        <v>55</v>
      </c>
      <c r="F83" s="130">
        <v>180000</v>
      </c>
      <c r="G83" s="123">
        <f t="shared" si="4"/>
        <v>9900000</v>
      </c>
    </row>
    <row r="84" spans="1:7" ht="18.399999999999999" customHeight="1">
      <c r="A84" s="134">
        <v>6.5</v>
      </c>
      <c r="B84" s="395" t="s">
        <v>565</v>
      </c>
      <c r="C84" s="396"/>
      <c r="D84" s="133" t="s">
        <v>362</v>
      </c>
      <c r="E84" s="119">
        <v>20</v>
      </c>
      <c r="F84" s="130">
        <v>220000</v>
      </c>
      <c r="G84" s="123">
        <f t="shared" si="4"/>
        <v>4400000</v>
      </c>
    </row>
    <row r="85" spans="1:7" ht="18.399999999999999" customHeight="1">
      <c r="A85" s="134">
        <v>6.6</v>
      </c>
      <c r="B85" s="395" t="s">
        <v>564</v>
      </c>
      <c r="C85" s="396"/>
      <c r="D85" s="133" t="s">
        <v>562</v>
      </c>
      <c r="E85" s="119">
        <v>1</v>
      </c>
      <c r="F85" s="130">
        <v>60000</v>
      </c>
      <c r="G85" s="123">
        <f t="shared" si="4"/>
        <v>60000</v>
      </c>
    </row>
    <row r="86" spans="1:7" ht="18.399999999999999" customHeight="1">
      <c r="A86" s="134">
        <v>6.7</v>
      </c>
      <c r="B86" s="395" t="s">
        <v>563</v>
      </c>
      <c r="C86" s="396"/>
      <c r="D86" s="133" t="s">
        <v>562</v>
      </c>
      <c r="E86" s="119">
        <v>60</v>
      </c>
      <c r="F86" s="130">
        <v>80000</v>
      </c>
      <c r="G86" s="123">
        <f t="shared" si="4"/>
        <v>4800000</v>
      </c>
    </row>
    <row r="87" spans="1:7" ht="18.399999999999999" customHeight="1">
      <c r="A87" s="134">
        <v>6.8</v>
      </c>
      <c r="B87" s="395" t="s">
        <v>561</v>
      </c>
      <c r="C87" s="396"/>
      <c r="D87" s="133" t="s">
        <v>362</v>
      </c>
      <c r="E87" s="119">
        <v>10</v>
      </c>
      <c r="F87" s="130">
        <v>50000</v>
      </c>
      <c r="G87" s="123">
        <f t="shared" si="4"/>
        <v>500000</v>
      </c>
    </row>
    <row r="88" spans="1:7" ht="18.399999999999999" customHeight="1">
      <c r="A88" s="134">
        <v>6.9</v>
      </c>
      <c r="B88" s="395" t="s">
        <v>560</v>
      </c>
      <c r="C88" s="396"/>
      <c r="D88" s="133" t="s">
        <v>5</v>
      </c>
      <c r="E88" s="119">
        <v>120</v>
      </c>
      <c r="F88" s="130">
        <v>10000</v>
      </c>
      <c r="G88" s="123">
        <f t="shared" si="4"/>
        <v>1200000</v>
      </c>
    </row>
    <row r="89" spans="1:7" ht="18.399999999999999" customHeight="1">
      <c r="A89" s="134">
        <v>6.1</v>
      </c>
      <c r="B89" s="395" t="s">
        <v>559</v>
      </c>
      <c r="C89" s="396"/>
      <c r="D89" s="133" t="s">
        <v>3</v>
      </c>
      <c r="E89" s="119">
        <v>30</v>
      </c>
      <c r="F89" s="130">
        <v>60000</v>
      </c>
      <c r="G89" s="123">
        <f t="shared" si="4"/>
        <v>1800000</v>
      </c>
    </row>
    <row r="90" spans="1:7" ht="18.399999999999999" customHeight="1">
      <c r="A90" s="139">
        <v>6.11</v>
      </c>
      <c r="B90" s="395" t="s">
        <v>558</v>
      </c>
      <c r="C90" s="396"/>
      <c r="D90" s="133" t="s">
        <v>1</v>
      </c>
      <c r="E90" s="119">
        <v>100</v>
      </c>
      <c r="F90" s="130">
        <v>40000</v>
      </c>
      <c r="G90" s="123">
        <f t="shared" si="4"/>
        <v>4000000</v>
      </c>
    </row>
    <row r="91" spans="1:7" ht="18.399999999999999" customHeight="1">
      <c r="A91" s="139">
        <v>6.12</v>
      </c>
      <c r="B91" s="395" t="s">
        <v>557</v>
      </c>
      <c r="C91" s="396"/>
      <c r="D91" s="133" t="s">
        <v>3</v>
      </c>
      <c r="E91" s="119">
        <v>30</v>
      </c>
      <c r="F91" s="130">
        <v>90000</v>
      </c>
      <c r="G91" s="123">
        <f t="shared" si="4"/>
        <v>2700000</v>
      </c>
    </row>
    <row r="92" spans="1:7" ht="18.399999999999999" customHeight="1">
      <c r="A92" s="139">
        <v>6.13</v>
      </c>
      <c r="B92" s="395" t="s">
        <v>556</v>
      </c>
      <c r="C92" s="396"/>
      <c r="D92" s="133" t="s">
        <v>3</v>
      </c>
      <c r="E92" s="119">
        <v>30</v>
      </c>
      <c r="F92" s="130">
        <v>20000</v>
      </c>
      <c r="G92" s="123">
        <f t="shared" si="4"/>
        <v>600000</v>
      </c>
    </row>
    <row r="93" spans="1:7" ht="18.399999999999999" customHeight="1">
      <c r="A93" s="139">
        <v>6.14</v>
      </c>
      <c r="B93" s="395" t="s">
        <v>555</v>
      </c>
      <c r="C93" s="396"/>
      <c r="D93" s="133" t="s">
        <v>3</v>
      </c>
      <c r="E93" s="119">
        <v>30</v>
      </c>
      <c r="F93" s="130">
        <v>220000</v>
      </c>
      <c r="G93" s="123">
        <f t="shared" si="4"/>
        <v>6600000</v>
      </c>
    </row>
    <row r="94" spans="1:7" ht="18.399999999999999" customHeight="1">
      <c r="A94" s="139">
        <v>6.15</v>
      </c>
      <c r="B94" s="395" t="s">
        <v>554</v>
      </c>
      <c r="C94" s="396"/>
      <c r="D94" s="133" t="s">
        <v>3</v>
      </c>
      <c r="E94" s="119">
        <v>500</v>
      </c>
      <c r="F94" s="130">
        <v>15000</v>
      </c>
      <c r="G94" s="123">
        <f t="shared" si="4"/>
        <v>7500000</v>
      </c>
    </row>
    <row r="95" spans="1:7" ht="18.399999999999999" customHeight="1">
      <c r="A95" s="139">
        <v>6.16</v>
      </c>
      <c r="B95" s="395" t="s">
        <v>553</v>
      </c>
      <c r="C95" s="396"/>
      <c r="D95" s="133" t="s">
        <v>5</v>
      </c>
      <c r="E95" s="119">
        <v>30</v>
      </c>
      <c r="F95" s="130">
        <v>300000</v>
      </c>
      <c r="G95" s="123">
        <f t="shared" si="4"/>
        <v>9000000</v>
      </c>
    </row>
    <row r="96" spans="1:7" ht="18.399999999999999" customHeight="1">
      <c r="A96" s="138">
        <v>7</v>
      </c>
      <c r="B96" s="397" t="s">
        <v>552</v>
      </c>
      <c r="C96" s="398"/>
      <c r="D96" s="137"/>
      <c r="E96" s="150"/>
      <c r="F96" s="135"/>
      <c r="G96" s="135"/>
    </row>
    <row r="97" spans="1:7" ht="18.399999999999999" customHeight="1">
      <c r="A97" s="134">
        <v>7.1</v>
      </c>
      <c r="B97" s="395" t="s">
        <v>551</v>
      </c>
      <c r="C97" s="396"/>
      <c r="D97" s="133" t="s">
        <v>5</v>
      </c>
      <c r="E97" s="147">
        <v>80</v>
      </c>
      <c r="F97" s="130">
        <v>85000</v>
      </c>
      <c r="G97" s="123">
        <f>+F97*E97</f>
        <v>6800000</v>
      </c>
    </row>
    <row r="98" spans="1:7" ht="18.399999999999999" customHeight="1">
      <c r="A98" s="134">
        <v>7.2</v>
      </c>
      <c r="B98" s="395" t="s">
        <v>102</v>
      </c>
      <c r="C98" s="396"/>
      <c r="D98" s="133" t="s">
        <v>5</v>
      </c>
      <c r="E98" s="147">
        <v>200</v>
      </c>
      <c r="F98" s="130">
        <v>80000</v>
      </c>
      <c r="G98" s="123">
        <f>+F98*E98</f>
        <v>16000000</v>
      </c>
    </row>
    <row r="99" spans="1:7" ht="18.399999999999999" customHeight="1">
      <c r="A99" s="134">
        <v>7.3</v>
      </c>
      <c r="B99" s="395" t="s">
        <v>550</v>
      </c>
      <c r="C99" s="396"/>
      <c r="D99" s="133" t="s">
        <v>5</v>
      </c>
      <c r="E99" s="147">
        <v>20</v>
      </c>
      <c r="F99" s="130">
        <v>90000</v>
      </c>
      <c r="G99" s="123">
        <f>+F99*E99</f>
        <v>1800000</v>
      </c>
    </row>
    <row r="100" spans="1:7" ht="18.399999999999999" customHeight="1">
      <c r="A100" s="134">
        <v>7.4</v>
      </c>
      <c r="B100" s="395" t="s">
        <v>549</v>
      </c>
      <c r="C100" s="396"/>
      <c r="D100" s="133" t="s">
        <v>5</v>
      </c>
      <c r="E100" s="147">
        <v>30</v>
      </c>
      <c r="F100" s="130">
        <v>40000</v>
      </c>
      <c r="G100" s="123">
        <f>+F100*E100</f>
        <v>1200000</v>
      </c>
    </row>
    <row r="101" spans="1:7" ht="18.399999999999999" customHeight="1">
      <c r="A101" s="138">
        <v>8</v>
      </c>
      <c r="B101" s="397" t="s">
        <v>548</v>
      </c>
      <c r="C101" s="398"/>
      <c r="D101" s="137"/>
      <c r="E101" s="150"/>
      <c r="F101" s="135"/>
      <c r="G101" s="135"/>
    </row>
    <row r="102" spans="1:7" ht="18.399999999999999" customHeight="1">
      <c r="A102" s="134">
        <v>8.1</v>
      </c>
      <c r="B102" s="395" t="s">
        <v>547</v>
      </c>
      <c r="C102" s="396"/>
      <c r="D102" s="133" t="s">
        <v>5</v>
      </c>
      <c r="E102" s="129">
        <v>50</v>
      </c>
      <c r="F102" s="130">
        <v>20891</v>
      </c>
      <c r="G102" s="123">
        <f t="shared" ref="G102:G117" si="5">+F102*E102</f>
        <v>1044550</v>
      </c>
    </row>
    <row r="103" spans="1:7" ht="18.399999999999999" customHeight="1">
      <c r="A103" s="134">
        <v>8.1999999999999993</v>
      </c>
      <c r="B103" s="395" t="s">
        <v>546</v>
      </c>
      <c r="C103" s="396"/>
      <c r="D103" s="133" t="s">
        <v>5</v>
      </c>
      <c r="E103" s="129">
        <v>10</v>
      </c>
      <c r="F103" s="130">
        <v>76692</v>
      </c>
      <c r="G103" s="123">
        <f t="shared" si="5"/>
        <v>766920</v>
      </c>
    </row>
    <row r="104" spans="1:7" ht="18.399999999999999" customHeight="1">
      <c r="A104" s="134">
        <v>8.3000000000000007</v>
      </c>
      <c r="B104" s="395" t="s">
        <v>545</v>
      </c>
      <c r="C104" s="396"/>
      <c r="D104" s="133" t="s">
        <v>1</v>
      </c>
      <c r="E104" s="129">
        <v>100</v>
      </c>
      <c r="F104" s="130">
        <v>5062</v>
      </c>
      <c r="G104" s="123">
        <f t="shared" si="5"/>
        <v>506200</v>
      </c>
    </row>
    <row r="105" spans="1:7" ht="18.399999999999999" customHeight="1">
      <c r="A105" s="134">
        <v>8.4</v>
      </c>
      <c r="B105" s="395" t="s">
        <v>544</v>
      </c>
      <c r="C105" s="396"/>
      <c r="D105" s="133" t="s">
        <v>5</v>
      </c>
      <c r="E105" s="129">
        <v>50</v>
      </c>
      <c r="F105" s="130">
        <v>25746</v>
      </c>
      <c r="G105" s="123">
        <f t="shared" si="5"/>
        <v>1287300</v>
      </c>
    </row>
    <row r="106" spans="1:7" ht="18.399999999999999" customHeight="1">
      <c r="A106" s="134">
        <v>8.5</v>
      </c>
      <c r="B106" s="395" t="s">
        <v>543</v>
      </c>
      <c r="C106" s="396"/>
      <c r="D106" s="133" t="s">
        <v>1</v>
      </c>
      <c r="E106" s="129">
        <v>10</v>
      </c>
      <c r="F106" s="130">
        <v>7395</v>
      </c>
      <c r="G106" s="123">
        <f t="shared" si="5"/>
        <v>73950</v>
      </c>
    </row>
    <row r="107" spans="1:7" ht="18.399999999999999" customHeight="1">
      <c r="A107" s="134">
        <v>8.6</v>
      </c>
      <c r="B107" s="395" t="s">
        <v>543</v>
      </c>
      <c r="C107" s="396"/>
      <c r="D107" s="133" t="s">
        <v>5</v>
      </c>
      <c r="E107" s="129">
        <v>10</v>
      </c>
      <c r="F107" s="130">
        <v>26370</v>
      </c>
      <c r="G107" s="123">
        <f t="shared" si="5"/>
        <v>263700</v>
      </c>
    </row>
    <row r="108" spans="1:7" ht="18.399999999999999" customHeight="1">
      <c r="A108" s="134">
        <v>8.6999999999999993</v>
      </c>
      <c r="B108" s="395" t="s">
        <v>542</v>
      </c>
      <c r="C108" s="396"/>
      <c r="D108" s="133" t="s">
        <v>5</v>
      </c>
      <c r="E108" s="129">
        <v>50</v>
      </c>
      <c r="F108" s="130">
        <v>9734</v>
      </c>
      <c r="G108" s="123">
        <f t="shared" si="5"/>
        <v>486700</v>
      </c>
    </row>
    <row r="109" spans="1:7" ht="18.399999999999999" customHeight="1">
      <c r="A109" s="134">
        <v>8.8000000000000007</v>
      </c>
      <c r="B109" s="395" t="s">
        <v>541</v>
      </c>
      <c r="C109" s="396"/>
      <c r="D109" s="133" t="s">
        <v>5</v>
      </c>
      <c r="E109" s="129">
        <v>100</v>
      </c>
      <c r="F109" s="130">
        <v>28015</v>
      </c>
      <c r="G109" s="123">
        <f t="shared" si="5"/>
        <v>2801500</v>
      </c>
    </row>
    <row r="110" spans="1:7" ht="18.399999999999999" customHeight="1">
      <c r="A110" s="134">
        <v>8.9</v>
      </c>
      <c r="B110" s="395" t="s">
        <v>540</v>
      </c>
      <c r="C110" s="396"/>
      <c r="D110" s="133" t="s">
        <v>5</v>
      </c>
      <c r="E110" s="147">
        <v>250</v>
      </c>
      <c r="F110" s="130">
        <v>23180</v>
      </c>
      <c r="G110" s="123">
        <f t="shared" si="5"/>
        <v>5795000</v>
      </c>
    </row>
    <row r="111" spans="1:7" ht="18.399999999999999" customHeight="1">
      <c r="A111" s="134">
        <v>8.1</v>
      </c>
      <c r="B111" s="395" t="s">
        <v>539</v>
      </c>
      <c r="C111" s="396"/>
      <c r="D111" s="133" t="s">
        <v>5</v>
      </c>
      <c r="E111" s="147">
        <v>350</v>
      </c>
      <c r="F111" s="130">
        <v>7200</v>
      </c>
      <c r="G111" s="123">
        <f t="shared" si="5"/>
        <v>2520000</v>
      </c>
    </row>
    <row r="112" spans="1:7" ht="44.25" customHeight="1">
      <c r="A112" s="141">
        <v>8.11</v>
      </c>
      <c r="B112" s="395" t="s">
        <v>538</v>
      </c>
      <c r="C112" s="396"/>
      <c r="D112" s="142" t="s">
        <v>5</v>
      </c>
      <c r="E112" s="119">
        <v>350</v>
      </c>
      <c r="F112" s="154">
        <v>28030</v>
      </c>
      <c r="G112" s="123">
        <f t="shared" si="5"/>
        <v>9810500</v>
      </c>
    </row>
    <row r="113" spans="1:7" ht="18.399999999999999" customHeight="1">
      <c r="A113" s="139">
        <v>8.1199999999999992</v>
      </c>
      <c r="B113" s="395" t="s">
        <v>537</v>
      </c>
      <c r="C113" s="396"/>
      <c r="D113" s="133" t="s">
        <v>1</v>
      </c>
      <c r="E113" s="119">
        <v>300</v>
      </c>
      <c r="F113" s="130">
        <v>13800</v>
      </c>
      <c r="G113" s="123">
        <f t="shared" si="5"/>
        <v>4140000</v>
      </c>
    </row>
    <row r="114" spans="1:7" ht="18.399999999999999" customHeight="1">
      <c r="A114" s="139">
        <v>8.1300000000000008</v>
      </c>
      <c r="B114" s="395" t="s">
        <v>536</v>
      </c>
      <c r="C114" s="396"/>
      <c r="D114" s="133" t="s">
        <v>5</v>
      </c>
      <c r="E114" s="119">
        <v>100</v>
      </c>
      <c r="F114" s="130">
        <v>23400</v>
      </c>
      <c r="G114" s="123">
        <f t="shared" si="5"/>
        <v>2340000</v>
      </c>
    </row>
    <row r="115" spans="1:7" ht="44.25" customHeight="1">
      <c r="A115" s="141">
        <v>8.14</v>
      </c>
      <c r="B115" s="395" t="s">
        <v>535</v>
      </c>
      <c r="C115" s="396"/>
      <c r="D115" s="142" t="s">
        <v>5</v>
      </c>
      <c r="E115" s="119">
        <v>500</v>
      </c>
      <c r="F115" s="154">
        <v>27800</v>
      </c>
      <c r="G115" s="123">
        <f t="shared" si="5"/>
        <v>13900000</v>
      </c>
    </row>
    <row r="116" spans="1:7" ht="18.399999999999999" customHeight="1">
      <c r="A116" s="139">
        <v>8.15</v>
      </c>
      <c r="B116" s="395" t="s">
        <v>534</v>
      </c>
      <c r="C116" s="396"/>
      <c r="D116" s="133" t="s">
        <v>5</v>
      </c>
      <c r="E116" s="119">
        <v>300</v>
      </c>
      <c r="F116" s="130">
        <v>13800</v>
      </c>
      <c r="G116" s="123">
        <f t="shared" si="5"/>
        <v>4140000</v>
      </c>
    </row>
    <row r="117" spans="1:7" ht="18.399999999999999" customHeight="1">
      <c r="A117" s="139">
        <v>8.16</v>
      </c>
      <c r="B117" s="395" t="s">
        <v>533</v>
      </c>
      <c r="C117" s="396"/>
      <c r="D117" s="133" t="s">
        <v>1</v>
      </c>
      <c r="E117" s="119">
        <v>400</v>
      </c>
      <c r="F117" s="130">
        <v>6800</v>
      </c>
      <c r="G117" s="123">
        <f t="shared" si="5"/>
        <v>2720000</v>
      </c>
    </row>
    <row r="118" spans="1:7" ht="18.399999999999999" customHeight="1">
      <c r="A118" s="138">
        <v>9</v>
      </c>
      <c r="B118" s="397" t="s">
        <v>532</v>
      </c>
      <c r="C118" s="398"/>
      <c r="D118" s="137"/>
      <c r="E118" s="150"/>
      <c r="F118" s="135"/>
      <c r="G118" s="135"/>
    </row>
    <row r="119" spans="1:7" ht="18.399999999999999" customHeight="1">
      <c r="A119" s="134">
        <v>9.1</v>
      </c>
      <c r="B119" s="395" t="s">
        <v>531</v>
      </c>
      <c r="C119" s="396"/>
      <c r="D119" s="133" t="s">
        <v>5</v>
      </c>
      <c r="E119" s="119">
        <v>300</v>
      </c>
      <c r="F119" s="130">
        <v>120000</v>
      </c>
      <c r="G119" s="123">
        <f>+F119*E119</f>
        <v>36000000</v>
      </c>
    </row>
    <row r="120" spans="1:7" ht="18.399999999999999" customHeight="1">
      <c r="A120" s="134">
        <v>9.1999999999999993</v>
      </c>
      <c r="B120" s="395" t="s">
        <v>530</v>
      </c>
      <c r="C120" s="396"/>
      <c r="D120" s="133" t="s">
        <v>1</v>
      </c>
      <c r="E120" s="119">
        <v>1200</v>
      </c>
      <c r="F120" s="130">
        <v>15000</v>
      </c>
      <c r="G120" s="123">
        <f>+F120*E120</f>
        <v>18000000</v>
      </c>
    </row>
    <row r="121" spans="1:7" ht="18.399999999999999" customHeight="1">
      <c r="A121" s="134">
        <v>9.3000000000000007</v>
      </c>
      <c r="B121" s="395" t="s">
        <v>529</v>
      </c>
      <c r="C121" s="396"/>
      <c r="D121" s="133" t="s">
        <v>1</v>
      </c>
      <c r="E121" s="119">
        <v>200</v>
      </c>
      <c r="F121" s="130">
        <v>20000</v>
      </c>
      <c r="G121" s="123">
        <f>+F121*E121</f>
        <v>4000000</v>
      </c>
    </row>
    <row r="122" spans="1:7" ht="18.399999999999999" customHeight="1">
      <c r="A122" s="138">
        <v>10</v>
      </c>
      <c r="B122" s="397" t="s">
        <v>528</v>
      </c>
      <c r="C122" s="398"/>
      <c r="D122" s="137"/>
      <c r="E122" s="150"/>
      <c r="F122" s="135"/>
      <c r="G122" s="135"/>
    </row>
    <row r="123" spans="1:7" ht="18.399999999999999" customHeight="1">
      <c r="A123" s="134">
        <v>10.1</v>
      </c>
      <c r="B123" s="395" t="s">
        <v>527</v>
      </c>
      <c r="C123" s="396"/>
      <c r="D123" s="133" t="s">
        <v>5</v>
      </c>
      <c r="E123" s="119">
        <v>500</v>
      </c>
      <c r="F123" s="130">
        <v>41610</v>
      </c>
      <c r="G123" s="123">
        <f>+F123*E123</f>
        <v>20805000</v>
      </c>
    </row>
    <row r="124" spans="1:7" ht="18.399999999999999" customHeight="1">
      <c r="A124" s="134">
        <v>10.199999999999999</v>
      </c>
      <c r="B124" s="395" t="s">
        <v>526</v>
      </c>
      <c r="C124" s="396"/>
      <c r="D124" s="133" t="s">
        <v>5</v>
      </c>
      <c r="E124" s="119">
        <v>400</v>
      </c>
      <c r="F124" s="130">
        <v>33552</v>
      </c>
      <c r="G124" s="123">
        <f>+F124*E124</f>
        <v>13420800</v>
      </c>
    </row>
    <row r="125" spans="1:7" ht="18.399999999999999" customHeight="1">
      <c r="A125" s="134">
        <v>10.3</v>
      </c>
      <c r="B125" s="395" t="s">
        <v>525</v>
      </c>
      <c r="C125" s="396"/>
      <c r="D125" s="133" t="s">
        <v>5</v>
      </c>
      <c r="E125" s="119">
        <v>50</v>
      </c>
      <c r="F125" s="130">
        <v>30000</v>
      </c>
      <c r="G125" s="123">
        <f>+F125*E125</f>
        <v>1500000</v>
      </c>
    </row>
    <row r="126" spans="1:7" ht="18.399999999999999" customHeight="1">
      <c r="A126" s="134">
        <v>10.4</v>
      </c>
      <c r="B126" s="395" t="s">
        <v>524</v>
      </c>
      <c r="C126" s="396"/>
      <c r="D126" s="133" t="s">
        <v>5</v>
      </c>
      <c r="E126" s="119">
        <v>50</v>
      </c>
      <c r="F126" s="130">
        <v>70000</v>
      </c>
      <c r="G126" s="123">
        <f>+F126*E126</f>
        <v>3500000</v>
      </c>
    </row>
    <row r="127" spans="1:7" ht="18.399999999999999" customHeight="1">
      <c r="A127" s="138">
        <v>11</v>
      </c>
      <c r="B127" s="397" t="s">
        <v>523</v>
      </c>
      <c r="C127" s="398"/>
      <c r="D127" s="137"/>
      <c r="E127" s="150"/>
      <c r="F127" s="135"/>
      <c r="G127" s="135"/>
    </row>
    <row r="128" spans="1:7" ht="44.25" customHeight="1">
      <c r="A128" s="143">
        <v>11.1</v>
      </c>
      <c r="B128" s="395" t="s">
        <v>522</v>
      </c>
      <c r="C128" s="396"/>
      <c r="D128" s="142" t="s">
        <v>5</v>
      </c>
      <c r="E128" s="119">
        <v>80</v>
      </c>
      <c r="F128" s="154">
        <v>45600</v>
      </c>
      <c r="G128" s="123">
        <f>+F128*E128</f>
        <v>3648000</v>
      </c>
    </row>
    <row r="129" spans="1:7" ht="18.399999999999999" customHeight="1">
      <c r="A129" s="134">
        <v>11.2</v>
      </c>
      <c r="B129" s="395" t="s">
        <v>521</v>
      </c>
      <c r="C129" s="396"/>
      <c r="D129" s="133" t="s">
        <v>3</v>
      </c>
      <c r="E129" s="119">
        <v>30</v>
      </c>
      <c r="F129" s="130">
        <v>135000</v>
      </c>
      <c r="G129" s="123">
        <f>+F129*E129</f>
        <v>4050000</v>
      </c>
    </row>
    <row r="130" spans="1:7" ht="18.399999999999999" customHeight="1">
      <c r="A130" s="134">
        <v>11.3</v>
      </c>
      <c r="B130" s="395" t="s">
        <v>520</v>
      </c>
      <c r="C130" s="396"/>
      <c r="D130" s="133" t="s">
        <v>5</v>
      </c>
      <c r="E130" s="119">
        <v>20</v>
      </c>
      <c r="F130" s="130">
        <v>236000</v>
      </c>
      <c r="G130" s="123">
        <f>+F130*E130</f>
        <v>4720000</v>
      </c>
    </row>
    <row r="131" spans="1:7" ht="18.399999999999999" customHeight="1">
      <c r="A131" s="138">
        <v>12</v>
      </c>
      <c r="B131" s="397" t="s">
        <v>519</v>
      </c>
      <c r="C131" s="398"/>
      <c r="D131" s="137"/>
      <c r="E131" s="150"/>
      <c r="F131" s="135"/>
      <c r="G131" s="135"/>
    </row>
    <row r="132" spans="1:7" ht="18.399999999999999" customHeight="1">
      <c r="A132" s="134">
        <v>12.1</v>
      </c>
      <c r="B132" s="395" t="s">
        <v>518</v>
      </c>
      <c r="C132" s="396"/>
      <c r="D132" s="133" t="s">
        <v>5</v>
      </c>
      <c r="E132" s="119">
        <v>30</v>
      </c>
      <c r="F132" s="153">
        <v>0</v>
      </c>
      <c r="G132" s="123">
        <f>+F132*E132</f>
        <v>0</v>
      </c>
    </row>
    <row r="133" spans="1:7" ht="18.399999999999999" customHeight="1">
      <c r="A133" s="134">
        <v>12.2</v>
      </c>
      <c r="B133" s="395" t="s">
        <v>517</v>
      </c>
      <c r="C133" s="396"/>
      <c r="D133" s="133" t="s">
        <v>5</v>
      </c>
      <c r="E133" s="119">
        <v>20</v>
      </c>
      <c r="F133" s="153">
        <v>0</v>
      </c>
      <c r="G133" s="123">
        <f>+F133*E133</f>
        <v>0</v>
      </c>
    </row>
    <row r="134" spans="1:7" ht="18.399999999999999" customHeight="1">
      <c r="A134" s="134">
        <v>12.3</v>
      </c>
      <c r="B134" s="395" t="s">
        <v>516</v>
      </c>
      <c r="C134" s="396"/>
      <c r="D134" s="133" t="s">
        <v>1</v>
      </c>
      <c r="E134" s="119">
        <v>1000</v>
      </c>
      <c r="F134" s="130">
        <v>28438</v>
      </c>
      <c r="G134" s="123">
        <f>+F134*E134</f>
        <v>28438000</v>
      </c>
    </row>
    <row r="135" spans="1:7" ht="18.399999999999999" customHeight="1">
      <c r="A135" s="134">
        <v>12.4</v>
      </c>
      <c r="B135" s="395" t="s">
        <v>515</v>
      </c>
      <c r="C135" s="396"/>
      <c r="D135" s="133" t="s">
        <v>1</v>
      </c>
      <c r="E135" s="119">
        <v>20</v>
      </c>
      <c r="F135" s="130">
        <v>240000</v>
      </c>
      <c r="G135" s="123">
        <f>+F135*E135</f>
        <v>4800000</v>
      </c>
    </row>
    <row r="136" spans="1:7" ht="18.399999999999999" customHeight="1">
      <c r="A136" s="138">
        <v>13</v>
      </c>
      <c r="B136" s="397" t="s">
        <v>514</v>
      </c>
      <c r="C136" s="398"/>
      <c r="D136" s="137"/>
      <c r="E136" s="150"/>
      <c r="F136" s="135"/>
      <c r="G136" s="135"/>
    </row>
    <row r="137" spans="1:7" ht="29.25" customHeight="1">
      <c r="A137" s="134">
        <v>13.1</v>
      </c>
      <c r="B137" s="399" t="s">
        <v>513</v>
      </c>
      <c r="C137" s="400"/>
      <c r="D137" s="133" t="s">
        <v>3</v>
      </c>
      <c r="E137" s="119">
        <v>19</v>
      </c>
      <c r="F137" s="140">
        <v>91621</v>
      </c>
      <c r="G137" s="123">
        <f t="shared" ref="G137:G162" si="6">+F137*E137</f>
        <v>1740799</v>
      </c>
    </row>
    <row r="138" spans="1:7" ht="18.399999999999999" customHeight="1">
      <c r="A138" s="134">
        <v>13.2</v>
      </c>
      <c r="B138" s="395" t="s">
        <v>512</v>
      </c>
      <c r="C138" s="396"/>
      <c r="D138" s="133" t="s">
        <v>3</v>
      </c>
      <c r="E138" s="119">
        <v>10</v>
      </c>
      <c r="F138" s="130">
        <v>10000</v>
      </c>
      <c r="G138" s="123">
        <f t="shared" si="6"/>
        <v>100000</v>
      </c>
    </row>
    <row r="139" spans="1:7" ht="18.399999999999999" customHeight="1">
      <c r="A139" s="134">
        <v>13.3</v>
      </c>
      <c r="B139" s="395" t="s">
        <v>511</v>
      </c>
      <c r="C139" s="396"/>
      <c r="D139" s="133" t="s">
        <v>3</v>
      </c>
      <c r="E139" s="119">
        <v>84</v>
      </c>
      <c r="F139" s="130">
        <v>60000</v>
      </c>
      <c r="G139" s="123">
        <f t="shared" si="6"/>
        <v>5040000</v>
      </c>
    </row>
    <row r="140" spans="1:7" ht="18.399999999999999" customHeight="1">
      <c r="A140" s="134">
        <v>13.4</v>
      </c>
      <c r="B140" s="395" t="s">
        <v>480</v>
      </c>
      <c r="C140" s="396"/>
      <c r="D140" s="133" t="s">
        <v>3</v>
      </c>
      <c r="E140" s="119">
        <v>74</v>
      </c>
      <c r="F140" s="130">
        <v>90000</v>
      </c>
      <c r="G140" s="123">
        <f t="shared" si="6"/>
        <v>6660000</v>
      </c>
    </row>
    <row r="141" spans="1:7" ht="18.399999999999999" customHeight="1">
      <c r="A141" s="134">
        <v>13.5</v>
      </c>
      <c r="B141" s="395" t="s">
        <v>510</v>
      </c>
      <c r="C141" s="396"/>
      <c r="D141" s="133" t="s">
        <v>3</v>
      </c>
      <c r="E141" s="119">
        <v>1</v>
      </c>
      <c r="F141" s="130">
        <v>400000</v>
      </c>
      <c r="G141" s="123">
        <f t="shared" si="6"/>
        <v>400000</v>
      </c>
    </row>
    <row r="142" spans="1:7" ht="25.5" customHeight="1">
      <c r="A142" s="134">
        <v>13.6</v>
      </c>
      <c r="B142" s="399" t="s">
        <v>509</v>
      </c>
      <c r="C142" s="400"/>
      <c r="D142" s="133" t="s">
        <v>3</v>
      </c>
      <c r="E142" s="119">
        <v>1</v>
      </c>
      <c r="F142" s="130">
        <v>700000</v>
      </c>
      <c r="G142" s="123">
        <f t="shared" si="6"/>
        <v>700000</v>
      </c>
    </row>
    <row r="143" spans="1:7" ht="18.399999999999999" customHeight="1">
      <c r="A143" s="134">
        <v>13.7</v>
      </c>
      <c r="B143" s="395" t="s">
        <v>508</v>
      </c>
      <c r="C143" s="396"/>
      <c r="D143" s="133" t="s">
        <v>3</v>
      </c>
      <c r="E143" s="119">
        <v>60</v>
      </c>
      <c r="F143" s="130">
        <v>40000</v>
      </c>
      <c r="G143" s="123">
        <f t="shared" si="6"/>
        <v>2400000</v>
      </c>
    </row>
    <row r="144" spans="1:7" ht="18.399999999999999" customHeight="1">
      <c r="A144" s="134">
        <v>13.8</v>
      </c>
      <c r="B144" s="395" t="s">
        <v>507</v>
      </c>
      <c r="C144" s="396"/>
      <c r="D144" s="133" t="s">
        <v>3</v>
      </c>
      <c r="E144" s="119">
        <v>5</v>
      </c>
      <c r="F144" s="130">
        <v>10000</v>
      </c>
      <c r="G144" s="123">
        <f t="shared" si="6"/>
        <v>50000</v>
      </c>
    </row>
    <row r="145" spans="1:7" ht="18.399999999999999" customHeight="1">
      <c r="A145" s="134">
        <v>13.9</v>
      </c>
      <c r="B145" s="395" t="s">
        <v>506</v>
      </c>
      <c r="C145" s="396"/>
      <c r="D145" s="133" t="s">
        <v>3</v>
      </c>
      <c r="E145" s="119">
        <v>1</v>
      </c>
      <c r="F145" s="130">
        <v>15000</v>
      </c>
      <c r="G145" s="123">
        <f t="shared" si="6"/>
        <v>15000</v>
      </c>
    </row>
    <row r="146" spans="1:7" ht="18.399999999999999" customHeight="1">
      <c r="A146" s="139">
        <v>13.1</v>
      </c>
      <c r="B146" s="395" t="s">
        <v>505</v>
      </c>
      <c r="C146" s="396"/>
      <c r="D146" s="133" t="s">
        <v>5</v>
      </c>
      <c r="E146" s="119">
        <v>20</v>
      </c>
      <c r="F146" s="130">
        <v>15000</v>
      </c>
      <c r="G146" s="123">
        <f t="shared" si="6"/>
        <v>300000</v>
      </c>
    </row>
    <row r="147" spans="1:7" ht="18.399999999999999" customHeight="1">
      <c r="A147" s="139">
        <v>13.11</v>
      </c>
      <c r="B147" s="395" t="s">
        <v>504</v>
      </c>
      <c r="C147" s="396"/>
      <c r="D147" s="133" t="s">
        <v>3</v>
      </c>
      <c r="E147" s="119">
        <v>40</v>
      </c>
      <c r="F147" s="130">
        <v>5000</v>
      </c>
      <c r="G147" s="123">
        <f t="shared" si="6"/>
        <v>200000</v>
      </c>
    </row>
    <row r="148" spans="1:7" ht="18.399999999999999" customHeight="1">
      <c r="A148" s="139">
        <v>13.12</v>
      </c>
      <c r="B148" s="395" t="s">
        <v>503</v>
      </c>
      <c r="C148" s="396"/>
      <c r="D148" s="133" t="s">
        <v>1</v>
      </c>
      <c r="E148" s="119">
        <v>74</v>
      </c>
      <c r="F148" s="130">
        <v>24000</v>
      </c>
      <c r="G148" s="123">
        <f t="shared" si="6"/>
        <v>1776000</v>
      </c>
    </row>
    <row r="149" spans="1:7" ht="18.399999999999999" customHeight="1">
      <c r="A149" s="139">
        <v>13.13</v>
      </c>
      <c r="B149" s="395" t="s">
        <v>502</v>
      </c>
      <c r="C149" s="396"/>
      <c r="D149" s="133" t="s">
        <v>1</v>
      </c>
      <c r="E149" s="119">
        <v>100</v>
      </c>
      <c r="F149" s="130">
        <v>60000</v>
      </c>
      <c r="G149" s="123">
        <f t="shared" si="6"/>
        <v>6000000</v>
      </c>
    </row>
    <row r="150" spans="1:7" ht="18.399999999999999" customHeight="1">
      <c r="A150" s="139">
        <v>13.14</v>
      </c>
      <c r="B150" s="395" t="s">
        <v>501</v>
      </c>
      <c r="C150" s="396"/>
      <c r="D150" s="133" t="s">
        <v>1</v>
      </c>
      <c r="E150" s="119">
        <v>30</v>
      </c>
      <c r="F150" s="130">
        <v>60000</v>
      </c>
      <c r="G150" s="123">
        <f t="shared" si="6"/>
        <v>1800000</v>
      </c>
    </row>
    <row r="151" spans="1:7" ht="18.399999999999999" customHeight="1">
      <c r="A151" s="139">
        <v>13.15</v>
      </c>
      <c r="B151" s="395" t="s">
        <v>500</v>
      </c>
      <c r="C151" s="396"/>
      <c r="D151" s="133" t="s">
        <v>1</v>
      </c>
      <c r="E151" s="119">
        <v>200</v>
      </c>
      <c r="F151" s="130">
        <v>40000</v>
      </c>
      <c r="G151" s="123">
        <f t="shared" si="6"/>
        <v>8000000</v>
      </c>
    </row>
    <row r="152" spans="1:7" ht="18.399999999999999" customHeight="1">
      <c r="A152" s="139">
        <v>13.16</v>
      </c>
      <c r="B152" s="395" t="s">
        <v>499</v>
      </c>
      <c r="C152" s="396"/>
      <c r="D152" s="133" t="s">
        <v>1</v>
      </c>
      <c r="E152" s="119">
        <v>200</v>
      </c>
      <c r="F152" s="130">
        <v>40000</v>
      </c>
      <c r="G152" s="123">
        <f t="shared" si="6"/>
        <v>8000000</v>
      </c>
    </row>
    <row r="153" spans="1:7" ht="18.399999999999999" customHeight="1">
      <c r="A153" s="139">
        <v>13.17</v>
      </c>
      <c r="B153" s="395" t="s">
        <v>498</v>
      </c>
      <c r="C153" s="396"/>
      <c r="D153" s="133" t="s">
        <v>1</v>
      </c>
      <c r="E153" s="119">
        <v>100</v>
      </c>
      <c r="F153" s="130">
        <v>350000</v>
      </c>
      <c r="G153" s="123">
        <f t="shared" si="6"/>
        <v>35000000</v>
      </c>
    </row>
    <row r="154" spans="1:7" ht="18.399999999999999" customHeight="1">
      <c r="A154" s="139">
        <v>13.18</v>
      </c>
      <c r="B154" s="395" t="s">
        <v>497</v>
      </c>
      <c r="C154" s="396"/>
      <c r="D154" s="133" t="s">
        <v>1</v>
      </c>
      <c r="E154" s="119">
        <v>50</v>
      </c>
      <c r="F154" s="130">
        <v>20000</v>
      </c>
      <c r="G154" s="123">
        <f t="shared" si="6"/>
        <v>1000000</v>
      </c>
    </row>
    <row r="155" spans="1:7" ht="18.399999999999999" customHeight="1">
      <c r="A155" s="139">
        <v>13.19</v>
      </c>
      <c r="B155" s="395" t="s">
        <v>496</v>
      </c>
      <c r="C155" s="396"/>
      <c r="D155" s="133" t="s">
        <v>3</v>
      </c>
      <c r="E155" s="119">
        <v>10</v>
      </c>
      <c r="F155" s="130">
        <v>400000</v>
      </c>
      <c r="G155" s="123">
        <f t="shared" si="6"/>
        <v>4000000</v>
      </c>
    </row>
    <row r="156" spans="1:7" ht="18.399999999999999" customHeight="1">
      <c r="A156" s="139">
        <v>13.2</v>
      </c>
      <c r="B156" s="395" t="s">
        <v>495</v>
      </c>
      <c r="C156" s="396"/>
      <c r="D156" s="133" t="s">
        <v>3</v>
      </c>
      <c r="E156" s="119">
        <v>100</v>
      </c>
      <c r="F156" s="130">
        <v>40000</v>
      </c>
      <c r="G156" s="123">
        <f t="shared" si="6"/>
        <v>4000000</v>
      </c>
    </row>
    <row r="157" spans="1:7" ht="18.399999999999999" customHeight="1">
      <c r="A157" s="139">
        <v>13.21</v>
      </c>
      <c r="B157" s="395" t="s">
        <v>494</v>
      </c>
      <c r="C157" s="396"/>
      <c r="D157" s="133" t="s">
        <v>3</v>
      </c>
      <c r="E157" s="152">
        <v>74</v>
      </c>
      <c r="F157" s="130">
        <v>70000</v>
      </c>
      <c r="G157" s="123">
        <f t="shared" si="6"/>
        <v>5180000</v>
      </c>
    </row>
    <row r="158" spans="1:7" ht="18.399999999999999" customHeight="1">
      <c r="A158" s="139">
        <v>13.22</v>
      </c>
      <c r="B158" s="395" t="s">
        <v>493</v>
      </c>
      <c r="C158" s="396"/>
      <c r="D158" s="133" t="s">
        <v>1</v>
      </c>
      <c r="E158" s="119">
        <v>10</v>
      </c>
      <c r="F158" s="130">
        <v>22000</v>
      </c>
      <c r="G158" s="123">
        <f t="shared" si="6"/>
        <v>220000</v>
      </c>
    </row>
    <row r="159" spans="1:7" ht="18.399999999999999" customHeight="1">
      <c r="A159" s="139">
        <v>13.23</v>
      </c>
      <c r="B159" s="395" t="s">
        <v>492</v>
      </c>
      <c r="C159" s="396"/>
      <c r="D159" s="133" t="s">
        <v>3</v>
      </c>
      <c r="E159" s="119">
        <v>60</v>
      </c>
      <c r="F159" s="130">
        <v>53000</v>
      </c>
      <c r="G159" s="123">
        <f t="shared" si="6"/>
        <v>3180000</v>
      </c>
    </row>
    <row r="160" spans="1:7" ht="18.399999999999999" customHeight="1">
      <c r="A160" s="139">
        <v>13.24</v>
      </c>
      <c r="B160" s="395" t="s">
        <v>491</v>
      </c>
      <c r="C160" s="396"/>
      <c r="D160" s="133" t="s">
        <v>3</v>
      </c>
      <c r="E160" s="119">
        <v>40</v>
      </c>
      <c r="F160" s="130">
        <v>160000</v>
      </c>
      <c r="G160" s="123">
        <f t="shared" si="6"/>
        <v>6400000</v>
      </c>
    </row>
    <row r="161" spans="1:7" ht="18.399999999999999" customHeight="1">
      <c r="A161" s="139">
        <v>13.25</v>
      </c>
      <c r="B161" s="395" t="s">
        <v>490</v>
      </c>
      <c r="C161" s="396"/>
      <c r="D161" s="133" t="s">
        <v>3</v>
      </c>
      <c r="E161" s="119">
        <v>6</v>
      </c>
      <c r="F161" s="130">
        <v>320000</v>
      </c>
      <c r="G161" s="123">
        <f t="shared" si="6"/>
        <v>1920000</v>
      </c>
    </row>
    <row r="162" spans="1:7" ht="18.399999999999999" customHeight="1">
      <c r="A162" s="139">
        <v>13.26</v>
      </c>
      <c r="B162" s="395" t="s">
        <v>489</v>
      </c>
      <c r="C162" s="396"/>
      <c r="D162" s="133" t="s">
        <v>3</v>
      </c>
      <c r="E162" s="119">
        <v>50</v>
      </c>
      <c r="F162" s="130">
        <v>80000</v>
      </c>
      <c r="G162" s="123">
        <f t="shared" si="6"/>
        <v>4000000</v>
      </c>
    </row>
    <row r="163" spans="1:7" ht="18.399999999999999" customHeight="1">
      <c r="A163" s="138">
        <v>14</v>
      </c>
      <c r="B163" s="397" t="s">
        <v>488</v>
      </c>
      <c r="C163" s="398"/>
      <c r="D163" s="137"/>
      <c r="E163" s="150"/>
      <c r="F163" s="135"/>
      <c r="G163" s="135"/>
    </row>
    <row r="164" spans="1:7" ht="18.399999999999999" customHeight="1">
      <c r="A164" s="134">
        <v>14.1</v>
      </c>
      <c r="B164" s="395" t="s">
        <v>487</v>
      </c>
      <c r="C164" s="396"/>
      <c r="D164" s="133" t="s">
        <v>3</v>
      </c>
      <c r="E164" s="119">
        <v>2</v>
      </c>
      <c r="F164" s="130">
        <v>500000</v>
      </c>
      <c r="G164" s="123">
        <f t="shared" ref="G164:G169" si="7">+F164*E164</f>
        <v>1000000</v>
      </c>
    </row>
    <row r="165" spans="1:7" ht="18.399999999999999" customHeight="1">
      <c r="A165" s="134">
        <v>14.2</v>
      </c>
      <c r="B165" s="395" t="s">
        <v>486</v>
      </c>
      <c r="C165" s="396"/>
      <c r="D165" s="133" t="s">
        <v>3</v>
      </c>
      <c r="E165" s="119">
        <v>1</v>
      </c>
      <c r="F165" s="130">
        <v>12000</v>
      </c>
      <c r="G165" s="123">
        <f t="shared" si="7"/>
        <v>12000</v>
      </c>
    </row>
    <row r="166" spans="1:7" ht="18.399999999999999" customHeight="1">
      <c r="A166" s="134">
        <v>14.3</v>
      </c>
      <c r="B166" s="395" t="s">
        <v>485</v>
      </c>
      <c r="C166" s="396"/>
      <c r="D166" s="133" t="s">
        <v>3</v>
      </c>
      <c r="E166" s="119">
        <v>1</v>
      </c>
      <c r="F166" s="130">
        <v>8000</v>
      </c>
      <c r="G166" s="123">
        <f t="shared" si="7"/>
        <v>8000</v>
      </c>
    </row>
    <row r="167" spans="1:7" ht="18.399999999999999" customHeight="1">
      <c r="A167" s="134">
        <v>14.4</v>
      </c>
      <c r="B167" s="395" t="s">
        <v>484</v>
      </c>
      <c r="C167" s="396"/>
      <c r="D167" s="133" t="s">
        <v>1</v>
      </c>
      <c r="E167" s="119">
        <v>1</v>
      </c>
      <c r="F167" s="130">
        <v>6000</v>
      </c>
      <c r="G167" s="123">
        <f t="shared" si="7"/>
        <v>6000</v>
      </c>
    </row>
    <row r="168" spans="1:7" ht="18.399999999999999" customHeight="1">
      <c r="A168" s="134">
        <v>14.5</v>
      </c>
      <c r="B168" s="395" t="s">
        <v>483</v>
      </c>
      <c r="C168" s="396"/>
      <c r="D168" s="133" t="s">
        <v>3</v>
      </c>
      <c r="E168" s="119">
        <v>1</v>
      </c>
      <c r="F168" s="130">
        <v>26000</v>
      </c>
      <c r="G168" s="123">
        <f t="shared" si="7"/>
        <v>26000</v>
      </c>
    </row>
    <row r="169" spans="1:7" ht="18.399999999999999" customHeight="1">
      <c r="A169" s="134">
        <v>14.6</v>
      </c>
      <c r="B169" s="395" t="s">
        <v>482</v>
      </c>
      <c r="C169" s="396"/>
      <c r="D169" s="133" t="s">
        <v>1</v>
      </c>
      <c r="E169" s="119">
        <v>1</v>
      </c>
      <c r="F169" s="130">
        <v>6500</v>
      </c>
      <c r="G169" s="123">
        <f t="shared" si="7"/>
        <v>6500</v>
      </c>
    </row>
    <row r="170" spans="1:7" ht="18.399999999999999" customHeight="1">
      <c r="A170" s="138">
        <v>15</v>
      </c>
      <c r="B170" s="397" t="s">
        <v>481</v>
      </c>
      <c r="C170" s="398"/>
      <c r="D170" s="137"/>
      <c r="E170" s="150"/>
      <c r="F170" s="135"/>
      <c r="G170" s="135"/>
    </row>
    <row r="171" spans="1:7" ht="18.399999999999999" customHeight="1">
      <c r="A171" s="134">
        <v>15.1</v>
      </c>
      <c r="B171" s="395" t="s">
        <v>480</v>
      </c>
      <c r="C171" s="396"/>
      <c r="D171" s="133" t="s">
        <v>3</v>
      </c>
      <c r="E171" s="119">
        <v>74</v>
      </c>
      <c r="F171" s="130">
        <v>40000</v>
      </c>
      <c r="G171" s="123">
        <f>+F171*E171</f>
        <v>2960000</v>
      </c>
    </row>
    <row r="172" spans="1:7" ht="18.399999999999999" customHeight="1">
      <c r="A172" s="134">
        <v>15.2</v>
      </c>
      <c r="B172" s="395" t="s">
        <v>479</v>
      </c>
      <c r="C172" s="396"/>
      <c r="D172" s="133" t="s">
        <v>3</v>
      </c>
      <c r="E172" s="119">
        <v>19</v>
      </c>
      <c r="F172" s="130">
        <v>42000</v>
      </c>
      <c r="G172" s="123">
        <f>+F172*E172</f>
        <v>798000</v>
      </c>
    </row>
    <row r="173" spans="1:7" ht="18.399999999999999" customHeight="1">
      <c r="A173" s="134">
        <v>15.3</v>
      </c>
      <c r="B173" s="395" t="s">
        <v>478</v>
      </c>
      <c r="C173" s="396"/>
      <c r="D173" s="133" t="s">
        <v>3</v>
      </c>
      <c r="E173" s="119">
        <v>1</v>
      </c>
      <c r="F173" s="130">
        <v>80000</v>
      </c>
      <c r="G173" s="123">
        <f>+F173*E173</f>
        <v>80000</v>
      </c>
    </row>
    <row r="174" spans="1:7" ht="18.399999999999999" customHeight="1">
      <c r="A174" s="134">
        <v>15.4</v>
      </c>
      <c r="B174" s="395" t="s">
        <v>477</v>
      </c>
      <c r="C174" s="396"/>
      <c r="D174" s="133" t="s">
        <v>3</v>
      </c>
      <c r="E174" s="119">
        <v>1</v>
      </c>
      <c r="F174" s="130">
        <v>90000</v>
      </c>
      <c r="G174" s="123">
        <f>+F174*E174</f>
        <v>90000</v>
      </c>
    </row>
    <row r="175" spans="1:7" ht="18.399999999999999" customHeight="1">
      <c r="A175" s="138">
        <v>16</v>
      </c>
      <c r="B175" s="397" t="s">
        <v>476</v>
      </c>
      <c r="C175" s="398"/>
      <c r="D175" s="137"/>
      <c r="E175" s="150"/>
      <c r="F175" s="135"/>
      <c r="G175" s="135"/>
    </row>
    <row r="176" spans="1:7" ht="25.5" customHeight="1">
      <c r="A176" s="134">
        <v>16.100000000000001</v>
      </c>
      <c r="B176" s="399" t="s">
        <v>475</v>
      </c>
      <c r="C176" s="400"/>
      <c r="D176" s="133" t="s">
        <v>3</v>
      </c>
      <c r="E176" s="119">
        <v>1</v>
      </c>
      <c r="F176" s="130">
        <v>1200000</v>
      </c>
      <c r="G176" s="123">
        <f t="shared" ref="G176:G189" si="8">+F176*E176</f>
        <v>1200000</v>
      </c>
    </row>
    <row r="177" spans="1:7" ht="18.399999999999999" customHeight="1">
      <c r="A177" s="134">
        <v>16.2</v>
      </c>
      <c r="B177" s="395" t="s">
        <v>474</v>
      </c>
      <c r="C177" s="396"/>
      <c r="D177" s="133" t="s">
        <v>3</v>
      </c>
      <c r="E177" s="119">
        <v>1</v>
      </c>
      <c r="F177" s="130">
        <v>800000</v>
      </c>
      <c r="G177" s="123">
        <f t="shared" si="8"/>
        <v>800000</v>
      </c>
    </row>
    <row r="178" spans="1:7" ht="18.399999999999999" customHeight="1">
      <c r="A178" s="134">
        <v>16.3</v>
      </c>
      <c r="B178" s="395" t="s">
        <v>473</v>
      </c>
      <c r="C178" s="396"/>
      <c r="D178" s="133" t="s">
        <v>3</v>
      </c>
      <c r="E178" s="119">
        <v>1</v>
      </c>
      <c r="F178" s="130">
        <v>650000</v>
      </c>
      <c r="G178" s="123">
        <f t="shared" si="8"/>
        <v>650000</v>
      </c>
    </row>
    <row r="179" spans="1:7" ht="18.399999999999999" customHeight="1">
      <c r="A179" s="134">
        <v>16.399999999999999</v>
      </c>
      <c r="B179" s="395" t="s">
        <v>472</v>
      </c>
      <c r="C179" s="396"/>
      <c r="D179" s="133" t="s">
        <v>3</v>
      </c>
      <c r="E179" s="119">
        <v>1</v>
      </c>
      <c r="F179" s="130">
        <v>420000</v>
      </c>
      <c r="G179" s="123">
        <f t="shared" si="8"/>
        <v>420000</v>
      </c>
    </row>
    <row r="180" spans="1:7" ht="18.399999999999999" customHeight="1">
      <c r="A180" s="134">
        <v>16.5</v>
      </c>
      <c r="B180" s="395" t="s">
        <v>471</v>
      </c>
      <c r="C180" s="396"/>
      <c r="D180" s="133" t="s">
        <v>3</v>
      </c>
      <c r="E180" s="119">
        <v>1</v>
      </c>
      <c r="F180" s="130">
        <v>200000</v>
      </c>
      <c r="G180" s="123">
        <f t="shared" si="8"/>
        <v>200000</v>
      </c>
    </row>
    <row r="181" spans="1:7" ht="18.399999999999999" customHeight="1">
      <c r="A181" s="134">
        <v>16.600000000000001</v>
      </c>
      <c r="B181" s="395" t="s">
        <v>470</v>
      </c>
      <c r="C181" s="396"/>
      <c r="D181" s="133" t="s">
        <v>3</v>
      </c>
      <c r="E181" s="119">
        <v>1</v>
      </c>
      <c r="F181" s="130">
        <v>300000</v>
      </c>
      <c r="G181" s="123">
        <f t="shared" si="8"/>
        <v>300000</v>
      </c>
    </row>
    <row r="182" spans="1:7" ht="18.399999999999999" customHeight="1">
      <c r="A182" s="134">
        <v>16.7</v>
      </c>
      <c r="B182" s="395" t="s">
        <v>469</v>
      </c>
      <c r="C182" s="396"/>
      <c r="D182" s="133" t="s">
        <v>3</v>
      </c>
      <c r="E182" s="119">
        <v>1</v>
      </c>
      <c r="F182" s="130">
        <v>240000</v>
      </c>
      <c r="G182" s="123">
        <f t="shared" si="8"/>
        <v>240000</v>
      </c>
    </row>
    <row r="183" spans="1:7" ht="18.399999999999999" customHeight="1">
      <c r="A183" s="134">
        <v>16.8</v>
      </c>
      <c r="B183" s="395" t="s">
        <v>468</v>
      </c>
      <c r="C183" s="396"/>
      <c r="D183" s="133" t="s">
        <v>3</v>
      </c>
      <c r="E183" s="119">
        <v>1</v>
      </c>
      <c r="F183" s="130">
        <v>500000</v>
      </c>
      <c r="G183" s="123">
        <f t="shared" si="8"/>
        <v>500000</v>
      </c>
    </row>
    <row r="184" spans="1:7" ht="18.399999999999999" customHeight="1">
      <c r="A184" s="134">
        <v>16.899999999999999</v>
      </c>
      <c r="B184" s="395" t="s">
        <v>467</v>
      </c>
      <c r="C184" s="396"/>
      <c r="D184" s="133" t="s">
        <v>3</v>
      </c>
      <c r="E184" s="119">
        <v>1</v>
      </c>
      <c r="F184" s="130">
        <v>150000</v>
      </c>
      <c r="G184" s="123">
        <f t="shared" si="8"/>
        <v>150000</v>
      </c>
    </row>
    <row r="185" spans="1:7" ht="18.399999999999999" customHeight="1">
      <c r="A185" s="139">
        <v>16.100000000000001</v>
      </c>
      <c r="B185" s="395" t="s">
        <v>466</v>
      </c>
      <c r="C185" s="396"/>
      <c r="D185" s="133" t="s">
        <v>3</v>
      </c>
      <c r="E185" s="119">
        <v>1</v>
      </c>
      <c r="F185" s="130">
        <v>85000</v>
      </c>
      <c r="G185" s="123">
        <f t="shared" si="8"/>
        <v>85000</v>
      </c>
    </row>
    <row r="186" spans="1:7" ht="18.399999999999999" customHeight="1">
      <c r="A186" s="139">
        <v>16.11</v>
      </c>
      <c r="B186" s="395" t="s">
        <v>465</v>
      </c>
      <c r="C186" s="396"/>
      <c r="D186" s="133" t="s">
        <v>3</v>
      </c>
      <c r="E186" s="119">
        <v>1</v>
      </c>
      <c r="F186" s="130">
        <v>1200000</v>
      </c>
      <c r="G186" s="123">
        <f t="shared" si="8"/>
        <v>1200000</v>
      </c>
    </row>
    <row r="187" spans="1:7" ht="18.399999999999999" customHeight="1">
      <c r="A187" s="139">
        <v>16.12</v>
      </c>
      <c r="B187" s="395" t="s">
        <v>464</v>
      </c>
      <c r="C187" s="396"/>
      <c r="D187" s="133" t="s">
        <v>3</v>
      </c>
      <c r="E187" s="119">
        <v>1</v>
      </c>
      <c r="F187" s="130">
        <v>430000</v>
      </c>
      <c r="G187" s="123">
        <f t="shared" si="8"/>
        <v>430000</v>
      </c>
    </row>
    <row r="188" spans="1:7" ht="18.399999999999999" customHeight="1">
      <c r="A188" s="139">
        <v>16.13</v>
      </c>
      <c r="B188" s="395" t="s">
        <v>463</v>
      </c>
      <c r="C188" s="396"/>
      <c r="D188" s="133" t="s">
        <v>3</v>
      </c>
      <c r="E188" s="119">
        <v>1</v>
      </c>
      <c r="F188" s="130">
        <v>230000</v>
      </c>
      <c r="G188" s="123">
        <f t="shared" si="8"/>
        <v>230000</v>
      </c>
    </row>
    <row r="189" spans="1:7" ht="18.399999999999999" customHeight="1">
      <c r="A189" s="139">
        <v>16.14</v>
      </c>
      <c r="B189" s="395" t="s">
        <v>462</v>
      </c>
      <c r="C189" s="396"/>
      <c r="D189" s="133" t="s">
        <v>3</v>
      </c>
      <c r="E189" s="119">
        <v>1</v>
      </c>
      <c r="F189" s="130">
        <v>320000</v>
      </c>
      <c r="G189" s="123">
        <f t="shared" si="8"/>
        <v>320000</v>
      </c>
    </row>
    <row r="190" spans="1:7" ht="18.399999999999999" customHeight="1">
      <c r="A190" s="138">
        <v>17</v>
      </c>
      <c r="B190" s="397" t="s">
        <v>461</v>
      </c>
      <c r="C190" s="398"/>
      <c r="D190" s="137"/>
      <c r="E190" s="150"/>
      <c r="F190" s="135"/>
      <c r="G190" s="135"/>
    </row>
    <row r="191" spans="1:7" ht="18.399999999999999" customHeight="1">
      <c r="A191" s="134">
        <v>17.100000000000001</v>
      </c>
      <c r="B191" s="395" t="s">
        <v>460</v>
      </c>
      <c r="C191" s="396"/>
      <c r="D191" s="133" t="s">
        <v>3</v>
      </c>
      <c r="E191" s="129">
        <v>10</v>
      </c>
      <c r="F191" s="130">
        <v>1645359</v>
      </c>
      <c r="G191" s="123">
        <f t="shared" ref="G191:G199" si="9">+F191*E191</f>
        <v>16453590</v>
      </c>
    </row>
    <row r="192" spans="1:7" ht="18.399999999999999" customHeight="1">
      <c r="A192" s="134">
        <v>17.2</v>
      </c>
      <c r="B192" s="395" t="s">
        <v>459</v>
      </c>
      <c r="C192" s="396"/>
      <c r="D192" s="133" t="s">
        <v>3</v>
      </c>
      <c r="E192" s="129">
        <v>21</v>
      </c>
      <c r="F192" s="130">
        <v>276109</v>
      </c>
      <c r="G192" s="123">
        <f t="shared" si="9"/>
        <v>5798289</v>
      </c>
    </row>
    <row r="193" spans="1:7" ht="18.399999999999999" customHeight="1">
      <c r="A193" s="134">
        <v>17.3</v>
      </c>
      <c r="B193" s="395" t="s">
        <v>458</v>
      </c>
      <c r="C193" s="396"/>
      <c r="D193" s="133" t="s">
        <v>3</v>
      </c>
      <c r="E193" s="129">
        <v>10</v>
      </c>
      <c r="F193" s="130">
        <v>350655</v>
      </c>
      <c r="G193" s="123">
        <f t="shared" si="9"/>
        <v>3506550</v>
      </c>
    </row>
    <row r="194" spans="1:7" ht="18.399999999999999" customHeight="1">
      <c r="A194" s="134">
        <v>17.399999999999999</v>
      </c>
      <c r="B194" s="395" t="s">
        <v>457</v>
      </c>
      <c r="C194" s="396"/>
      <c r="D194" s="133" t="s">
        <v>3</v>
      </c>
      <c r="E194" s="129">
        <v>5</v>
      </c>
      <c r="F194" s="130">
        <v>1889068</v>
      </c>
      <c r="G194" s="123">
        <f t="shared" si="9"/>
        <v>9445340</v>
      </c>
    </row>
    <row r="195" spans="1:7" ht="18.399999999999999" customHeight="1">
      <c r="A195" s="134">
        <v>17.5</v>
      </c>
      <c r="B195" s="395" t="s">
        <v>456</v>
      </c>
      <c r="C195" s="396"/>
      <c r="D195" s="133" t="s">
        <v>3</v>
      </c>
      <c r="E195" s="129">
        <v>5</v>
      </c>
      <c r="F195" s="130">
        <v>473967</v>
      </c>
      <c r="G195" s="123">
        <f t="shared" si="9"/>
        <v>2369835</v>
      </c>
    </row>
    <row r="196" spans="1:7" ht="18.399999999999999" customHeight="1">
      <c r="A196" s="134">
        <v>17.600000000000001</v>
      </c>
      <c r="B196" s="395" t="s">
        <v>455</v>
      </c>
      <c r="C196" s="396"/>
      <c r="D196" s="133" t="s">
        <v>3</v>
      </c>
      <c r="E196" s="119">
        <v>74</v>
      </c>
      <c r="F196" s="130">
        <v>70000</v>
      </c>
      <c r="G196" s="123">
        <f t="shared" si="9"/>
        <v>5180000</v>
      </c>
    </row>
    <row r="197" spans="1:7" ht="26.25" customHeight="1">
      <c r="A197" s="134">
        <v>17.7</v>
      </c>
      <c r="B197" s="399" t="s">
        <v>454</v>
      </c>
      <c r="C197" s="400"/>
      <c r="D197" s="133" t="s">
        <v>3</v>
      </c>
      <c r="E197" s="119">
        <v>5</v>
      </c>
      <c r="F197" s="140">
        <v>90000</v>
      </c>
      <c r="G197" s="123">
        <f t="shared" si="9"/>
        <v>450000</v>
      </c>
    </row>
    <row r="198" spans="1:7" ht="18.399999999999999" customHeight="1">
      <c r="A198" s="134">
        <v>17.8</v>
      </c>
      <c r="B198" s="395" t="s">
        <v>453</v>
      </c>
      <c r="C198" s="396"/>
      <c r="D198" s="133" t="s">
        <v>3</v>
      </c>
      <c r="E198" s="119">
        <v>20</v>
      </c>
      <c r="F198" s="130">
        <v>800000</v>
      </c>
      <c r="G198" s="123">
        <f t="shared" si="9"/>
        <v>16000000</v>
      </c>
    </row>
    <row r="199" spans="1:7" ht="18.399999999999999" customHeight="1">
      <c r="A199" s="134">
        <v>17.899999999999999</v>
      </c>
      <c r="B199" s="395" t="s">
        <v>452</v>
      </c>
      <c r="C199" s="396"/>
      <c r="D199" s="133" t="s">
        <v>3</v>
      </c>
      <c r="E199" s="119">
        <v>60</v>
      </c>
      <c r="F199" s="130">
        <v>80000</v>
      </c>
      <c r="G199" s="123">
        <f t="shared" si="9"/>
        <v>4800000</v>
      </c>
    </row>
    <row r="200" spans="1:7" ht="18.399999999999999" customHeight="1">
      <c r="A200" s="138">
        <v>18</v>
      </c>
      <c r="B200" s="397" t="s">
        <v>451</v>
      </c>
      <c r="C200" s="398"/>
      <c r="D200" s="137"/>
      <c r="E200" s="150"/>
      <c r="F200" s="135"/>
      <c r="G200" s="135"/>
    </row>
    <row r="201" spans="1:7" ht="18.399999999999999" customHeight="1">
      <c r="A201" s="134">
        <v>18.100000000000001</v>
      </c>
      <c r="B201" s="395" t="s">
        <v>450</v>
      </c>
      <c r="C201" s="396"/>
      <c r="D201" s="151">
        <v>1</v>
      </c>
      <c r="E201" s="129">
        <v>1</v>
      </c>
      <c r="F201" s="130">
        <v>350000</v>
      </c>
      <c r="G201" s="123">
        <f t="shared" ref="G201:G222" si="10">+F201*E201</f>
        <v>350000</v>
      </c>
    </row>
    <row r="202" spans="1:7" ht="18.399999999999999" customHeight="1">
      <c r="A202" s="134">
        <v>18.2</v>
      </c>
      <c r="B202" s="395" t="s">
        <v>449</v>
      </c>
      <c r="C202" s="396"/>
      <c r="D202" s="133" t="s">
        <v>3</v>
      </c>
      <c r="E202" s="129">
        <v>6</v>
      </c>
      <c r="F202" s="130">
        <v>130000</v>
      </c>
      <c r="G202" s="123">
        <f t="shared" si="10"/>
        <v>780000</v>
      </c>
    </row>
    <row r="203" spans="1:7" ht="18.399999999999999" customHeight="1">
      <c r="A203" s="134">
        <v>18.3</v>
      </c>
      <c r="B203" s="395" t="s">
        <v>448</v>
      </c>
      <c r="C203" s="396"/>
      <c r="D203" s="133" t="s">
        <v>3</v>
      </c>
      <c r="E203" s="129">
        <v>1</v>
      </c>
      <c r="F203" s="130">
        <v>580000</v>
      </c>
      <c r="G203" s="123">
        <f t="shared" si="10"/>
        <v>580000</v>
      </c>
    </row>
    <row r="204" spans="1:7" ht="18.399999999999999" customHeight="1">
      <c r="A204" s="134">
        <v>18.399999999999999</v>
      </c>
      <c r="B204" s="395" t="s">
        <v>447</v>
      </c>
      <c r="C204" s="396"/>
      <c r="D204" s="133" t="s">
        <v>3</v>
      </c>
      <c r="E204" s="119">
        <v>1</v>
      </c>
      <c r="F204" s="130">
        <v>12000</v>
      </c>
      <c r="G204" s="123">
        <f t="shared" si="10"/>
        <v>12000</v>
      </c>
    </row>
    <row r="205" spans="1:7" ht="30" customHeight="1">
      <c r="A205" s="134">
        <v>18.5</v>
      </c>
      <c r="B205" s="395" t="s">
        <v>446</v>
      </c>
      <c r="C205" s="396"/>
      <c r="D205" s="133" t="s">
        <v>3</v>
      </c>
      <c r="E205" s="119">
        <v>1</v>
      </c>
      <c r="F205" s="140">
        <v>150000</v>
      </c>
      <c r="G205" s="123">
        <f t="shared" si="10"/>
        <v>150000</v>
      </c>
    </row>
    <row r="206" spans="1:7" ht="18.399999999999999" customHeight="1">
      <c r="A206" s="134">
        <v>18.600000000000001</v>
      </c>
      <c r="B206" s="395" t="s">
        <v>445</v>
      </c>
      <c r="C206" s="396"/>
      <c r="D206" s="133" t="s">
        <v>3</v>
      </c>
      <c r="E206" s="119">
        <v>3</v>
      </c>
      <c r="F206" s="130">
        <v>40000</v>
      </c>
      <c r="G206" s="123">
        <f t="shared" si="10"/>
        <v>120000</v>
      </c>
    </row>
    <row r="207" spans="1:7" ht="18.399999999999999" customHeight="1">
      <c r="A207" s="134">
        <v>18.7</v>
      </c>
      <c r="B207" s="395" t="s">
        <v>444</v>
      </c>
      <c r="C207" s="396"/>
      <c r="D207" s="133" t="s">
        <v>3</v>
      </c>
      <c r="E207" s="119">
        <v>10</v>
      </c>
      <c r="F207" s="130">
        <v>80000</v>
      </c>
      <c r="G207" s="123">
        <f t="shared" si="10"/>
        <v>800000</v>
      </c>
    </row>
    <row r="208" spans="1:7" ht="18.399999999999999" customHeight="1">
      <c r="A208" s="134">
        <v>18.8</v>
      </c>
      <c r="B208" s="395" t="s">
        <v>443</v>
      </c>
      <c r="C208" s="396"/>
      <c r="D208" s="133" t="s">
        <v>3</v>
      </c>
      <c r="E208" s="119">
        <v>19</v>
      </c>
      <c r="F208" s="130">
        <v>390000</v>
      </c>
      <c r="G208" s="123">
        <f t="shared" si="10"/>
        <v>7410000</v>
      </c>
    </row>
    <row r="209" spans="1:7" ht="18.399999999999999" customHeight="1">
      <c r="A209" s="134">
        <v>18.899999999999999</v>
      </c>
      <c r="B209" s="395" t="s">
        <v>442</v>
      </c>
      <c r="C209" s="396"/>
      <c r="D209" s="133" t="s">
        <v>3</v>
      </c>
      <c r="E209" s="119">
        <v>20</v>
      </c>
      <c r="F209" s="130">
        <v>30000</v>
      </c>
      <c r="G209" s="123">
        <f t="shared" si="10"/>
        <v>600000</v>
      </c>
    </row>
    <row r="210" spans="1:7" ht="18.399999999999999" customHeight="1">
      <c r="A210" s="139">
        <v>18.100000000000001</v>
      </c>
      <c r="B210" s="395" t="s">
        <v>441</v>
      </c>
      <c r="C210" s="396"/>
      <c r="D210" s="133" t="s">
        <v>3</v>
      </c>
      <c r="E210" s="119">
        <v>1</v>
      </c>
      <c r="F210" s="130">
        <v>100000</v>
      </c>
      <c r="G210" s="123">
        <f t="shared" si="10"/>
        <v>100000</v>
      </c>
    </row>
    <row r="211" spans="1:7" ht="18.399999999999999" customHeight="1">
      <c r="A211" s="139">
        <v>18.11</v>
      </c>
      <c r="B211" s="395" t="s">
        <v>440</v>
      </c>
      <c r="C211" s="396"/>
      <c r="D211" s="133" t="s">
        <v>3</v>
      </c>
      <c r="E211" s="119">
        <v>1</v>
      </c>
      <c r="F211" s="130">
        <v>50000</v>
      </c>
      <c r="G211" s="123">
        <f t="shared" si="10"/>
        <v>50000</v>
      </c>
    </row>
    <row r="212" spans="1:7" ht="18.399999999999999" customHeight="1">
      <c r="A212" s="139">
        <v>18.12</v>
      </c>
      <c r="B212" s="395" t="s">
        <v>439</v>
      </c>
      <c r="C212" s="396"/>
      <c r="D212" s="133" t="s">
        <v>3</v>
      </c>
      <c r="E212" s="119">
        <v>1</v>
      </c>
      <c r="F212" s="130">
        <v>100000</v>
      </c>
      <c r="G212" s="123">
        <f t="shared" si="10"/>
        <v>100000</v>
      </c>
    </row>
    <row r="213" spans="1:7" ht="18.399999999999999" customHeight="1">
      <c r="A213" s="139">
        <v>18.13</v>
      </c>
      <c r="B213" s="395" t="s">
        <v>438</v>
      </c>
      <c r="C213" s="396"/>
      <c r="D213" s="133" t="s">
        <v>3</v>
      </c>
      <c r="E213" s="119">
        <v>12</v>
      </c>
      <c r="F213" s="130">
        <v>20000</v>
      </c>
      <c r="G213" s="123">
        <f t="shared" si="10"/>
        <v>240000</v>
      </c>
    </row>
    <row r="214" spans="1:7" ht="18.399999999999999" customHeight="1">
      <c r="A214" s="139">
        <v>18.14</v>
      </c>
      <c r="B214" s="395" t="s">
        <v>437</v>
      </c>
      <c r="C214" s="396"/>
      <c r="D214" s="133" t="s">
        <v>3</v>
      </c>
      <c r="E214" s="119">
        <v>1</v>
      </c>
      <c r="F214" s="130">
        <v>70000</v>
      </c>
      <c r="G214" s="123">
        <f t="shared" si="10"/>
        <v>70000</v>
      </c>
    </row>
    <row r="215" spans="1:7" ht="18.399999999999999" customHeight="1">
      <c r="A215" s="139">
        <v>18.149999999999999</v>
      </c>
      <c r="B215" s="395" t="s">
        <v>436</v>
      </c>
      <c r="C215" s="396"/>
      <c r="D215" s="133" t="s">
        <v>3</v>
      </c>
      <c r="E215" s="119">
        <v>1</v>
      </c>
      <c r="F215" s="130">
        <v>220000</v>
      </c>
      <c r="G215" s="123">
        <f t="shared" si="10"/>
        <v>220000</v>
      </c>
    </row>
    <row r="216" spans="1:7" ht="18.399999999999999" customHeight="1">
      <c r="A216" s="139">
        <v>18.16</v>
      </c>
      <c r="B216" s="395" t="s">
        <v>435</v>
      </c>
      <c r="C216" s="396"/>
      <c r="D216" s="133" t="s">
        <v>3</v>
      </c>
      <c r="E216" s="119">
        <v>1</v>
      </c>
      <c r="F216" s="130">
        <v>80000</v>
      </c>
      <c r="G216" s="123">
        <f t="shared" si="10"/>
        <v>80000</v>
      </c>
    </row>
    <row r="217" spans="1:7" ht="25.5" customHeight="1">
      <c r="A217" s="139">
        <v>18.170000000000002</v>
      </c>
      <c r="B217" s="399" t="s">
        <v>434</v>
      </c>
      <c r="C217" s="400"/>
      <c r="D217" s="133" t="s">
        <v>3</v>
      </c>
      <c r="E217" s="119">
        <v>12</v>
      </c>
      <c r="F217" s="130">
        <v>120000</v>
      </c>
      <c r="G217" s="123">
        <f t="shared" si="10"/>
        <v>1440000</v>
      </c>
    </row>
    <row r="218" spans="1:7" ht="18.399999999999999" customHeight="1">
      <c r="A218" s="139">
        <v>18.18</v>
      </c>
      <c r="B218" s="395" t="s">
        <v>433</v>
      </c>
      <c r="C218" s="396"/>
      <c r="D218" s="133" t="s">
        <v>3</v>
      </c>
      <c r="E218" s="119">
        <v>1</v>
      </c>
      <c r="F218" s="130">
        <v>190000</v>
      </c>
      <c r="G218" s="123">
        <f t="shared" si="10"/>
        <v>190000</v>
      </c>
    </row>
    <row r="219" spans="1:7" ht="18.399999999999999" customHeight="1">
      <c r="A219" s="139">
        <v>18.190000000000001</v>
      </c>
      <c r="B219" s="395" t="s">
        <v>432</v>
      </c>
      <c r="C219" s="396"/>
      <c r="D219" s="133" t="s">
        <v>3</v>
      </c>
      <c r="E219" s="119">
        <v>1</v>
      </c>
      <c r="F219" s="130">
        <v>40000</v>
      </c>
      <c r="G219" s="123">
        <f t="shared" si="10"/>
        <v>40000</v>
      </c>
    </row>
    <row r="220" spans="1:7" ht="18.399999999999999" customHeight="1">
      <c r="A220" s="139">
        <v>18.2</v>
      </c>
      <c r="B220" s="395" t="s">
        <v>431</v>
      </c>
      <c r="C220" s="396"/>
      <c r="D220" s="133" t="s">
        <v>3</v>
      </c>
      <c r="E220" s="119">
        <v>1</v>
      </c>
      <c r="F220" s="130">
        <v>190000</v>
      </c>
      <c r="G220" s="123">
        <f t="shared" si="10"/>
        <v>190000</v>
      </c>
    </row>
    <row r="221" spans="1:7" ht="18.399999999999999" customHeight="1">
      <c r="A221" s="139">
        <v>18.21</v>
      </c>
      <c r="B221" s="395" t="s">
        <v>430</v>
      </c>
      <c r="C221" s="396"/>
      <c r="D221" s="133" t="s">
        <v>3</v>
      </c>
      <c r="E221" s="119">
        <v>1</v>
      </c>
      <c r="F221" s="130">
        <v>35000</v>
      </c>
      <c r="G221" s="123">
        <f t="shared" si="10"/>
        <v>35000</v>
      </c>
    </row>
    <row r="222" spans="1:7" ht="18.399999999999999" customHeight="1">
      <c r="A222" s="139">
        <v>18.22</v>
      </c>
      <c r="B222" s="395" t="s">
        <v>429</v>
      </c>
      <c r="C222" s="396"/>
      <c r="D222" s="133" t="s">
        <v>3</v>
      </c>
      <c r="E222" s="119">
        <v>1</v>
      </c>
      <c r="F222" s="130">
        <v>60000</v>
      </c>
      <c r="G222" s="123">
        <f t="shared" si="10"/>
        <v>60000</v>
      </c>
    </row>
    <row r="223" spans="1:7" ht="18.399999999999999" customHeight="1">
      <c r="A223" s="138">
        <v>19</v>
      </c>
      <c r="B223" s="397" t="s">
        <v>428</v>
      </c>
      <c r="C223" s="398"/>
      <c r="D223" s="137"/>
      <c r="E223" s="150"/>
      <c r="F223" s="135"/>
      <c r="G223" s="135"/>
    </row>
    <row r="224" spans="1:7" s="144" customFormat="1" ht="27.4" customHeight="1">
      <c r="A224" s="149">
        <v>19.100000000000001</v>
      </c>
      <c r="B224" s="401" t="s">
        <v>427</v>
      </c>
      <c r="C224" s="402"/>
      <c r="D224" s="148"/>
      <c r="E224" s="147">
        <v>5</v>
      </c>
      <c r="F224" s="146"/>
      <c r="G224" s="145"/>
    </row>
    <row r="225" spans="1:7" ht="31.15" customHeight="1">
      <c r="A225" s="143">
        <v>19.2</v>
      </c>
      <c r="B225" s="395" t="s">
        <v>426</v>
      </c>
      <c r="C225" s="396"/>
      <c r="D225" s="142" t="s">
        <v>3</v>
      </c>
      <c r="E225" s="119">
        <v>1</v>
      </c>
      <c r="F225" s="140">
        <v>200000</v>
      </c>
      <c r="G225" s="123">
        <f t="shared" ref="G225:G265" si="11">+F225*E225</f>
        <v>200000</v>
      </c>
    </row>
    <row r="226" spans="1:7" ht="18.399999999999999" customHeight="1">
      <c r="A226" s="134">
        <v>19.3</v>
      </c>
      <c r="B226" s="395" t="s">
        <v>425</v>
      </c>
      <c r="C226" s="396"/>
      <c r="D226" s="133" t="s">
        <v>3</v>
      </c>
      <c r="E226" s="129">
        <v>1</v>
      </c>
      <c r="F226" s="130">
        <v>500000</v>
      </c>
      <c r="G226" s="123">
        <f t="shared" si="11"/>
        <v>500000</v>
      </c>
    </row>
    <row r="227" spans="1:7" ht="18.399999999999999" customHeight="1">
      <c r="A227" s="134">
        <v>19.399999999999999</v>
      </c>
      <c r="B227" s="395" t="s">
        <v>424</v>
      </c>
      <c r="C227" s="396"/>
      <c r="D227" s="133" t="s">
        <v>3</v>
      </c>
      <c r="E227" s="119">
        <v>1</v>
      </c>
      <c r="F227" s="130">
        <v>50000</v>
      </c>
      <c r="G227" s="123">
        <f t="shared" si="11"/>
        <v>50000</v>
      </c>
    </row>
    <row r="228" spans="1:7" ht="18.399999999999999" customHeight="1">
      <c r="A228" s="134">
        <v>19.5</v>
      </c>
      <c r="B228" s="395" t="s">
        <v>423</v>
      </c>
      <c r="C228" s="396"/>
      <c r="D228" s="133" t="s">
        <v>3</v>
      </c>
      <c r="E228" s="129">
        <v>1</v>
      </c>
      <c r="F228" s="130">
        <v>20000</v>
      </c>
      <c r="G228" s="123">
        <f t="shared" si="11"/>
        <v>20000</v>
      </c>
    </row>
    <row r="229" spans="1:7" ht="18.399999999999999" customHeight="1">
      <c r="A229" s="134">
        <v>19.600000000000001</v>
      </c>
      <c r="B229" s="395" t="s">
        <v>422</v>
      </c>
      <c r="C229" s="396"/>
      <c r="D229" s="133" t="s">
        <v>3</v>
      </c>
      <c r="E229" s="119">
        <v>1</v>
      </c>
      <c r="F229" s="130">
        <v>10000</v>
      </c>
      <c r="G229" s="123">
        <f t="shared" si="11"/>
        <v>10000</v>
      </c>
    </row>
    <row r="230" spans="1:7" ht="18.399999999999999" customHeight="1">
      <c r="A230" s="134">
        <v>19.7</v>
      </c>
      <c r="B230" s="395" t="s">
        <v>421</v>
      </c>
      <c r="C230" s="396"/>
      <c r="D230" s="133" t="s">
        <v>3</v>
      </c>
      <c r="E230" s="129">
        <v>1</v>
      </c>
      <c r="F230" s="130">
        <v>480000</v>
      </c>
      <c r="G230" s="123">
        <f t="shared" si="11"/>
        <v>480000</v>
      </c>
    </row>
    <row r="231" spans="1:7" ht="18.399999999999999" customHeight="1">
      <c r="A231" s="134">
        <v>19.8</v>
      </c>
      <c r="B231" s="395" t="s">
        <v>420</v>
      </c>
      <c r="C231" s="396"/>
      <c r="D231" s="133" t="s">
        <v>3</v>
      </c>
      <c r="E231" s="119">
        <v>1</v>
      </c>
      <c r="F231" s="130">
        <v>560000</v>
      </c>
      <c r="G231" s="123">
        <f t="shared" si="11"/>
        <v>560000</v>
      </c>
    </row>
    <row r="232" spans="1:7" ht="18.399999999999999" customHeight="1">
      <c r="A232" s="134">
        <v>19.899999999999999</v>
      </c>
      <c r="B232" s="395" t="s">
        <v>419</v>
      </c>
      <c r="C232" s="396"/>
      <c r="D232" s="133" t="s">
        <v>3</v>
      </c>
      <c r="E232" s="129">
        <v>1</v>
      </c>
      <c r="F232" s="130">
        <v>360000</v>
      </c>
      <c r="G232" s="123">
        <f t="shared" si="11"/>
        <v>360000</v>
      </c>
    </row>
    <row r="233" spans="1:7" ht="18.399999999999999" customHeight="1">
      <c r="A233" s="139">
        <v>19.100000000000001</v>
      </c>
      <c r="B233" s="395" t="s">
        <v>418</v>
      </c>
      <c r="C233" s="396"/>
      <c r="D233" s="133" t="s">
        <v>3</v>
      </c>
      <c r="E233" s="119">
        <v>1</v>
      </c>
      <c r="F233" s="130">
        <v>280000</v>
      </c>
      <c r="G233" s="123">
        <f t="shared" si="11"/>
        <v>280000</v>
      </c>
    </row>
    <row r="234" spans="1:7" ht="18.399999999999999" customHeight="1">
      <c r="A234" s="139">
        <v>19.11</v>
      </c>
      <c r="B234" s="395" t="s">
        <v>417</v>
      </c>
      <c r="C234" s="396"/>
      <c r="D234" s="133" t="s">
        <v>3</v>
      </c>
      <c r="E234" s="129">
        <v>1</v>
      </c>
      <c r="F234" s="130">
        <v>140000</v>
      </c>
      <c r="G234" s="123">
        <f t="shared" si="11"/>
        <v>140000</v>
      </c>
    </row>
    <row r="235" spans="1:7" ht="18.399999999999999" customHeight="1">
      <c r="A235" s="139">
        <v>19.12</v>
      </c>
      <c r="B235" s="395" t="s">
        <v>416</v>
      </c>
      <c r="C235" s="396"/>
      <c r="D235" s="133" t="s">
        <v>3</v>
      </c>
      <c r="E235" s="119">
        <v>1</v>
      </c>
      <c r="F235" s="130">
        <v>340000</v>
      </c>
      <c r="G235" s="123">
        <f t="shared" si="11"/>
        <v>340000</v>
      </c>
    </row>
    <row r="236" spans="1:7" ht="18.399999999999999" customHeight="1">
      <c r="A236" s="139">
        <v>19.13</v>
      </c>
      <c r="B236" s="395" t="s">
        <v>415</v>
      </c>
      <c r="C236" s="396"/>
      <c r="D236" s="133" t="s">
        <v>3</v>
      </c>
      <c r="E236" s="129">
        <v>5</v>
      </c>
      <c r="F236" s="130">
        <v>450000</v>
      </c>
      <c r="G236" s="123">
        <f t="shared" si="11"/>
        <v>2250000</v>
      </c>
    </row>
    <row r="237" spans="1:7" ht="18.399999999999999" customHeight="1">
      <c r="A237" s="139">
        <v>19.14</v>
      </c>
      <c r="B237" s="395" t="s">
        <v>414</v>
      </c>
      <c r="C237" s="396"/>
      <c r="D237" s="133" t="s">
        <v>3</v>
      </c>
      <c r="E237" s="119">
        <v>1</v>
      </c>
      <c r="F237" s="130">
        <v>130000</v>
      </c>
      <c r="G237" s="123">
        <f t="shared" si="11"/>
        <v>130000</v>
      </c>
    </row>
    <row r="238" spans="1:7" ht="18.399999999999999" customHeight="1">
      <c r="A238" s="139">
        <v>19.149999999999999</v>
      </c>
      <c r="B238" s="395" t="s">
        <v>413</v>
      </c>
      <c r="C238" s="396"/>
      <c r="D238" s="133" t="s">
        <v>409</v>
      </c>
      <c r="E238" s="129">
        <v>1</v>
      </c>
      <c r="F238" s="130">
        <v>20000</v>
      </c>
      <c r="G238" s="123">
        <f t="shared" si="11"/>
        <v>20000</v>
      </c>
    </row>
    <row r="239" spans="1:7" ht="18.399999999999999" customHeight="1">
      <c r="A239" s="139">
        <v>19.16</v>
      </c>
      <c r="B239" s="395" t="s">
        <v>412</v>
      </c>
      <c r="C239" s="396"/>
      <c r="D239" s="133" t="s">
        <v>3</v>
      </c>
      <c r="E239" s="119">
        <v>1</v>
      </c>
      <c r="F239" s="130">
        <v>140000</v>
      </c>
      <c r="G239" s="123">
        <f t="shared" si="11"/>
        <v>140000</v>
      </c>
    </row>
    <row r="240" spans="1:7" ht="18.399999999999999" customHeight="1">
      <c r="A240" s="139">
        <v>19.170000000000002</v>
      </c>
      <c r="B240" s="395" t="s">
        <v>411</v>
      </c>
      <c r="C240" s="396"/>
      <c r="D240" s="133" t="s">
        <v>409</v>
      </c>
      <c r="E240" s="129">
        <v>1</v>
      </c>
      <c r="F240" s="130">
        <v>15000</v>
      </c>
      <c r="G240" s="123">
        <f t="shared" si="11"/>
        <v>15000</v>
      </c>
    </row>
    <row r="241" spans="1:7" ht="18.399999999999999" customHeight="1">
      <c r="A241" s="139">
        <v>19.18</v>
      </c>
      <c r="B241" s="395" t="s">
        <v>410</v>
      </c>
      <c r="C241" s="396"/>
      <c r="D241" s="133" t="s">
        <v>409</v>
      </c>
      <c r="E241" s="119">
        <v>1</v>
      </c>
      <c r="F241" s="130">
        <v>10000</v>
      </c>
      <c r="G241" s="123">
        <f t="shared" si="11"/>
        <v>10000</v>
      </c>
    </row>
    <row r="242" spans="1:7" ht="18.399999999999999" customHeight="1">
      <c r="A242" s="139">
        <v>19.190000000000001</v>
      </c>
      <c r="B242" s="395" t="s">
        <v>408</v>
      </c>
      <c r="C242" s="396"/>
      <c r="D242" s="133" t="s">
        <v>3</v>
      </c>
      <c r="E242" s="129">
        <v>1</v>
      </c>
      <c r="F242" s="130">
        <v>80000</v>
      </c>
      <c r="G242" s="123">
        <f t="shared" si="11"/>
        <v>80000</v>
      </c>
    </row>
    <row r="243" spans="1:7" ht="18.399999999999999" customHeight="1">
      <c r="A243" s="139">
        <v>19.2</v>
      </c>
      <c r="B243" s="395" t="s">
        <v>407</v>
      </c>
      <c r="C243" s="396"/>
      <c r="D243" s="133" t="s">
        <v>3</v>
      </c>
      <c r="E243" s="119">
        <v>1</v>
      </c>
      <c r="F243" s="130">
        <v>40000</v>
      </c>
      <c r="G243" s="123">
        <f t="shared" si="11"/>
        <v>40000</v>
      </c>
    </row>
    <row r="244" spans="1:7" ht="18.399999999999999" customHeight="1">
      <c r="A244" s="139">
        <v>19.21</v>
      </c>
      <c r="B244" s="395" t="s">
        <v>406</v>
      </c>
      <c r="C244" s="396"/>
      <c r="D244" s="133" t="s">
        <v>3</v>
      </c>
      <c r="E244" s="129">
        <v>1</v>
      </c>
      <c r="F244" s="130">
        <v>20000</v>
      </c>
      <c r="G244" s="123">
        <f t="shared" si="11"/>
        <v>20000</v>
      </c>
    </row>
    <row r="245" spans="1:7" ht="25.5" customHeight="1">
      <c r="A245" s="139">
        <v>19.22</v>
      </c>
      <c r="B245" s="399" t="s">
        <v>405</v>
      </c>
      <c r="C245" s="400"/>
      <c r="D245" s="133" t="s">
        <v>3</v>
      </c>
      <c r="E245" s="119">
        <v>1</v>
      </c>
      <c r="F245" s="130">
        <v>360000</v>
      </c>
      <c r="G245" s="123">
        <f t="shared" si="11"/>
        <v>360000</v>
      </c>
    </row>
    <row r="246" spans="1:7" ht="18.399999999999999" customHeight="1">
      <c r="A246" s="139">
        <v>19.23</v>
      </c>
      <c r="B246" s="395" t="s">
        <v>404</v>
      </c>
      <c r="C246" s="396"/>
      <c r="D246" s="133" t="s">
        <v>3</v>
      </c>
      <c r="E246" s="129">
        <v>1</v>
      </c>
      <c r="F246" s="130">
        <v>12000</v>
      </c>
      <c r="G246" s="123">
        <f t="shared" si="11"/>
        <v>12000</v>
      </c>
    </row>
    <row r="247" spans="1:7" ht="30.4" customHeight="1">
      <c r="A247" s="141">
        <v>19.239999999999998</v>
      </c>
      <c r="B247" s="395" t="s">
        <v>403</v>
      </c>
      <c r="C247" s="396"/>
      <c r="D247" s="133" t="s">
        <v>3</v>
      </c>
      <c r="E247" s="119">
        <v>1</v>
      </c>
      <c r="F247" s="140">
        <v>20000</v>
      </c>
      <c r="G247" s="123">
        <f t="shared" si="11"/>
        <v>20000</v>
      </c>
    </row>
    <row r="248" spans="1:7" ht="18.399999999999999" customHeight="1">
      <c r="A248" s="139">
        <v>19.25</v>
      </c>
      <c r="B248" s="395" t="s">
        <v>402</v>
      </c>
      <c r="C248" s="396"/>
      <c r="D248" s="133" t="s">
        <v>3</v>
      </c>
      <c r="E248" s="129">
        <v>1</v>
      </c>
      <c r="F248" s="130">
        <v>450000</v>
      </c>
      <c r="G248" s="123">
        <f t="shared" si="11"/>
        <v>450000</v>
      </c>
    </row>
    <row r="249" spans="1:7" ht="19.899999999999999" customHeight="1">
      <c r="A249" s="139">
        <v>19.260000000000002</v>
      </c>
      <c r="B249" s="395" t="s">
        <v>401</v>
      </c>
      <c r="C249" s="396"/>
      <c r="D249" s="133" t="s">
        <v>3</v>
      </c>
      <c r="E249" s="119">
        <v>1</v>
      </c>
      <c r="F249" s="130">
        <v>40000</v>
      </c>
      <c r="G249" s="123">
        <f t="shared" si="11"/>
        <v>40000</v>
      </c>
    </row>
    <row r="250" spans="1:7" ht="32.25" customHeight="1">
      <c r="A250" s="139">
        <v>19.27</v>
      </c>
      <c r="B250" s="395" t="s">
        <v>400</v>
      </c>
      <c r="C250" s="396"/>
      <c r="D250" s="133" t="s">
        <v>3</v>
      </c>
      <c r="E250" s="129">
        <v>1</v>
      </c>
      <c r="F250" s="140">
        <v>320000</v>
      </c>
      <c r="G250" s="123">
        <f t="shared" si="11"/>
        <v>320000</v>
      </c>
    </row>
    <row r="251" spans="1:7" ht="18.399999999999999" customHeight="1">
      <c r="A251" s="139">
        <v>19.28</v>
      </c>
      <c r="B251" s="395" t="s">
        <v>399</v>
      </c>
      <c r="C251" s="396"/>
      <c r="D251" s="133" t="s">
        <v>3</v>
      </c>
      <c r="E251" s="119">
        <v>1</v>
      </c>
      <c r="F251" s="130">
        <v>340000</v>
      </c>
      <c r="G251" s="123">
        <f t="shared" si="11"/>
        <v>340000</v>
      </c>
    </row>
    <row r="252" spans="1:7" ht="18.399999999999999" customHeight="1">
      <c r="A252" s="139">
        <v>19.29</v>
      </c>
      <c r="B252" s="395" t="s">
        <v>398</v>
      </c>
      <c r="C252" s="396"/>
      <c r="D252" s="133" t="s">
        <v>3</v>
      </c>
      <c r="E252" s="129">
        <v>1</v>
      </c>
      <c r="F252" s="130">
        <v>450000</v>
      </c>
      <c r="G252" s="123">
        <f t="shared" si="11"/>
        <v>450000</v>
      </c>
    </row>
    <row r="253" spans="1:7" ht="18.399999999999999" customHeight="1">
      <c r="A253" s="139">
        <v>19.3</v>
      </c>
      <c r="B253" s="395" t="s">
        <v>397</v>
      </c>
      <c r="C253" s="396"/>
      <c r="D253" s="133" t="s">
        <v>3</v>
      </c>
      <c r="E253" s="119">
        <v>1</v>
      </c>
      <c r="F253" s="130">
        <v>100000</v>
      </c>
      <c r="G253" s="123">
        <f t="shared" si="11"/>
        <v>100000</v>
      </c>
    </row>
    <row r="254" spans="1:7" ht="18.399999999999999" customHeight="1">
      <c r="A254" s="139">
        <v>19.309999999999999</v>
      </c>
      <c r="B254" s="395" t="s">
        <v>396</v>
      </c>
      <c r="C254" s="396"/>
      <c r="D254" s="133" t="s">
        <v>3</v>
      </c>
      <c r="E254" s="129">
        <v>1</v>
      </c>
      <c r="F254" s="130">
        <v>60000</v>
      </c>
      <c r="G254" s="123">
        <f t="shared" si="11"/>
        <v>60000</v>
      </c>
    </row>
    <row r="255" spans="1:7" ht="18.399999999999999" customHeight="1">
      <c r="A255" s="139">
        <v>19.32</v>
      </c>
      <c r="B255" s="395" t="s">
        <v>395</v>
      </c>
      <c r="C255" s="396"/>
      <c r="D255" s="133" t="s">
        <v>3</v>
      </c>
      <c r="E255" s="119">
        <v>1</v>
      </c>
      <c r="F255" s="130">
        <v>80000</v>
      </c>
      <c r="G255" s="123">
        <f t="shared" si="11"/>
        <v>80000</v>
      </c>
    </row>
    <row r="256" spans="1:7" ht="18.399999999999999" customHeight="1">
      <c r="A256" s="139">
        <v>19.329999999999998</v>
      </c>
      <c r="B256" s="395" t="s">
        <v>394</v>
      </c>
      <c r="C256" s="396"/>
      <c r="D256" s="133" t="s">
        <v>3</v>
      </c>
      <c r="E256" s="129">
        <v>1</v>
      </c>
      <c r="F256" s="130">
        <v>90000</v>
      </c>
      <c r="G256" s="123">
        <f t="shared" si="11"/>
        <v>90000</v>
      </c>
    </row>
    <row r="257" spans="1:7" ht="18.399999999999999" customHeight="1">
      <c r="A257" s="139">
        <v>19.34</v>
      </c>
      <c r="B257" s="395" t="s">
        <v>393</v>
      </c>
      <c r="C257" s="396"/>
      <c r="D257" s="133" t="s">
        <v>3</v>
      </c>
      <c r="E257" s="119">
        <v>1</v>
      </c>
      <c r="F257" s="130">
        <v>50000</v>
      </c>
      <c r="G257" s="123">
        <f t="shared" si="11"/>
        <v>50000</v>
      </c>
    </row>
    <row r="258" spans="1:7" ht="18.399999999999999" customHeight="1">
      <c r="A258" s="139">
        <v>19.350000000000001</v>
      </c>
      <c r="B258" s="395" t="s">
        <v>392</v>
      </c>
      <c r="C258" s="396"/>
      <c r="D258" s="133" t="s">
        <v>3</v>
      </c>
      <c r="E258" s="129">
        <v>1</v>
      </c>
      <c r="F258" s="130">
        <v>40000</v>
      </c>
      <c r="G258" s="123">
        <f t="shared" si="11"/>
        <v>40000</v>
      </c>
    </row>
    <row r="259" spans="1:7" ht="18.399999999999999" customHeight="1">
      <c r="A259" s="139">
        <v>19.36</v>
      </c>
      <c r="B259" s="395" t="s">
        <v>391</v>
      </c>
      <c r="C259" s="396"/>
      <c r="D259" s="133" t="s">
        <v>3</v>
      </c>
      <c r="E259" s="119">
        <v>1</v>
      </c>
      <c r="F259" s="130">
        <v>70000</v>
      </c>
      <c r="G259" s="123">
        <f t="shared" si="11"/>
        <v>70000</v>
      </c>
    </row>
    <row r="260" spans="1:7" ht="18.399999999999999" customHeight="1">
      <c r="A260" s="139">
        <v>19.37</v>
      </c>
      <c r="B260" s="395" t="s">
        <v>390</v>
      </c>
      <c r="C260" s="396"/>
      <c r="D260" s="133" t="s">
        <v>3</v>
      </c>
      <c r="E260" s="129">
        <v>1</v>
      </c>
      <c r="F260" s="130">
        <v>60000</v>
      </c>
      <c r="G260" s="123">
        <f t="shared" si="11"/>
        <v>60000</v>
      </c>
    </row>
    <row r="261" spans="1:7" ht="18.399999999999999" customHeight="1">
      <c r="A261" s="139">
        <v>19.38</v>
      </c>
      <c r="B261" s="395" t="s">
        <v>389</v>
      </c>
      <c r="C261" s="396"/>
      <c r="D261" s="133" t="s">
        <v>3</v>
      </c>
      <c r="E261" s="119">
        <v>1</v>
      </c>
      <c r="F261" s="130">
        <v>45000</v>
      </c>
      <c r="G261" s="123">
        <f t="shared" si="11"/>
        <v>45000</v>
      </c>
    </row>
    <row r="262" spans="1:7" ht="18.399999999999999" customHeight="1">
      <c r="A262" s="139">
        <v>19.39</v>
      </c>
      <c r="B262" s="395" t="s">
        <v>388</v>
      </c>
      <c r="C262" s="396"/>
      <c r="D262" s="133" t="s">
        <v>3</v>
      </c>
      <c r="E262" s="129">
        <v>1</v>
      </c>
      <c r="F262" s="130">
        <v>80000</v>
      </c>
      <c r="G262" s="123">
        <f t="shared" si="11"/>
        <v>80000</v>
      </c>
    </row>
    <row r="263" spans="1:7" ht="18.399999999999999" customHeight="1">
      <c r="A263" s="139">
        <v>19.399999999999999</v>
      </c>
      <c r="B263" s="395" t="s">
        <v>387</v>
      </c>
      <c r="C263" s="396"/>
      <c r="D263" s="133" t="s">
        <v>3</v>
      </c>
      <c r="E263" s="119">
        <v>1</v>
      </c>
      <c r="F263" s="130">
        <v>40000</v>
      </c>
      <c r="G263" s="123">
        <f t="shared" si="11"/>
        <v>40000</v>
      </c>
    </row>
    <row r="264" spans="1:7" ht="18.399999999999999" customHeight="1">
      <c r="A264" s="139">
        <v>19.41</v>
      </c>
      <c r="B264" s="395" t="s">
        <v>386</v>
      </c>
      <c r="C264" s="396"/>
      <c r="D264" s="133" t="s">
        <v>3</v>
      </c>
      <c r="E264" s="129">
        <v>1</v>
      </c>
      <c r="F264" s="130">
        <v>45000</v>
      </c>
      <c r="G264" s="123">
        <f t="shared" si="11"/>
        <v>45000</v>
      </c>
    </row>
    <row r="265" spans="1:7" ht="18.399999999999999" customHeight="1">
      <c r="A265" s="139">
        <v>19.420000000000002</v>
      </c>
      <c r="B265" s="395" t="s">
        <v>385</v>
      </c>
      <c r="C265" s="396"/>
      <c r="D265" s="133" t="s">
        <v>3</v>
      </c>
      <c r="E265" s="119">
        <v>1</v>
      </c>
      <c r="F265" s="130">
        <v>60000</v>
      </c>
      <c r="G265" s="123">
        <f t="shared" si="11"/>
        <v>60000</v>
      </c>
    </row>
    <row r="266" spans="1:7" ht="18.399999999999999" customHeight="1">
      <c r="A266" s="138">
        <v>20</v>
      </c>
      <c r="B266" s="397" t="s">
        <v>384</v>
      </c>
      <c r="C266" s="398"/>
      <c r="D266" s="137"/>
      <c r="E266" s="136"/>
      <c r="F266" s="135"/>
      <c r="G266" s="135"/>
    </row>
    <row r="267" spans="1:7" ht="18.399999999999999" customHeight="1">
      <c r="A267" s="134">
        <v>20.100000000000001</v>
      </c>
      <c r="B267" s="395" t="s">
        <v>383</v>
      </c>
      <c r="C267" s="396"/>
      <c r="D267" s="133" t="s">
        <v>3</v>
      </c>
      <c r="E267" s="119">
        <v>1</v>
      </c>
      <c r="F267" s="130">
        <v>450000</v>
      </c>
      <c r="G267" s="123">
        <f t="shared" ref="G267:G275" si="12">+F267*E267</f>
        <v>450000</v>
      </c>
    </row>
    <row r="268" spans="1:7" ht="18.399999999999999" customHeight="1">
      <c r="A268" s="134">
        <v>20.2</v>
      </c>
      <c r="B268" s="395" t="s">
        <v>382</v>
      </c>
      <c r="C268" s="396"/>
      <c r="D268" s="133" t="s">
        <v>3</v>
      </c>
      <c r="E268" s="129">
        <v>1</v>
      </c>
      <c r="F268" s="130">
        <v>30000</v>
      </c>
      <c r="G268" s="123">
        <f t="shared" si="12"/>
        <v>30000</v>
      </c>
    </row>
    <row r="269" spans="1:7" ht="18.399999999999999" customHeight="1">
      <c r="A269" s="134">
        <v>20.3</v>
      </c>
      <c r="B269" s="395" t="s">
        <v>381</v>
      </c>
      <c r="C269" s="396"/>
      <c r="D269" s="133" t="s">
        <v>3</v>
      </c>
      <c r="E269" s="119">
        <v>1</v>
      </c>
      <c r="F269" s="130">
        <v>50000</v>
      </c>
      <c r="G269" s="123">
        <f t="shared" si="12"/>
        <v>50000</v>
      </c>
    </row>
    <row r="270" spans="1:7" ht="18.399999999999999" customHeight="1">
      <c r="A270" s="134">
        <v>20.399999999999999</v>
      </c>
      <c r="B270" s="395" t="s">
        <v>380</v>
      </c>
      <c r="C270" s="396"/>
      <c r="D270" s="133" t="s">
        <v>3</v>
      </c>
      <c r="E270" s="129">
        <v>1</v>
      </c>
      <c r="F270" s="130">
        <v>80000</v>
      </c>
      <c r="G270" s="123">
        <f t="shared" si="12"/>
        <v>80000</v>
      </c>
    </row>
    <row r="271" spans="1:7" ht="18.399999999999999" customHeight="1">
      <c r="A271" s="134">
        <v>20.5</v>
      </c>
      <c r="B271" s="395" t="s">
        <v>379</v>
      </c>
      <c r="C271" s="396"/>
      <c r="D271" s="133" t="s">
        <v>3</v>
      </c>
      <c r="E271" s="119">
        <v>1</v>
      </c>
      <c r="F271" s="130">
        <v>320000</v>
      </c>
      <c r="G271" s="123">
        <f t="shared" si="12"/>
        <v>320000</v>
      </c>
    </row>
    <row r="272" spans="1:7" ht="18.399999999999999" customHeight="1">
      <c r="A272" s="134">
        <v>20.6</v>
      </c>
      <c r="B272" s="395" t="s">
        <v>378</v>
      </c>
      <c r="C272" s="396"/>
      <c r="D272" s="133" t="s">
        <v>3</v>
      </c>
      <c r="E272" s="129">
        <v>1</v>
      </c>
      <c r="F272" s="130">
        <v>400000</v>
      </c>
      <c r="G272" s="123">
        <f t="shared" si="12"/>
        <v>400000</v>
      </c>
    </row>
    <row r="273" spans="1:7" ht="18.399999999999999" customHeight="1">
      <c r="A273" s="134">
        <v>20.7</v>
      </c>
      <c r="B273" s="395" t="s">
        <v>377</v>
      </c>
      <c r="C273" s="396"/>
      <c r="D273" s="133" t="s">
        <v>3</v>
      </c>
      <c r="E273" s="119">
        <v>1</v>
      </c>
      <c r="F273" s="130">
        <v>60000</v>
      </c>
      <c r="G273" s="123">
        <f t="shared" si="12"/>
        <v>60000</v>
      </c>
    </row>
    <row r="274" spans="1:7" ht="18.399999999999999" customHeight="1">
      <c r="A274" s="134">
        <v>20.8</v>
      </c>
      <c r="B274" s="395" t="s">
        <v>376</v>
      </c>
      <c r="C274" s="396"/>
      <c r="D274" s="133" t="s">
        <v>3</v>
      </c>
      <c r="E274" s="129">
        <v>1</v>
      </c>
      <c r="F274" s="130">
        <v>70000</v>
      </c>
      <c r="G274" s="123">
        <f t="shared" si="12"/>
        <v>70000</v>
      </c>
    </row>
    <row r="275" spans="1:7" ht="18.399999999999999" customHeight="1">
      <c r="A275" s="134">
        <v>20.9</v>
      </c>
      <c r="B275" s="395" t="s">
        <v>375</v>
      </c>
      <c r="C275" s="396"/>
      <c r="D275" s="133" t="s">
        <v>3</v>
      </c>
      <c r="E275" s="119">
        <v>1</v>
      </c>
      <c r="F275" s="130">
        <v>350000</v>
      </c>
      <c r="G275" s="123">
        <f t="shared" si="12"/>
        <v>350000</v>
      </c>
    </row>
    <row r="276" spans="1:7" ht="18.399999999999999" customHeight="1">
      <c r="A276" s="138">
        <v>20</v>
      </c>
      <c r="B276" s="397" t="s">
        <v>374</v>
      </c>
      <c r="C276" s="398"/>
      <c r="D276" s="137"/>
      <c r="E276" s="136"/>
      <c r="F276" s="135"/>
      <c r="G276" s="135"/>
    </row>
    <row r="277" spans="1:7" ht="18.399999999999999" customHeight="1">
      <c r="A277" s="134">
        <v>20.100000000000001</v>
      </c>
      <c r="B277" s="395" t="s">
        <v>373</v>
      </c>
      <c r="C277" s="396"/>
      <c r="D277" s="133" t="s">
        <v>362</v>
      </c>
      <c r="E277" s="129">
        <v>1</v>
      </c>
      <c r="F277" s="130">
        <v>7800000</v>
      </c>
      <c r="G277" s="123">
        <f t="shared" ref="G277:G285" si="13">+F277*E277</f>
        <v>7800000</v>
      </c>
    </row>
    <row r="278" spans="1:7" ht="18.399999999999999" customHeight="1">
      <c r="A278" s="132">
        <v>20.2</v>
      </c>
      <c r="B278" s="404" t="s">
        <v>372</v>
      </c>
      <c r="C278" s="405"/>
      <c r="D278" s="131" t="s">
        <v>362</v>
      </c>
      <c r="E278" s="129">
        <v>1</v>
      </c>
      <c r="F278" s="130">
        <v>3460000</v>
      </c>
      <c r="G278" s="123">
        <f t="shared" si="13"/>
        <v>3460000</v>
      </c>
    </row>
    <row r="279" spans="1:7" ht="18.399999999999999" customHeight="1">
      <c r="A279" s="127">
        <v>20.3</v>
      </c>
      <c r="B279" s="403" t="s">
        <v>371</v>
      </c>
      <c r="C279" s="403"/>
      <c r="D279" s="126" t="s">
        <v>362</v>
      </c>
      <c r="E279" s="129">
        <v>1</v>
      </c>
      <c r="F279" s="130">
        <v>950000</v>
      </c>
      <c r="G279" s="123">
        <f t="shared" si="13"/>
        <v>950000</v>
      </c>
    </row>
    <row r="280" spans="1:7" ht="18.399999999999999" customHeight="1">
      <c r="A280" s="127">
        <v>20.399999999999999</v>
      </c>
      <c r="B280" s="403" t="s">
        <v>370</v>
      </c>
      <c r="C280" s="403"/>
      <c r="D280" s="126" t="s">
        <v>362</v>
      </c>
      <c r="E280" s="129">
        <v>1</v>
      </c>
      <c r="F280" s="130">
        <v>1230000</v>
      </c>
      <c r="G280" s="123">
        <f t="shared" si="13"/>
        <v>1230000</v>
      </c>
    </row>
    <row r="281" spans="1:7" ht="18.399999999999999" customHeight="1">
      <c r="A281" s="127">
        <v>20.5</v>
      </c>
      <c r="B281" s="403" t="s">
        <v>369</v>
      </c>
      <c r="C281" s="403"/>
      <c r="D281" s="126" t="s">
        <v>362</v>
      </c>
      <c r="E281" s="129">
        <v>1</v>
      </c>
      <c r="F281" s="130">
        <v>1140000</v>
      </c>
      <c r="G281" s="123">
        <f t="shared" si="13"/>
        <v>1140000</v>
      </c>
    </row>
    <row r="282" spans="1:7">
      <c r="A282" s="127">
        <v>20.6</v>
      </c>
      <c r="B282" s="403" t="s">
        <v>368</v>
      </c>
      <c r="C282" s="403"/>
      <c r="D282" s="126" t="s">
        <v>362</v>
      </c>
      <c r="E282" s="129">
        <v>1</v>
      </c>
      <c r="F282" s="130">
        <v>2700000</v>
      </c>
      <c r="G282" s="123">
        <f t="shared" si="13"/>
        <v>2700000</v>
      </c>
    </row>
    <row r="283" spans="1:7">
      <c r="A283" s="127">
        <v>20.7</v>
      </c>
      <c r="B283" s="403" t="s">
        <v>367</v>
      </c>
      <c r="C283" s="403"/>
      <c r="D283" s="126" t="s">
        <v>362</v>
      </c>
      <c r="E283" s="129">
        <v>1</v>
      </c>
      <c r="F283" s="128">
        <v>95000</v>
      </c>
      <c r="G283" s="123">
        <f t="shared" si="13"/>
        <v>95000</v>
      </c>
    </row>
    <row r="284" spans="1:7">
      <c r="A284" s="127">
        <v>20.8</v>
      </c>
      <c r="B284" s="403" t="s">
        <v>366</v>
      </c>
      <c r="C284" s="403"/>
      <c r="D284" s="126" t="s">
        <v>362</v>
      </c>
      <c r="E284" s="129">
        <v>1</v>
      </c>
      <c r="F284" s="128">
        <v>60000</v>
      </c>
      <c r="G284" s="123">
        <f t="shared" si="13"/>
        <v>60000</v>
      </c>
    </row>
    <row r="285" spans="1:7">
      <c r="A285" s="127">
        <v>20.9</v>
      </c>
      <c r="B285" s="403" t="s">
        <v>365</v>
      </c>
      <c r="C285" s="403"/>
      <c r="D285" s="126" t="s">
        <v>362</v>
      </c>
      <c r="E285" s="125">
        <v>1</v>
      </c>
      <c r="F285" s="124">
        <v>2670000</v>
      </c>
      <c r="G285" s="123">
        <f t="shared" si="13"/>
        <v>2670000</v>
      </c>
    </row>
    <row r="286" spans="1:7">
      <c r="A286" s="122">
        <v>21</v>
      </c>
      <c r="B286" s="375" t="s">
        <v>364</v>
      </c>
      <c r="C286" s="376"/>
      <c r="D286" s="375"/>
      <c r="E286" s="376"/>
      <c r="F286" s="375"/>
      <c r="G286" s="376"/>
    </row>
    <row r="287" spans="1:7" ht="85.5" customHeight="1">
      <c r="A287" s="121">
        <v>21.1</v>
      </c>
      <c r="B287" s="377" t="s">
        <v>363</v>
      </c>
      <c r="C287" s="377"/>
      <c r="D287" s="120" t="s">
        <v>362</v>
      </c>
      <c r="E287" s="119">
        <v>1</v>
      </c>
      <c r="F287" s="118">
        <v>413836709</v>
      </c>
      <c r="G287" s="118">
        <f>+F287*E287</f>
        <v>413836709</v>
      </c>
    </row>
    <row r="288" spans="1:7" ht="12.75" customHeight="1">
      <c r="A288" s="372" t="s">
        <v>295</v>
      </c>
      <c r="B288" s="373"/>
      <c r="C288" s="373"/>
      <c r="D288" s="373"/>
      <c r="E288" s="373"/>
      <c r="F288" s="374"/>
      <c r="G288" s="117">
        <f>SUM(G6:G287)</f>
        <v>1277382623</v>
      </c>
    </row>
    <row r="289" spans="1:10" ht="12.75" customHeight="1">
      <c r="A289" s="372" t="s">
        <v>193</v>
      </c>
      <c r="B289" s="373"/>
      <c r="C289" s="373"/>
      <c r="D289" s="373"/>
      <c r="E289" s="373"/>
      <c r="F289" s="374"/>
      <c r="G289" s="117">
        <f>G288*0.21</f>
        <v>268250350.82999998</v>
      </c>
    </row>
    <row r="290" spans="1:10" ht="12.75" customHeight="1">
      <c r="A290" s="372" t="s">
        <v>194</v>
      </c>
      <c r="B290" s="373"/>
      <c r="C290" s="373"/>
      <c r="D290" s="373"/>
      <c r="E290" s="373"/>
      <c r="F290" s="374"/>
      <c r="G290" s="117">
        <f>G288*0.02</f>
        <v>25547652.460000001</v>
      </c>
    </row>
    <row r="291" spans="1:10" ht="12.75" customHeight="1">
      <c r="A291" s="372" t="s">
        <v>195</v>
      </c>
      <c r="B291" s="373"/>
      <c r="C291" s="373"/>
      <c r="D291" s="373"/>
      <c r="E291" s="373"/>
      <c r="F291" s="374"/>
      <c r="G291" s="117">
        <f>G288*0.05</f>
        <v>63869131.150000006</v>
      </c>
    </row>
    <row r="292" spans="1:10" ht="12.75" customHeight="1">
      <c r="A292" s="372" t="s">
        <v>196</v>
      </c>
      <c r="B292" s="373"/>
      <c r="C292" s="373"/>
      <c r="D292" s="373"/>
      <c r="E292" s="373"/>
      <c r="F292" s="374"/>
      <c r="G292" s="117">
        <f>G291*0.19</f>
        <v>12135134.918500001</v>
      </c>
    </row>
    <row r="293" spans="1:10" ht="12.75" customHeight="1">
      <c r="A293" s="372" t="s">
        <v>361</v>
      </c>
      <c r="B293" s="373"/>
      <c r="C293" s="373"/>
      <c r="D293" s="373"/>
      <c r="E293" s="373"/>
      <c r="F293" s="374"/>
      <c r="G293" s="116">
        <f>G288+G289+G290+G291+G292</f>
        <v>1647184892.3585</v>
      </c>
    </row>
    <row r="294" spans="1:10">
      <c r="J294" s="114"/>
    </row>
    <row r="295" spans="1:10">
      <c r="J295" s="115"/>
    </row>
    <row r="296" spans="1:10">
      <c r="J296" s="114"/>
    </row>
    <row r="297" spans="1:10">
      <c r="J297" s="113"/>
    </row>
    <row r="299" spans="1:10">
      <c r="J299" s="113"/>
    </row>
    <row r="300" spans="1:10">
      <c r="J300" s="113"/>
    </row>
  </sheetData>
  <mergeCells count="296">
    <mergeCell ref="B285:C285"/>
    <mergeCell ref="B270:C270"/>
    <mergeCell ref="B271:C271"/>
    <mergeCell ref="B272:C272"/>
    <mergeCell ref="B273:C273"/>
    <mergeCell ref="B274:C274"/>
    <mergeCell ref="B275:C275"/>
    <mergeCell ref="B276:C276"/>
    <mergeCell ref="B277:C277"/>
    <mergeCell ref="B278:C278"/>
    <mergeCell ref="B279:C279"/>
    <mergeCell ref="B280:C280"/>
    <mergeCell ref="B281:C281"/>
    <mergeCell ref="B282:C282"/>
    <mergeCell ref="B283:C283"/>
    <mergeCell ref="B284:C284"/>
    <mergeCell ref="B264:C264"/>
    <mergeCell ref="B265:C265"/>
    <mergeCell ref="B266:C266"/>
    <mergeCell ref="B267:C267"/>
    <mergeCell ref="B268:C268"/>
    <mergeCell ref="B269:C269"/>
    <mergeCell ref="B258:C258"/>
    <mergeCell ref="B259:C259"/>
    <mergeCell ref="B260:C260"/>
    <mergeCell ref="B261:C261"/>
    <mergeCell ref="B262:C262"/>
    <mergeCell ref="B263:C263"/>
    <mergeCell ref="B252:C252"/>
    <mergeCell ref="B253:C253"/>
    <mergeCell ref="B254:C254"/>
    <mergeCell ref="B255:C255"/>
    <mergeCell ref="B256:C256"/>
    <mergeCell ref="B257:C257"/>
    <mergeCell ref="B246:C246"/>
    <mergeCell ref="B247:C247"/>
    <mergeCell ref="B248:C248"/>
    <mergeCell ref="B249:C249"/>
    <mergeCell ref="B250:C250"/>
    <mergeCell ref="B251:C251"/>
    <mergeCell ref="B240:C240"/>
    <mergeCell ref="B241:C241"/>
    <mergeCell ref="B242:C242"/>
    <mergeCell ref="B243:C243"/>
    <mergeCell ref="B244:C244"/>
    <mergeCell ref="B245:C245"/>
    <mergeCell ref="B234:C234"/>
    <mergeCell ref="B235:C235"/>
    <mergeCell ref="B236:C236"/>
    <mergeCell ref="B237:C237"/>
    <mergeCell ref="B238:C238"/>
    <mergeCell ref="B239:C239"/>
    <mergeCell ref="B228:C228"/>
    <mergeCell ref="B229:C229"/>
    <mergeCell ref="B230:C230"/>
    <mergeCell ref="B231:C231"/>
    <mergeCell ref="B232:C232"/>
    <mergeCell ref="B233:C233"/>
    <mergeCell ref="B222:C222"/>
    <mergeCell ref="B223:C223"/>
    <mergeCell ref="B224:C224"/>
    <mergeCell ref="B225:C225"/>
    <mergeCell ref="B226:C226"/>
    <mergeCell ref="B227:C227"/>
    <mergeCell ref="B216:C216"/>
    <mergeCell ref="B217:C217"/>
    <mergeCell ref="B218:C218"/>
    <mergeCell ref="B219:C219"/>
    <mergeCell ref="B220:C220"/>
    <mergeCell ref="B221:C221"/>
    <mergeCell ref="B210:C210"/>
    <mergeCell ref="B211:C211"/>
    <mergeCell ref="B212:C212"/>
    <mergeCell ref="B213:C213"/>
    <mergeCell ref="B214:C214"/>
    <mergeCell ref="B215:C215"/>
    <mergeCell ref="B204:C204"/>
    <mergeCell ref="B205:C205"/>
    <mergeCell ref="B206:C206"/>
    <mergeCell ref="B207:C207"/>
    <mergeCell ref="B208:C208"/>
    <mergeCell ref="B209:C209"/>
    <mergeCell ref="B198:C198"/>
    <mergeCell ref="B199:C199"/>
    <mergeCell ref="B200:C200"/>
    <mergeCell ref="B201:C201"/>
    <mergeCell ref="B202:C202"/>
    <mergeCell ref="B203:C203"/>
    <mergeCell ref="B192:C192"/>
    <mergeCell ref="B193:C193"/>
    <mergeCell ref="B194:C194"/>
    <mergeCell ref="B195:C195"/>
    <mergeCell ref="B196:C196"/>
    <mergeCell ref="B197:C197"/>
    <mergeCell ref="B186:C186"/>
    <mergeCell ref="B187:C187"/>
    <mergeCell ref="B188:C188"/>
    <mergeCell ref="B189:C189"/>
    <mergeCell ref="B190:C190"/>
    <mergeCell ref="B191:C191"/>
    <mergeCell ref="B180:C180"/>
    <mergeCell ref="B181:C181"/>
    <mergeCell ref="B182:C182"/>
    <mergeCell ref="B183:C183"/>
    <mergeCell ref="B184:C184"/>
    <mergeCell ref="B185:C185"/>
    <mergeCell ref="B174:C174"/>
    <mergeCell ref="B175:C175"/>
    <mergeCell ref="B176:C176"/>
    <mergeCell ref="B177:C177"/>
    <mergeCell ref="B178:C178"/>
    <mergeCell ref="B179:C179"/>
    <mergeCell ref="B168:C168"/>
    <mergeCell ref="B169:C169"/>
    <mergeCell ref="B170:C170"/>
    <mergeCell ref="B171:C171"/>
    <mergeCell ref="B172:C172"/>
    <mergeCell ref="B173:C173"/>
    <mergeCell ref="B162:C162"/>
    <mergeCell ref="B163:C163"/>
    <mergeCell ref="B164:C164"/>
    <mergeCell ref="B165:C165"/>
    <mergeCell ref="B166:C166"/>
    <mergeCell ref="B167:C167"/>
    <mergeCell ref="B156:C156"/>
    <mergeCell ref="B157:C157"/>
    <mergeCell ref="B158:C158"/>
    <mergeCell ref="B159:C159"/>
    <mergeCell ref="B160:C160"/>
    <mergeCell ref="B161:C161"/>
    <mergeCell ref="B150:C150"/>
    <mergeCell ref="B151:C151"/>
    <mergeCell ref="B152:C152"/>
    <mergeCell ref="B153:C153"/>
    <mergeCell ref="B154:C154"/>
    <mergeCell ref="B155:C155"/>
    <mergeCell ref="B144:C144"/>
    <mergeCell ref="B145:C145"/>
    <mergeCell ref="B146:C146"/>
    <mergeCell ref="B147:C147"/>
    <mergeCell ref="B148:C148"/>
    <mergeCell ref="B149:C149"/>
    <mergeCell ref="B138:C138"/>
    <mergeCell ref="B139:C139"/>
    <mergeCell ref="B140:C140"/>
    <mergeCell ref="B141:C141"/>
    <mergeCell ref="B142:C142"/>
    <mergeCell ref="B143:C143"/>
    <mergeCell ref="B132:C132"/>
    <mergeCell ref="B133:C133"/>
    <mergeCell ref="B134:C134"/>
    <mergeCell ref="B135:C135"/>
    <mergeCell ref="B136:C136"/>
    <mergeCell ref="B137:C137"/>
    <mergeCell ref="B126:C126"/>
    <mergeCell ref="B127:C127"/>
    <mergeCell ref="B128:C128"/>
    <mergeCell ref="B129:C129"/>
    <mergeCell ref="B130:C130"/>
    <mergeCell ref="B131:C131"/>
    <mergeCell ref="B120:C120"/>
    <mergeCell ref="B121:C121"/>
    <mergeCell ref="B122:C122"/>
    <mergeCell ref="B123:C123"/>
    <mergeCell ref="B124:C124"/>
    <mergeCell ref="B125:C125"/>
    <mergeCell ref="B114:C114"/>
    <mergeCell ref="B115:C115"/>
    <mergeCell ref="B116:C116"/>
    <mergeCell ref="B117:C117"/>
    <mergeCell ref="B118:C118"/>
    <mergeCell ref="B119:C119"/>
    <mergeCell ref="B108:C108"/>
    <mergeCell ref="B109:C109"/>
    <mergeCell ref="B110:C110"/>
    <mergeCell ref="B111:C111"/>
    <mergeCell ref="B112:C112"/>
    <mergeCell ref="B113:C113"/>
    <mergeCell ref="B102:C102"/>
    <mergeCell ref="B103:C103"/>
    <mergeCell ref="B104:C104"/>
    <mergeCell ref="B105:C105"/>
    <mergeCell ref="B106:C106"/>
    <mergeCell ref="B107:C107"/>
    <mergeCell ref="B96:C96"/>
    <mergeCell ref="B97:C97"/>
    <mergeCell ref="B98:C98"/>
    <mergeCell ref="B99:C99"/>
    <mergeCell ref="B100:C100"/>
    <mergeCell ref="B101:C101"/>
    <mergeCell ref="B90:C90"/>
    <mergeCell ref="B91:C91"/>
    <mergeCell ref="B92:C92"/>
    <mergeCell ref="B93:C93"/>
    <mergeCell ref="B94:C94"/>
    <mergeCell ref="B95:C95"/>
    <mergeCell ref="B84:C84"/>
    <mergeCell ref="B85:C85"/>
    <mergeCell ref="B86:C86"/>
    <mergeCell ref="B87:C87"/>
    <mergeCell ref="B88:C88"/>
    <mergeCell ref="B89:C89"/>
    <mergeCell ref="B78:C78"/>
    <mergeCell ref="B79:C79"/>
    <mergeCell ref="B80:C80"/>
    <mergeCell ref="B81:C81"/>
    <mergeCell ref="B82:C82"/>
    <mergeCell ref="B83:C83"/>
    <mergeCell ref="B72:C72"/>
    <mergeCell ref="B73:C73"/>
    <mergeCell ref="B74:C74"/>
    <mergeCell ref="B75:C75"/>
    <mergeCell ref="B76:C76"/>
    <mergeCell ref="B77:C77"/>
    <mergeCell ref="B66:C66"/>
    <mergeCell ref="B67:C67"/>
    <mergeCell ref="B68:C68"/>
    <mergeCell ref="B69:C69"/>
    <mergeCell ref="B70:C70"/>
    <mergeCell ref="B71:C71"/>
    <mergeCell ref="B60:C60"/>
    <mergeCell ref="B61:C61"/>
    <mergeCell ref="B62:C62"/>
    <mergeCell ref="B63:C63"/>
    <mergeCell ref="B64:C64"/>
    <mergeCell ref="B65:C65"/>
    <mergeCell ref="B54:C54"/>
    <mergeCell ref="B55:C55"/>
    <mergeCell ref="B56:C56"/>
    <mergeCell ref="B57:C57"/>
    <mergeCell ref="B58:C58"/>
    <mergeCell ref="B59:C59"/>
    <mergeCell ref="B48:C48"/>
    <mergeCell ref="B49:C49"/>
    <mergeCell ref="B50:C50"/>
    <mergeCell ref="B51:C51"/>
    <mergeCell ref="B52:C52"/>
    <mergeCell ref="B53:C53"/>
    <mergeCell ref="B42:C42"/>
    <mergeCell ref="B43:C43"/>
    <mergeCell ref="B44:C44"/>
    <mergeCell ref="B45:C45"/>
    <mergeCell ref="B46:C46"/>
    <mergeCell ref="B47:C47"/>
    <mergeCell ref="B36:C36"/>
    <mergeCell ref="B37:C37"/>
    <mergeCell ref="B38:C38"/>
    <mergeCell ref="B39:C39"/>
    <mergeCell ref="B40:C40"/>
    <mergeCell ref="B41:C41"/>
    <mergeCell ref="B30:C30"/>
    <mergeCell ref="B31:C31"/>
    <mergeCell ref="B32:C32"/>
    <mergeCell ref="B33:C33"/>
    <mergeCell ref="B34:C34"/>
    <mergeCell ref="B35:C35"/>
    <mergeCell ref="B24:C24"/>
    <mergeCell ref="B25:C25"/>
    <mergeCell ref="B26:C26"/>
    <mergeCell ref="B27:C27"/>
    <mergeCell ref="B28:C28"/>
    <mergeCell ref="B29:C29"/>
    <mergeCell ref="B18:C18"/>
    <mergeCell ref="B19:C19"/>
    <mergeCell ref="B20:C20"/>
    <mergeCell ref="B21:C21"/>
    <mergeCell ref="B22:C22"/>
    <mergeCell ref="B23:C23"/>
    <mergeCell ref="B15:C15"/>
    <mergeCell ref="B16:C16"/>
    <mergeCell ref="B17:C17"/>
    <mergeCell ref="B6:C6"/>
    <mergeCell ref="B7:C7"/>
    <mergeCell ref="B8:C8"/>
    <mergeCell ref="B9:C9"/>
    <mergeCell ref="B10:C10"/>
    <mergeCell ref="B11:C11"/>
    <mergeCell ref="A1:B3"/>
    <mergeCell ref="C1:G1"/>
    <mergeCell ref="C2:G2"/>
    <mergeCell ref="D3:F3"/>
    <mergeCell ref="A4:G4"/>
    <mergeCell ref="B5:C5"/>
    <mergeCell ref="B12:C12"/>
    <mergeCell ref="B13:C13"/>
    <mergeCell ref="B14:C14"/>
    <mergeCell ref="A288:F288"/>
    <mergeCell ref="A289:F289"/>
    <mergeCell ref="A290:F290"/>
    <mergeCell ref="A292:F292"/>
    <mergeCell ref="A293:F293"/>
    <mergeCell ref="A291:F291"/>
    <mergeCell ref="B286:C286"/>
    <mergeCell ref="B287:C287"/>
    <mergeCell ref="D286:E286"/>
    <mergeCell ref="F286:G28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A7AE4-763A-477C-9FA6-E007D8D1C9CA}">
  <dimension ref="B2:K306"/>
  <sheetViews>
    <sheetView topLeftCell="A288" workbookViewId="0">
      <selection activeCell="N300" sqref="N300"/>
    </sheetView>
  </sheetViews>
  <sheetFormatPr baseColWidth="10" defaultColWidth="10.7109375" defaultRowHeight="11.25"/>
  <cols>
    <col min="1" max="1" width="4.42578125" style="169" customWidth="1"/>
    <col min="2" max="2" width="9.42578125" style="169" customWidth="1"/>
    <col min="3" max="3" width="11.140625" style="169" customWidth="1"/>
    <col min="4" max="4" width="21.42578125" style="169" customWidth="1"/>
    <col min="5" max="5" width="35.7109375" style="169" customWidth="1"/>
    <col min="6" max="6" width="33.7109375" style="169" bestFit="1" customWidth="1"/>
    <col min="7" max="7" width="3.140625" style="169" customWidth="1"/>
    <col min="8" max="8" width="8" style="169" bestFit="1" customWidth="1"/>
    <col min="9" max="9" width="13" style="169" bestFit="1" customWidth="1"/>
    <col min="10" max="10" width="17.42578125" style="170" bestFit="1" customWidth="1"/>
    <col min="11" max="11" width="3.140625" style="169" customWidth="1"/>
    <col min="12" max="250" width="11.42578125" style="169"/>
    <col min="251" max="251" width="4.42578125" style="169" customWidth="1"/>
    <col min="252" max="252" width="9.42578125" style="169" customWidth="1"/>
    <col min="253" max="253" width="11.140625" style="169" customWidth="1"/>
    <col min="254" max="254" width="21.42578125" style="169" customWidth="1"/>
    <col min="255" max="255" width="74.42578125" style="169" customWidth="1"/>
    <col min="256" max="256" width="7.42578125" style="169" customWidth="1"/>
    <col min="257" max="257" width="3.140625" style="169" customWidth="1"/>
    <col min="258" max="258" width="10" style="169" customWidth="1"/>
    <col min="259" max="259" width="14.42578125" style="169" customWidth="1"/>
    <col min="260" max="260" width="27.42578125" style="169" customWidth="1"/>
    <col min="261" max="261" width="3.140625" style="169" customWidth="1"/>
    <col min="262" max="506" width="11.42578125" style="169"/>
    <col min="507" max="507" width="4.42578125" style="169" customWidth="1"/>
    <col min="508" max="508" width="9.42578125" style="169" customWidth="1"/>
    <col min="509" max="509" width="11.140625" style="169" customWidth="1"/>
    <col min="510" max="510" width="21.42578125" style="169" customWidth="1"/>
    <col min="511" max="511" width="74.42578125" style="169" customWidth="1"/>
    <col min="512" max="512" width="7.42578125" style="169" customWidth="1"/>
    <col min="513" max="513" width="3.140625" style="169" customWidth="1"/>
    <col min="514" max="514" width="10" style="169" customWidth="1"/>
    <col min="515" max="515" width="14.42578125" style="169" customWidth="1"/>
    <col min="516" max="516" width="27.42578125" style="169" customWidth="1"/>
    <col min="517" max="517" width="3.140625" style="169" customWidth="1"/>
    <col min="518" max="762" width="11.42578125" style="169"/>
    <col min="763" max="763" width="4.42578125" style="169" customWidth="1"/>
    <col min="764" max="764" width="9.42578125" style="169" customWidth="1"/>
    <col min="765" max="765" width="11.140625" style="169" customWidth="1"/>
    <col min="766" max="766" width="21.42578125" style="169" customWidth="1"/>
    <col min="767" max="767" width="74.42578125" style="169" customWidth="1"/>
    <col min="768" max="768" width="7.42578125" style="169" customWidth="1"/>
    <col min="769" max="769" width="3.140625" style="169" customWidth="1"/>
    <col min="770" max="770" width="10" style="169" customWidth="1"/>
    <col min="771" max="771" width="14.42578125" style="169" customWidth="1"/>
    <col min="772" max="772" width="27.42578125" style="169" customWidth="1"/>
    <col min="773" max="773" width="3.140625" style="169" customWidth="1"/>
    <col min="774" max="1018" width="11.42578125" style="169"/>
    <col min="1019" max="1019" width="4.42578125" style="169" customWidth="1"/>
    <col min="1020" max="1020" width="9.42578125" style="169" customWidth="1"/>
    <col min="1021" max="1021" width="11.140625" style="169" customWidth="1"/>
    <col min="1022" max="1022" width="21.42578125" style="169" customWidth="1"/>
    <col min="1023" max="1023" width="74.42578125" style="169" customWidth="1"/>
    <col min="1024" max="1024" width="7.42578125" style="169" customWidth="1"/>
    <col min="1025" max="1025" width="3.140625" style="169" customWidth="1"/>
    <col min="1026" max="1026" width="10" style="169" customWidth="1"/>
    <col min="1027" max="1027" width="14.42578125" style="169" customWidth="1"/>
    <col min="1028" max="1028" width="27.42578125" style="169" customWidth="1"/>
    <col min="1029" max="1029" width="3.140625" style="169" customWidth="1"/>
    <col min="1030" max="1274" width="11.42578125" style="169"/>
    <col min="1275" max="1275" width="4.42578125" style="169" customWidth="1"/>
    <col min="1276" max="1276" width="9.42578125" style="169" customWidth="1"/>
    <col min="1277" max="1277" width="11.140625" style="169" customWidth="1"/>
    <col min="1278" max="1278" width="21.42578125" style="169" customWidth="1"/>
    <col min="1279" max="1279" width="74.42578125" style="169" customWidth="1"/>
    <col min="1280" max="1280" width="7.42578125" style="169" customWidth="1"/>
    <col min="1281" max="1281" width="3.140625" style="169" customWidth="1"/>
    <col min="1282" max="1282" width="10" style="169" customWidth="1"/>
    <col min="1283" max="1283" width="14.42578125" style="169" customWidth="1"/>
    <col min="1284" max="1284" width="27.42578125" style="169" customWidth="1"/>
    <col min="1285" max="1285" width="3.140625" style="169" customWidth="1"/>
    <col min="1286" max="1530" width="11.42578125" style="169"/>
    <col min="1531" max="1531" width="4.42578125" style="169" customWidth="1"/>
    <col min="1532" max="1532" width="9.42578125" style="169" customWidth="1"/>
    <col min="1533" max="1533" width="11.140625" style="169" customWidth="1"/>
    <col min="1534" max="1534" width="21.42578125" style="169" customWidth="1"/>
    <col min="1535" max="1535" width="74.42578125" style="169" customWidth="1"/>
    <col min="1536" max="1536" width="7.42578125" style="169" customWidth="1"/>
    <col min="1537" max="1537" width="3.140625" style="169" customWidth="1"/>
    <col min="1538" max="1538" width="10" style="169" customWidth="1"/>
    <col min="1539" max="1539" width="14.42578125" style="169" customWidth="1"/>
    <col min="1540" max="1540" width="27.42578125" style="169" customWidth="1"/>
    <col min="1541" max="1541" width="3.140625" style="169" customWidth="1"/>
    <col min="1542" max="1786" width="11.42578125" style="169"/>
    <col min="1787" max="1787" width="4.42578125" style="169" customWidth="1"/>
    <col min="1788" max="1788" width="9.42578125" style="169" customWidth="1"/>
    <col min="1789" max="1789" width="11.140625" style="169" customWidth="1"/>
    <col min="1790" max="1790" width="21.42578125" style="169" customWidth="1"/>
    <col min="1791" max="1791" width="74.42578125" style="169" customWidth="1"/>
    <col min="1792" max="1792" width="7.42578125" style="169" customWidth="1"/>
    <col min="1793" max="1793" width="3.140625" style="169" customWidth="1"/>
    <col min="1794" max="1794" width="10" style="169" customWidth="1"/>
    <col min="1795" max="1795" width="14.42578125" style="169" customWidth="1"/>
    <col min="1796" max="1796" width="27.42578125" style="169" customWidth="1"/>
    <col min="1797" max="1797" width="3.140625" style="169" customWidth="1"/>
    <col min="1798" max="2042" width="11.42578125" style="169"/>
    <col min="2043" max="2043" width="4.42578125" style="169" customWidth="1"/>
    <col min="2044" max="2044" width="9.42578125" style="169" customWidth="1"/>
    <col min="2045" max="2045" width="11.140625" style="169" customWidth="1"/>
    <col min="2046" max="2046" width="21.42578125" style="169" customWidth="1"/>
    <col min="2047" max="2047" width="74.42578125" style="169" customWidth="1"/>
    <col min="2048" max="2048" width="7.42578125" style="169" customWidth="1"/>
    <col min="2049" max="2049" width="3.140625" style="169" customWidth="1"/>
    <col min="2050" max="2050" width="10" style="169" customWidth="1"/>
    <col min="2051" max="2051" width="14.42578125" style="169" customWidth="1"/>
    <col min="2052" max="2052" width="27.42578125" style="169" customWidth="1"/>
    <col min="2053" max="2053" width="3.140625" style="169" customWidth="1"/>
    <col min="2054" max="2298" width="11.42578125" style="169"/>
    <col min="2299" max="2299" width="4.42578125" style="169" customWidth="1"/>
    <col min="2300" max="2300" width="9.42578125" style="169" customWidth="1"/>
    <col min="2301" max="2301" width="11.140625" style="169" customWidth="1"/>
    <col min="2302" max="2302" width="21.42578125" style="169" customWidth="1"/>
    <col min="2303" max="2303" width="74.42578125" style="169" customWidth="1"/>
    <col min="2304" max="2304" width="7.42578125" style="169" customWidth="1"/>
    <col min="2305" max="2305" width="3.140625" style="169" customWidth="1"/>
    <col min="2306" max="2306" width="10" style="169" customWidth="1"/>
    <col min="2307" max="2307" width="14.42578125" style="169" customWidth="1"/>
    <col min="2308" max="2308" width="27.42578125" style="169" customWidth="1"/>
    <col min="2309" max="2309" width="3.140625" style="169" customWidth="1"/>
    <col min="2310" max="2554" width="11.42578125" style="169"/>
    <col min="2555" max="2555" width="4.42578125" style="169" customWidth="1"/>
    <col min="2556" max="2556" width="9.42578125" style="169" customWidth="1"/>
    <col min="2557" max="2557" width="11.140625" style="169" customWidth="1"/>
    <col min="2558" max="2558" width="21.42578125" style="169" customWidth="1"/>
    <col min="2559" max="2559" width="74.42578125" style="169" customWidth="1"/>
    <col min="2560" max="2560" width="7.42578125" style="169" customWidth="1"/>
    <col min="2561" max="2561" width="3.140625" style="169" customWidth="1"/>
    <col min="2562" max="2562" width="10" style="169" customWidth="1"/>
    <col min="2563" max="2563" width="14.42578125" style="169" customWidth="1"/>
    <col min="2564" max="2564" width="27.42578125" style="169" customWidth="1"/>
    <col min="2565" max="2565" width="3.140625" style="169" customWidth="1"/>
    <col min="2566" max="2810" width="11.42578125" style="169"/>
    <col min="2811" max="2811" width="4.42578125" style="169" customWidth="1"/>
    <col min="2812" max="2812" width="9.42578125" style="169" customWidth="1"/>
    <col min="2813" max="2813" width="11.140625" style="169" customWidth="1"/>
    <col min="2814" max="2814" width="21.42578125" style="169" customWidth="1"/>
    <col min="2815" max="2815" width="74.42578125" style="169" customWidth="1"/>
    <col min="2816" max="2816" width="7.42578125" style="169" customWidth="1"/>
    <col min="2817" max="2817" width="3.140625" style="169" customWidth="1"/>
    <col min="2818" max="2818" width="10" style="169" customWidth="1"/>
    <col min="2819" max="2819" width="14.42578125" style="169" customWidth="1"/>
    <col min="2820" max="2820" width="27.42578125" style="169" customWidth="1"/>
    <col min="2821" max="2821" width="3.140625" style="169" customWidth="1"/>
    <col min="2822" max="3066" width="11.42578125" style="169"/>
    <col min="3067" max="3067" width="4.42578125" style="169" customWidth="1"/>
    <col min="3068" max="3068" width="9.42578125" style="169" customWidth="1"/>
    <col min="3069" max="3069" width="11.140625" style="169" customWidth="1"/>
    <col min="3070" max="3070" width="21.42578125" style="169" customWidth="1"/>
    <col min="3071" max="3071" width="74.42578125" style="169" customWidth="1"/>
    <col min="3072" max="3072" width="7.42578125" style="169" customWidth="1"/>
    <col min="3073" max="3073" width="3.140625" style="169" customWidth="1"/>
    <col min="3074" max="3074" width="10" style="169" customWidth="1"/>
    <col min="3075" max="3075" width="14.42578125" style="169" customWidth="1"/>
    <col min="3076" max="3076" width="27.42578125" style="169" customWidth="1"/>
    <col min="3077" max="3077" width="3.140625" style="169" customWidth="1"/>
    <col min="3078" max="3322" width="11.42578125" style="169"/>
    <col min="3323" max="3323" width="4.42578125" style="169" customWidth="1"/>
    <col min="3324" max="3324" width="9.42578125" style="169" customWidth="1"/>
    <col min="3325" max="3325" width="11.140625" style="169" customWidth="1"/>
    <col min="3326" max="3326" width="21.42578125" style="169" customWidth="1"/>
    <col min="3327" max="3327" width="74.42578125" style="169" customWidth="1"/>
    <col min="3328" max="3328" width="7.42578125" style="169" customWidth="1"/>
    <col min="3329" max="3329" width="3.140625" style="169" customWidth="1"/>
    <col min="3330" max="3330" width="10" style="169" customWidth="1"/>
    <col min="3331" max="3331" width="14.42578125" style="169" customWidth="1"/>
    <col min="3332" max="3332" width="27.42578125" style="169" customWidth="1"/>
    <col min="3333" max="3333" width="3.140625" style="169" customWidth="1"/>
    <col min="3334" max="3578" width="11.42578125" style="169"/>
    <col min="3579" max="3579" width="4.42578125" style="169" customWidth="1"/>
    <col min="3580" max="3580" width="9.42578125" style="169" customWidth="1"/>
    <col min="3581" max="3581" width="11.140625" style="169" customWidth="1"/>
    <col min="3582" max="3582" width="21.42578125" style="169" customWidth="1"/>
    <col min="3583" max="3583" width="74.42578125" style="169" customWidth="1"/>
    <col min="3584" max="3584" width="7.42578125" style="169" customWidth="1"/>
    <col min="3585" max="3585" width="3.140625" style="169" customWidth="1"/>
    <col min="3586" max="3586" width="10" style="169" customWidth="1"/>
    <col min="3587" max="3587" width="14.42578125" style="169" customWidth="1"/>
    <col min="3588" max="3588" width="27.42578125" style="169" customWidth="1"/>
    <col min="3589" max="3589" width="3.140625" style="169" customWidth="1"/>
    <col min="3590" max="3834" width="11.42578125" style="169"/>
    <col min="3835" max="3835" width="4.42578125" style="169" customWidth="1"/>
    <col min="3836" max="3836" width="9.42578125" style="169" customWidth="1"/>
    <col min="3837" max="3837" width="11.140625" style="169" customWidth="1"/>
    <col min="3838" max="3838" width="21.42578125" style="169" customWidth="1"/>
    <col min="3839" max="3839" width="74.42578125" style="169" customWidth="1"/>
    <col min="3840" max="3840" width="7.42578125" style="169" customWidth="1"/>
    <col min="3841" max="3841" width="3.140625" style="169" customWidth="1"/>
    <col min="3842" max="3842" width="10" style="169" customWidth="1"/>
    <col min="3843" max="3843" width="14.42578125" style="169" customWidth="1"/>
    <col min="3844" max="3844" width="27.42578125" style="169" customWidth="1"/>
    <col min="3845" max="3845" width="3.140625" style="169" customWidth="1"/>
    <col min="3846" max="4090" width="11.42578125" style="169"/>
    <col min="4091" max="4091" width="4.42578125" style="169" customWidth="1"/>
    <col min="4092" max="4092" width="9.42578125" style="169" customWidth="1"/>
    <col min="4093" max="4093" width="11.140625" style="169" customWidth="1"/>
    <col min="4094" max="4094" width="21.42578125" style="169" customWidth="1"/>
    <col min="4095" max="4095" width="74.42578125" style="169" customWidth="1"/>
    <col min="4096" max="4096" width="7.42578125" style="169" customWidth="1"/>
    <col min="4097" max="4097" width="3.140625" style="169" customWidth="1"/>
    <col min="4098" max="4098" width="10" style="169" customWidth="1"/>
    <col min="4099" max="4099" width="14.42578125" style="169" customWidth="1"/>
    <col min="4100" max="4100" width="27.42578125" style="169" customWidth="1"/>
    <col min="4101" max="4101" width="3.140625" style="169" customWidth="1"/>
    <col min="4102" max="4346" width="11.42578125" style="169"/>
    <col min="4347" max="4347" width="4.42578125" style="169" customWidth="1"/>
    <col min="4348" max="4348" width="9.42578125" style="169" customWidth="1"/>
    <col min="4349" max="4349" width="11.140625" style="169" customWidth="1"/>
    <col min="4350" max="4350" width="21.42578125" style="169" customWidth="1"/>
    <col min="4351" max="4351" width="74.42578125" style="169" customWidth="1"/>
    <col min="4352" max="4352" width="7.42578125" style="169" customWidth="1"/>
    <col min="4353" max="4353" width="3.140625" style="169" customWidth="1"/>
    <col min="4354" max="4354" width="10" style="169" customWidth="1"/>
    <col min="4355" max="4355" width="14.42578125" style="169" customWidth="1"/>
    <col min="4356" max="4356" width="27.42578125" style="169" customWidth="1"/>
    <col min="4357" max="4357" width="3.140625" style="169" customWidth="1"/>
    <col min="4358" max="4602" width="11.42578125" style="169"/>
    <col min="4603" max="4603" width="4.42578125" style="169" customWidth="1"/>
    <col min="4604" max="4604" width="9.42578125" style="169" customWidth="1"/>
    <col min="4605" max="4605" width="11.140625" style="169" customWidth="1"/>
    <col min="4606" max="4606" width="21.42578125" style="169" customWidth="1"/>
    <col min="4607" max="4607" width="74.42578125" style="169" customWidth="1"/>
    <col min="4608" max="4608" width="7.42578125" style="169" customWidth="1"/>
    <col min="4609" max="4609" width="3.140625" style="169" customWidth="1"/>
    <col min="4610" max="4610" width="10" style="169" customWidth="1"/>
    <col min="4611" max="4611" width="14.42578125" style="169" customWidth="1"/>
    <col min="4612" max="4612" width="27.42578125" style="169" customWidth="1"/>
    <col min="4613" max="4613" width="3.140625" style="169" customWidth="1"/>
    <col min="4614" max="4858" width="11.42578125" style="169"/>
    <col min="4859" max="4859" width="4.42578125" style="169" customWidth="1"/>
    <col min="4860" max="4860" width="9.42578125" style="169" customWidth="1"/>
    <col min="4861" max="4861" width="11.140625" style="169" customWidth="1"/>
    <col min="4862" max="4862" width="21.42578125" style="169" customWidth="1"/>
    <col min="4863" max="4863" width="74.42578125" style="169" customWidth="1"/>
    <col min="4864" max="4864" width="7.42578125" style="169" customWidth="1"/>
    <col min="4865" max="4865" width="3.140625" style="169" customWidth="1"/>
    <col min="4866" max="4866" width="10" style="169" customWidth="1"/>
    <col min="4867" max="4867" width="14.42578125" style="169" customWidth="1"/>
    <col min="4868" max="4868" width="27.42578125" style="169" customWidth="1"/>
    <col min="4869" max="4869" width="3.140625" style="169" customWidth="1"/>
    <col min="4870" max="5114" width="11.42578125" style="169"/>
    <col min="5115" max="5115" width="4.42578125" style="169" customWidth="1"/>
    <col min="5116" max="5116" width="9.42578125" style="169" customWidth="1"/>
    <col min="5117" max="5117" width="11.140625" style="169" customWidth="1"/>
    <col min="5118" max="5118" width="21.42578125" style="169" customWidth="1"/>
    <col min="5119" max="5119" width="74.42578125" style="169" customWidth="1"/>
    <col min="5120" max="5120" width="7.42578125" style="169" customWidth="1"/>
    <col min="5121" max="5121" width="3.140625" style="169" customWidth="1"/>
    <col min="5122" max="5122" width="10" style="169" customWidth="1"/>
    <col min="5123" max="5123" width="14.42578125" style="169" customWidth="1"/>
    <col min="5124" max="5124" width="27.42578125" style="169" customWidth="1"/>
    <col min="5125" max="5125" width="3.140625" style="169" customWidth="1"/>
    <col min="5126" max="5370" width="11.42578125" style="169"/>
    <col min="5371" max="5371" width="4.42578125" style="169" customWidth="1"/>
    <col min="5372" max="5372" width="9.42578125" style="169" customWidth="1"/>
    <col min="5373" max="5373" width="11.140625" style="169" customWidth="1"/>
    <col min="5374" max="5374" width="21.42578125" style="169" customWidth="1"/>
    <col min="5375" max="5375" width="74.42578125" style="169" customWidth="1"/>
    <col min="5376" max="5376" width="7.42578125" style="169" customWidth="1"/>
    <col min="5377" max="5377" width="3.140625" style="169" customWidth="1"/>
    <col min="5378" max="5378" width="10" style="169" customWidth="1"/>
    <col min="5379" max="5379" width="14.42578125" style="169" customWidth="1"/>
    <col min="5380" max="5380" width="27.42578125" style="169" customWidth="1"/>
    <col min="5381" max="5381" width="3.140625" style="169" customWidth="1"/>
    <col min="5382" max="5626" width="11.42578125" style="169"/>
    <col min="5627" max="5627" width="4.42578125" style="169" customWidth="1"/>
    <col min="5628" max="5628" width="9.42578125" style="169" customWidth="1"/>
    <col min="5629" max="5629" width="11.140625" style="169" customWidth="1"/>
    <col min="5630" max="5630" width="21.42578125" style="169" customWidth="1"/>
    <col min="5631" max="5631" width="74.42578125" style="169" customWidth="1"/>
    <col min="5632" max="5632" width="7.42578125" style="169" customWidth="1"/>
    <col min="5633" max="5633" width="3.140625" style="169" customWidth="1"/>
    <col min="5634" max="5634" width="10" style="169" customWidth="1"/>
    <col min="5635" max="5635" width="14.42578125" style="169" customWidth="1"/>
    <col min="5636" max="5636" width="27.42578125" style="169" customWidth="1"/>
    <col min="5637" max="5637" width="3.140625" style="169" customWidth="1"/>
    <col min="5638" max="5882" width="11.42578125" style="169"/>
    <col min="5883" max="5883" width="4.42578125" style="169" customWidth="1"/>
    <col min="5884" max="5884" width="9.42578125" style="169" customWidth="1"/>
    <col min="5885" max="5885" width="11.140625" style="169" customWidth="1"/>
    <col min="5886" max="5886" width="21.42578125" style="169" customWidth="1"/>
    <col min="5887" max="5887" width="74.42578125" style="169" customWidth="1"/>
    <col min="5888" max="5888" width="7.42578125" style="169" customWidth="1"/>
    <col min="5889" max="5889" width="3.140625" style="169" customWidth="1"/>
    <col min="5890" max="5890" width="10" style="169" customWidth="1"/>
    <col min="5891" max="5891" width="14.42578125" style="169" customWidth="1"/>
    <col min="5892" max="5892" width="27.42578125" style="169" customWidth="1"/>
    <col min="5893" max="5893" width="3.140625" style="169" customWidth="1"/>
    <col min="5894" max="6138" width="11.42578125" style="169"/>
    <col min="6139" max="6139" width="4.42578125" style="169" customWidth="1"/>
    <col min="6140" max="6140" width="9.42578125" style="169" customWidth="1"/>
    <col min="6141" max="6141" width="11.140625" style="169" customWidth="1"/>
    <col min="6142" max="6142" width="21.42578125" style="169" customWidth="1"/>
    <col min="6143" max="6143" width="74.42578125" style="169" customWidth="1"/>
    <col min="6144" max="6144" width="7.42578125" style="169" customWidth="1"/>
    <col min="6145" max="6145" width="3.140625" style="169" customWidth="1"/>
    <col min="6146" max="6146" width="10" style="169" customWidth="1"/>
    <col min="6147" max="6147" width="14.42578125" style="169" customWidth="1"/>
    <col min="6148" max="6148" width="27.42578125" style="169" customWidth="1"/>
    <col min="6149" max="6149" width="3.140625" style="169" customWidth="1"/>
    <col min="6150" max="6394" width="11.42578125" style="169"/>
    <col min="6395" max="6395" width="4.42578125" style="169" customWidth="1"/>
    <col min="6396" max="6396" width="9.42578125" style="169" customWidth="1"/>
    <col min="6397" max="6397" width="11.140625" style="169" customWidth="1"/>
    <col min="6398" max="6398" width="21.42578125" style="169" customWidth="1"/>
    <col min="6399" max="6399" width="74.42578125" style="169" customWidth="1"/>
    <col min="6400" max="6400" width="7.42578125" style="169" customWidth="1"/>
    <col min="6401" max="6401" width="3.140625" style="169" customWidth="1"/>
    <col min="6402" max="6402" width="10" style="169" customWidth="1"/>
    <col min="6403" max="6403" width="14.42578125" style="169" customWidth="1"/>
    <col min="6404" max="6404" width="27.42578125" style="169" customWidth="1"/>
    <col min="6405" max="6405" width="3.140625" style="169" customWidth="1"/>
    <col min="6406" max="6650" width="11.42578125" style="169"/>
    <col min="6651" max="6651" width="4.42578125" style="169" customWidth="1"/>
    <col min="6652" max="6652" width="9.42578125" style="169" customWidth="1"/>
    <col min="6653" max="6653" width="11.140625" style="169" customWidth="1"/>
    <col min="6654" max="6654" width="21.42578125" style="169" customWidth="1"/>
    <col min="6655" max="6655" width="74.42578125" style="169" customWidth="1"/>
    <col min="6656" max="6656" width="7.42578125" style="169" customWidth="1"/>
    <col min="6657" max="6657" width="3.140625" style="169" customWidth="1"/>
    <col min="6658" max="6658" width="10" style="169" customWidth="1"/>
    <col min="6659" max="6659" width="14.42578125" style="169" customWidth="1"/>
    <col min="6660" max="6660" width="27.42578125" style="169" customWidth="1"/>
    <col min="6661" max="6661" width="3.140625" style="169" customWidth="1"/>
    <col min="6662" max="6906" width="11.42578125" style="169"/>
    <col min="6907" max="6907" width="4.42578125" style="169" customWidth="1"/>
    <col min="6908" max="6908" width="9.42578125" style="169" customWidth="1"/>
    <col min="6909" max="6909" width="11.140625" style="169" customWidth="1"/>
    <col min="6910" max="6910" width="21.42578125" style="169" customWidth="1"/>
    <col min="6911" max="6911" width="74.42578125" style="169" customWidth="1"/>
    <col min="6912" max="6912" width="7.42578125" style="169" customWidth="1"/>
    <col min="6913" max="6913" width="3.140625" style="169" customWidth="1"/>
    <col min="6914" max="6914" width="10" style="169" customWidth="1"/>
    <col min="6915" max="6915" width="14.42578125" style="169" customWidth="1"/>
    <col min="6916" max="6916" width="27.42578125" style="169" customWidth="1"/>
    <col min="6917" max="6917" width="3.140625" style="169" customWidth="1"/>
    <col min="6918" max="7162" width="11.42578125" style="169"/>
    <col min="7163" max="7163" width="4.42578125" style="169" customWidth="1"/>
    <col min="7164" max="7164" width="9.42578125" style="169" customWidth="1"/>
    <col min="7165" max="7165" width="11.140625" style="169" customWidth="1"/>
    <col min="7166" max="7166" width="21.42578125" style="169" customWidth="1"/>
    <col min="7167" max="7167" width="74.42578125" style="169" customWidth="1"/>
    <col min="7168" max="7168" width="7.42578125" style="169" customWidth="1"/>
    <col min="7169" max="7169" width="3.140625" style="169" customWidth="1"/>
    <col min="7170" max="7170" width="10" style="169" customWidth="1"/>
    <col min="7171" max="7171" width="14.42578125" style="169" customWidth="1"/>
    <col min="7172" max="7172" width="27.42578125" style="169" customWidth="1"/>
    <col min="7173" max="7173" width="3.140625" style="169" customWidth="1"/>
    <col min="7174" max="7418" width="11.42578125" style="169"/>
    <col min="7419" max="7419" width="4.42578125" style="169" customWidth="1"/>
    <col min="7420" max="7420" width="9.42578125" style="169" customWidth="1"/>
    <col min="7421" max="7421" width="11.140625" style="169" customWidth="1"/>
    <col min="7422" max="7422" width="21.42578125" style="169" customWidth="1"/>
    <col min="7423" max="7423" width="74.42578125" style="169" customWidth="1"/>
    <col min="7424" max="7424" width="7.42578125" style="169" customWidth="1"/>
    <col min="7425" max="7425" width="3.140625" style="169" customWidth="1"/>
    <col min="7426" max="7426" width="10" style="169" customWidth="1"/>
    <col min="7427" max="7427" width="14.42578125" style="169" customWidth="1"/>
    <col min="7428" max="7428" width="27.42578125" style="169" customWidth="1"/>
    <col min="7429" max="7429" width="3.140625" style="169" customWidth="1"/>
    <col min="7430" max="7674" width="11.42578125" style="169"/>
    <col min="7675" max="7675" width="4.42578125" style="169" customWidth="1"/>
    <col min="7676" max="7676" width="9.42578125" style="169" customWidth="1"/>
    <col min="7677" max="7677" width="11.140625" style="169" customWidth="1"/>
    <col min="7678" max="7678" width="21.42578125" style="169" customWidth="1"/>
    <col min="7679" max="7679" width="74.42578125" style="169" customWidth="1"/>
    <col min="7680" max="7680" width="7.42578125" style="169" customWidth="1"/>
    <col min="7681" max="7681" width="3.140625" style="169" customWidth="1"/>
    <col min="7682" max="7682" width="10" style="169" customWidth="1"/>
    <col min="7683" max="7683" width="14.42578125" style="169" customWidth="1"/>
    <col min="7684" max="7684" width="27.42578125" style="169" customWidth="1"/>
    <col min="7685" max="7685" width="3.140625" style="169" customWidth="1"/>
    <col min="7686" max="7930" width="11.42578125" style="169"/>
    <col min="7931" max="7931" width="4.42578125" style="169" customWidth="1"/>
    <col min="7932" max="7932" width="9.42578125" style="169" customWidth="1"/>
    <col min="7933" max="7933" width="11.140625" style="169" customWidth="1"/>
    <col min="7934" max="7934" width="21.42578125" style="169" customWidth="1"/>
    <col min="7935" max="7935" width="74.42578125" style="169" customWidth="1"/>
    <col min="7936" max="7936" width="7.42578125" style="169" customWidth="1"/>
    <col min="7937" max="7937" width="3.140625" style="169" customWidth="1"/>
    <col min="7938" max="7938" width="10" style="169" customWidth="1"/>
    <col min="7939" max="7939" width="14.42578125" style="169" customWidth="1"/>
    <col min="7940" max="7940" width="27.42578125" style="169" customWidth="1"/>
    <col min="7941" max="7941" width="3.140625" style="169" customWidth="1"/>
    <col min="7942" max="8186" width="11.42578125" style="169"/>
    <col min="8187" max="8187" width="4.42578125" style="169" customWidth="1"/>
    <col min="8188" max="8188" width="9.42578125" style="169" customWidth="1"/>
    <col min="8189" max="8189" width="11.140625" style="169" customWidth="1"/>
    <col min="8190" max="8190" width="21.42578125" style="169" customWidth="1"/>
    <col min="8191" max="8191" width="74.42578125" style="169" customWidth="1"/>
    <col min="8192" max="8192" width="7.42578125" style="169" customWidth="1"/>
    <col min="8193" max="8193" width="3.140625" style="169" customWidth="1"/>
    <col min="8194" max="8194" width="10" style="169" customWidth="1"/>
    <col min="8195" max="8195" width="14.42578125" style="169" customWidth="1"/>
    <col min="8196" max="8196" width="27.42578125" style="169" customWidth="1"/>
    <col min="8197" max="8197" width="3.140625" style="169" customWidth="1"/>
    <col min="8198" max="8442" width="11.42578125" style="169"/>
    <col min="8443" max="8443" width="4.42578125" style="169" customWidth="1"/>
    <col min="8444" max="8444" width="9.42578125" style="169" customWidth="1"/>
    <col min="8445" max="8445" width="11.140625" style="169" customWidth="1"/>
    <col min="8446" max="8446" width="21.42578125" style="169" customWidth="1"/>
    <col min="8447" max="8447" width="74.42578125" style="169" customWidth="1"/>
    <col min="8448" max="8448" width="7.42578125" style="169" customWidth="1"/>
    <col min="8449" max="8449" width="3.140625" style="169" customWidth="1"/>
    <col min="8450" max="8450" width="10" style="169" customWidth="1"/>
    <col min="8451" max="8451" width="14.42578125" style="169" customWidth="1"/>
    <col min="8452" max="8452" width="27.42578125" style="169" customWidth="1"/>
    <col min="8453" max="8453" width="3.140625" style="169" customWidth="1"/>
    <col min="8454" max="8698" width="11.42578125" style="169"/>
    <col min="8699" max="8699" width="4.42578125" style="169" customWidth="1"/>
    <col min="8700" max="8700" width="9.42578125" style="169" customWidth="1"/>
    <col min="8701" max="8701" width="11.140625" style="169" customWidth="1"/>
    <col min="8702" max="8702" width="21.42578125" style="169" customWidth="1"/>
    <col min="8703" max="8703" width="74.42578125" style="169" customWidth="1"/>
    <col min="8704" max="8704" width="7.42578125" style="169" customWidth="1"/>
    <col min="8705" max="8705" width="3.140625" style="169" customWidth="1"/>
    <col min="8706" max="8706" width="10" style="169" customWidth="1"/>
    <col min="8707" max="8707" width="14.42578125" style="169" customWidth="1"/>
    <col min="8708" max="8708" width="27.42578125" style="169" customWidth="1"/>
    <col min="8709" max="8709" width="3.140625" style="169" customWidth="1"/>
    <col min="8710" max="8954" width="11.42578125" style="169"/>
    <col min="8955" max="8955" width="4.42578125" style="169" customWidth="1"/>
    <col min="8956" max="8956" width="9.42578125" style="169" customWidth="1"/>
    <col min="8957" max="8957" width="11.140625" style="169" customWidth="1"/>
    <col min="8958" max="8958" width="21.42578125" style="169" customWidth="1"/>
    <col min="8959" max="8959" width="74.42578125" style="169" customWidth="1"/>
    <col min="8960" max="8960" width="7.42578125" style="169" customWidth="1"/>
    <col min="8961" max="8961" width="3.140625" style="169" customWidth="1"/>
    <col min="8962" max="8962" width="10" style="169" customWidth="1"/>
    <col min="8963" max="8963" width="14.42578125" style="169" customWidth="1"/>
    <col min="8964" max="8964" width="27.42578125" style="169" customWidth="1"/>
    <col min="8965" max="8965" width="3.140625" style="169" customWidth="1"/>
    <col min="8966" max="9210" width="11.42578125" style="169"/>
    <col min="9211" max="9211" width="4.42578125" style="169" customWidth="1"/>
    <col min="9212" max="9212" width="9.42578125" style="169" customWidth="1"/>
    <col min="9213" max="9213" width="11.140625" style="169" customWidth="1"/>
    <col min="9214" max="9214" width="21.42578125" style="169" customWidth="1"/>
    <col min="9215" max="9215" width="74.42578125" style="169" customWidth="1"/>
    <col min="9216" max="9216" width="7.42578125" style="169" customWidth="1"/>
    <col min="9217" max="9217" width="3.140625" style="169" customWidth="1"/>
    <col min="9218" max="9218" width="10" style="169" customWidth="1"/>
    <col min="9219" max="9219" width="14.42578125" style="169" customWidth="1"/>
    <col min="9220" max="9220" width="27.42578125" style="169" customWidth="1"/>
    <col min="9221" max="9221" width="3.140625" style="169" customWidth="1"/>
    <col min="9222" max="9466" width="11.42578125" style="169"/>
    <col min="9467" max="9467" width="4.42578125" style="169" customWidth="1"/>
    <col min="9468" max="9468" width="9.42578125" style="169" customWidth="1"/>
    <col min="9469" max="9469" width="11.140625" style="169" customWidth="1"/>
    <col min="9470" max="9470" width="21.42578125" style="169" customWidth="1"/>
    <col min="9471" max="9471" width="74.42578125" style="169" customWidth="1"/>
    <col min="9472" max="9472" width="7.42578125" style="169" customWidth="1"/>
    <col min="9473" max="9473" width="3.140625" style="169" customWidth="1"/>
    <col min="9474" max="9474" width="10" style="169" customWidth="1"/>
    <col min="9475" max="9475" width="14.42578125" style="169" customWidth="1"/>
    <col min="9476" max="9476" width="27.42578125" style="169" customWidth="1"/>
    <col min="9477" max="9477" width="3.140625" style="169" customWidth="1"/>
    <col min="9478" max="9722" width="11.42578125" style="169"/>
    <col min="9723" max="9723" width="4.42578125" style="169" customWidth="1"/>
    <col min="9724" max="9724" width="9.42578125" style="169" customWidth="1"/>
    <col min="9725" max="9725" width="11.140625" style="169" customWidth="1"/>
    <col min="9726" max="9726" width="21.42578125" style="169" customWidth="1"/>
    <col min="9727" max="9727" width="74.42578125" style="169" customWidth="1"/>
    <col min="9728" max="9728" width="7.42578125" style="169" customWidth="1"/>
    <col min="9729" max="9729" width="3.140625" style="169" customWidth="1"/>
    <col min="9730" max="9730" width="10" style="169" customWidth="1"/>
    <col min="9731" max="9731" width="14.42578125" style="169" customWidth="1"/>
    <col min="9732" max="9732" width="27.42578125" style="169" customWidth="1"/>
    <col min="9733" max="9733" width="3.140625" style="169" customWidth="1"/>
    <col min="9734" max="9978" width="11.42578125" style="169"/>
    <col min="9979" max="9979" width="4.42578125" style="169" customWidth="1"/>
    <col min="9980" max="9980" width="9.42578125" style="169" customWidth="1"/>
    <col min="9981" max="9981" width="11.140625" style="169" customWidth="1"/>
    <col min="9982" max="9982" width="21.42578125" style="169" customWidth="1"/>
    <col min="9983" max="9983" width="74.42578125" style="169" customWidth="1"/>
    <col min="9984" max="9984" width="7.42578125" style="169" customWidth="1"/>
    <col min="9985" max="9985" width="3.140625" style="169" customWidth="1"/>
    <col min="9986" max="9986" width="10" style="169" customWidth="1"/>
    <col min="9987" max="9987" width="14.42578125" style="169" customWidth="1"/>
    <col min="9988" max="9988" width="27.42578125" style="169" customWidth="1"/>
    <col min="9989" max="9989" width="3.140625" style="169" customWidth="1"/>
    <col min="9990" max="10234" width="11.42578125" style="169"/>
    <col min="10235" max="10235" width="4.42578125" style="169" customWidth="1"/>
    <col min="10236" max="10236" width="9.42578125" style="169" customWidth="1"/>
    <col min="10237" max="10237" width="11.140625" style="169" customWidth="1"/>
    <col min="10238" max="10238" width="21.42578125" style="169" customWidth="1"/>
    <col min="10239" max="10239" width="74.42578125" style="169" customWidth="1"/>
    <col min="10240" max="10240" width="7.42578125" style="169" customWidth="1"/>
    <col min="10241" max="10241" width="3.140625" style="169" customWidth="1"/>
    <col min="10242" max="10242" width="10" style="169" customWidth="1"/>
    <col min="10243" max="10243" width="14.42578125" style="169" customWidth="1"/>
    <col min="10244" max="10244" width="27.42578125" style="169" customWidth="1"/>
    <col min="10245" max="10245" width="3.140625" style="169" customWidth="1"/>
    <col min="10246" max="10490" width="11.42578125" style="169"/>
    <col min="10491" max="10491" width="4.42578125" style="169" customWidth="1"/>
    <col min="10492" max="10492" width="9.42578125" style="169" customWidth="1"/>
    <col min="10493" max="10493" width="11.140625" style="169" customWidth="1"/>
    <col min="10494" max="10494" width="21.42578125" style="169" customWidth="1"/>
    <col min="10495" max="10495" width="74.42578125" style="169" customWidth="1"/>
    <col min="10496" max="10496" width="7.42578125" style="169" customWidth="1"/>
    <col min="10497" max="10497" width="3.140625" style="169" customWidth="1"/>
    <col min="10498" max="10498" width="10" style="169" customWidth="1"/>
    <col min="10499" max="10499" width="14.42578125" style="169" customWidth="1"/>
    <col min="10500" max="10500" width="27.42578125" style="169" customWidth="1"/>
    <col min="10501" max="10501" width="3.140625" style="169" customWidth="1"/>
    <col min="10502" max="10746" width="11.42578125" style="169"/>
    <col min="10747" max="10747" width="4.42578125" style="169" customWidth="1"/>
    <col min="10748" max="10748" width="9.42578125" style="169" customWidth="1"/>
    <col min="10749" max="10749" width="11.140625" style="169" customWidth="1"/>
    <col min="10750" max="10750" width="21.42578125" style="169" customWidth="1"/>
    <col min="10751" max="10751" width="74.42578125" style="169" customWidth="1"/>
    <col min="10752" max="10752" width="7.42578125" style="169" customWidth="1"/>
    <col min="10753" max="10753" width="3.140625" style="169" customWidth="1"/>
    <col min="10754" max="10754" width="10" style="169" customWidth="1"/>
    <col min="10755" max="10755" width="14.42578125" style="169" customWidth="1"/>
    <col min="10756" max="10756" width="27.42578125" style="169" customWidth="1"/>
    <col min="10757" max="10757" width="3.140625" style="169" customWidth="1"/>
    <col min="10758" max="11002" width="11.42578125" style="169"/>
    <col min="11003" max="11003" width="4.42578125" style="169" customWidth="1"/>
    <col min="11004" max="11004" width="9.42578125" style="169" customWidth="1"/>
    <col min="11005" max="11005" width="11.140625" style="169" customWidth="1"/>
    <col min="11006" max="11006" width="21.42578125" style="169" customWidth="1"/>
    <col min="11007" max="11007" width="74.42578125" style="169" customWidth="1"/>
    <col min="11008" max="11008" width="7.42578125" style="169" customWidth="1"/>
    <col min="11009" max="11009" width="3.140625" style="169" customWidth="1"/>
    <col min="11010" max="11010" width="10" style="169" customWidth="1"/>
    <col min="11011" max="11011" width="14.42578125" style="169" customWidth="1"/>
    <col min="11012" max="11012" width="27.42578125" style="169" customWidth="1"/>
    <col min="11013" max="11013" width="3.140625" style="169" customWidth="1"/>
    <col min="11014" max="11258" width="11.42578125" style="169"/>
    <col min="11259" max="11259" width="4.42578125" style="169" customWidth="1"/>
    <col min="11260" max="11260" width="9.42578125" style="169" customWidth="1"/>
    <col min="11261" max="11261" width="11.140625" style="169" customWidth="1"/>
    <col min="11262" max="11262" width="21.42578125" style="169" customWidth="1"/>
    <col min="11263" max="11263" width="74.42578125" style="169" customWidth="1"/>
    <col min="11264" max="11264" width="7.42578125" style="169" customWidth="1"/>
    <col min="11265" max="11265" width="3.140625" style="169" customWidth="1"/>
    <col min="11266" max="11266" width="10" style="169" customWidth="1"/>
    <col min="11267" max="11267" width="14.42578125" style="169" customWidth="1"/>
    <col min="11268" max="11268" width="27.42578125" style="169" customWidth="1"/>
    <col min="11269" max="11269" width="3.140625" style="169" customWidth="1"/>
    <col min="11270" max="11514" width="11.42578125" style="169"/>
    <col min="11515" max="11515" width="4.42578125" style="169" customWidth="1"/>
    <col min="11516" max="11516" width="9.42578125" style="169" customWidth="1"/>
    <col min="11517" max="11517" width="11.140625" style="169" customWidth="1"/>
    <col min="11518" max="11518" width="21.42578125" style="169" customWidth="1"/>
    <col min="11519" max="11519" width="74.42578125" style="169" customWidth="1"/>
    <col min="11520" max="11520" width="7.42578125" style="169" customWidth="1"/>
    <col min="11521" max="11521" width="3.140625" style="169" customWidth="1"/>
    <col min="11522" max="11522" width="10" style="169" customWidth="1"/>
    <col min="11523" max="11523" width="14.42578125" style="169" customWidth="1"/>
    <col min="11524" max="11524" width="27.42578125" style="169" customWidth="1"/>
    <col min="11525" max="11525" width="3.140625" style="169" customWidth="1"/>
    <col min="11526" max="11770" width="11.42578125" style="169"/>
    <col min="11771" max="11771" width="4.42578125" style="169" customWidth="1"/>
    <col min="11772" max="11772" width="9.42578125" style="169" customWidth="1"/>
    <col min="11773" max="11773" width="11.140625" style="169" customWidth="1"/>
    <col min="11774" max="11774" width="21.42578125" style="169" customWidth="1"/>
    <col min="11775" max="11775" width="74.42578125" style="169" customWidth="1"/>
    <col min="11776" max="11776" width="7.42578125" style="169" customWidth="1"/>
    <col min="11777" max="11777" width="3.140625" style="169" customWidth="1"/>
    <col min="11778" max="11778" width="10" style="169" customWidth="1"/>
    <col min="11779" max="11779" width="14.42578125" style="169" customWidth="1"/>
    <col min="11780" max="11780" width="27.42578125" style="169" customWidth="1"/>
    <col min="11781" max="11781" width="3.140625" style="169" customWidth="1"/>
    <col min="11782" max="12026" width="11.42578125" style="169"/>
    <col min="12027" max="12027" width="4.42578125" style="169" customWidth="1"/>
    <col min="12028" max="12028" width="9.42578125" style="169" customWidth="1"/>
    <col min="12029" max="12029" width="11.140625" style="169" customWidth="1"/>
    <col min="12030" max="12030" width="21.42578125" style="169" customWidth="1"/>
    <col min="12031" max="12031" width="74.42578125" style="169" customWidth="1"/>
    <col min="12032" max="12032" width="7.42578125" style="169" customWidth="1"/>
    <col min="12033" max="12033" width="3.140625" style="169" customWidth="1"/>
    <col min="12034" max="12034" width="10" style="169" customWidth="1"/>
    <col min="12035" max="12035" width="14.42578125" style="169" customWidth="1"/>
    <col min="12036" max="12036" width="27.42578125" style="169" customWidth="1"/>
    <col min="12037" max="12037" width="3.140625" style="169" customWidth="1"/>
    <col min="12038" max="12282" width="11.42578125" style="169"/>
    <col min="12283" max="12283" width="4.42578125" style="169" customWidth="1"/>
    <col min="12284" max="12284" width="9.42578125" style="169" customWidth="1"/>
    <col min="12285" max="12285" width="11.140625" style="169" customWidth="1"/>
    <col min="12286" max="12286" width="21.42578125" style="169" customWidth="1"/>
    <col min="12287" max="12287" width="74.42578125" style="169" customWidth="1"/>
    <col min="12288" max="12288" width="7.42578125" style="169" customWidth="1"/>
    <col min="12289" max="12289" width="3.140625" style="169" customWidth="1"/>
    <col min="12290" max="12290" width="10" style="169" customWidth="1"/>
    <col min="12291" max="12291" width="14.42578125" style="169" customWidth="1"/>
    <col min="12292" max="12292" width="27.42578125" style="169" customWidth="1"/>
    <col min="12293" max="12293" width="3.140625" style="169" customWidth="1"/>
    <col min="12294" max="12538" width="11.42578125" style="169"/>
    <col min="12539" max="12539" width="4.42578125" style="169" customWidth="1"/>
    <col min="12540" max="12540" width="9.42578125" style="169" customWidth="1"/>
    <col min="12541" max="12541" width="11.140625" style="169" customWidth="1"/>
    <col min="12542" max="12542" width="21.42578125" style="169" customWidth="1"/>
    <col min="12543" max="12543" width="74.42578125" style="169" customWidth="1"/>
    <col min="12544" max="12544" width="7.42578125" style="169" customWidth="1"/>
    <col min="12545" max="12545" width="3.140625" style="169" customWidth="1"/>
    <col min="12546" max="12546" width="10" style="169" customWidth="1"/>
    <col min="12547" max="12547" width="14.42578125" style="169" customWidth="1"/>
    <col min="12548" max="12548" width="27.42578125" style="169" customWidth="1"/>
    <col min="12549" max="12549" width="3.140625" style="169" customWidth="1"/>
    <col min="12550" max="12794" width="11.42578125" style="169"/>
    <col min="12795" max="12795" width="4.42578125" style="169" customWidth="1"/>
    <col min="12796" max="12796" width="9.42578125" style="169" customWidth="1"/>
    <col min="12797" max="12797" width="11.140625" style="169" customWidth="1"/>
    <col min="12798" max="12798" width="21.42578125" style="169" customWidth="1"/>
    <col min="12799" max="12799" width="74.42578125" style="169" customWidth="1"/>
    <col min="12800" max="12800" width="7.42578125" style="169" customWidth="1"/>
    <col min="12801" max="12801" width="3.140625" style="169" customWidth="1"/>
    <col min="12802" max="12802" width="10" style="169" customWidth="1"/>
    <col min="12803" max="12803" width="14.42578125" style="169" customWidth="1"/>
    <col min="12804" max="12804" width="27.42578125" style="169" customWidth="1"/>
    <col min="12805" max="12805" width="3.140625" style="169" customWidth="1"/>
    <col min="12806" max="13050" width="11.42578125" style="169"/>
    <col min="13051" max="13051" width="4.42578125" style="169" customWidth="1"/>
    <col min="13052" max="13052" width="9.42578125" style="169" customWidth="1"/>
    <col min="13053" max="13053" width="11.140625" style="169" customWidth="1"/>
    <col min="13054" max="13054" width="21.42578125" style="169" customWidth="1"/>
    <col min="13055" max="13055" width="74.42578125" style="169" customWidth="1"/>
    <col min="13056" max="13056" width="7.42578125" style="169" customWidth="1"/>
    <col min="13057" max="13057" width="3.140625" style="169" customWidth="1"/>
    <col min="13058" max="13058" width="10" style="169" customWidth="1"/>
    <col min="13059" max="13059" width="14.42578125" style="169" customWidth="1"/>
    <col min="13060" max="13060" width="27.42578125" style="169" customWidth="1"/>
    <col min="13061" max="13061" width="3.140625" style="169" customWidth="1"/>
    <col min="13062" max="13306" width="11.42578125" style="169"/>
    <col min="13307" max="13307" width="4.42578125" style="169" customWidth="1"/>
    <col min="13308" max="13308" width="9.42578125" style="169" customWidth="1"/>
    <col min="13309" max="13309" width="11.140625" style="169" customWidth="1"/>
    <col min="13310" max="13310" width="21.42578125" style="169" customWidth="1"/>
    <col min="13311" max="13311" width="74.42578125" style="169" customWidth="1"/>
    <col min="13312" max="13312" width="7.42578125" style="169" customWidth="1"/>
    <col min="13313" max="13313" width="3.140625" style="169" customWidth="1"/>
    <col min="13314" max="13314" width="10" style="169" customWidth="1"/>
    <col min="13315" max="13315" width="14.42578125" style="169" customWidth="1"/>
    <col min="13316" max="13316" width="27.42578125" style="169" customWidth="1"/>
    <col min="13317" max="13317" width="3.140625" style="169" customWidth="1"/>
    <col min="13318" max="13562" width="11.42578125" style="169"/>
    <col min="13563" max="13563" width="4.42578125" style="169" customWidth="1"/>
    <col min="13564" max="13564" width="9.42578125" style="169" customWidth="1"/>
    <col min="13565" max="13565" width="11.140625" style="169" customWidth="1"/>
    <col min="13566" max="13566" width="21.42578125" style="169" customWidth="1"/>
    <col min="13567" max="13567" width="74.42578125" style="169" customWidth="1"/>
    <col min="13568" max="13568" width="7.42578125" style="169" customWidth="1"/>
    <col min="13569" max="13569" width="3.140625" style="169" customWidth="1"/>
    <col min="13570" max="13570" width="10" style="169" customWidth="1"/>
    <col min="13571" max="13571" width="14.42578125" style="169" customWidth="1"/>
    <col min="13572" max="13572" width="27.42578125" style="169" customWidth="1"/>
    <col min="13573" max="13573" width="3.140625" style="169" customWidth="1"/>
    <col min="13574" max="13818" width="11.42578125" style="169"/>
    <col min="13819" max="13819" width="4.42578125" style="169" customWidth="1"/>
    <col min="13820" max="13820" width="9.42578125" style="169" customWidth="1"/>
    <col min="13821" max="13821" width="11.140625" style="169" customWidth="1"/>
    <col min="13822" max="13822" width="21.42578125" style="169" customWidth="1"/>
    <col min="13823" max="13823" width="74.42578125" style="169" customWidth="1"/>
    <col min="13824" max="13824" width="7.42578125" style="169" customWidth="1"/>
    <col min="13825" max="13825" width="3.140625" style="169" customWidth="1"/>
    <col min="13826" max="13826" width="10" style="169" customWidth="1"/>
    <col min="13827" max="13827" width="14.42578125" style="169" customWidth="1"/>
    <col min="13828" max="13828" width="27.42578125" style="169" customWidth="1"/>
    <col min="13829" max="13829" width="3.140625" style="169" customWidth="1"/>
    <col min="13830" max="14074" width="11.42578125" style="169"/>
    <col min="14075" max="14075" width="4.42578125" style="169" customWidth="1"/>
    <col min="14076" max="14076" width="9.42578125" style="169" customWidth="1"/>
    <col min="14077" max="14077" width="11.140625" style="169" customWidth="1"/>
    <col min="14078" max="14078" width="21.42578125" style="169" customWidth="1"/>
    <col min="14079" max="14079" width="74.42578125" style="169" customWidth="1"/>
    <col min="14080" max="14080" width="7.42578125" style="169" customWidth="1"/>
    <col min="14081" max="14081" width="3.140625" style="169" customWidth="1"/>
    <col min="14082" max="14082" width="10" style="169" customWidth="1"/>
    <col min="14083" max="14083" width="14.42578125" style="169" customWidth="1"/>
    <col min="14084" max="14084" width="27.42578125" style="169" customWidth="1"/>
    <col min="14085" max="14085" width="3.140625" style="169" customWidth="1"/>
    <col min="14086" max="14330" width="11.42578125" style="169"/>
    <col min="14331" max="14331" width="4.42578125" style="169" customWidth="1"/>
    <col min="14332" max="14332" width="9.42578125" style="169" customWidth="1"/>
    <col min="14333" max="14333" width="11.140625" style="169" customWidth="1"/>
    <col min="14334" max="14334" width="21.42578125" style="169" customWidth="1"/>
    <col min="14335" max="14335" width="74.42578125" style="169" customWidth="1"/>
    <col min="14336" max="14336" width="7.42578125" style="169" customWidth="1"/>
    <col min="14337" max="14337" width="3.140625" style="169" customWidth="1"/>
    <col min="14338" max="14338" width="10" style="169" customWidth="1"/>
    <col min="14339" max="14339" width="14.42578125" style="169" customWidth="1"/>
    <col min="14340" max="14340" width="27.42578125" style="169" customWidth="1"/>
    <col min="14341" max="14341" width="3.140625" style="169" customWidth="1"/>
    <col min="14342" max="14586" width="11.42578125" style="169"/>
    <col min="14587" max="14587" width="4.42578125" style="169" customWidth="1"/>
    <col min="14588" max="14588" width="9.42578125" style="169" customWidth="1"/>
    <col min="14589" max="14589" width="11.140625" style="169" customWidth="1"/>
    <col min="14590" max="14590" width="21.42578125" style="169" customWidth="1"/>
    <col min="14591" max="14591" width="74.42578125" style="169" customWidth="1"/>
    <col min="14592" max="14592" width="7.42578125" style="169" customWidth="1"/>
    <col min="14593" max="14593" width="3.140625" style="169" customWidth="1"/>
    <col min="14594" max="14594" width="10" style="169" customWidth="1"/>
    <col min="14595" max="14595" width="14.42578125" style="169" customWidth="1"/>
    <col min="14596" max="14596" width="27.42578125" style="169" customWidth="1"/>
    <col min="14597" max="14597" width="3.140625" style="169" customWidth="1"/>
    <col min="14598" max="14842" width="11.42578125" style="169"/>
    <col min="14843" max="14843" width="4.42578125" style="169" customWidth="1"/>
    <col min="14844" max="14844" width="9.42578125" style="169" customWidth="1"/>
    <col min="14845" max="14845" width="11.140625" style="169" customWidth="1"/>
    <col min="14846" max="14846" width="21.42578125" style="169" customWidth="1"/>
    <col min="14847" max="14847" width="74.42578125" style="169" customWidth="1"/>
    <col min="14848" max="14848" width="7.42578125" style="169" customWidth="1"/>
    <col min="14849" max="14849" width="3.140625" style="169" customWidth="1"/>
    <col min="14850" max="14850" width="10" style="169" customWidth="1"/>
    <col min="14851" max="14851" width="14.42578125" style="169" customWidth="1"/>
    <col min="14852" max="14852" width="27.42578125" style="169" customWidth="1"/>
    <col min="14853" max="14853" width="3.140625" style="169" customWidth="1"/>
    <col min="14854" max="15098" width="11.42578125" style="169"/>
    <col min="15099" max="15099" width="4.42578125" style="169" customWidth="1"/>
    <col min="15100" max="15100" width="9.42578125" style="169" customWidth="1"/>
    <col min="15101" max="15101" width="11.140625" style="169" customWidth="1"/>
    <col min="15102" max="15102" width="21.42578125" style="169" customWidth="1"/>
    <col min="15103" max="15103" width="74.42578125" style="169" customWidth="1"/>
    <col min="15104" max="15104" width="7.42578125" style="169" customWidth="1"/>
    <col min="15105" max="15105" width="3.140625" style="169" customWidth="1"/>
    <col min="15106" max="15106" width="10" style="169" customWidth="1"/>
    <col min="15107" max="15107" width="14.42578125" style="169" customWidth="1"/>
    <col min="15108" max="15108" width="27.42578125" style="169" customWidth="1"/>
    <col min="15109" max="15109" width="3.140625" style="169" customWidth="1"/>
    <col min="15110" max="15354" width="11.42578125" style="169"/>
    <col min="15355" max="15355" width="4.42578125" style="169" customWidth="1"/>
    <col min="15356" max="15356" width="9.42578125" style="169" customWidth="1"/>
    <col min="15357" max="15357" width="11.140625" style="169" customWidth="1"/>
    <col min="15358" max="15358" width="21.42578125" style="169" customWidth="1"/>
    <col min="15359" max="15359" width="74.42578125" style="169" customWidth="1"/>
    <col min="15360" max="15360" width="7.42578125" style="169" customWidth="1"/>
    <col min="15361" max="15361" width="3.140625" style="169" customWidth="1"/>
    <col min="15362" max="15362" width="10" style="169" customWidth="1"/>
    <col min="15363" max="15363" width="14.42578125" style="169" customWidth="1"/>
    <col min="15364" max="15364" width="27.42578125" style="169" customWidth="1"/>
    <col min="15365" max="15365" width="3.140625" style="169" customWidth="1"/>
    <col min="15366" max="15610" width="11.42578125" style="169"/>
    <col min="15611" max="15611" width="4.42578125" style="169" customWidth="1"/>
    <col min="15612" max="15612" width="9.42578125" style="169" customWidth="1"/>
    <col min="15613" max="15613" width="11.140625" style="169" customWidth="1"/>
    <col min="15614" max="15614" width="21.42578125" style="169" customWidth="1"/>
    <col min="15615" max="15615" width="74.42578125" style="169" customWidth="1"/>
    <col min="15616" max="15616" width="7.42578125" style="169" customWidth="1"/>
    <col min="15617" max="15617" width="3.140625" style="169" customWidth="1"/>
    <col min="15618" max="15618" width="10" style="169" customWidth="1"/>
    <col min="15619" max="15619" width="14.42578125" style="169" customWidth="1"/>
    <col min="15620" max="15620" width="27.42578125" style="169" customWidth="1"/>
    <col min="15621" max="15621" width="3.140625" style="169" customWidth="1"/>
    <col min="15622" max="15866" width="11.42578125" style="169"/>
    <col min="15867" max="15867" width="4.42578125" style="169" customWidth="1"/>
    <col min="15868" max="15868" width="9.42578125" style="169" customWidth="1"/>
    <col min="15869" max="15869" width="11.140625" style="169" customWidth="1"/>
    <col min="15870" max="15870" width="21.42578125" style="169" customWidth="1"/>
    <col min="15871" max="15871" width="74.42578125" style="169" customWidth="1"/>
    <col min="15872" max="15872" width="7.42578125" style="169" customWidth="1"/>
    <col min="15873" max="15873" width="3.140625" style="169" customWidth="1"/>
    <col min="15874" max="15874" width="10" style="169" customWidth="1"/>
    <col min="15875" max="15875" width="14.42578125" style="169" customWidth="1"/>
    <col min="15876" max="15876" width="27.42578125" style="169" customWidth="1"/>
    <col min="15877" max="15877" width="3.140625" style="169" customWidth="1"/>
    <col min="15878" max="16122" width="11.42578125" style="169"/>
    <col min="16123" max="16123" width="4.42578125" style="169" customWidth="1"/>
    <col min="16124" max="16124" width="9.42578125" style="169" customWidth="1"/>
    <col min="16125" max="16125" width="11.140625" style="169" customWidth="1"/>
    <col min="16126" max="16126" width="21.42578125" style="169" customWidth="1"/>
    <col min="16127" max="16127" width="74.42578125" style="169" customWidth="1"/>
    <col min="16128" max="16128" width="7.42578125" style="169" customWidth="1"/>
    <col min="16129" max="16129" width="3.140625" style="169" customWidth="1"/>
    <col min="16130" max="16130" width="10" style="169" customWidth="1"/>
    <col min="16131" max="16131" width="14.42578125" style="169" customWidth="1"/>
    <col min="16132" max="16132" width="27.42578125" style="169" customWidth="1"/>
    <col min="16133" max="16133" width="3.140625" style="169" customWidth="1"/>
    <col min="16134" max="16378" width="11.42578125" style="169"/>
    <col min="16379" max="16384" width="12" style="169" customWidth="1"/>
  </cols>
  <sheetData>
    <row r="2" spans="2:11" ht="33.75" customHeight="1">
      <c r="B2" s="450"/>
      <c r="C2" s="451"/>
      <c r="D2" s="452"/>
      <c r="E2" s="459" t="s">
        <v>298</v>
      </c>
      <c r="F2" s="459"/>
      <c r="G2" s="459"/>
      <c r="H2" s="459"/>
      <c r="I2" s="459"/>
      <c r="J2" s="459"/>
    </row>
    <row r="3" spans="2:11" ht="39.4" customHeight="1">
      <c r="B3" s="453"/>
      <c r="C3" s="454"/>
      <c r="D3" s="455"/>
      <c r="E3" s="460" t="s">
        <v>299</v>
      </c>
      <c r="F3" s="460"/>
      <c r="G3" s="460"/>
      <c r="H3" s="460"/>
      <c r="I3" s="460"/>
      <c r="J3" s="460"/>
    </row>
    <row r="4" spans="2:11" ht="40.9" customHeight="1">
      <c r="B4" s="456"/>
      <c r="C4" s="457"/>
      <c r="D4" s="458"/>
      <c r="E4" s="213" t="s">
        <v>802</v>
      </c>
      <c r="F4" s="461" t="s">
        <v>801</v>
      </c>
      <c r="G4" s="461"/>
      <c r="H4" s="461"/>
      <c r="I4" s="461"/>
      <c r="J4" s="213" t="s">
        <v>800</v>
      </c>
    </row>
    <row r="5" spans="2:11" ht="67.150000000000006" customHeight="1">
      <c r="B5" s="462" t="s">
        <v>799</v>
      </c>
      <c r="C5" s="462"/>
      <c r="D5" s="462"/>
      <c r="E5" s="462"/>
      <c r="F5" s="462"/>
      <c r="G5" s="462"/>
      <c r="H5" s="462"/>
      <c r="I5" s="462"/>
      <c r="J5" s="462"/>
    </row>
    <row r="6" spans="2:11" s="196" customFormat="1" ht="32.25" customHeight="1">
      <c r="B6" s="212" t="s">
        <v>130</v>
      </c>
      <c r="C6" s="463" t="s">
        <v>200</v>
      </c>
      <c r="D6" s="463"/>
      <c r="E6" s="463"/>
      <c r="F6" s="463" t="s">
        <v>119</v>
      </c>
      <c r="G6" s="463"/>
      <c r="H6" s="211" t="s">
        <v>201</v>
      </c>
      <c r="I6" s="210" t="s">
        <v>282</v>
      </c>
      <c r="J6" s="210" t="s">
        <v>284</v>
      </c>
      <c r="K6" s="169"/>
    </row>
    <row r="7" spans="2:11" s="196" customFormat="1" ht="19.899999999999999" customHeight="1">
      <c r="B7" s="209">
        <v>1</v>
      </c>
      <c r="C7" s="445" t="s">
        <v>624</v>
      </c>
      <c r="D7" s="446"/>
      <c r="E7" s="447"/>
      <c r="F7" s="448"/>
      <c r="G7" s="449"/>
      <c r="H7" s="208"/>
      <c r="I7" s="207"/>
      <c r="J7" s="207"/>
      <c r="K7" s="169"/>
    </row>
    <row r="8" spans="2:11" s="196" customFormat="1" ht="19.899999999999999" customHeight="1">
      <c r="B8" s="198">
        <v>1.1000000000000001</v>
      </c>
      <c r="C8" s="442" t="s">
        <v>9</v>
      </c>
      <c r="D8" s="443" t="s">
        <v>798</v>
      </c>
      <c r="E8" s="444" t="s">
        <v>798</v>
      </c>
      <c r="F8" s="419" t="s">
        <v>5</v>
      </c>
      <c r="G8" s="420"/>
      <c r="H8" s="129">
        <v>200</v>
      </c>
      <c r="I8" s="140">
        <v>18600</v>
      </c>
      <c r="J8" s="197">
        <f>H8*I8</f>
        <v>3720000</v>
      </c>
      <c r="K8" s="169"/>
    </row>
    <row r="9" spans="2:11" s="196" customFormat="1" ht="19.899999999999999" customHeight="1">
      <c r="B9" s="198">
        <v>1.2</v>
      </c>
      <c r="C9" s="442" t="s">
        <v>623</v>
      </c>
      <c r="D9" s="443" t="s">
        <v>797</v>
      </c>
      <c r="E9" s="444" t="s">
        <v>797</v>
      </c>
      <c r="F9" s="419" t="s">
        <v>5</v>
      </c>
      <c r="G9" s="420"/>
      <c r="H9" s="129">
        <v>160</v>
      </c>
      <c r="I9" s="140">
        <v>18600</v>
      </c>
      <c r="J9" s="197">
        <f t="shared" ref="J9:J19" si="0">I9*H9</f>
        <v>2976000</v>
      </c>
      <c r="K9" s="169"/>
    </row>
    <row r="10" spans="2:11" s="196" customFormat="1" ht="19.899999999999999" customHeight="1">
      <c r="B10" s="198">
        <v>1.3</v>
      </c>
      <c r="C10" s="442" t="s">
        <v>622</v>
      </c>
      <c r="D10" s="443" t="s">
        <v>796</v>
      </c>
      <c r="E10" s="444" t="s">
        <v>796</v>
      </c>
      <c r="F10" s="419" t="s">
        <v>5</v>
      </c>
      <c r="G10" s="420"/>
      <c r="H10" s="129">
        <v>160</v>
      </c>
      <c r="I10" s="140">
        <v>18600</v>
      </c>
      <c r="J10" s="197">
        <f t="shared" si="0"/>
        <v>2976000</v>
      </c>
      <c r="K10" s="169"/>
    </row>
    <row r="11" spans="2:11" s="196" customFormat="1" ht="19.899999999999999" customHeight="1">
      <c r="B11" s="198">
        <v>1.4</v>
      </c>
      <c r="C11" s="442" t="s">
        <v>10</v>
      </c>
      <c r="D11" s="443" t="s">
        <v>795</v>
      </c>
      <c r="E11" s="444" t="s">
        <v>795</v>
      </c>
      <c r="F11" s="419" t="s">
        <v>5</v>
      </c>
      <c r="G11" s="420"/>
      <c r="H11" s="129">
        <v>1800</v>
      </c>
      <c r="I11" s="140">
        <v>18600</v>
      </c>
      <c r="J11" s="197">
        <f t="shared" si="0"/>
        <v>33480000</v>
      </c>
      <c r="K11" s="169"/>
    </row>
    <row r="12" spans="2:11" s="196" customFormat="1" ht="19.899999999999999" customHeight="1">
      <c r="B12" s="198">
        <v>1.5</v>
      </c>
      <c r="C12" s="442" t="s">
        <v>11</v>
      </c>
      <c r="D12" s="443" t="s">
        <v>794</v>
      </c>
      <c r="E12" s="444" t="s">
        <v>794</v>
      </c>
      <c r="F12" s="419" t="s">
        <v>5</v>
      </c>
      <c r="G12" s="420"/>
      <c r="H12" s="129">
        <v>800</v>
      </c>
      <c r="I12" s="140">
        <v>25472.7</v>
      </c>
      <c r="J12" s="197">
        <f t="shared" si="0"/>
        <v>20378160</v>
      </c>
      <c r="K12" s="169"/>
    </row>
    <row r="13" spans="2:11" s="196" customFormat="1" ht="19.899999999999999" customHeight="1">
      <c r="B13" s="198">
        <v>1.6</v>
      </c>
      <c r="C13" s="442" t="s">
        <v>621</v>
      </c>
      <c r="D13" s="443" t="s">
        <v>793</v>
      </c>
      <c r="E13" s="444" t="s">
        <v>793</v>
      </c>
      <c r="F13" s="419" t="s">
        <v>3</v>
      </c>
      <c r="G13" s="420"/>
      <c r="H13" s="129">
        <v>20</v>
      </c>
      <c r="I13" s="140">
        <v>39366.9</v>
      </c>
      <c r="J13" s="197">
        <f t="shared" si="0"/>
        <v>787338</v>
      </c>
      <c r="K13" s="169"/>
    </row>
    <row r="14" spans="2:11" s="196" customFormat="1" ht="19.899999999999999" customHeight="1">
      <c r="B14" s="198">
        <v>1.7</v>
      </c>
      <c r="C14" s="442" t="s">
        <v>12</v>
      </c>
      <c r="D14" s="443" t="s">
        <v>792</v>
      </c>
      <c r="E14" s="444" t="s">
        <v>792</v>
      </c>
      <c r="F14" s="419" t="s">
        <v>5</v>
      </c>
      <c r="G14" s="420"/>
      <c r="H14" s="129">
        <v>600</v>
      </c>
      <c r="I14" s="140">
        <v>20460</v>
      </c>
      <c r="J14" s="197">
        <f t="shared" si="0"/>
        <v>12276000</v>
      </c>
      <c r="K14" s="169"/>
    </row>
    <row r="15" spans="2:11" s="196" customFormat="1" ht="19.899999999999999" customHeight="1">
      <c r="B15" s="198">
        <v>1.8</v>
      </c>
      <c r="C15" s="442" t="s">
        <v>15</v>
      </c>
      <c r="D15" s="443" t="s">
        <v>791</v>
      </c>
      <c r="E15" s="444" t="s">
        <v>791</v>
      </c>
      <c r="F15" s="419" t="s">
        <v>5</v>
      </c>
      <c r="G15" s="420"/>
      <c r="H15" s="129">
        <v>500</v>
      </c>
      <c r="I15" s="140">
        <v>29815.8</v>
      </c>
      <c r="J15" s="197">
        <f t="shared" si="0"/>
        <v>14907900</v>
      </c>
      <c r="K15" s="169"/>
    </row>
    <row r="16" spans="2:11" s="196" customFormat="1" ht="19.899999999999999" customHeight="1">
      <c r="B16" s="198">
        <v>1.9</v>
      </c>
      <c r="C16" s="442" t="s">
        <v>16</v>
      </c>
      <c r="D16" s="443" t="s">
        <v>790</v>
      </c>
      <c r="E16" s="444" t="s">
        <v>790</v>
      </c>
      <c r="F16" s="419" t="s">
        <v>3</v>
      </c>
      <c r="G16" s="420"/>
      <c r="H16" s="129">
        <v>30</v>
      </c>
      <c r="I16" s="140">
        <v>25228.11</v>
      </c>
      <c r="J16" s="197">
        <f t="shared" si="0"/>
        <v>756843.3</v>
      </c>
      <c r="K16" s="169"/>
    </row>
    <row r="17" spans="2:11" s="196" customFormat="1" ht="19.899999999999999" customHeight="1">
      <c r="B17" s="204">
        <v>1.1000000000000001</v>
      </c>
      <c r="C17" s="442" t="s">
        <v>18</v>
      </c>
      <c r="D17" s="443" t="s">
        <v>789</v>
      </c>
      <c r="E17" s="444" t="s">
        <v>789</v>
      </c>
      <c r="F17" s="419" t="s">
        <v>1</v>
      </c>
      <c r="G17" s="420"/>
      <c r="H17" s="129">
        <v>50</v>
      </c>
      <c r="I17" s="140">
        <v>21308.16</v>
      </c>
      <c r="J17" s="197">
        <f t="shared" si="0"/>
        <v>1065408</v>
      </c>
      <c r="K17" s="169"/>
    </row>
    <row r="18" spans="2:11" s="196" customFormat="1" ht="19.899999999999999" customHeight="1">
      <c r="B18" s="198">
        <v>1.1100000000000001</v>
      </c>
      <c r="C18" s="442" t="s">
        <v>84</v>
      </c>
      <c r="D18" s="443" t="s">
        <v>788</v>
      </c>
      <c r="E18" s="444" t="s">
        <v>788</v>
      </c>
      <c r="F18" s="419" t="s">
        <v>3</v>
      </c>
      <c r="G18" s="420"/>
      <c r="H18" s="129">
        <v>1</v>
      </c>
      <c r="I18" s="140">
        <v>418500</v>
      </c>
      <c r="J18" s="197">
        <f t="shared" si="0"/>
        <v>418500</v>
      </c>
      <c r="K18" s="169"/>
    </row>
    <row r="19" spans="2:11" s="196" customFormat="1" ht="19.899999999999999" customHeight="1">
      <c r="B19" s="198">
        <v>1.1200000000000001</v>
      </c>
      <c r="C19" s="407" t="s">
        <v>787</v>
      </c>
      <c r="D19" s="408"/>
      <c r="E19" s="409"/>
      <c r="F19" s="419" t="s">
        <v>5</v>
      </c>
      <c r="G19" s="420"/>
      <c r="H19" s="129">
        <v>2000</v>
      </c>
      <c r="I19" s="140">
        <v>21762</v>
      </c>
      <c r="J19" s="197">
        <f t="shared" si="0"/>
        <v>43524000</v>
      </c>
      <c r="K19" s="169"/>
    </row>
    <row r="20" spans="2:11" s="196" customFormat="1" ht="19.899999999999999" customHeight="1">
      <c r="B20" s="206">
        <v>2</v>
      </c>
      <c r="C20" s="445" t="s">
        <v>202</v>
      </c>
      <c r="D20" s="446"/>
      <c r="E20" s="447"/>
      <c r="F20" s="424"/>
      <c r="G20" s="425"/>
      <c r="H20" s="158"/>
      <c r="I20" s="205"/>
      <c r="J20" s="205"/>
      <c r="K20" s="169"/>
    </row>
    <row r="21" spans="2:11" s="196" customFormat="1" ht="19.899999999999999" customHeight="1">
      <c r="B21" s="198">
        <v>2.1</v>
      </c>
      <c r="C21" s="442" t="s">
        <v>76</v>
      </c>
      <c r="D21" s="443" t="s">
        <v>786</v>
      </c>
      <c r="E21" s="444" t="s">
        <v>786</v>
      </c>
      <c r="F21" s="419" t="s">
        <v>5</v>
      </c>
      <c r="G21" s="420"/>
      <c r="H21" s="129">
        <v>50</v>
      </c>
      <c r="I21" s="140">
        <v>145359</v>
      </c>
      <c r="J21" s="197">
        <f t="shared" ref="J21:J28" si="1">I21*H21</f>
        <v>7267950</v>
      </c>
      <c r="K21" s="169"/>
    </row>
    <row r="22" spans="2:11" s="196" customFormat="1" ht="19.899999999999999" customHeight="1">
      <c r="B22" s="198">
        <v>2.2000000000000002</v>
      </c>
      <c r="C22" s="442" t="s">
        <v>203</v>
      </c>
      <c r="D22" s="443" t="s">
        <v>785</v>
      </c>
      <c r="E22" s="444" t="s">
        <v>785</v>
      </c>
      <c r="F22" s="419" t="s">
        <v>5</v>
      </c>
      <c r="G22" s="420"/>
      <c r="H22" s="129">
        <v>50</v>
      </c>
      <c r="I22" s="140">
        <v>86902.92</v>
      </c>
      <c r="J22" s="197">
        <f t="shared" si="1"/>
        <v>4345146</v>
      </c>
      <c r="K22" s="169"/>
    </row>
    <row r="23" spans="2:11" s="196" customFormat="1" ht="19.899999999999999" customHeight="1">
      <c r="B23" s="198">
        <v>2.2999999999999998</v>
      </c>
      <c r="C23" s="442" t="s">
        <v>77</v>
      </c>
      <c r="D23" s="443" t="s">
        <v>784</v>
      </c>
      <c r="E23" s="444" t="s">
        <v>784</v>
      </c>
      <c r="F23" s="419" t="s">
        <v>5</v>
      </c>
      <c r="G23" s="420"/>
      <c r="H23" s="129">
        <v>50</v>
      </c>
      <c r="I23" s="140">
        <v>140405.82</v>
      </c>
      <c r="J23" s="197">
        <f t="shared" si="1"/>
        <v>7020291</v>
      </c>
      <c r="K23" s="169"/>
    </row>
    <row r="24" spans="2:11" s="196" customFormat="1" ht="19.899999999999999" customHeight="1">
      <c r="B24" s="198">
        <v>2.4</v>
      </c>
      <c r="C24" s="442" t="s">
        <v>204</v>
      </c>
      <c r="D24" s="443" t="s">
        <v>783</v>
      </c>
      <c r="E24" s="444" t="s">
        <v>783</v>
      </c>
      <c r="F24" s="419" t="s">
        <v>5</v>
      </c>
      <c r="G24" s="420"/>
      <c r="H24" s="129">
        <v>50</v>
      </c>
      <c r="I24" s="140">
        <v>84426.33</v>
      </c>
      <c r="J24" s="197">
        <f t="shared" si="1"/>
        <v>4221316.5</v>
      </c>
      <c r="K24" s="169"/>
    </row>
    <row r="25" spans="2:11" s="196" customFormat="1" ht="19.899999999999999" customHeight="1">
      <c r="B25" s="198">
        <v>2.5</v>
      </c>
      <c r="C25" s="442" t="s">
        <v>78</v>
      </c>
      <c r="D25" s="443" t="s">
        <v>782</v>
      </c>
      <c r="E25" s="444" t="s">
        <v>782</v>
      </c>
      <c r="F25" s="419" t="s">
        <v>5</v>
      </c>
      <c r="G25" s="420"/>
      <c r="H25" s="129">
        <v>50</v>
      </c>
      <c r="I25" s="140">
        <v>166028.25</v>
      </c>
      <c r="J25" s="197">
        <f t="shared" si="1"/>
        <v>8301412.5</v>
      </c>
      <c r="K25" s="169"/>
    </row>
    <row r="26" spans="2:11" s="196" customFormat="1" ht="19.899999999999999" customHeight="1">
      <c r="B26" s="198">
        <v>2.6</v>
      </c>
      <c r="C26" s="442" t="s">
        <v>205</v>
      </c>
      <c r="D26" s="443" t="s">
        <v>781</v>
      </c>
      <c r="E26" s="444" t="s">
        <v>781</v>
      </c>
      <c r="F26" s="419" t="s">
        <v>5</v>
      </c>
      <c r="G26" s="420"/>
      <c r="H26" s="129">
        <v>50</v>
      </c>
      <c r="I26" s="140">
        <v>99610.44</v>
      </c>
      <c r="J26" s="197">
        <f t="shared" si="1"/>
        <v>4980522</v>
      </c>
      <c r="K26" s="169"/>
    </row>
    <row r="27" spans="2:11" s="196" customFormat="1" ht="19.899999999999999" customHeight="1">
      <c r="B27" s="198">
        <v>2.7</v>
      </c>
      <c r="C27" s="442" t="s">
        <v>79</v>
      </c>
      <c r="D27" s="443" t="s">
        <v>780</v>
      </c>
      <c r="E27" s="444" t="s">
        <v>780</v>
      </c>
      <c r="F27" s="419" t="s">
        <v>5</v>
      </c>
      <c r="G27" s="420"/>
      <c r="H27" s="129">
        <v>50</v>
      </c>
      <c r="I27" s="140">
        <v>182768.25</v>
      </c>
      <c r="J27" s="197">
        <f t="shared" si="1"/>
        <v>9138412.5</v>
      </c>
      <c r="K27" s="169"/>
    </row>
    <row r="28" spans="2:11" s="196" customFormat="1" ht="19.899999999999999" customHeight="1">
      <c r="B28" s="198">
        <v>2.8</v>
      </c>
      <c r="C28" s="442" t="s">
        <v>206</v>
      </c>
      <c r="D28" s="443" t="s">
        <v>779</v>
      </c>
      <c r="E28" s="444" t="s">
        <v>779</v>
      </c>
      <c r="F28" s="419" t="s">
        <v>5</v>
      </c>
      <c r="G28" s="420"/>
      <c r="H28" s="129">
        <v>50</v>
      </c>
      <c r="I28" s="140">
        <v>108012.99</v>
      </c>
      <c r="J28" s="197">
        <f t="shared" si="1"/>
        <v>5400649.5</v>
      </c>
      <c r="K28" s="169"/>
    </row>
    <row r="29" spans="2:11" s="196" customFormat="1" ht="19.899999999999999" customHeight="1">
      <c r="B29" s="206">
        <v>3</v>
      </c>
      <c r="C29" s="445" t="s">
        <v>619</v>
      </c>
      <c r="D29" s="446"/>
      <c r="E29" s="447"/>
      <c r="F29" s="424"/>
      <c r="G29" s="425"/>
      <c r="H29" s="158"/>
      <c r="I29" s="205"/>
      <c r="J29" s="205"/>
      <c r="K29" s="169"/>
    </row>
    <row r="30" spans="2:11" s="196" customFormat="1" ht="19.899999999999999" customHeight="1">
      <c r="B30" s="198">
        <v>3.1</v>
      </c>
      <c r="C30" s="442" t="s">
        <v>618</v>
      </c>
      <c r="D30" s="443" t="s">
        <v>778</v>
      </c>
      <c r="E30" s="444" t="s">
        <v>778</v>
      </c>
      <c r="F30" s="419" t="s">
        <v>3</v>
      </c>
      <c r="G30" s="420"/>
      <c r="H30" s="129">
        <v>100</v>
      </c>
      <c r="I30" s="140">
        <v>332668.44</v>
      </c>
      <c r="J30" s="197">
        <f t="shared" ref="J30:J68" si="2">I30*H30</f>
        <v>33266844</v>
      </c>
      <c r="K30" s="169"/>
    </row>
    <row r="31" spans="2:11" s="196" customFormat="1" ht="19.899999999999999" customHeight="1">
      <c r="B31" s="198">
        <v>3.2</v>
      </c>
      <c r="C31" s="442" t="s">
        <v>617</v>
      </c>
      <c r="D31" s="443" t="s">
        <v>777</v>
      </c>
      <c r="E31" s="444" t="s">
        <v>777</v>
      </c>
      <c r="F31" s="419" t="s">
        <v>3</v>
      </c>
      <c r="G31" s="420"/>
      <c r="H31" s="129">
        <v>100</v>
      </c>
      <c r="I31" s="140">
        <v>50199.54</v>
      </c>
      <c r="J31" s="197">
        <f t="shared" si="2"/>
        <v>5019954</v>
      </c>
      <c r="K31" s="169"/>
    </row>
    <row r="32" spans="2:11" s="196" customFormat="1" ht="19.899999999999999" customHeight="1">
      <c r="B32" s="198">
        <v>3.3</v>
      </c>
      <c r="C32" s="442" t="s">
        <v>616</v>
      </c>
      <c r="D32" s="443" t="s">
        <v>776</v>
      </c>
      <c r="E32" s="444" t="s">
        <v>776</v>
      </c>
      <c r="F32" s="419" t="s">
        <v>3</v>
      </c>
      <c r="G32" s="420"/>
      <c r="H32" s="129">
        <v>30</v>
      </c>
      <c r="I32" s="140">
        <v>157853.54999999999</v>
      </c>
      <c r="J32" s="197">
        <f t="shared" si="2"/>
        <v>4735606.5</v>
      </c>
      <c r="K32" s="169"/>
    </row>
    <row r="33" spans="2:11" s="196" customFormat="1" ht="19.899999999999999" customHeight="1">
      <c r="B33" s="198">
        <v>3.4</v>
      </c>
      <c r="C33" s="442" t="s">
        <v>615</v>
      </c>
      <c r="D33" s="443" t="s">
        <v>775</v>
      </c>
      <c r="E33" s="444" t="s">
        <v>775</v>
      </c>
      <c r="F33" s="419" t="s">
        <v>3</v>
      </c>
      <c r="G33" s="420"/>
      <c r="H33" s="129">
        <v>40</v>
      </c>
      <c r="I33" s="140">
        <v>82181.31</v>
      </c>
      <c r="J33" s="197">
        <f t="shared" si="2"/>
        <v>3287252.4</v>
      </c>
      <c r="K33" s="169"/>
    </row>
    <row r="34" spans="2:11" s="196" customFormat="1" ht="19.899999999999999" customHeight="1">
      <c r="B34" s="198">
        <v>3.5</v>
      </c>
      <c r="C34" s="442" t="s">
        <v>614</v>
      </c>
      <c r="D34" s="443" t="s">
        <v>774</v>
      </c>
      <c r="E34" s="444" t="s">
        <v>774</v>
      </c>
      <c r="F34" s="419" t="s">
        <v>3</v>
      </c>
      <c r="G34" s="420"/>
      <c r="H34" s="129">
        <v>1</v>
      </c>
      <c r="I34" s="140">
        <v>871070.55</v>
      </c>
      <c r="J34" s="197">
        <f t="shared" si="2"/>
        <v>871070.55</v>
      </c>
      <c r="K34" s="169"/>
    </row>
    <row r="35" spans="2:11" s="196" customFormat="1" ht="19.899999999999999" customHeight="1">
      <c r="B35" s="198">
        <v>3.6</v>
      </c>
      <c r="C35" s="442" t="s">
        <v>613</v>
      </c>
      <c r="D35" s="443" t="s">
        <v>773</v>
      </c>
      <c r="E35" s="444" t="s">
        <v>773</v>
      </c>
      <c r="F35" s="419" t="s">
        <v>3</v>
      </c>
      <c r="G35" s="420"/>
      <c r="H35" s="129">
        <v>1</v>
      </c>
      <c r="I35" s="140">
        <v>2115424.5</v>
      </c>
      <c r="J35" s="197">
        <f t="shared" si="2"/>
        <v>2115424.5</v>
      </c>
      <c r="K35" s="169"/>
    </row>
    <row r="36" spans="2:11" s="196" customFormat="1" ht="19.899999999999999" customHeight="1">
      <c r="B36" s="198">
        <v>3.7</v>
      </c>
      <c r="C36" s="442" t="s">
        <v>0</v>
      </c>
      <c r="D36" s="443" t="s">
        <v>772</v>
      </c>
      <c r="E36" s="444" t="s">
        <v>772</v>
      </c>
      <c r="F36" s="419" t="s">
        <v>1</v>
      </c>
      <c r="G36" s="420"/>
      <c r="H36" s="129">
        <v>1</v>
      </c>
      <c r="I36" s="140">
        <v>79163.459999999992</v>
      </c>
      <c r="J36" s="197">
        <f t="shared" si="2"/>
        <v>79163.459999999992</v>
      </c>
      <c r="K36" s="169"/>
    </row>
    <row r="37" spans="2:11" s="196" customFormat="1" ht="19.899999999999999" customHeight="1">
      <c r="B37" s="198">
        <v>3.8</v>
      </c>
      <c r="C37" s="442" t="s">
        <v>612</v>
      </c>
      <c r="D37" s="443" t="s">
        <v>771</v>
      </c>
      <c r="E37" s="444" t="s">
        <v>771</v>
      </c>
      <c r="F37" s="419" t="s">
        <v>3</v>
      </c>
      <c r="G37" s="420"/>
      <c r="H37" s="129">
        <v>1</v>
      </c>
      <c r="I37" s="140">
        <v>330052.34999999998</v>
      </c>
      <c r="J37" s="197">
        <f t="shared" si="2"/>
        <v>330052.34999999998</v>
      </c>
      <c r="K37" s="169"/>
    </row>
    <row r="38" spans="2:11" s="196" customFormat="1" ht="19.899999999999999" customHeight="1">
      <c r="B38" s="198">
        <v>3.9</v>
      </c>
      <c r="C38" s="442" t="s">
        <v>118</v>
      </c>
      <c r="D38" s="443" t="s">
        <v>770</v>
      </c>
      <c r="E38" s="444" t="s">
        <v>770</v>
      </c>
      <c r="F38" s="419" t="s">
        <v>3</v>
      </c>
      <c r="G38" s="420"/>
      <c r="H38" s="129">
        <v>10</v>
      </c>
      <c r="I38" s="140">
        <v>71223.12</v>
      </c>
      <c r="J38" s="197">
        <f t="shared" si="2"/>
        <v>712231.2</v>
      </c>
      <c r="K38" s="169"/>
    </row>
    <row r="39" spans="2:11" s="196" customFormat="1" ht="19.899999999999999" customHeight="1">
      <c r="B39" s="204">
        <v>3.1</v>
      </c>
      <c r="C39" s="442" t="s">
        <v>611</v>
      </c>
      <c r="D39" s="443" t="s">
        <v>769</v>
      </c>
      <c r="E39" s="444" t="s">
        <v>769</v>
      </c>
      <c r="F39" s="419" t="s">
        <v>1</v>
      </c>
      <c r="G39" s="420"/>
      <c r="H39" s="129">
        <v>200</v>
      </c>
      <c r="I39" s="140">
        <v>5798.55</v>
      </c>
      <c r="J39" s="197">
        <f t="shared" si="2"/>
        <v>1159710</v>
      </c>
      <c r="K39" s="169"/>
    </row>
    <row r="40" spans="2:11" s="196" customFormat="1" ht="19.899999999999999" customHeight="1">
      <c r="B40" s="198">
        <v>3.11</v>
      </c>
      <c r="C40" s="442" t="s">
        <v>610</v>
      </c>
      <c r="D40" s="443" t="s">
        <v>768</v>
      </c>
      <c r="E40" s="444" t="s">
        <v>768</v>
      </c>
      <c r="F40" s="419" t="s">
        <v>3</v>
      </c>
      <c r="G40" s="420"/>
      <c r="H40" s="129">
        <v>1</v>
      </c>
      <c r="I40" s="140">
        <v>9455.31</v>
      </c>
      <c r="J40" s="197">
        <f t="shared" si="2"/>
        <v>9455.31</v>
      </c>
      <c r="K40" s="169"/>
    </row>
    <row r="41" spans="2:11" s="196" customFormat="1" ht="19.899999999999999" customHeight="1">
      <c r="B41" s="198">
        <v>3.12</v>
      </c>
      <c r="C41" s="442" t="s">
        <v>609</v>
      </c>
      <c r="D41" s="443" t="s">
        <v>767</v>
      </c>
      <c r="E41" s="444" t="s">
        <v>767</v>
      </c>
      <c r="F41" s="419" t="s">
        <v>1</v>
      </c>
      <c r="G41" s="420"/>
      <c r="H41" s="129">
        <v>200</v>
      </c>
      <c r="I41" s="140">
        <v>31684.17</v>
      </c>
      <c r="J41" s="197">
        <f t="shared" si="2"/>
        <v>6336834</v>
      </c>
      <c r="K41" s="169"/>
    </row>
    <row r="42" spans="2:11" s="196" customFormat="1" ht="19.899999999999999" customHeight="1">
      <c r="B42" s="198">
        <v>3.13</v>
      </c>
      <c r="C42" s="442" t="s">
        <v>608</v>
      </c>
      <c r="D42" s="443" t="s">
        <v>766</v>
      </c>
      <c r="E42" s="444" t="s">
        <v>766</v>
      </c>
      <c r="F42" s="419" t="s">
        <v>1</v>
      </c>
      <c r="G42" s="420"/>
      <c r="H42" s="129">
        <v>200</v>
      </c>
      <c r="I42" s="140">
        <v>40898.61</v>
      </c>
      <c r="J42" s="197">
        <f t="shared" si="2"/>
        <v>8179722</v>
      </c>
      <c r="K42" s="169"/>
    </row>
    <row r="43" spans="2:11" s="196" customFormat="1" ht="19.899999999999999" customHeight="1">
      <c r="B43" s="198">
        <v>3.14</v>
      </c>
      <c r="C43" s="442" t="s">
        <v>607</v>
      </c>
      <c r="D43" s="443" t="s">
        <v>765</v>
      </c>
      <c r="E43" s="444" t="s">
        <v>765</v>
      </c>
      <c r="F43" s="419" t="s">
        <v>1</v>
      </c>
      <c r="G43" s="420"/>
      <c r="H43" s="129">
        <v>200</v>
      </c>
      <c r="I43" s="140">
        <v>52947.69</v>
      </c>
      <c r="J43" s="197">
        <f t="shared" si="2"/>
        <v>10589538</v>
      </c>
      <c r="K43" s="169"/>
    </row>
    <row r="44" spans="2:11" s="196" customFormat="1" ht="19.899999999999999" customHeight="1">
      <c r="B44" s="198">
        <v>3.15</v>
      </c>
      <c r="C44" s="442" t="s">
        <v>606</v>
      </c>
      <c r="D44" s="443" t="s">
        <v>764</v>
      </c>
      <c r="E44" s="444" t="s">
        <v>764</v>
      </c>
      <c r="F44" s="419" t="s">
        <v>1</v>
      </c>
      <c r="G44" s="420"/>
      <c r="H44" s="129">
        <v>150</v>
      </c>
      <c r="I44" s="140">
        <v>185517.33</v>
      </c>
      <c r="J44" s="197">
        <f t="shared" si="2"/>
        <v>27827599.499999996</v>
      </c>
      <c r="K44" s="169"/>
    </row>
    <row r="45" spans="2:11" s="196" customFormat="1" ht="19.899999999999999" customHeight="1">
      <c r="B45" s="198">
        <v>3.16</v>
      </c>
      <c r="C45" s="442" t="s">
        <v>605</v>
      </c>
      <c r="D45" s="443" t="s">
        <v>763</v>
      </c>
      <c r="E45" s="444" t="s">
        <v>763</v>
      </c>
      <c r="F45" s="419" t="s">
        <v>1</v>
      </c>
      <c r="G45" s="420"/>
      <c r="H45" s="129">
        <v>1</v>
      </c>
      <c r="I45" s="140">
        <v>48517.17</v>
      </c>
      <c r="J45" s="197">
        <f t="shared" si="2"/>
        <v>48517.17</v>
      </c>
      <c r="K45" s="169"/>
    </row>
    <row r="46" spans="2:11" s="196" customFormat="1" ht="19.899999999999999" customHeight="1">
      <c r="B46" s="198">
        <v>3.17</v>
      </c>
      <c r="C46" s="442" t="s">
        <v>604</v>
      </c>
      <c r="D46" s="443" t="s">
        <v>762</v>
      </c>
      <c r="E46" s="444" t="s">
        <v>762</v>
      </c>
      <c r="F46" s="419" t="s">
        <v>3</v>
      </c>
      <c r="G46" s="420"/>
      <c r="H46" s="129">
        <v>1</v>
      </c>
      <c r="I46" s="140">
        <v>156389.73000000001</v>
      </c>
      <c r="J46" s="197">
        <f t="shared" si="2"/>
        <v>156389.73000000001</v>
      </c>
      <c r="K46" s="169"/>
    </row>
    <row r="47" spans="2:11" s="196" customFormat="1" ht="19.899999999999999" customHeight="1">
      <c r="B47" s="198">
        <v>3.18</v>
      </c>
      <c r="C47" s="442" t="s">
        <v>603</v>
      </c>
      <c r="D47" s="443" t="s">
        <v>761</v>
      </c>
      <c r="E47" s="444" t="s">
        <v>761</v>
      </c>
      <c r="F47" s="419" t="s">
        <v>3</v>
      </c>
      <c r="G47" s="420"/>
      <c r="H47" s="129">
        <v>1</v>
      </c>
      <c r="I47" s="140">
        <v>298789.46999999997</v>
      </c>
      <c r="J47" s="197">
        <f t="shared" si="2"/>
        <v>298789.46999999997</v>
      </c>
      <c r="K47" s="169"/>
    </row>
    <row r="48" spans="2:11" s="196" customFormat="1" ht="19.899999999999999" customHeight="1">
      <c r="B48" s="198">
        <v>3.19</v>
      </c>
      <c r="C48" s="442" t="s">
        <v>602</v>
      </c>
      <c r="D48" s="443" t="s">
        <v>760</v>
      </c>
      <c r="E48" s="444" t="s">
        <v>760</v>
      </c>
      <c r="F48" s="419" t="s">
        <v>3</v>
      </c>
      <c r="G48" s="420"/>
      <c r="H48" s="129">
        <v>1</v>
      </c>
      <c r="I48" s="140">
        <v>452827.23</v>
      </c>
      <c r="J48" s="197">
        <f t="shared" si="2"/>
        <v>452827.23</v>
      </c>
      <c r="K48" s="169"/>
    </row>
    <row r="49" spans="2:11" s="196" customFormat="1" ht="19.899999999999999" customHeight="1">
      <c r="B49" s="198">
        <v>3.2</v>
      </c>
      <c r="C49" s="442" t="s">
        <v>601</v>
      </c>
      <c r="D49" s="443" t="s">
        <v>759</v>
      </c>
      <c r="E49" s="444" t="s">
        <v>759</v>
      </c>
      <c r="F49" s="419" t="s">
        <v>3</v>
      </c>
      <c r="G49" s="420"/>
      <c r="H49" s="129">
        <v>1</v>
      </c>
      <c r="I49" s="140">
        <v>570050.01</v>
      </c>
      <c r="J49" s="197">
        <f t="shared" si="2"/>
        <v>570050.01</v>
      </c>
      <c r="K49" s="169"/>
    </row>
    <row r="50" spans="2:11" s="196" customFormat="1" ht="19.899999999999999" customHeight="1">
      <c r="B50" s="198">
        <v>3.21</v>
      </c>
      <c r="C50" s="442" t="s">
        <v>600</v>
      </c>
      <c r="D50" s="443" t="s">
        <v>758</v>
      </c>
      <c r="E50" s="444" t="s">
        <v>758</v>
      </c>
      <c r="F50" s="419" t="s">
        <v>3</v>
      </c>
      <c r="G50" s="420"/>
      <c r="H50" s="129">
        <v>1</v>
      </c>
      <c r="I50" s="140">
        <v>618795.96</v>
      </c>
      <c r="J50" s="197">
        <f t="shared" si="2"/>
        <v>618795.96</v>
      </c>
      <c r="K50" s="169"/>
    </row>
    <row r="51" spans="2:11" s="196" customFormat="1" ht="19.899999999999999" customHeight="1">
      <c r="B51" s="198">
        <v>3.22</v>
      </c>
      <c r="C51" s="442" t="s">
        <v>599</v>
      </c>
      <c r="D51" s="443" t="s">
        <v>757</v>
      </c>
      <c r="E51" s="444" t="s">
        <v>757</v>
      </c>
      <c r="F51" s="419" t="s">
        <v>3</v>
      </c>
      <c r="G51" s="420"/>
      <c r="H51" s="129">
        <v>1</v>
      </c>
      <c r="I51" s="140">
        <v>929710.77</v>
      </c>
      <c r="J51" s="197">
        <f t="shared" si="2"/>
        <v>929710.77</v>
      </c>
      <c r="K51" s="169"/>
    </row>
    <row r="52" spans="2:11" s="196" customFormat="1" ht="19.899999999999999" customHeight="1">
      <c r="B52" s="198">
        <v>3.23</v>
      </c>
      <c r="C52" s="442" t="s">
        <v>598</v>
      </c>
      <c r="D52" s="443" t="s">
        <v>756</v>
      </c>
      <c r="E52" s="444" t="s">
        <v>756</v>
      </c>
      <c r="F52" s="419" t="s">
        <v>3</v>
      </c>
      <c r="G52" s="420"/>
      <c r="H52" s="129">
        <v>1</v>
      </c>
      <c r="I52" s="140">
        <v>554486.46</v>
      </c>
      <c r="J52" s="197">
        <f t="shared" si="2"/>
        <v>554486.46</v>
      </c>
      <c r="K52" s="169"/>
    </row>
    <row r="53" spans="2:11" s="196" customFormat="1" ht="19.899999999999999" customHeight="1">
      <c r="B53" s="198">
        <v>3.24</v>
      </c>
      <c r="C53" s="442" t="s">
        <v>597</v>
      </c>
      <c r="D53" s="443" t="s">
        <v>755</v>
      </c>
      <c r="E53" s="444" t="s">
        <v>755</v>
      </c>
      <c r="F53" s="419" t="s">
        <v>1</v>
      </c>
      <c r="G53" s="420"/>
      <c r="H53" s="129">
        <v>1</v>
      </c>
      <c r="I53" s="140">
        <v>157714.98000000001</v>
      </c>
      <c r="J53" s="197">
        <f t="shared" si="2"/>
        <v>157714.98000000001</v>
      </c>
      <c r="K53" s="169"/>
    </row>
    <row r="54" spans="2:11" s="196" customFormat="1" ht="19.899999999999999" customHeight="1">
      <c r="B54" s="198">
        <v>3.25</v>
      </c>
      <c r="C54" s="442" t="s">
        <v>596</v>
      </c>
      <c r="D54" s="443" t="s">
        <v>754</v>
      </c>
      <c r="E54" s="444" t="s">
        <v>754</v>
      </c>
      <c r="F54" s="419" t="s">
        <v>3</v>
      </c>
      <c r="G54" s="420"/>
      <c r="H54" s="129">
        <v>1</v>
      </c>
      <c r="I54" s="140">
        <v>20611.59</v>
      </c>
      <c r="J54" s="197">
        <f t="shared" si="2"/>
        <v>20611.59</v>
      </c>
      <c r="K54" s="169"/>
    </row>
    <row r="55" spans="2:11" s="196" customFormat="1" ht="19.899999999999999" customHeight="1">
      <c r="B55" s="198">
        <v>3.26</v>
      </c>
      <c r="C55" s="442" t="s">
        <v>595</v>
      </c>
      <c r="D55" s="443" t="s">
        <v>753</v>
      </c>
      <c r="E55" s="444" t="s">
        <v>753</v>
      </c>
      <c r="F55" s="419" t="s">
        <v>3</v>
      </c>
      <c r="G55" s="420"/>
      <c r="H55" s="129">
        <v>1</v>
      </c>
      <c r="I55" s="140">
        <v>41864.879999999997</v>
      </c>
      <c r="J55" s="197">
        <f t="shared" si="2"/>
        <v>41864.879999999997</v>
      </c>
      <c r="K55" s="169"/>
    </row>
    <row r="56" spans="2:11" s="196" customFormat="1" ht="19.899999999999999" customHeight="1">
      <c r="B56" s="198">
        <v>3.27</v>
      </c>
      <c r="C56" s="442" t="s">
        <v>594</v>
      </c>
      <c r="D56" s="443" t="s">
        <v>752</v>
      </c>
      <c r="E56" s="444" t="s">
        <v>752</v>
      </c>
      <c r="F56" s="419" t="s">
        <v>1</v>
      </c>
      <c r="G56" s="420"/>
      <c r="H56" s="129">
        <v>1</v>
      </c>
      <c r="I56" s="140">
        <v>7925.46</v>
      </c>
      <c r="J56" s="197">
        <f t="shared" si="2"/>
        <v>7925.46</v>
      </c>
      <c r="K56" s="169"/>
    </row>
    <row r="57" spans="2:11" s="196" customFormat="1" ht="19.899999999999999" customHeight="1">
      <c r="B57" s="198">
        <v>3.28</v>
      </c>
      <c r="C57" s="442" t="s">
        <v>593</v>
      </c>
      <c r="D57" s="443" t="s">
        <v>751</v>
      </c>
      <c r="E57" s="444" t="s">
        <v>751</v>
      </c>
      <c r="F57" s="419" t="s">
        <v>1</v>
      </c>
      <c r="G57" s="420"/>
      <c r="H57" s="129">
        <v>1</v>
      </c>
      <c r="I57" s="140">
        <v>56888.1</v>
      </c>
      <c r="J57" s="197">
        <f t="shared" si="2"/>
        <v>56888.1</v>
      </c>
      <c r="K57" s="169"/>
    </row>
    <row r="58" spans="2:11" s="196" customFormat="1" ht="19.899999999999999" customHeight="1">
      <c r="B58" s="198">
        <v>3.29</v>
      </c>
      <c r="C58" s="442" t="s">
        <v>592</v>
      </c>
      <c r="D58" s="443" t="s">
        <v>750</v>
      </c>
      <c r="E58" s="444" t="s">
        <v>750</v>
      </c>
      <c r="F58" s="419" t="s">
        <v>1</v>
      </c>
      <c r="G58" s="420"/>
      <c r="H58" s="129">
        <v>1</v>
      </c>
      <c r="I58" s="140">
        <v>59211.24</v>
      </c>
      <c r="J58" s="197">
        <f t="shared" si="2"/>
        <v>59211.24</v>
      </c>
      <c r="K58" s="169"/>
    </row>
    <row r="59" spans="2:11" s="196" customFormat="1" ht="19.899999999999999" customHeight="1">
      <c r="B59" s="198">
        <v>3.3</v>
      </c>
      <c r="C59" s="442" t="s">
        <v>591</v>
      </c>
      <c r="D59" s="443" t="s">
        <v>749</v>
      </c>
      <c r="E59" s="444" t="s">
        <v>749</v>
      </c>
      <c r="F59" s="419" t="s">
        <v>1</v>
      </c>
      <c r="G59" s="420"/>
      <c r="H59" s="129">
        <v>1</v>
      </c>
      <c r="I59" s="140">
        <v>60371.88</v>
      </c>
      <c r="J59" s="197">
        <f t="shared" si="2"/>
        <v>60371.88</v>
      </c>
      <c r="K59" s="169"/>
    </row>
    <row r="60" spans="2:11" s="196" customFormat="1" ht="19.899999999999999" customHeight="1">
      <c r="B60" s="198">
        <v>3.31</v>
      </c>
      <c r="C60" s="442" t="s">
        <v>590</v>
      </c>
      <c r="D60" s="443" t="s">
        <v>748</v>
      </c>
      <c r="E60" s="444" t="s">
        <v>748</v>
      </c>
      <c r="F60" s="419" t="s">
        <v>1</v>
      </c>
      <c r="G60" s="420"/>
      <c r="H60" s="129">
        <v>1</v>
      </c>
      <c r="I60" s="140">
        <v>39516.629999999997</v>
      </c>
      <c r="J60" s="197">
        <f t="shared" si="2"/>
        <v>39516.629999999997</v>
      </c>
      <c r="K60" s="169"/>
    </row>
    <row r="61" spans="2:11" s="196" customFormat="1" ht="19.899999999999999" customHeight="1">
      <c r="B61" s="198">
        <v>3.32</v>
      </c>
      <c r="C61" s="442" t="s">
        <v>589</v>
      </c>
      <c r="D61" s="443" t="s">
        <v>747</v>
      </c>
      <c r="E61" s="444" t="s">
        <v>747</v>
      </c>
      <c r="F61" s="419" t="s">
        <v>1</v>
      </c>
      <c r="G61" s="420"/>
      <c r="H61" s="129">
        <v>1</v>
      </c>
      <c r="I61" s="140">
        <v>43339.86</v>
      </c>
      <c r="J61" s="197">
        <f t="shared" si="2"/>
        <v>43339.86</v>
      </c>
      <c r="K61" s="169"/>
    </row>
    <row r="62" spans="2:11" s="199" customFormat="1" ht="19.899999999999999" customHeight="1">
      <c r="B62" s="203">
        <v>3.33</v>
      </c>
      <c r="C62" s="435" t="s">
        <v>588</v>
      </c>
      <c r="D62" s="436" t="s">
        <v>746</v>
      </c>
      <c r="E62" s="437" t="s">
        <v>746</v>
      </c>
      <c r="F62" s="438" t="s">
        <v>1</v>
      </c>
      <c r="G62" s="439"/>
      <c r="H62" s="156">
        <v>1</v>
      </c>
      <c r="I62" s="202">
        <v>44944.11</v>
      </c>
      <c r="J62" s="201">
        <f t="shared" si="2"/>
        <v>44944.11</v>
      </c>
      <c r="K62" s="200"/>
    </row>
    <row r="63" spans="2:11" s="196" customFormat="1" ht="19.899999999999999" customHeight="1">
      <c r="B63" s="198">
        <v>3.34</v>
      </c>
      <c r="C63" s="442" t="s">
        <v>587</v>
      </c>
      <c r="D63" s="443" t="s">
        <v>745</v>
      </c>
      <c r="E63" s="444" t="s">
        <v>745</v>
      </c>
      <c r="F63" s="419" t="s">
        <v>1</v>
      </c>
      <c r="G63" s="420"/>
      <c r="H63" s="129">
        <v>1</v>
      </c>
      <c r="I63" s="140">
        <v>73169.61</v>
      </c>
      <c r="J63" s="197">
        <f t="shared" si="2"/>
        <v>73169.61</v>
      </c>
      <c r="K63" s="169"/>
    </row>
    <row r="64" spans="2:11" s="196" customFormat="1" ht="19.899999999999999" customHeight="1">
      <c r="B64" s="198">
        <v>3.3500000000000099</v>
      </c>
      <c r="C64" s="442" t="s">
        <v>586</v>
      </c>
      <c r="D64" s="443" t="s">
        <v>744</v>
      </c>
      <c r="E64" s="444" t="s">
        <v>744</v>
      </c>
      <c r="F64" s="419" t="s">
        <v>3</v>
      </c>
      <c r="G64" s="420"/>
      <c r="H64" s="129">
        <v>1</v>
      </c>
      <c r="I64" s="140">
        <v>930541.26</v>
      </c>
      <c r="J64" s="197">
        <f t="shared" si="2"/>
        <v>930541.26</v>
      </c>
      <c r="K64" s="169"/>
    </row>
    <row r="65" spans="2:11" s="196" customFormat="1" ht="19.899999999999999" customHeight="1">
      <c r="B65" s="198">
        <v>3.3600000000000101</v>
      </c>
      <c r="C65" s="442" t="s">
        <v>585</v>
      </c>
      <c r="D65" s="443" t="s">
        <v>743</v>
      </c>
      <c r="E65" s="444" t="s">
        <v>743</v>
      </c>
      <c r="F65" s="419" t="s">
        <v>3</v>
      </c>
      <c r="G65" s="420"/>
      <c r="H65" s="129">
        <v>1</v>
      </c>
      <c r="I65" s="140">
        <v>484884.33</v>
      </c>
      <c r="J65" s="197">
        <f t="shared" si="2"/>
        <v>484884.33</v>
      </c>
      <c r="K65" s="169"/>
    </row>
    <row r="66" spans="2:11" s="196" customFormat="1" ht="19.899999999999999" customHeight="1">
      <c r="B66" s="198">
        <v>3.3700000000000099</v>
      </c>
      <c r="C66" s="442" t="s">
        <v>584</v>
      </c>
      <c r="D66" s="443" t="s">
        <v>742</v>
      </c>
      <c r="E66" s="444" t="s">
        <v>742</v>
      </c>
      <c r="F66" s="419" t="s">
        <v>3</v>
      </c>
      <c r="G66" s="420"/>
      <c r="H66" s="129">
        <v>1</v>
      </c>
      <c r="I66" s="140">
        <v>144520.14000000001</v>
      </c>
      <c r="J66" s="197">
        <f t="shared" si="2"/>
        <v>144520.14000000001</v>
      </c>
      <c r="K66" s="169"/>
    </row>
    <row r="67" spans="2:11" s="196" customFormat="1" ht="19.899999999999999" customHeight="1">
      <c r="B67" s="198">
        <v>3.3800000000000101</v>
      </c>
      <c r="C67" s="442" t="s">
        <v>583</v>
      </c>
      <c r="D67" s="443" t="s">
        <v>741</v>
      </c>
      <c r="E67" s="444" t="s">
        <v>741</v>
      </c>
      <c r="F67" s="419" t="s">
        <v>1</v>
      </c>
      <c r="G67" s="420"/>
      <c r="H67" s="129">
        <v>1</v>
      </c>
      <c r="I67" s="140">
        <v>25090.47</v>
      </c>
      <c r="J67" s="197">
        <f t="shared" si="2"/>
        <v>25090.47</v>
      </c>
      <c r="K67" s="169"/>
    </row>
    <row r="68" spans="2:11" s="196" customFormat="1" ht="19.899999999999999" customHeight="1">
      <c r="B68" s="198">
        <v>3.3900000000000099</v>
      </c>
      <c r="C68" s="442" t="s">
        <v>582</v>
      </c>
      <c r="D68" s="443" t="s">
        <v>740</v>
      </c>
      <c r="E68" s="444" t="s">
        <v>740</v>
      </c>
      <c r="F68" s="419" t="s">
        <v>3</v>
      </c>
      <c r="G68" s="420"/>
      <c r="H68" s="129">
        <v>1</v>
      </c>
      <c r="I68" s="140">
        <v>922145.22</v>
      </c>
      <c r="J68" s="197">
        <f t="shared" si="2"/>
        <v>922145.22</v>
      </c>
      <c r="K68" s="169"/>
    </row>
    <row r="69" spans="2:11" s="191" customFormat="1" ht="19.899999999999999" customHeight="1">
      <c r="B69" s="193">
        <v>4</v>
      </c>
      <c r="C69" s="421" t="s">
        <v>739</v>
      </c>
      <c r="D69" s="422"/>
      <c r="E69" s="423"/>
      <c r="F69" s="427"/>
      <c r="G69" s="427"/>
      <c r="H69" s="136"/>
      <c r="I69" s="192"/>
      <c r="J69" s="192"/>
    </row>
    <row r="70" spans="2:11" ht="19.899999999999999" customHeight="1">
      <c r="B70" s="120">
        <v>4.0999999999999996</v>
      </c>
      <c r="C70" s="407" t="s">
        <v>738</v>
      </c>
      <c r="D70" s="408"/>
      <c r="E70" s="409"/>
      <c r="F70" s="426" t="s">
        <v>1</v>
      </c>
      <c r="G70" s="426"/>
      <c r="H70" s="119">
        <v>100</v>
      </c>
      <c r="I70" s="140">
        <v>13488.72</v>
      </c>
      <c r="J70" s="187">
        <f>I70*H70</f>
        <v>1348872</v>
      </c>
    </row>
    <row r="71" spans="2:11" ht="19.899999999999999" customHeight="1">
      <c r="B71" s="120">
        <v>4.2</v>
      </c>
      <c r="C71" s="407" t="s">
        <v>737</v>
      </c>
      <c r="D71" s="408"/>
      <c r="E71" s="409"/>
      <c r="F71" s="426" t="s">
        <v>1</v>
      </c>
      <c r="G71" s="426"/>
      <c r="H71" s="119">
        <v>100</v>
      </c>
      <c r="I71" s="140">
        <v>5887.83</v>
      </c>
      <c r="J71" s="187">
        <f>I71*H71</f>
        <v>588783</v>
      </c>
    </row>
    <row r="72" spans="2:11" ht="19.899999999999999" customHeight="1">
      <c r="B72" s="120">
        <v>4.3</v>
      </c>
      <c r="C72" s="407" t="s">
        <v>736</v>
      </c>
      <c r="D72" s="408"/>
      <c r="E72" s="409"/>
      <c r="F72" s="426" t="s">
        <v>1</v>
      </c>
      <c r="G72" s="426"/>
      <c r="H72" s="119">
        <v>100</v>
      </c>
      <c r="I72" s="140">
        <v>13950</v>
      </c>
      <c r="J72" s="187">
        <f>I72*H72</f>
        <v>1395000</v>
      </c>
    </row>
    <row r="73" spans="2:11" s="191" customFormat="1" ht="19.899999999999999" customHeight="1">
      <c r="B73" s="193">
        <v>5</v>
      </c>
      <c r="C73" s="421" t="s">
        <v>735</v>
      </c>
      <c r="D73" s="422"/>
      <c r="E73" s="423"/>
      <c r="F73" s="427"/>
      <c r="G73" s="427"/>
      <c r="H73" s="150"/>
      <c r="I73" s="192"/>
      <c r="J73" s="192"/>
    </row>
    <row r="74" spans="2:11" ht="19.899999999999999" customHeight="1">
      <c r="B74" s="120">
        <v>5.0999999999999996</v>
      </c>
      <c r="C74" s="407" t="s">
        <v>28</v>
      </c>
      <c r="D74" s="408"/>
      <c r="E74" s="409"/>
      <c r="F74" s="414" t="s">
        <v>5</v>
      </c>
      <c r="G74" s="415"/>
      <c r="H74" s="129">
        <v>400</v>
      </c>
      <c r="I74" s="140">
        <v>15810</v>
      </c>
      <c r="J74" s="187">
        <f t="shared" ref="J74:J79" si="3">I74*H74</f>
        <v>6324000</v>
      </c>
    </row>
    <row r="75" spans="2:11" ht="19.899999999999999" customHeight="1">
      <c r="B75" s="120">
        <v>5.2</v>
      </c>
      <c r="C75" s="407" t="s">
        <v>734</v>
      </c>
      <c r="D75" s="408"/>
      <c r="E75" s="409"/>
      <c r="F75" s="426" t="s">
        <v>1</v>
      </c>
      <c r="G75" s="426"/>
      <c r="H75" s="119">
        <v>100</v>
      </c>
      <c r="I75" s="140">
        <v>16740</v>
      </c>
      <c r="J75" s="187">
        <f t="shared" si="3"/>
        <v>1674000</v>
      </c>
    </row>
    <row r="76" spans="2:11" ht="19.899999999999999" customHeight="1">
      <c r="B76" s="120">
        <v>5.3</v>
      </c>
      <c r="C76" s="407" t="s">
        <v>733</v>
      </c>
      <c r="D76" s="408"/>
      <c r="E76" s="409"/>
      <c r="F76" s="426" t="s">
        <v>1</v>
      </c>
      <c r="G76" s="426"/>
      <c r="H76" s="119">
        <v>100</v>
      </c>
      <c r="I76" s="140">
        <v>16740</v>
      </c>
      <c r="J76" s="187">
        <f t="shared" si="3"/>
        <v>1674000</v>
      </c>
    </row>
    <row r="77" spans="2:11" ht="19.899999999999999" customHeight="1">
      <c r="B77" s="120">
        <v>5.4</v>
      </c>
      <c r="C77" s="407" t="s">
        <v>732</v>
      </c>
      <c r="D77" s="408"/>
      <c r="E77" s="409"/>
      <c r="F77" s="426" t="s">
        <v>1</v>
      </c>
      <c r="G77" s="426"/>
      <c r="H77" s="119">
        <v>100</v>
      </c>
      <c r="I77" s="140">
        <v>21724.799999999999</v>
      </c>
      <c r="J77" s="187">
        <f t="shared" si="3"/>
        <v>2172480</v>
      </c>
    </row>
    <row r="78" spans="2:11" ht="19.899999999999999" customHeight="1">
      <c r="B78" s="120">
        <v>5.5</v>
      </c>
      <c r="C78" s="407" t="s">
        <v>33</v>
      </c>
      <c r="D78" s="408"/>
      <c r="E78" s="409"/>
      <c r="F78" s="426" t="s">
        <v>1</v>
      </c>
      <c r="G78" s="426"/>
      <c r="H78" s="119">
        <v>400</v>
      </c>
      <c r="I78" s="140">
        <v>13020</v>
      </c>
      <c r="J78" s="187">
        <f t="shared" si="3"/>
        <v>5208000</v>
      </c>
    </row>
    <row r="79" spans="2:11" ht="19.899999999999999" customHeight="1">
      <c r="B79" s="120">
        <v>5.6</v>
      </c>
      <c r="C79" s="407" t="s">
        <v>731</v>
      </c>
      <c r="D79" s="408"/>
      <c r="E79" s="409"/>
      <c r="F79" s="426" t="s">
        <v>3</v>
      </c>
      <c r="G79" s="426"/>
      <c r="H79" s="119">
        <v>1</v>
      </c>
      <c r="I79" s="140">
        <v>25110</v>
      </c>
      <c r="J79" s="187">
        <f t="shared" si="3"/>
        <v>25110</v>
      </c>
    </row>
    <row r="80" spans="2:11" s="191" customFormat="1" ht="19.899999999999999" customHeight="1">
      <c r="B80" s="120">
        <v>6</v>
      </c>
      <c r="C80" s="421" t="s">
        <v>123</v>
      </c>
      <c r="D80" s="422"/>
      <c r="E80" s="423"/>
      <c r="F80" s="427"/>
      <c r="G80" s="427"/>
      <c r="H80" s="155"/>
      <c r="I80" s="192"/>
      <c r="J80" s="192"/>
    </row>
    <row r="81" spans="2:10" s="191" customFormat="1" ht="19.899999999999999" customHeight="1">
      <c r="B81" s="120">
        <v>6.1</v>
      </c>
      <c r="C81" s="407" t="s">
        <v>47</v>
      </c>
      <c r="D81" s="408"/>
      <c r="E81" s="409"/>
      <c r="F81" s="440" t="s">
        <v>3</v>
      </c>
      <c r="G81" s="441"/>
      <c r="H81" s="119">
        <v>50</v>
      </c>
      <c r="I81" s="140">
        <v>27900</v>
      </c>
      <c r="J81" s="187">
        <f t="shared" ref="J81:J96" si="4">I81*H81</f>
        <v>1395000</v>
      </c>
    </row>
    <row r="82" spans="2:10" s="191" customFormat="1" ht="25.15" customHeight="1">
      <c r="B82" s="120">
        <v>6.2</v>
      </c>
      <c r="C82" s="407" t="s">
        <v>36</v>
      </c>
      <c r="D82" s="408"/>
      <c r="E82" s="409"/>
      <c r="F82" s="414" t="s">
        <v>3</v>
      </c>
      <c r="G82" s="415"/>
      <c r="H82" s="119">
        <v>40</v>
      </c>
      <c r="I82" s="140">
        <v>325500</v>
      </c>
      <c r="J82" s="187">
        <f t="shared" si="4"/>
        <v>13020000</v>
      </c>
    </row>
    <row r="83" spans="2:10" s="191" customFormat="1" ht="19.899999999999999" customHeight="1">
      <c r="B83" s="120">
        <v>6.3</v>
      </c>
      <c r="C83" s="407" t="s">
        <v>730</v>
      </c>
      <c r="D83" s="408"/>
      <c r="E83" s="409"/>
      <c r="F83" s="414" t="s">
        <v>3</v>
      </c>
      <c r="G83" s="415"/>
      <c r="H83" s="119">
        <v>150</v>
      </c>
      <c r="I83" s="140">
        <v>13950</v>
      </c>
      <c r="J83" s="187">
        <f t="shared" si="4"/>
        <v>2092500</v>
      </c>
    </row>
    <row r="84" spans="2:10" s="191" customFormat="1" ht="19.899999999999999" customHeight="1">
      <c r="B84" s="120">
        <v>6.4</v>
      </c>
      <c r="C84" s="407" t="s">
        <v>729</v>
      </c>
      <c r="D84" s="408"/>
      <c r="E84" s="409"/>
      <c r="F84" s="414" t="s">
        <v>3</v>
      </c>
      <c r="G84" s="415"/>
      <c r="H84" s="119">
        <v>55</v>
      </c>
      <c r="I84" s="140">
        <v>167400</v>
      </c>
      <c r="J84" s="187">
        <f t="shared" si="4"/>
        <v>9207000</v>
      </c>
    </row>
    <row r="85" spans="2:10" s="191" customFormat="1" ht="19.899999999999999" customHeight="1">
      <c r="B85" s="120">
        <v>6.5</v>
      </c>
      <c r="C85" s="407" t="s">
        <v>728</v>
      </c>
      <c r="D85" s="408"/>
      <c r="E85" s="409"/>
      <c r="F85" s="414" t="s">
        <v>3</v>
      </c>
      <c r="G85" s="415"/>
      <c r="H85" s="119">
        <v>20</v>
      </c>
      <c r="I85" s="140">
        <v>204600</v>
      </c>
      <c r="J85" s="187">
        <f t="shared" si="4"/>
        <v>4092000</v>
      </c>
    </row>
    <row r="86" spans="2:10" s="191" customFormat="1" ht="19.899999999999999" customHeight="1">
      <c r="B86" s="120">
        <v>6.6</v>
      </c>
      <c r="C86" s="407" t="s">
        <v>727</v>
      </c>
      <c r="D86" s="408"/>
      <c r="E86" s="409"/>
      <c r="F86" s="414" t="s">
        <v>5</v>
      </c>
      <c r="G86" s="415"/>
      <c r="H86" s="119">
        <v>1</v>
      </c>
      <c r="I86" s="140">
        <v>55800</v>
      </c>
      <c r="J86" s="187">
        <f t="shared" si="4"/>
        <v>55800</v>
      </c>
    </row>
    <row r="87" spans="2:10" s="191" customFormat="1" ht="19.899999999999999" customHeight="1">
      <c r="B87" s="120">
        <v>6.7</v>
      </c>
      <c r="C87" s="407" t="s">
        <v>71</v>
      </c>
      <c r="D87" s="408"/>
      <c r="E87" s="409"/>
      <c r="F87" s="414" t="s">
        <v>5</v>
      </c>
      <c r="G87" s="415"/>
      <c r="H87" s="119">
        <v>60</v>
      </c>
      <c r="I87" s="140">
        <v>74400</v>
      </c>
      <c r="J87" s="187">
        <f t="shared" si="4"/>
        <v>4464000</v>
      </c>
    </row>
    <row r="88" spans="2:10" s="191" customFormat="1" ht="19.899999999999999" customHeight="1">
      <c r="B88" s="120">
        <v>6.8</v>
      </c>
      <c r="C88" s="407" t="s">
        <v>42</v>
      </c>
      <c r="D88" s="408"/>
      <c r="E88" s="409"/>
      <c r="F88" s="414" t="s">
        <v>3</v>
      </c>
      <c r="G88" s="415"/>
      <c r="H88" s="119">
        <v>10</v>
      </c>
      <c r="I88" s="140">
        <v>46500</v>
      </c>
      <c r="J88" s="187">
        <f t="shared" si="4"/>
        <v>465000</v>
      </c>
    </row>
    <row r="89" spans="2:10" ht="19.899999999999999" customHeight="1">
      <c r="B89" s="120">
        <v>6.9</v>
      </c>
      <c r="C89" s="407" t="s">
        <v>17</v>
      </c>
      <c r="D89" s="408"/>
      <c r="E89" s="409"/>
      <c r="F89" s="426" t="s">
        <v>5</v>
      </c>
      <c r="G89" s="426"/>
      <c r="H89" s="119">
        <v>120</v>
      </c>
      <c r="I89" s="140">
        <v>9300</v>
      </c>
      <c r="J89" s="187">
        <f t="shared" si="4"/>
        <v>1116000</v>
      </c>
    </row>
    <row r="90" spans="2:10" ht="19.899999999999999" customHeight="1">
      <c r="B90" s="120">
        <v>6.1</v>
      </c>
      <c r="C90" s="430" t="s">
        <v>19</v>
      </c>
      <c r="D90" s="431"/>
      <c r="E90" s="432"/>
      <c r="F90" s="426" t="s">
        <v>3</v>
      </c>
      <c r="G90" s="426"/>
      <c r="H90" s="119">
        <v>30</v>
      </c>
      <c r="I90" s="140">
        <v>55800</v>
      </c>
      <c r="J90" s="187">
        <f t="shared" si="4"/>
        <v>1674000</v>
      </c>
    </row>
    <row r="91" spans="2:10" ht="19.899999999999999" customHeight="1">
      <c r="B91" s="120">
        <v>6.11</v>
      </c>
      <c r="C91" s="407" t="s">
        <v>50</v>
      </c>
      <c r="D91" s="408"/>
      <c r="E91" s="409"/>
      <c r="F91" s="426" t="s">
        <v>1</v>
      </c>
      <c r="G91" s="426"/>
      <c r="H91" s="119">
        <v>100</v>
      </c>
      <c r="I91" s="140">
        <v>37200</v>
      </c>
      <c r="J91" s="187">
        <f t="shared" si="4"/>
        <v>3720000</v>
      </c>
    </row>
    <row r="92" spans="2:10" ht="19.899999999999999" customHeight="1">
      <c r="B92" s="120">
        <v>6.12</v>
      </c>
      <c r="C92" s="407" t="s">
        <v>726</v>
      </c>
      <c r="D92" s="408"/>
      <c r="E92" s="409"/>
      <c r="F92" s="426" t="s">
        <v>3</v>
      </c>
      <c r="G92" s="426"/>
      <c r="H92" s="119">
        <v>30</v>
      </c>
      <c r="I92" s="140">
        <v>83700</v>
      </c>
      <c r="J92" s="187">
        <f t="shared" si="4"/>
        <v>2511000</v>
      </c>
    </row>
    <row r="93" spans="2:10" ht="19.899999999999999" customHeight="1">
      <c r="B93" s="120">
        <v>6.13</v>
      </c>
      <c r="C93" s="407" t="s">
        <v>725</v>
      </c>
      <c r="D93" s="408"/>
      <c r="E93" s="409"/>
      <c r="F93" s="426" t="s">
        <v>3</v>
      </c>
      <c r="G93" s="426"/>
      <c r="H93" s="119">
        <v>30</v>
      </c>
      <c r="I93" s="140">
        <v>18600</v>
      </c>
      <c r="J93" s="187">
        <f t="shared" si="4"/>
        <v>558000</v>
      </c>
    </row>
    <row r="94" spans="2:10" ht="19.899999999999999" customHeight="1">
      <c r="B94" s="120">
        <v>6.14</v>
      </c>
      <c r="C94" s="407" t="s">
        <v>724</v>
      </c>
      <c r="D94" s="408"/>
      <c r="E94" s="409"/>
      <c r="F94" s="426" t="s">
        <v>3</v>
      </c>
      <c r="G94" s="426"/>
      <c r="H94" s="119">
        <v>30</v>
      </c>
      <c r="I94" s="140">
        <v>204600</v>
      </c>
      <c r="J94" s="187">
        <f t="shared" si="4"/>
        <v>6138000</v>
      </c>
    </row>
    <row r="95" spans="2:10" ht="19.899999999999999" customHeight="1">
      <c r="B95" s="120">
        <v>6.15</v>
      </c>
      <c r="C95" s="407" t="s">
        <v>100</v>
      </c>
      <c r="D95" s="408"/>
      <c r="E95" s="409"/>
      <c r="F95" s="419" t="s">
        <v>3</v>
      </c>
      <c r="G95" s="420"/>
      <c r="H95" s="119">
        <v>500</v>
      </c>
      <c r="I95" s="140">
        <v>13950</v>
      </c>
      <c r="J95" s="187">
        <f t="shared" si="4"/>
        <v>6975000</v>
      </c>
    </row>
    <row r="96" spans="2:10" ht="19.899999999999999" customHeight="1">
      <c r="B96" s="120">
        <v>6.16</v>
      </c>
      <c r="C96" s="407" t="s">
        <v>30</v>
      </c>
      <c r="D96" s="408"/>
      <c r="E96" s="409"/>
      <c r="F96" s="419" t="s">
        <v>5</v>
      </c>
      <c r="G96" s="420"/>
      <c r="H96" s="119">
        <v>30</v>
      </c>
      <c r="I96" s="140">
        <v>279000</v>
      </c>
      <c r="J96" s="187">
        <f t="shared" si="4"/>
        <v>8370000</v>
      </c>
    </row>
    <row r="97" spans="2:10" s="191" customFormat="1" ht="19.899999999999999" customHeight="1">
      <c r="B97" s="193">
        <v>7</v>
      </c>
      <c r="C97" s="421" t="s">
        <v>723</v>
      </c>
      <c r="D97" s="422"/>
      <c r="E97" s="423"/>
      <c r="F97" s="427"/>
      <c r="G97" s="427"/>
      <c r="H97" s="150"/>
      <c r="I97" s="192"/>
      <c r="J97" s="192"/>
    </row>
    <row r="98" spans="2:10" ht="19.899999999999999" customHeight="1">
      <c r="B98" s="195">
        <v>7.1</v>
      </c>
      <c r="C98" s="435" t="s">
        <v>101</v>
      </c>
      <c r="D98" s="436"/>
      <c r="E98" s="437"/>
      <c r="F98" s="438" t="s">
        <v>5</v>
      </c>
      <c r="G98" s="439"/>
      <c r="H98" s="147">
        <v>80</v>
      </c>
      <c r="I98" s="140">
        <v>79050</v>
      </c>
      <c r="J98" s="187">
        <f>I98*H98</f>
        <v>6324000</v>
      </c>
    </row>
    <row r="99" spans="2:10" ht="19.899999999999999" customHeight="1">
      <c r="B99" s="195">
        <v>7.2</v>
      </c>
      <c r="C99" s="435" t="s">
        <v>102</v>
      </c>
      <c r="D99" s="436"/>
      <c r="E99" s="437"/>
      <c r="F99" s="438" t="s">
        <v>5</v>
      </c>
      <c r="G99" s="439"/>
      <c r="H99" s="147">
        <v>200</v>
      </c>
      <c r="I99" s="140">
        <v>74400</v>
      </c>
      <c r="J99" s="187">
        <f>I99*H99</f>
        <v>14880000</v>
      </c>
    </row>
    <row r="100" spans="2:10" ht="19.899999999999999" customHeight="1">
      <c r="B100" s="195">
        <v>7.3</v>
      </c>
      <c r="C100" s="435" t="s">
        <v>103</v>
      </c>
      <c r="D100" s="436"/>
      <c r="E100" s="437"/>
      <c r="F100" s="438" t="s">
        <v>5</v>
      </c>
      <c r="G100" s="439"/>
      <c r="H100" s="147">
        <v>20</v>
      </c>
      <c r="I100" s="140">
        <v>83700</v>
      </c>
      <c r="J100" s="187">
        <f>I100*H100</f>
        <v>1674000</v>
      </c>
    </row>
    <row r="101" spans="2:10" ht="19.899999999999999" customHeight="1">
      <c r="B101" s="195">
        <v>7.4</v>
      </c>
      <c r="C101" s="435" t="s">
        <v>104</v>
      </c>
      <c r="D101" s="436"/>
      <c r="E101" s="437"/>
      <c r="F101" s="438" t="s">
        <v>5</v>
      </c>
      <c r="G101" s="439"/>
      <c r="H101" s="147">
        <v>30</v>
      </c>
      <c r="I101" s="140">
        <v>37200</v>
      </c>
      <c r="J101" s="187">
        <f>I101*H101</f>
        <v>1116000</v>
      </c>
    </row>
    <row r="102" spans="2:10" s="191" customFormat="1" ht="19.899999999999999" customHeight="1">
      <c r="B102" s="193">
        <v>8</v>
      </c>
      <c r="C102" s="421" t="s">
        <v>120</v>
      </c>
      <c r="D102" s="422"/>
      <c r="E102" s="423"/>
      <c r="F102" s="424"/>
      <c r="G102" s="425"/>
      <c r="H102" s="150"/>
      <c r="I102" s="192"/>
      <c r="J102" s="192"/>
    </row>
    <row r="103" spans="2:10" s="191" customFormat="1" ht="19.899999999999999" customHeight="1">
      <c r="B103" s="120">
        <v>8.1</v>
      </c>
      <c r="C103" s="407" t="s">
        <v>4</v>
      </c>
      <c r="D103" s="408"/>
      <c r="E103" s="409"/>
      <c r="F103" s="419" t="s">
        <v>5</v>
      </c>
      <c r="G103" s="420" t="s">
        <v>5</v>
      </c>
      <c r="H103" s="129">
        <v>50</v>
      </c>
      <c r="I103" s="140">
        <v>19428.63</v>
      </c>
      <c r="J103" s="187">
        <f t="shared" ref="J103:J118" si="5">I103*H103</f>
        <v>971431.5</v>
      </c>
    </row>
    <row r="104" spans="2:10" s="191" customFormat="1" ht="19.899999999999999" customHeight="1">
      <c r="B104" s="120">
        <v>8.1999999999999993</v>
      </c>
      <c r="C104" s="407" t="s">
        <v>6</v>
      </c>
      <c r="D104" s="408"/>
      <c r="E104" s="409"/>
      <c r="F104" s="419" t="s">
        <v>5</v>
      </c>
      <c r="G104" s="420" t="s">
        <v>5</v>
      </c>
      <c r="H104" s="129">
        <v>10</v>
      </c>
      <c r="I104" s="140">
        <v>71323.56</v>
      </c>
      <c r="J104" s="187">
        <f t="shared" si="5"/>
        <v>713235.6</v>
      </c>
    </row>
    <row r="105" spans="2:10" s="191" customFormat="1" ht="19.899999999999999" customHeight="1">
      <c r="B105" s="120">
        <v>8.3000000000000007</v>
      </c>
      <c r="C105" s="407" t="s">
        <v>23</v>
      </c>
      <c r="D105" s="408"/>
      <c r="E105" s="409"/>
      <c r="F105" s="419" t="s">
        <v>1</v>
      </c>
      <c r="G105" s="420" t="s">
        <v>1</v>
      </c>
      <c r="H105" s="129">
        <v>100</v>
      </c>
      <c r="I105" s="140">
        <v>4707.66</v>
      </c>
      <c r="J105" s="187">
        <f t="shared" si="5"/>
        <v>470766</v>
      </c>
    </row>
    <row r="106" spans="2:10" s="191" customFormat="1" ht="19.899999999999999" customHeight="1">
      <c r="B106" s="120">
        <v>8.4</v>
      </c>
      <c r="C106" s="407" t="s">
        <v>24</v>
      </c>
      <c r="D106" s="408"/>
      <c r="E106" s="409"/>
      <c r="F106" s="419" t="s">
        <v>5</v>
      </c>
      <c r="G106" s="420" t="s">
        <v>5</v>
      </c>
      <c r="H106" s="129">
        <v>50</v>
      </c>
      <c r="I106" s="140">
        <v>23943.78</v>
      </c>
      <c r="J106" s="187">
        <f t="shared" si="5"/>
        <v>1197189</v>
      </c>
    </row>
    <row r="107" spans="2:10" s="191" customFormat="1" ht="19.899999999999999" customHeight="1">
      <c r="B107" s="120">
        <v>8.5</v>
      </c>
      <c r="C107" s="407" t="s">
        <v>25</v>
      </c>
      <c r="D107" s="408"/>
      <c r="E107" s="409"/>
      <c r="F107" s="419" t="s">
        <v>1</v>
      </c>
      <c r="G107" s="420" t="s">
        <v>1</v>
      </c>
      <c r="H107" s="129">
        <v>10</v>
      </c>
      <c r="I107" s="140">
        <v>6877.35</v>
      </c>
      <c r="J107" s="187">
        <f t="shared" si="5"/>
        <v>68773.5</v>
      </c>
    </row>
    <row r="108" spans="2:10" s="191" customFormat="1" ht="19.899999999999999" customHeight="1">
      <c r="B108" s="120">
        <v>8.6</v>
      </c>
      <c r="C108" s="407" t="s">
        <v>25</v>
      </c>
      <c r="D108" s="408"/>
      <c r="E108" s="409"/>
      <c r="F108" s="419" t="s">
        <v>5</v>
      </c>
      <c r="G108" s="420" t="s">
        <v>5</v>
      </c>
      <c r="H108" s="129">
        <v>10</v>
      </c>
      <c r="I108" s="140">
        <v>24524.1</v>
      </c>
      <c r="J108" s="187">
        <f t="shared" si="5"/>
        <v>245241</v>
      </c>
    </row>
    <row r="109" spans="2:10" s="191" customFormat="1" ht="19.899999999999999" customHeight="1">
      <c r="B109" s="120">
        <v>8.6999999999999993</v>
      </c>
      <c r="C109" s="407" t="s">
        <v>26</v>
      </c>
      <c r="D109" s="408"/>
      <c r="E109" s="409"/>
      <c r="F109" s="419" t="s">
        <v>5</v>
      </c>
      <c r="G109" s="420" t="s">
        <v>5</v>
      </c>
      <c r="H109" s="129">
        <v>50</v>
      </c>
      <c r="I109" s="140">
        <v>9052.619999999999</v>
      </c>
      <c r="J109" s="187">
        <f t="shared" si="5"/>
        <v>452630.99999999994</v>
      </c>
    </row>
    <row r="110" spans="2:10" s="191" customFormat="1" ht="19.899999999999999" customHeight="1">
      <c r="B110" s="120">
        <v>8.8000000000000007</v>
      </c>
      <c r="C110" s="407" t="s">
        <v>27</v>
      </c>
      <c r="D110" s="408"/>
      <c r="E110" s="409"/>
      <c r="F110" s="419" t="s">
        <v>5</v>
      </c>
      <c r="G110" s="420" t="s">
        <v>1</v>
      </c>
      <c r="H110" s="129">
        <v>100</v>
      </c>
      <c r="I110" s="140">
        <v>26053.95</v>
      </c>
      <c r="J110" s="187">
        <f t="shared" si="5"/>
        <v>2605395</v>
      </c>
    </row>
    <row r="111" spans="2:10" ht="19.899999999999999" customHeight="1">
      <c r="B111" s="120">
        <v>8.9</v>
      </c>
      <c r="C111" s="433" t="s">
        <v>80</v>
      </c>
      <c r="D111" s="433"/>
      <c r="E111" s="433"/>
      <c r="F111" s="434" t="s">
        <v>5</v>
      </c>
      <c r="G111" s="434"/>
      <c r="H111" s="147">
        <v>250</v>
      </c>
      <c r="I111" s="140">
        <v>21557.4</v>
      </c>
      <c r="J111" s="187">
        <f t="shared" si="5"/>
        <v>5389350</v>
      </c>
    </row>
    <row r="112" spans="2:10" ht="19.899999999999999" customHeight="1">
      <c r="B112" s="120">
        <v>8.1</v>
      </c>
      <c r="C112" s="433" t="s">
        <v>31</v>
      </c>
      <c r="D112" s="433"/>
      <c r="E112" s="433"/>
      <c r="F112" s="434" t="s">
        <v>5</v>
      </c>
      <c r="G112" s="434"/>
      <c r="H112" s="147">
        <v>350</v>
      </c>
      <c r="I112" s="140">
        <v>6696</v>
      </c>
      <c r="J112" s="187">
        <f t="shared" si="5"/>
        <v>2343600</v>
      </c>
    </row>
    <row r="113" spans="2:10" ht="40.15" customHeight="1">
      <c r="B113" s="120">
        <v>8.11</v>
      </c>
      <c r="C113" s="407" t="s">
        <v>722</v>
      </c>
      <c r="D113" s="408"/>
      <c r="E113" s="409"/>
      <c r="F113" s="419" t="s">
        <v>5</v>
      </c>
      <c r="G113" s="420"/>
      <c r="H113" s="119">
        <v>350</v>
      </c>
      <c r="I113" s="140">
        <v>26067.9</v>
      </c>
      <c r="J113" s="187">
        <f t="shared" si="5"/>
        <v>9123765</v>
      </c>
    </row>
    <row r="114" spans="2:10" ht="19.899999999999999" customHeight="1">
      <c r="B114" s="120">
        <v>8.1199999999999992</v>
      </c>
      <c r="C114" s="407" t="s">
        <v>721</v>
      </c>
      <c r="D114" s="408"/>
      <c r="E114" s="409"/>
      <c r="F114" s="419" t="s">
        <v>1</v>
      </c>
      <c r="G114" s="420"/>
      <c r="H114" s="119">
        <v>300</v>
      </c>
      <c r="I114" s="140">
        <v>12834</v>
      </c>
      <c r="J114" s="187">
        <f t="shared" si="5"/>
        <v>3850200</v>
      </c>
    </row>
    <row r="115" spans="2:10" ht="19.899999999999999" customHeight="1">
      <c r="B115" s="120">
        <v>8.1300000000000008</v>
      </c>
      <c r="C115" s="407" t="s">
        <v>720</v>
      </c>
      <c r="D115" s="408"/>
      <c r="E115" s="409"/>
      <c r="F115" s="419" t="s">
        <v>5</v>
      </c>
      <c r="G115" s="420"/>
      <c r="H115" s="119">
        <v>100</v>
      </c>
      <c r="I115" s="140">
        <v>21762</v>
      </c>
      <c r="J115" s="187">
        <f t="shared" si="5"/>
        <v>2176200</v>
      </c>
    </row>
    <row r="116" spans="2:10" ht="40.15" customHeight="1">
      <c r="B116" s="120">
        <v>8.14</v>
      </c>
      <c r="C116" s="407" t="s">
        <v>106</v>
      </c>
      <c r="D116" s="408"/>
      <c r="E116" s="409"/>
      <c r="F116" s="419" t="s">
        <v>5</v>
      </c>
      <c r="G116" s="420"/>
      <c r="H116" s="119">
        <v>500</v>
      </c>
      <c r="I116" s="140">
        <v>25854</v>
      </c>
      <c r="J116" s="187">
        <f t="shared" si="5"/>
        <v>12927000</v>
      </c>
    </row>
    <row r="117" spans="2:10" ht="19.899999999999999" customHeight="1">
      <c r="B117" s="120">
        <v>8.15</v>
      </c>
      <c r="C117" s="407" t="s">
        <v>719</v>
      </c>
      <c r="D117" s="408"/>
      <c r="E117" s="409"/>
      <c r="F117" s="419" t="s">
        <v>5</v>
      </c>
      <c r="G117" s="420"/>
      <c r="H117" s="119">
        <v>300</v>
      </c>
      <c r="I117" s="140">
        <v>12834</v>
      </c>
      <c r="J117" s="187">
        <f t="shared" si="5"/>
        <v>3850200</v>
      </c>
    </row>
    <row r="118" spans="2:10" ht="19.899999999999999" customHeight="1">
      <c r="B118" s="120">
        <v>8.16</v>
      </c>
      <c r="C118" s="407" t="s">
        <v>718</v>
      </c>
      <c r="D118" s="408"/>
      <c r="E118" s="409"/>
      <c r="F118" s="419" t="s">
        <v>1</v>
      </c>
      <c r="G118" s="420"/>
      <c r="H118" s="119">
        <v>400</v>
      </c>
      <c r="I118" s="140">
        <v>6324</v>
      </c>
      <c r="J118" s="187">
        <f t="shared" si="5"/>
        <v>2529600</v>
      </c>
    </row>
    <row r="119" spans="2:10" s="191" customFormat="1" ht="19.899999999999999" customHeight="1">
      <c r="B119" s="193">
        <v>9</v>
      </c>
      <c r="C119" s="421" t="s">
        <v>717</v>
      </c>
      <c r="D119" s="422"/>
      <c r="E119" s="423"/>
      <c r="F119" s="424"/>
      <c r="G119" s="425"/>
      <c r="H119" s="150"/>
      <c r="I119" s="192"/>
      <c r="J119" s="192"/>
    </row>
    <row r="120" spans="2:10" ht="19.899999999999999" customHeight="1">
      <c r="B120" s="120">
        <v>9.1</v>
      </c>
      <c r="C120" s="430" t="s">
        <v>20</v>
      </c>
      <c r="D120" s="431"/>
      <c r="E120" s="432"/>
      <c r="F120" s="419" t="s">
        <v>5</v>
      </c>
      <c r="G120" s="420"/>
      <c r="H120" s="119">
        <v>300</v>
      </c>
      <c r="I120" s="140">
        <v>111600</v>
      </c>
      <c r="J120" s="187">
        <f>I120*H120</f>
        <v>33480000</v>
      </c>
    </row>
    <row r="121" spans="2:10" ht="19.899999999999999" customHeight="1">
      <c r="B121" s="120">
        <v>9.1999999999999993</v>
      </c>
      <c r="C121" s="407" t="s">
        <v>716</v>
      </c>
      <c r="D121" s="408"/>
      <c r="E121" s="409"/>
      <c r="F121" s="419" t="s">
        <v>1</v>
      </c>
      <c r="G121" s="420"/>
      <c r="H121" s="119">
        <v>1200</v>
      </c>
      <c r="I121" s="140">
        <v>13950</v>
      </c>
      <c r="J121" s="187">
        <f>I121*H121</f>
        <v>16740000</v>
      </c>
    </row>
    <row r="122" spans="2:10" ht="19.899999999999999" customHeight="1">
      <c r="B122" s="120">
        <v>9.3000000000000007</v>
      </c>
      <c r="C122" s="407" t="s">
        <v>94</v>
      </c>
      <c r="D122" s="408"/>
      <c r="E122" s="409"/>
      <c r="F122" s="419" t="s">
        <v>1</v>
      </c>
      <c r="G122" s="420"/>
      <c r="H122" s="119">
        <v>200</v>
      </c>
      <c r="I122" s="140">
        <v>18600</v>
      </c>
      <c r="J122" s="187">
        <f>I122*H122</f>
        <v>3720000</v>
      </c>
    </row>
    <row r="123" spans="2:10" s="191" customFormat="1" ht="19.899999999999999" customHeight="1">
      <c r="B123" s="193">
        <v>10</v>
      </c>
      <c r="C123" s="421" t="s">
        <v>128</v>
      </c>
      <c r="D123" s="422"/>
      <c r="E123" s="423"/>
      <c r="F123" s="424"/>
      <c r="G123" s="425"/>
      <c r="H123" s="150"/>
      <c r="I123" s="192"/>
      <c r="J123" s="192"/>
    </row>
    <row r="124" spans="2:10" ht="19.899999999999999" customHeight="1">
      <c r="B124" s="120">
        <v>10.1</v>
      </c>
      <c r="C124" s="407" t="s">
        <v>75</v>
      </c>
      <c r="D124" s="408"/>
      <c r="E124" s="409"/>
      <c r="F124" s="419" t="s">
        <v>5</v>
      </c>
      <c r="G124" s="420"/>
      <c r="H124" s="119">
        <v>500</v>
      </c>
      <c r="I124" s="140">
        <v>38697.300000000003</v>
      </c>
      <c r="J124" s="187">
        <f>I124*H124</f>
        <v>19348650</v>
      </c>
    </row>
    <row r="125" spans="2:10" ht="19.899999999999999" customHeight="1">
      <c r="B125" s="120">
        <v>10.199999999999999</v>
      </c>
      <c r="C125" s="407" t="s">
        <v>83</v>
      </c>
      <c r="D125" s="408"/>
      <c r="E125" s="409"/>
      <c r="F125" s="419" t="s">
        <v>5</v>
      </c>
      <c r="G125" s="420"/>
      <c r="H125" s="119">
        <v>400</v>
      </c>
      <c r="I125" s="140">
        <v>31203.360000000001</v>
      </c>
      <c r="J125" s="187">
        <f>I125*H125</f>
        <v>12481344</v>
      </c>
    </row>
    <row r="126" spans="2:10" ht="19.899999999999999" customHeight="1">
      <c r="B126" s="120">
        <v>10.3</v>
      </c>
      <c r="C126" s="407" t="s">
        <v>85</v>
      </c>
      <c r="D126" s="408"/>
      <c r="E126" s="409"/>
      <c r="F126" s="419" t="s">
        <v>5</v>
      </c>
      <c r="G126" s="420"/>
      <c r="H126" s="119">
        <v>50</v>
      </c>
      <c r="I126" s="140">
        <v>27900</v>
      </c>
      <c r="J126" s="187">
        <f>I126*H126</f>
        <v>1395000</v>
      </c>
    </row>
    <row r="127" spans="2:10" ht="19.899999999999999" customHeight="1">
      <c r="B127" s="120">
        <v>10.4</v>
      </c>
      <c r="C127" s="407" t="s">
        <v>715</v>
      </c>
      <c r="D127" s="408"/>
      <c r="E127" s="409"/>
      <c r="F127" s="419" t="s">
        <v>5</v>
      </c>
      <c r="G127" s="420"/>
      <c r="H127" s="119">
        <v>50</v>
      </c>
      <c r="I127" s="140">
        <v>65100</v>
      </c>
      <c r="J127" s="187">
        <f>I127*H127</f>
        <v>3255000</v>
      </c>
    </row>
    <row r="128" spans="2:10" s="191" customFormat="1" ht="19.899999999999999" customHeight="1">
      <c r="B128" s="193">
        <v>11</v>
      </c>
      <c r="C128" s="421" t="s">
        <v>129</v>
      </c>
      <c r="D128" s="422"/>
      <c r="E128" s="423"/>
      <c r="F128" s="424"/>
      <c r="G128" s="425"/>
      <c r="H128" s="150"/>
      <c r="I128" s="192"/>
      <c r="J128" s="192"/>
    </row>
    <row r="129" spans="2:10" ht="40.15" customHeight="1">
      <c r="B129" s="120">
        <v>11.1</v>
      </c>
      <c r="C129" s="407" t="s">
        <v>93</v>
      </c>
      <c r="D129" s="408"/>
      <c r="E129" s="409"/>
      <c r="F129" s="419" t="s">
        <v>5</v>
      </c>
      <c r="G129" s="420"/>
      <c r="H129" s="119">
        <v>80</v>
      </c>
      <c r="I129" s="140">
        <v>42408</v>
      </c>
      <c r="J129" s="187">
        <f>I129*H129</f>
        <v>3392640</v>
      </c>
    </row>
    <row r="130" spans="2:10" ht="19.899999999999999" customHeight="1">
      <c r="B130" s="120">
        <v>11.2</v>
      </c>
      <c r="C130" s="407" t="s">
        <v>714</v>
      </c>
      <c r="D130" s="408"/>
      <c r="E130" s="409"/>
      <c r="F130" s="419" t="s">
        <v>3</v>
      </c>
      <c r="G130" s="420"/>
      <c r="H130" s="119">
        <v>30</v>
      </c>
      <c r="I130" s="140">
        <v>125550</v>
      </c>
      <c r="J130" s="187">
        <f>I130*H130</f>
        <v>3766500</v>
      </c>
    </row>
    <row r="131" spans="2:10" ht="19.899999999999999" customHeight="1">
      <c r="B131" s="120">
        <v>11.3</v>
      </c>
      <c r="C131" s="407" t="s">
        <v>110</v>
      </c>
      <c r="D131" s="408"/>
      <c r="E131" s="409"/>
      <c r="F131" s="419" t="s">
        <v>5</v>
      </c>
      <c r="G131" s="420"/>
      <c r="H131" s="119">
        <v>20</v>
      </c>
      <c r="I131" s="140">
        <v>219480</v>
      </c>
      <c r="J131" s="187">
        <f>I131*H131</f>
        <v>4389600</v>
      </c>
    </row>
    <row r="132" spans="2:10" s="191" customFormat="1" ht="19.899999999999999" customHeight="1">
      <c r="B132" s="193">
        <v>12</v>
      </c>
      <c r="C132" s="421" t="s">
        <v>122</v>
      </c>
      <c r="D132" s="422"/>
      <c r="E132" s="423"/>
      <c r="F132" s="424"/>
      <c r="G132" s="425"/>
      <c r="H132" s="150"/>
      <c r="I132" s="192"/>
      <c r="J132" s="192"/>
    </row>
    <row r="133" spans="2:10" ht="19.899999999999999" customHeight="1">
      <c r="B133" s="120">
        <v>12.1</v>
      </c>
      <c r="C133" s="407" t="s">
        <v>13</v>
      </c>
      <c r="D133" s="408"/>
      <c r="E133" s="409"/>
      <c r="F133" s="419" t="s">
        <v>5</v>
      </c>
      <c r="G133" s="420"/>
      <c r="H133" s="119">
        <v>30</v>
      </c>
      <c r="I133" s="187">
        <v>190000</v>
      </c>
      <c r="J133" s="187">
        <f>I133*H133</f>
        <v>5700000</v>
      </c>
    </row>
    <row r="134" spans="2:10" ht="19.899999999999999" customHeight="1">
      <c r="B134" s="120">
        <v>12.2</v>
      </c>
      <c r="C134" s="407" t="s">
        <v>14</v>
      </c>
      <c r="D134" s="408"/>
      <c r="E134" s="409"/>
      <c r="F134" s="419" t="s">
        <v>5</v>
      </c>
      <c r="G134" s="420"/>
      <c r="H134" s="119">
        <v>20</v>
      </c>
      <c r="I134" s="187">
        <v>160000</v>
      </c>
      <c r="J134" s="187">
        <f>I134*H134</f>
        <v>3200000</v>
      </c>
    </row>
    <row r="135" spans="2:10" ht="19.899999999999999" customHeight="1">
      <c r="B135" s="120">
        <v>12.3</v>
      </c>
      <c r="C135" s="407" t="s">
        <v>713</v>
      </c>
      <c r="D135" s="408"/>
      <c r="E135" s="409"/>
      <c r="F135" s="419" t="s">
        <v>1</v>
      </c>
      <c r="G135" s="420"/>
      <c r="H135" s="119">
        <v>1000</v>
      </c>
      <c r="I135" s="140">
        <v>26447.34</v>
      </c>
      <c r="J135" s="187">
        <f>I135*H135</f>
        <v>26447340</v>
      </c>
    </row>
    <row r="136" spans="2:10" ht="19.899999999999999" customHeight="1">
      <c r="B136" s="120">
        <v>12.4</v>
      </c>
      <c r="C136" s="407" t="s">
        <v>105</v>
      </c>
      <c r="D136" s="408"/>
      <c r="E136" s="409"/>
      <c r="F136" s="419" t="s">
        <v>1</v>
      </c>
      <c r="G136" s="420"/>
      <c r="H136" s="119">
        <v>20</v>
      </c>
      <c r="I136" s="140">
        <v>223200</v>
      </c>
      <c r="J136" s="187">
        <f>I136*H136</f>
        <v>4464000</v>
      </c>
    </row>
    <row r="137" spans="2:10" s="191" customFormat="1" ht="19.899999999999999" customHeight="1">
      <c r="B137" s="193">
        <v>13</v>
      </c>
      <c r="C137" s="421" t="s">
        <v>712</v>
      </c>
      <c r="D137" s="422"/>
      <c r="E137" s="423"/>
      <c r="F137" s="424"/>
      <c r="G137" s="425"/>
      <c r="H137" s="150"/>
      <c r="I137" s="192"/>
      <c r="J137" s="192"/>
    </row>
    <row r="138" spans="2:10" ht="27" customHeight="1">
      <c r="B138" s="120">
        <v>13.1</v>
      </c>
      <c r="C138" s="407" t="s">
        <v>711</v>
      </c>
      <c r="D138" s="408"/>
      <c r="E138" s="409"/>
      <c r="F138" s="419" t="s">
        <v>3</v>
      </c>
      <c r="G138" s="420"/>
      <c r="H138" s="119">
        <v>19</v>
      </c>
      <c r="I138" s="140">
        <v>85207.53</v>
      </c>
      <c r="J138" s="187">
        <f t="shared" ref="J138:J163" si="6">I138*H138</f>
        <v>1618943.07</v>
      </c>
    </row>
    <row r="139" spans="2:10" ht="19.899999999999999" customHeight="1">
      <c r="B139" s="120">
        <v>13.2</v>
      </c>
      <c r="C139" s="407" t="s">
        <v>710</v>
      </c>
      <c r="D139" s="408"/>
      <c r="E139" s="409"/>
      <c r="F139" s="419" t="s">
        <v>3</v>
      </c>
      <c r="G139" s="420"/>
      <c r="H139" s="119">
        <v>10</v>
      </c>
      <c r="I139" s="140">
        <v>9300</v>
      </c>
      <c r="J139" s="187">
        <f t="shared" si="6"/>
        <v>93000</v>
      </c>
    </row>
    <row r="140" spans="2:10" ht="19.899999999999999" customHeight="1">
      <c r="B140" s="120">
        <v>13.3</v>
      </c>
      <c r="C140" s="407" t="s">
        <v>21</v>
      </c>
      <c r="D140" s="408"/>
      <c r="E140" s="409"/>
      <c r="F140" s="419" t="s">
        <v>3</v>
      </c>
      <c r="G140" s="420"/>
      <c r="H140" s="119">
        <v>84</v>
      </c>
      <c r="I140" s="140">
        <v>55800</v>
      </c>
      <c r="J140" s="187">
        <f t="shared" si="6"/>
        <v>4687200</v>
      </c>
    </row>
    <row r="141" spans="2:10" ht="19.899999999999999" customHeight="1">
      <c r="B141" s="120">
        <v>13.4</v>
      </c>
      <c r="C141" s="407" t="s">
        <v>22</v>
      </c>
      <c r="D141" s="408"/>
      <c r="E141" s="409"/>
      <c r="F141" s="419" t="s">
        <v>3</v>
      </c>
      <c r="G141" s="420"/>
      <c r="H141" s="119">
        <v>74</v>
      </c>
      <c r="I141" s="140">
        <v>83700</v>
      </c>
      <c r="J141" s="187">
        <f t="shared" si="6"/>
        <v>6193800</v>
      </c>
    </row>
    <row r="142" spans="2:10" ht="19.899999999999999" customHeight="1">
      <c r="B142" s="120">
        <v>13.5</v>
      </c>
      <c r="C142" s="407" t="s">
        <v>709</v>
      </c>
      <c r="D142" s="408"/>
      <c r="E142" s="409"/>
      <c r="F142" s="419" t="s">
        <v>3</v>
      </c>
      <c r="G142" s="420"/>
      <c r="H142" s="119">
        <v>1</v>
      </c>
      <c r="I142" s="140">
        <v>372000</v>
      </c>
      <c r="J142" s="187">
        <f t="shared" si="6"/>
        <v>372000</v>
      </c>
    </row>
    <row r="143" spans="2:10" ht="19.899999999999999" customHeight="1">
      <c r="B143" s="120">
        <v>13.6</v>
      </c>
      <c r="C143" s="407" t="s">
        <v>708</v>
      </c>
      <c r="D143" s="408"/>
      <c r="E143" s="409"/>
      <c r="F143" s="419" t="s">
        <v>3</v>
      </c>
      <c r="G143" s="420"/>
      <c r="H143" s="119">
        <v>1</v>
      </c>
      <c r="I143" s="140">
        <v>651000</v>
      </c>
      <c r="J143" s="187">
        <f t="shared" si="6"/>
        <v>651000</v>
      </c>
    </row>
    <row r="144" spans="2:10" ht="19.899999999999999" customHeight="1">
      <c r="B144" s="120">
        <v>13.7</v>
      </c>
      <c r="C144" s="407" t="s">
        <v>44</v>
      </c>
      <c r="D144" s="408"/>
      <c r="E144" s="409"/>
      <c r="F144" s="419" t="s">
        <v>3</v>
      </c>
      <c r="G144" s="420"/>
      <c r="H144" s="119">
        <v>60</v>
      </c>
      <c r="I144" s="140">
        <v>37200</v>
      </c>
      <c r="J144" s="187">
        <f t="shared" si="6"/>
        <v>2232000</v>
      </c>
    </row>
    <row r="145" spans="2:10" ht="19.899999999999999" customHeight="1">
      <c r="B145" s="120">
        <v>13.8</v>
      </c>
      <c r="C145" s="407" t="s">
        <v>707</v>
      </c>
      <c r="D145" s="408"/>
      <c r="E145" s="409"/>
      <c r="F145" s="419" t="s">
        <v>3</v>
      </c>
      <c r="G145" s="420"/>
      <c r="H145" s="119">
        <v>5</v>
      </c>
      <c r="I145" s="140">
        <v>9300</v>
      </c>
      <c r="J145" s="187">
        <f t="shared" si="6"/>
        <v>46500</v>
      </c>
    </row>
    <row r="146" spans="2:10" ht="19.899999999999999" customHeight="1">
      <c r="B146" s="120">
        <v>13.9</v>
      </c>
      <c r="C146" s="407" t="s">
        <v>706</v>
      </c>
      <c r="D146" s="408"/>
      <c r="E146" s="409"/>
      <c r="F146" s="419" t="s">
        <v>3</v>
      </c>
      <c r="G146" s="420"/>
      <c r="H146" s="119">
        <v>1</v>
      </c>
      <c r="I146" s="140">
        <v>13950</v>
      </c>
      <c r="J146" s="187">
        <f t="shared" si="6"/>
        <v>13950</v>
      </c>
    </row>
    <row r="147" spans="2:10" ht="19.899999999999999" customHeight="1">
      <c r="B147" s="194">
        <v>13.1</v>
      </c>
      <c r="C147" s="407" t="s">
        <v>705</v>
      </c>
      <c r="D147" s="408"/>
      <c r="E147" s="409"/>
      <c r="F147" s="419" t="s">
        <v>5</v>
      </c>
      <c r="G147" s="420"/>
      <c r="H147" s="119">
        <v>20</v>
      </c>
      <c r="I147" s="140">
        <v>13950</v>
      </c>
      <c r="J147" s="187">
        <f t="shared" si="6"/>
        <v>279000</v>
      </c>
    </row>
    <row r="148" spans="2:10" ht="19.899999999999999" customHeight="1">
      <c r="B148" s="120">
        <v>13.11</v>
      </c>
      <c r="C148" s="407" t="s">
        <v>48</v>
      </c>
      <c r="D148" s="408"/>
      <c r="E148" s="409"/>
      <c r="F148" s="419" t="s">
        <v>3</v>
      </c>
      <c r="G148" s="420"/>
      <c r="H148" s="119">
        <v>40</v>
      </c>
      <c r="I148" s="140">
        <v>4650</v>
      </c>
      <c r="J148" s="187">
        <f t="shared" si="6"/>
        <v>186000</v>
      </c>
    </row>
    <row r="149" spans="2:10" ht="19.899999999999999" customHeight="1">
      <c r="B149" s="194">
        <v>13.12</v>
      </c>
      <c r="C149" s="407" t="s">
        <v>39</v>
      </c>
      <c r="D149" s="408"/>
      <c r="E149" s="409"/>
      <c r="F149" s="419" t="s">
        <v>1</v>
      </c>
      <c r="G149" s="420"/>
      <c r="H149" s="119">
        <v>74</v>
      </c>
      <c r="I149" s="140">
        <v>22320</v>
      </c>
      <c r="J149" s="187">
        <f t="shared" si="6"/>
        <v>1651680</v>
      </c>
    </row>
    <row r="150" spans="2:10" ht="19.899999999999999" customHeight="1">
      <c r="B150" s="120">
        <v>13.13</v>
      </c>
      <c r="C150" s="407" t="s">
        <v>41</v>
      </c>
      <c r="D150" s="408"/>
      <c r="E150" s="409"/>
      <c r="F150" s="419" t="s">
        <v>1</v>
      </c>
      <c r="G150" s="420"/>
      <c r="H150" s="119">
        <v>100</v>
      </c>
      <c r="I150" s="140">
        <v>55800</v>
      </c>
      <c r="J150" s="187">
        <f t="shared" si="6"/>
        <v>5580000</v>
      </c>
    </row>
    <row r="151" spans="2:10" ht="19.899999999999999" customHeight="1">
      <c r="B151" s="194">
        <v>13.14</v>
      </c>
      <c r="C151" s="407" t="s">
        <v>40</v>
      </c>
      <c r="D151" s="408"/>
      <c r="E151" s="409"/>
      <c r="F151" s="419" t="s">
        <v>1</v>
      </c>
      <c r="G151" s="420"/>
      <c r="H151" s="119">
        <v>30</v>
      </c>
      <c r="I151" s="140">
        <v>55800</v>
      </c>
      <c r="J151" s="187">
        <f t="shared" si="6"/>
        <v>1674000</v>
      </c>
    </row>
    <row r="152" spans="2:10" ht="19.899999999999999" customHeight="1">
      <c r="B152" s="120">
        <v>13.15</v>
      </c>
      <c r="C152" s="407" t="s">
        <v>45</v>
      </c>
      <c r="D152" s="408"/>
      <c r="E152" s="409"/>
      <c r="F152" s="419" t="s">
        <v>1</v>
      </c>
      <c r="G152" s="420"/>
      <c r="H152" s="119">
        <v>200</v>
      </c>
      <c r="I152" s="140">
        <v>37200</v>
      </c>
      <c r="J152" s="187">
        <f t="shared" si="6"/>
        <v>7440000</v>
      </c>
    </row>
    <row r="153" spans="2:10" ht="19.899999999999999" customHeight="1">
      <c r="B153" s="194">
        <v>13.16</v>
      </c>
      <c r="C153" s="407" t="s">
        <v>49</v>
      </c>
      <c r="D153" s="408"/>
      <c r="E153" s="409"/>
      <c r="F153" s="419" t="s">
        <v>1</v>
      </c>
      <c r="G153" s="420"/>
      <c r="H153" s="119">
        <v>200</v>
      </c>
      <c r="I153" s="140">
        <v>37200</v>
      </c>
      <c r="J153" s="187">
        <f t="shared" si="6"/>
        <v>7440000</v>
      </c>
    </row>
    <row r="154" spans="2:10" ht="19.899999999999999" customHeight="1">
      <c r="B154" s="120">
        <v>13.17</v>
      </c>
      <c r="C154" s="407" t="s">
        <v>46</v>
      </c>
      <c r="D154" s="408"/>
      <c r="E154" s="409"/>
      <c r="F154" s="419" t="s">
        <v>1</v>
      </c>
      <c r="G154" s="420"/>
      <c r="H154" s="119">
        <v>100</v>
      </c>
      <c r="I154" s="140">
        <v>325500</v>
      </c>
      <c r="J154" s="187">
        <f t="shared" si="6"/>
        <v>32550000</v>
      </c>
    </row>
    <row r="155" spans="2:10" ht="19.899999999999999" customHeight="1">
      <c r="B155" s="194">
        <v>13.18</v>
      </c>
      <c r="C155" s="407" t="s">
        <v>704</v>
      </c>
      <c r="D155" s="408"/>
      <c r="E155" s="409"/>
      <c r="F155" s="419" t="s">
        <v>1</v>
      </c>
      <c r="G155" s="420"/>
      <c r="H155" s="119">
        <v>50</v>
      </c>
      <c r="I155" s="140">
        <v>18600</v>
      </c>
      <c r="J155" s="187">
        <f t="shared" si="6"/>
        <v>930000</v>
      </c>
    </row>
    <row r="156" spans="2:10" ht="19.899999999999999" customHeight="1">
      <c r="B156" s="120">
        <v>13.19</v>
      </c>
      <c r="C156" s="407" t="s">
        <v>703</v>
      </c>
      <c r="D156" s="408"/>
      <c r="E156" s="409"/>
      <c r="F156" s="419" t="s">
        <v>3</v>
      </c>
      <c r="G156" s="420"/>
      <c r="H156" s="119">
        <v>10</v>
      </c>
      <c r="I156" s="140">
        <v>372000</v>
      </c>
      <c r="J156" s="187">
        <f t="shared" si="6"/>
        <v>3720000</v>
      </c>
    </row>
    <row r="157" spans="2:10" ht="19.899999999999999" customHeight="1">
      <c r="B157" s="194">
        <v>13.2</v>
      </c>
      <c r="C157" s="407" t="s">
        <v>702</v>
      </c>
      <c r="D157" s="408"/>
      <c r="E157" s="409"/>
      <c r="F157" s="419" t="s">
        <v>3</v>
      </c>
      <c r="G157" s="420"/>
      <c r="H157" s="119">
        <v>100</v>
      </c>
      <c r="I157" s="140">
        <v>37200</v>
      </c>
      <c r="J157" s="187">
        <f t="shared" si="6"/>
        <v>3720000</v>
      </c>
    </row>
    <row r="158" spans="2:10" ht="19.899999999999999" customHeight="1">
      <c r="B158" s="120">
        <v>13.21</v>
      </c>
      <c r="C158" s="407" t="s">
        <v>99</v>
      </c>
      <c r="D158" s="408"/>
      <c r="E158" s="409"/>
      <c r="F158" s="419" t="s">
        <v>3</v>
      </c>
      <c r="G158" s="420"/>
      <c r="H158" s="152">
        <v>74</v>
      </c>
      <c r="I158" s="140">
        <v>65100</v>
      </c>
      <c r="J158" s="187">
        <f t="shared" si="6"/>
        <v>4817400</v>
      </c>
    </row>
    <row r="159" spans="2:10" ht="19.899999999999999" customHeight="1">
      <c r="B159" s="194">
        <v>13.22</v>
      </c>
      <c r="C159" s="407" t="s">
        <v>701</v>
      </c>
      <c r="D159" s="408"/>
      <c r="E159" s="409"/>
      <c r="F159" s="419" t="s">
        <v>1</v>
      </c>
      <c r="G159" s="420"/>
      <c r="H159" s="119">
        <v>10</v>
      </c>
      <c r="I159" s="140">
        <v>20460</v>
      </c>
      <c r="J159" s="187">
        <f t="shared" si="6"/>
        <v>204600</v>
      </c>
    </row>
    <row r="160" spans="2:10" ht="19.899999999999999" customHeight="1">
      <c r="B160" s="120">
        <v>13.23</v>
      </c>
      <c r="C160" s="407" t="s">
        <v>108</v>
      </c>
      <c r="D160" s="408"/>
      <c r="E160" s="409"/>
      <c r="F160" s="419" t="s">
        <v>3</v>
      </c>
      <c r="G160" s="420"/>
      <c r="H160" s="119">
        <v>60</v>
      </c>
      <c r="I160" s="140">
        <v>49290</v>
      </c>
      <c r="J160" s="187">
        <f t="shared" si="6"/>
        <v>2957400</v>
      </c>
    </row>
    <row r="161" spans="2:10" ht="19.899999999999999" customHeight="1">
      <c r="B161" s="194">
        <v>13.24</v>
      </c>
      <c r="C161" s="407" t="s">
        <v>700</v>
      </c>
      <c r="D161" s="408"/>
      <c r="E161" s="409"/>
      <c r="F161" s="419" t="s">
        <v>3</v>
      </c>
      <c r="G161" s="420"/>
      <c r="H161" s="119">
        <v>40</v>
      </c>
      <c r="I161" s="140">
        <v>148800</v>
      </c>
      <c r="J161" s="187">
        <f t="shared" si="6"/>
        <v>5952000</v>
      </c>
    </row>
    <row r="162" spans="2:10" ht="19.899999999999999" customHeight="1">
      <c r="B162" s="120">
        <v>13.25</v>
      </c>
      <c r="C162" s="407" t="s">
        <v>699</v>
      </c>
      <c r="D162" s="408"/>
      <c r="E162" s="409"/>
      <c r="F162" s="419" t="s">
        <v>3</v>
      </c>
      <c r="G162" s="420"/>
      <c r="H162" s="119">
        <v>6</v>
      </c>
      <c r="I162" s="140">
        <v>297600</v>
      </c>
      <c r="J162" s="187">
        <f t="shared" si="6"/>
        <v>1785600</v>
      </c>
    </row>
    <row r="163" spans="2:10" ht="19.899999999999999" customHeight="1">
      <c r="B163" s="194">
        <v>13.26</v>
      </c>
      <c r="C163" s="407" t="s">
        <v>109</v>
      </c>
      <c r="D163" s="408"/>
      <c r="E163" s="409"/>
      <c r="F163" s="419" t="s">
        <v>3</v>
      </c>
      <c r="G163" s="420"/>
      <c r="H163" s="119">
        <v>50</v>
      </c>
      <c r="I163" s="140">
        <v>74400</v>
      </c>
      <c r="J163" s="187">
        <f t="shared" si="6"/>
        <v>3720000</v>
      </c>
    </row>
    <row r="164" spans="2:10" s="191" customFormat="1" ht="19.899999999999999" customHeight="1">
      <c r="B164" s="193">
        <v>14</v>
      </c>
      <c r="C164" s="421" t="s">
        <v>698</v>
      </c>
      <c r="D164" s="422"/>
      <c r="E164" s="423"/>
      <c r="F164" s="424"/>
      <c r="G164" s="425"/>
      <c r="H164" s="150"/>
      <c r="I164" s="192"/>
      <c r="J164" s="192"/>
    </row>
    <row r="165" spans="2:10" ht="19.899999999999999" customHeight="1">
      <c r="B165" s="120">
        <v>14.1</v>
      </c>
      <c r="C165" s="407" t="s">
        <v>697</v>
      </c>
      <c r="D165" s="408"/>
      <c r="E165" s="409"/>
      <c r="F165" s="419" t="s">
        <v>3</v>
      </c>
      <c r="G165" s="420"/>
      <c r="H165" s="119">
        <v>2</v>
      </c>
      <c r="I165" s="140">
        <v>465000</v>
      </c>
      <c r="J165" s="187">
        <f t="shared" ref="J165:J170" si="7">I165*H165</f>
        <v>930000</v>
      </c>
    </row>
    <row r="166" spans="2:10" ht="19.899999999999999" customHeight="1">
      <c r="B166" s="120">
        <v>14.2</v>
      </c>
      <c r="C166" s="407" t="s">
        <v>53</v>
      </c>
      <c r="D166" s="408"/>
      <c r="E166" s="409"/>
      <c r="F166" s="419" t="s">
        <v>3</v>
      </c>
      <c r="G166" s="420"/>
      <c r="H166" s="119">
        <v>1</v>
      </c>
      <c r="I166" s="140">
        <v>11160</v>
      </c>
      <c r="J166" s="187">
        <f t="shared" si="7"/>
        <v>11160</v>
      </c>
    </row>
    <row r="167" spans="2:10" ht="19.899999999999999" customHeight="1">
      <c r="B167" s="120">
        <v>14.3</v>
      </c>
      <c r="C167" s="407" t="s">
        <v>51</v>
      </c>
      <c r="D167" s="408"/>
      <c r="E167" s="409"/>
      <c r="F167" s="419" t="s">
        <v>3</v>
      </c>
      <c r="G167" s="420"/>
      <c r="H167" s="119">
        <v>1</v>
      </c>
      <c r="I167" s="140">
        <v>7440</v>
      </c>
      <c r="J167" s="187">
        <f t="shared" si="7"/>
        <v>7440</v>
      </c>
    </row>
    <row r="168" spans="2:10" ht="19.899999999999999" customHeight="1">
      <c r="B168" s="120">
        <v>14.4</v>
      </c>
      <c r="C168" s="407" t="s">
        <v>82</v>
      </c>
      <c r="D168" s="408"/>
      <c r="E168" s="409"/>
      <c r="F168" s="419" t="s">
        <v>1</v>
      </c>
      <c r="G168" s="420"/>
      <c r="H168" s="119">
        <v>1</v>
      </c>
      <c r="I168" s="140">
        <v>5580</v>
      </c>
      <c r="J168" s="187">
        <f t="shared" si="7"/>
        <v>5580</v>
      </c>
    </row>
    <row r="169" spans="2:10" ht="19.899999999999999" customHeight="1">
      <c r="B169" s="120">
        <v>14.5</v>
      </c>
      <c r="C169" s="407" t="s">
        <v>696</v>
      </c>
      <c r="D169" s="408"/>
      <c r="E169" s="409"/>
      <c r="F169" s="419" t="s">
        <v>3</v>
      </c>
      <c r="G169" s="420"/>
      <c r="H169" s="119">
        <v>1</v>
      </c>
      <c r="I169" s="140">
        <v>24180</v>
      </c>
      <c r="J169" s="187">
        <f t="shared" si="7"/>
        <v>24180</v>
      </c>
    </row>
    <row r="170" spans="2:10" ht="19.899999999999999" customHeight="1">
      <c r="B170" s="120">
        <v>14.6</v>
      </c>
      <c r="C170" s="407" t="s">
        <v>695</v>
      </c>
      <c r="D170" s="408"/>
      <c r="E170" s="409"/>
      <c r="F170" s="419" t="s">
        <v>1</v>
      </c>
      <c r="G170" s="420"/>
      <c r="H170" s="119">
        <v>1</v>
      </c>
      <c r="I170" s="140">
        <v>6045</v>
      </c>
      <c r="J170" s="187">
        <f t="shared" si="7"/>
        <v>6045</v>
      </c>
    </row>
    <row r="171" spans="2:10" s="191" customFormat="1" ht="19.899999999999999" customHeight="1">
      <c r="B171" s="193">
        <v>15</v>
      </c>
      <c r="C171" s="421" t="s">
        <v>694</v>
      </c>
      <c r="D171" s="422"/>
      <c r="E171" s="423"/>
      <c r="F171" s="424"/>
      <c r="G171" s="425"/>
      <c r="H171" s="150"/>
      <c r="I171" s="192"/>
      <c r="J171" s="192"/>
    </row>
    <row r="172" spans="2:10" ht="19.899999999999999" customHeight="1">
      <c r="B172" s="120">
        <v>15.1</v>
      </c>
      <c r="C172" s="407" t="s">
        <v>22</v>
      </c>
      <c r="D172" s="408"/>
      <c r="E172" s="409"/>
      <c r="F172" s="419" t="s">
        <v>3</v>
      </c>
      <c r="G172" s="420"/>
      <c r="H172" s="119">
        <v>74</v>
      </c>
      <c r="I172" s="140">
        <v>37200</v>
      </c>
      <c r="J172" s="187">
        <f>I172*H172</f>
        <v>2752800</v>
      </c>
    </row>
    <row r="173" spans="2:10" ht="19.899999999999999" customHeight="1">
      <c r="B173" s="120">
        <v>15.2</v>
      </c>
      <c r="C173" s="407" t="s">
        <v>693</v>
      </c>
      <c r="D173" s="408"/>
      <c r="E173" s="409"/>
      <c r="F173" s="419" t="s">
        <v>3</v>
      </c>
      <c r="G173" s="420"/>
      <c r="H173" s="119">
        <v>19</v>
      </c>
      <c r="I173" s="140">
        <v>39060</v>
      </c>
      <c r="J173" s="187">
        <f>I173*H173</f>
        <v>742140</v>
      </c>
    </row>
    <row r="174" spans="2:10" ht="19.899999999999999" customHeight="1">
      <c r="B174" s="120">
        <v>15.3</v>
      </c>
      <c r="C174" s="407" t="s">
        <v>54</v>
      </c>
      <c r="D174" s="408"/>
      <c r="E174" s="409"/>
      <c r="F174" s="419" t="s">
        <v>3</v>
      </c>
      <c r="G174" s="420"/>
      <c r="H174" s="119">
        <v>1</v>
      </c>
      <c r="I174" s="140">
        <v>74400</v>
      </c>
      <c r="J174" s="187">
        <f>I174*H174</f>
        <v>74400</v>
      </c>
    </row>
    <row r="175" spans="2:10" ht="19.899999999999999" customHeight="1">
      <c r="B175" s="120">
        <v>15.4</v>
      </c>
      <c r="C175" s="407" t="s">
        <v>34</v>
      </c>
      <c r="D175" s="408"/>
      <c r="E175" s="409"/>
      <c r="F175" s="419" t="s">
        <v>3</v>
      </c>
      <c r="G175" s="420"/>
      <c r="H175" s="119">
        <v>1</v>
      </c>
      <c r="I175" s="140">
        <v>83700</v>
      </c>
      <c r="J175" s="187">
        <f>I175*H175</f>
        <v>83700</v>
      </c>
    </row>
    <row r="176" spans="2:10" s="191" customFormat="1" ht="19.899999999999999" customHeight="1">
      <c r="B176" s="193">
        <v>16</v>
      </c>
      <c r="C176" s="421" t="s">
        <v>241</v>
      </c>
      <c r="D176" s="422"/>
      <c r="E176" s="423"/>
      <c r="F176" s="424"/>
      <c r="G176" s="425"/>
      <c r="H176" s="150"/>
      <c r="I176" s="192"/>
      <c r="J176" s="192"/>
    </row>
    <row r="177" spans="2:10" ht="19.899999999999999" customHeight="1">
      <c r="B177" s="120">
        <v>16.100000000000001</v>
      </c>
      <c r="C177" s="407" t="s">
        <v>692</v>
      </c>
      <c r="D177" s="408"/>
      <c r="E177" s="409"/>
      <c r="F177" s="419" t="s">
        <v>3</v>
      </c>
      <c r="G177" s="420"/>
      <c r="H177" s="119">
        <v>1</v>
      </c>
      <c r="I177" s="140">
        <v>1116000</v>
      </c>
      <c r="J177" s="187">
        <f t="shared" ref="J177:J190" si="8">I177*H177</f>
        <v>1116000</v>
      </c>
    </row>
    <row r="178" spans="2:10" ht="19.899999999999999" customHeight="1">
      <c r="B178" s="120">
        <v>16.2</v>
      </c>
      <c r="C178" s="407" t="s">
        <v>691</v>
      </c>
      <c r="D178" s="408"/>
      <c r="E178" s="409"/>
      <c r="F178" s="419" t="s">
        <v>3</v>
      </c>
      <c r="G178" s="420"/>
      <c r="H178" s="119">
        <v>1</v>
      </c>
      <c r="I178" s="140">
        <v>744000</v>
      </c>
      <c r="J178" s="187">
        <f t="shared" si="8"/>
        <v>744000</v>
      </c>
    </row>
    <row r="179" spans="2:10" ht="19.899999999999999" customHeight="1">
      <c r="B179" s="120">
        <v>16.3</v>
      </c>
      <c r="C179" s="407" t="s">
        <v>111</v>
      </c>
      <c r="D179" s="408"/>
      <c r="E179" s="409"/>
      <c r="F179" s="419" t="s">
        <v>3</v>
      </c>
      <c r="G179" s="420"/>
      <c r="H179" s="119">
        <v>1</v>
      </c>
      <c r="I179" s="140">
        <v>604500</v>
      </c>
      <c r="J179" s="187">
        <f t="shared" si="8"/>
        <v>604500</v>
      </c>
    </row>
    <row r="180" spans="2:10" ht="19.899999999999999" customHeight="1">
      <c r="B180" s="120">
        <v>16.399999999999999</v>
      </c>
      <c r="C180" s="407" t="s">
        <v>690</v>
      </c>
      <c r="D180" s="408"/>
      <c r="E180" s="409"/>
      <c r="F180" s="419" t="s">
        <v>3</v>
      </c>
      <c r="G180" s="420"/>
      <c r="H180" s="119">
        <v>1</v>
      </c>
      <c r="I180" s="140">
        <v>390600</v>
      </c>
      <c r="J180" s="187">
        <f t="shared" si="8"/>
        <v>390600</v>
      </c>
    </row>
    <row r="181" spans="2:10" ht="19.899999999999999" customHeight="1">
      <c r="B181" s="120">
        <v>16.5</v>
      </c>
      <c r="C181" s="407" t="s">
        <v>689</v>
      </c>
      <c r="D181" s="408"/>
      <c r="E181" s="409"/>
      <c r="F181" s="419" t="s">
        <v>3</v>
      </c>
      <c r="G181" s="420"/>
      <c r="H181" s="119">
        <v>1</v>
      </c>
      <c r="I181" s="140">
        <v>186000</v>
      </c>
      <c r="J181" s="187">
        <f t="shared" si="8"/>
        <v>186000</v>
      </c>
    </row>
    <row r="182" spans="2:10" ht="19.899999999999999" customHeight="1">
      <c r="B182" s="120">
        <v>16.600000000000001</v>
      </c>
      <c r="C182" s="407" t="s">
        <v>688</v>
      </c>
      <c r="D182" s="408"/>
      <c r="E182" s="409"/>
      <c r="F182" s="419" t="s">
        <v>3</v>
      </c>
      <c r="G182" s="420"/>
      <c r="H182" s="119">
        <v>1</v>
      </c>
      <c r="I182" s="140">
        <v>279000</v>
      </c>
      <c r="J182" s="187">
        <f t="shared" si="8"/>
        <v>279000</v>
      </c>
    </row>
    <row r="183" spans="2:10" ht="19.899999999999999" customHeight="1">
      <c r="B183" s="120">
        <v>16.7</v>
      </c>
      <c r="C183" s="407" t="s">
        <v>687</v>
      </c>
      <c r="D183" s="408"/>
      <c r="E183" s="409"/>
      <c r="F183" s="419" t="s">
        <v>3</v>
      </c>
      <c r="G183" s="420"/>
      <c r="H183" s="119">
        <v>1</v>
      </c>
      <c r="I183" s="140">
        <v>223200</v>
      </c>
      <c r="J183" s="187">
        <f t="shared" si="8"/>
        <v>223200</v>
      </c>
    </row>
    <row r="184" spans="2:10" ht="19.899999999999999" customHeight="1">
      <c r="B184" s="120">
        <v>16.8</v>
      </c>
      <c r="C184" s="407" t="s">
        <v>686</v>
      </c>
      <c r="D184" s="408"/>
      <c r="E184" s="409"/>
      <c r="F184" s="419" t="s">
        <v>3</v>
      </c>
      <c r="G184" s="420"/>
      <c r="H184" s="119">
        <v>1</v>
      </c>
      <c r="I184" s="140">
        <v>465000</v>
      </c>
      <c r="J184" s="187">
        <f t="shared" si="8"/>
        <v>465000</v>
      </c>
    </row>
    <row r="185" spans="2:10" ht="19.899999999999999" customHeight="1">
      <c r="B185" s="120">
        <v>16.899999999999999</v>
      </c>
      <c r="C185" s="407" t="s">
        <v>685</v>
      </c>
      <c r="D185" s="408"/>
      <c r="E185" s="409"/>
      <c r="F185" s="419" t="s">
        <v>3</v>
      </c>
      <c r="G185" s="420"/>
      <c r="H185" s="119">
        <v>1</v>
      </c>
      <c r="I185" s="140">
        <v>139500</v>
      </c>
      <c r="J185" s="187">
        <f t="shared" si="8"/>
        <v>139500</v>
      </c>
    </row>
    <row r="186" spans="2:10" ht="19.899999999999999" customHeight="1">
      <c r="B186" s="194">
        <v>16.100000000000001</v>
      </c>
      <c r="C186" s="407" t="s">
        <v>684</v>
      </c>
      <c r="D186" s="408"/>
      <c r="E186" s="409"/>
      <c r="F186" s="419" t="s">
        <v>3</v>
      </c>
      <c r="G186" s="420"/>
      <c r="H186" s="119">
        <v>1</v>
      </c>
      <c r="I186" s="140">
        <v>79050</v>
      </c>
      <c r="J186" s="187">
        <f t="shared" si="8"/>
        <v>79050</v>
      </c>
    </row>
    <row r="187" spans="2:10" ht="19.899999999999999" customHeight="1">
      <c r="B187" s="120">
        <v>16.11</v>
      </c>
      <c r="C187" s="407" t="s">
        <v>683</v>
      </c>
      <c r="D187" s="408"/>
      <c r="E187" s="409"/>
      <c r="F187" s="419" t="s">
        <v>3</v>
      </c>
      <c r="G187" s="420"/>
      <c r="H187" s="119">
        <v>1</v>
      </c>
      <c r="I187" s="140">
        <v>1116000</v>
      </c>
      <c r="J187" s="187">
        <f t="shared" si="8"/>
        <v>1116000</v>
      </c>
    </row>
    <row r="188" spans="2:10" ht="19.899999999999999" customHeight="1">
      <c r="B188" s="120">
        <v>16.12</v>
      </c>
      <c r="C188" s="407" t="s">
        <v>682</v>
      </c>
      <c r="D188" s="408"/>
      <c r="E188" s="409"/>
      <c r="F188" s="419" t="s">
        <v>3</v>
      </c>
      <c r="G188" s="420"/>
      <c r="H188" s="119">
        <v>1</v>
      </c>
      <c r="I188" s="140">
        <v>399900</v>
      </c>
      <c r="J188" s="187">
        <f t="shared" si="8"/>
        <v>399900</v>
      </c>
    </row>
    <row r="189" spans="2:10" ht="19.899999999999999" customHeight="1">
      <c r="B189" s="120">
        <v>16.13</v>
      </c>
      <c r="C189" s="407" t="s">
        <v>242</v>
      </c>
      <c r="D189" s="408"/>
      <c r="E189" s="409"/>
      <c r="F189" s="419" t="s">
        <v>3</v>
      </c>
      <c r="G189" s="420"/>
      <c r="H189" s="119">
        <v>1</v>
      </c>
      <c r="I189" s="140">
        <v>213900</v>
      </c>
      <c r="J189" s="187">
        <f t="shared" si="8"/>
        <v>213900</v>
      </c>
    </row>
    <row r="190" spans="2:10" ht="19.899999999999999" customHeight="1">
      <c r="B190" s="120">
        <v>16.14</v>
      </c>
      <c r="C190" s="407" t="s">
        <v>117</v>
      </c>
      <c r="D190" s="408"/>
      <c r="E190" s="409"/>
      <c r="F190" s="419" t="s">
        <v>3</v>
      </c>
      <c r="G190" s="420"/>
      <c r="H190" s="119">
        <v>1</v>
      </c>
      <c r="I190" s="140">
        <v>297600</v>
      </c>
      <c r="J190" s="187">
        <f t="shared" si="8"/>
        <v>297600</v>
      </c>
    </row>
    <row r="191" spans="2:10" s="191" customFormat="1" ht="19.899999999999999" customHeight="1">
      <c r="B191" s="193">
        <v>17</v>
      </c>
      <c r="C191" s="421" t="s">
        <v>681</v>
      </c>
      <c r="D191" s="422"/>
      <c r="E191" s="423"/>
      <c r="F191" s="424"/>
      <c r="G191" s="425"/>
      <c r="H191" s="150"/>
      <c r="I191" s="192"/>
      <c r="J191" s="192"/>
    </row>
    <row r="192" spans="2:10" s="191" customFormat="1" ht="19.899999999999999" customHeight="1">
      <c r="B192" s="120">
        <v>17.100000000000001</v>
      </c>
      <c r="C192" s="407" t="s">
        <v>116</v>
      </c>
      <c r="D192" s="408"/>
      <c r="E192" s="409"/>
      <c r="F192" s="419" t="s">
        <v>3</v>
      </c>
      <c r="G192" s="420"/>
      <c r="H192" s="129">
        <v>10</v>
      </c>
      <c r="I192" s="140">
        <v>1530183.87</v>
      </c>
      <c r="J192" s="187">
        <f t="shared" ref="J192:J200" si="9">I192*H192</f>
        <v>15301838.700000001</v>
      </c>
    </row>
    <row r="193" spans="2:10" s="191" customFormat="1" ht="19.899999999999999" customHeight="1">
      <c r="B193" s="120">
        <v>17.2</v>
      </c>
      <c r="C193" s="407" t="s">
        <v>112</v>
      </c>
      <c r="D193" s="408"/>
      <c r="E193" s="409"/>
      <c r="F193" s="419" t="s">
        <v>3</v>
      </c>
      <c r="G193" s="420"/>
      <c r="H193" s="129">
        <v>21</v>
      </c>
      <c r="I193" s="140">
        <v>256781.37</v>
      </c>
      <c r="J193" s="187">
        <f t="shared" si="9"/>
        <v>5392408.7699999996</v>
      </c>
    </row>
    <row r="194" spans="2:10" s="191" customFormat="1" ht="19.899999999999999" customHeight="1">
      <c r="B194" s="120">
        <v>17.3</v>
      </c>
      <c r="C194" s="407" t="s">
        <v>113</v>
      </c>
      <c r="D194" s="408"/>
      <c r="E194" s="409"/>
      <c r="F194" s="419" t="s">
        <v>3</v>
      </c>
      <c r="G194" s="420"/>
      <c r="H194" s="129">
        <v>10</v>
      </c>
      <c r="I194" s="140">
        <v>326109.15000000002</v>
      </c>
      <c r="J194" s="187">
        <f t="shared" si="9"/>
        <v>3261091.5</v>
      </c>
    </row>
    <row r="195" spans="2:10" s="191" customFormat="1" ht="19.899999999999999" customHeight="1">
      <c r="B195" s="120">
        <v>17.399999999999999</v>
      </c>
      <c r="C195" s="407" t="s">
        <v>115</v>
      </c>
      <c r="D195" s="408"/>
      <c r="E195" s="409"/>
      <c r="F195" s="419" t="s">
        <v>3</v>
      </c>
      <c r="G195" s="420"/>
      <c r="H195" s="129">
        <v>5</v>
      </c>
      <c r="I195" s="140">
        <v>1756833.24</v>
      </c>
      <c r="J195" s="187">
        <f t="shared" si="9"/>
        <v>8784166.1999999993</v>
      </c>
    </row>
    <row r="196" spans="2:10" s="191" customFormat="1" ht="19.899999999999999" customHeight="1">
      <c r="B196" s="120">
        <v>17.5</v>
      </c>
      <c r="C196" s="407" t="s">
        <v>114</v>
      </c>
      <c r="D196" s="408"/>
      <c r="E196" s="409"/>
      <c r="F196" s="419" t="s">
        <v>3</v>
      </c>
      <c r="G196" s="420"/>
      <c r="H196" s="129">
        <v>5</v>
      </c>
      <c r="I196" s="140">
        <v>440789.31</v>
      </c>
      <c r="J196" s="187">
        <f t="shared" si="9"/>
        <v>2203946.5499999998</v>
      </c>
    </row>
    <row r="197" spans="2:10" ht="19.899999999999999" customHeight="1">
      <c r="B197" s="120">
        <v>17.600000000000001</v>
      </c>
      <c r="C197" s="407" t="s">
        <v>43</v>
      </c>
      <c r="D197" s="408"/>
      <c r="E197" s="409"/>
      <c r="F197" s="419" t="s">
        <v>3</v>
      </c>
      <c r="G197" s="420"/>
      <c r="H197" s="119">
        <v>74</v>
      </c>
      <c r="I197" s="140">
        <v>65100</v>
      </c>
      <c r="J197" s="187">
        <f t="shared" si="9"/>
        <v>4817400</v>
      </c>
    </row>
    <row r="198" spans="2:10" ht="25.15" customHeight="1">
      <c r="B198" s="120">
        <v>17.7</v>
      </c>
      <c r="C198" s="407" t="s">
        <v>680</v>
      </c>
      <c r="D198" s="408"/>
      <c r="E198" s="409"/>
      <c r="F198" s="419" t="s">
        <v>3</v>
      </c>
      <c r="G198" s="420"/>
      <c r="H198" s="119">
        <v>5</v>
      </c>
      <c r="I198" s="140">
        <v>83700</v>
      </c>
      <c r="J198" s="187">
        <f t="shared" si="9"/>
        <v>418500</v>
      </c>
    </row>
    <row r="199" spans="2:10" ht="19.899999999999999" customHeight="1">
      <c r="B199" s="120">
        <v>17.8</v>
      </c>
      <c r="C199" s="407" t="s">
        <v>679</v>
      </c>
      <c r="D199" s="408"/>
      <c r="E199" s="409"/>
      <c r="F199" s="419" t="s">
        <v>3</v>
      </c>
      <c r="G199" s="420"/>
      <c r="H199" s="119">
        <v>20</v>
      </c>
      <c r="I199" s="140">
        <v>744000</v>
      </c>
      <c r="J199" s="187">
        <f t="shared" si="9"/>
        <v>14880000</v>
      </c>
    </row>
    <row r="200" spans="2:10" ht="19.899999999999999" customHeight="1">
      <c r="B200" s="120">
        <v>17.899999999999999</v>
      </c>
      <c r="C200" s="407" t="s">
        <v>678</v>
      </c>
      <c r="D200" s="408"/>
      <c r="E200" s="409"/>
      <c r="F200" s="419" t="s">
        <v>3</v>
      </c>
      <c r="G200" s="420"/>
      <c r="H200" s="119">
        <v>60</v>
      </c>
      <c r="I200" s="140">
        <v>74400</v>
      </c>
      <c r="J200" s="187">
        <f t="shared" si="9"/>
        <v>4464000</v>
      </c>
    </row>
    <row r="201" spans="2:10" s="191" customFormat="1" ht="19.899999999999999" customHeight="1">
      <c r="B201" s="193">
        <v>18</v>
      </c>
      <c r="C201" s="421" t="s">
        <v>677</v>
      </c>
      <c r="D201" s="422"/>
      <c r="E201" s="423"/>
      <c r="F201" s="424"/>
      <c r="G201" s="425"/>
      <c r="H201" s="150"/>
      <c r="I201" s="192"/>
      <c r="J201" s="192"/>
    </row>
    <row r="202" spans="2:10" s="191" customFormat="1" ht="19.899999999999999" customHeight="1">
      <c r="B202" s="120">
        <v>18.100000000000001</v>
      </c>
      <c r="C202" s="407" t="s">
        <v>676</v>
      </c>
      <c r="D202" s="408"/>
      <c r="E202" s="409"/>
      <c r="F202" s="428" t="s">
        <v>3</v>
      </c>
      <c r="G202" s="429"/>
      <c r="H202" s="129">
        <v>1</v>
      </c>
      <c r="I202" s="140">
        <v>325500</v>
      </c>
      <c r="J202" s="187">
        <f t="shared" ref="J202:J223" si="10">I202*H202</f>
        <v>325500</v>
      </c>
    </row>
    <row r="203" spans="2:10" s="191" customFormat="1" ht="19.899999999999999" customHeight="1">
      <c r="B203" s="120">
        <v>18.2</v>
      </c>
      <c r="C203" s="407" t="s">
        <v>107</v>
      </c>
      <c r="D203" s="408"/>
      <c r="E203" s="409"/>
      <c r="F203" s="419" t="s">
        <v>3</v>
      </c>
      <c r="G203" s="420"/>
      <c r="H203" s="129">
        <v>6</v>
      </c>
      <c r="I203" s="140">
        <v>120900</v>
      </c>
      <c r="J203" s="187">
        <f t="shared" si="10"/>
        <v>725400</v>
      </c>
    </row>
    <row r="204" spans="2:10" ht="19.899999999999999" customHeight="1">
      <c r="B204" s="120">
        <v>18.3</v>
      </c>
      <c r="C204" s="407" t="s">
        <v>675</v>
      </c>
      <c r="D204" s="408"/>
      <c r="E204" s="409"/>
      <c r="F204" s="419" t="s">
        <v>3</v>
      </c>
      <c r="G204" s="420"/>
      <c r="H204" s="129">
        <v>1</v>
      </c>
      <c r="I204" s="140">
        <v>539400</v>
      </c>
      <c r="J204" s="187">
        <f t="shared" si="10"/>
        <v>539400</v>
      </c>
    </row>
    <row r="205" spans="2:10" ht="19.899999999999999" customHeight="1">
      <c r="B205" s="120">
        <v>18.399999999999999</v>
      </c>
      <c r="C205" s="407" t="s">
        <v>674</v>
      </c>
      <c r="D205" s="408"/>
      <c r="E205" s="409"/>
      <c r="F205" s="419" t="s">
        <v>3</v>
      </c>
      <c r="G205" s="420"/>
      <c r="H205" s="119">
        <v>1</v>
      </c>
      <c r="I205" s="140">
        <v>11160</v>
      </c>
      <c r="J205" s="187">
        <f t="shared" si="10"/>
        <v>11160</v>
      </c>
    </row>
    <row r="206" spans="2:10" ht="28.15" customHeight="1">
      <c r="B206" s="120">
        <v>18.5</v>
      </c>
      <c r="C206" s="407" t="s">
        <v>673</v>
      </c>
      <c r="D206" s="408"/>
      <c r="E206" s="409"/>
      <c r="F206" s="419" t="s">
        <v>3</v>
      </c>
      <c r="G206" s="420"/>
      <c r="H206" s="119">
        <v>1</v>
      </c>
      <c r="I206" s="140">
        <v>139500</v>
      </c>
      <c r="J206" s="187">
        <f t="shared" si="10"/>
        <v>139500</v>
      </c>
    </row>
    <row r="207" spans="2:10" ht="19.899999999999999" customHeight="1">
      <c r="B207" s="120">
        <v>18.600000000000001</v>
      </c>
      <c r="C207" s="407" t="s">
        <v>672</v>
      </c>
      <c r="D207" s="408"/>
      <c r="E207" s="409"/>
      <c r="F207" s="419" t="s">
        <v>3</v>
      </c>
      <c r="G207" s="420"/>
      <c r="H207" s="119">
        <v>3</v>
      </c>
      <c r="I207" s="140">
        <v>37200</v>
      </c>
      <c r="J207" s="187">
        <f t="shared" si="10"/>
        <v>111600</v>
      </c>
    </row>
    <row r="208" spans="2:10" ht="19.899999999999999" customHeight="1">
      <c r="B208" s="120">
        <v>18.7</v>
      </c>
      <c r="C208" s="407" t="s">
        <v>671</v>
      </c>
      <c r="D208" s="408"/>
      <c r="E208" s="409"/>
      <c r="F208" s="419" t="s">
        <v>3</v>
      </c>
      <c r="G208" s="420"/>
      <c r="H208" s="119">
        <v>10</v>
      </c>
      <c r="I208" s="140">
        <v>74400</v>
      </c>
      <c r="J208" s="187">
        <f t="shared" si="10"/>
        <v>744000</v>
      </c>
    </row>
    <row r="209" spans="2:10" ht="19.899999999999999" customHeight="1">
      <c r="B209" s="120">
        <v>18.8</v>
      </c>
      <c r="C209" s="407" t="s">
        <v>670</v>
      </c>
      <c r="D209" s="408"/>
      <c r="E209" s="409"/>
      <c r="F209" s="419" t="s">
        <v>3</v>
      </c>
      <c r="G209" s="420"/>
      <c r="H209" s="119">
        <v>19</v>
      </c>
      <c r="I209" s="140">
        <v>362700</v>
      </c>
      <c r="J209" s="187">
        <f t="shared" si="10"/>
        <v>6891300</v>
      </c>
    </row>
    <row r="210" spans="2:10" ht="19.899999999999999" customHeight="1">
      <c r="B210" s="120">
        <v>18.899999999999999</v>
      </c>
      <c r="C210" s="407" t="s">
        <v>669</v>
      </c>
      <c r="D210" s="408"/>
      <c r="E210" s="409"/>
      <c r="F210" s="419" t="s">
        <v>3</v>
      </c>
      <c r="G210" s="420"/>
      <c r="H210" s="119">
        <v>20</v>
      </c>
      <c r="I210" s="140">
        <v>27900</v>
      </c>
      <c r="J210" s="187">
        <f t="shared" si="10"/>
        <v>558000</v>
      </c>
    </row>
    <row r="211" spans="2:10" ht="19.899999999999999" customHeight="1">
      <c r="B211" s="194">
        <v>18.100000000000001</v>
      </c>
      <c r="C211" s="407" t="s">
        <v>668</v>
      </c>
      <c r="D211" s="408"/>
      <c r="E211" s="409"/>
      <c r="F211" s="419" t="s">
        <v>3</v>
      </c>
      <c r="G211" s="420"/>
      <c r="H211" s="119">
        <v>1</v>
      </c>
      <c r="I211" s="140">
        <v>93000</v>
      </c>
      <c r="J211" s="187">
        <f t="shared" si="10"/>
        <v>93000</v>
      </c>
    </row>
    <row r="212" spans="2:10" ht="19.899999999999999" customHeight="1">
      <c r="B212" s="120">
        <v>18.11</v>
      </c>
      <c r="C212" s="407" t="s">
        <v>667</v>
      </c>
      <c r="D212" s="408"/>
      <c r="E212" s="409"/>
      <c r="F212" s="419" t="s">
        <v>3</v>
      </c>
      <c r="G212" s="420"/>
      <c r="H212" s="119">
        <v>1</v>
      </c>
      <c r="I212" s="140">
        <v>46500</v>
      </c>
      <c r="J212" s="187">
        <f t="shared" si="10"/>
        <v>46500</v>
      </c>
    </row>
    <row r="213" spans="2:10" ht="19.899999999999999" customHeight="1">
      <c r="B213" s="194">
        <v>18.12</v>
      </c>
      <c r="C213" s="407" t="s">
        <v>666</v>
      </c>
      <c r="D213" s="408"/>
      <c r="E213" s="409"/>
      <c r="F213" s="419" t="s">
        <v>3</v>
      </c>
      <c r="G213" s="420"/>
      <c r="H213" s="119">
        <v>1</v>
      </c>
      <c r="I213" s="140">
        <v>93000</v>
      </c>
      <c r="J213" s="187">
        <f t="shared" si="10"/>
        <v>93000</v>
      </c>
    </row>
    <row r="214" spans="2:10" ht="19.899999999999999" customHeight="1">
      <c r="B214" s="120">
        <v>18.13</v>
      </c>
      <c r="C214" s="407" t="s">
        <v>665</v>
      </c>
      <c r="D214" s="408"/>
      <c r="E214" s="409"/>
      <c r="F214" s="419" t="s">
        <v>3</v>
      </c>
      <c r="G214" s="420"/>
      <c r="H214" s="119">
        <v>12</v>
      </c>
      <c r="I214" s="140">
        <v>18600</v>
      </c>
      <c r="J214" s="187">
        <f t="shared" si="10"/>
        <v>223200</v>
      </c>
    </row>
    <row r="215" spans="2:10" ht="19.899999999999999" customHeight="1">
      <c r="B215" s="194">
        <v>18.14</v>
      </c>
      <c r="C215" s="407" t="s">
        <v>664</v>
      </c>
      <c r="D215" s="408"/>
      <c r="E215" s="409"/>
      <c r="F215" s="419" t="s">
        <v>3</v>
      </c>
      <c r="G215" s="420"/>
      <c r="H215" s="119">
        <v>1</v>
      </c>
      <c r="I215" s="140">
        <v>65100</v>
      </c>
      <c r="J215" s="187">
        <f t="shared" si="10"/>
        <v>65100</v>
      </c>
    </row>
    <row r="216" spans="2:10" ht="19.899999999999999" customHeight="1">
      <c r="B216" s="120">
        <v>18.149999999999999</v>
      </c>
      <c r="C216" s="407" t="s">
        <v>663</v>
      </c>
      <c r="D216" s="408"/>
      <c r="E216" s="409"/>
      <c r="F216" s="419" t="s">
        <v>3</v>
      </c>
      <c r="G216" s="420"/>
      <c r="H216" s="119">
        <v>1</v>
      </c>
      <c r="I216" s="140">
        <v>204600</v>
      </c>
      <c r="J216" s="187">
        <f t="shared" si="10"/>
        <v>204600</v>
      </c>
    </row>
    <row r="217" spans="2:10" ht="19.899999999999999" customHeight="1">
      <c r="B217" s="194">
        <v>18.16</v>
      </c>
      <c r="C217" s="407" t="s">
        <v>662</v>
      </c>
      <c r="D217" s="408"/>
      <c r="E217" s="409"/>
      <c r="F217" s="419" t="s">
        <v>3</v>
      </c>
      <c r="G217" s="420"/>
      <c r="H217" s="119">
        <v>1</v>
      </c>
      <c r="I217" s="140">
        <v>74400</v>
      </c>
      <c r="J217" s="187">
        <f t="shared" si="10"/>
        <v>74400</v>
      </c>
    </row>
    <row r="218" spans="2:10" ht="19.899999999999999" customHeight="1">
      <c r="B218" s="120">
        <v>18.170000000000002</v>
      </c>
      <c r="C218" s="407" t="s">
        <v>661</v>
      </c>
      <c r="D218" s="408"/>
      <c r="E218" s="409"/>
      <c r="F218" s="419" t="s">
        <v>3</v>
      </c>
      <c r="G218" s="420"/>
      <c r="H218" s="119">
        <v>12</v>
      </c>
      <c r="I218" s="140">
        <v>111600</v>
      </c>
      <c r="J218" s="187">
        <f t="shared" si="10"/>
        <v>1339200</v>
      </c>
    </row>
    <row r="219" spans="2:10" ht="19.899999999999999" customHeight="1">
      <c r="B219" s="194">
        <v>18.18</v>
      </c>
      <c r="C219" s="407" t="s">
        <v>660</v>
      </c>
      <c r="D219" s="408"/>
      <c r="E219" s="409"/>
      <c r="F219" s="419" t="s">
        <v>3</v>
      </c>
      <c r="G219" s="420"/>
      <c r="H219" s="119">
        <v>1</v>
      </c>
      <c r="I219" s="140">
        <v>176700</v>
      </c>
      <c r="J219" s="187">
        <f t="shared" si="10"/>
        <v>176700</v>
      </c>
    </row>
    <row r="220" spans="2:10" ht="19.899999999999999" customHeight="1">
      <c r="B220" s="120">
        <v>18.190000000000001</v>
      </c>
      <c r="C220" s="407" t="s">
        <v>659</v>
      </c>
      <c r="D220" s="408"/>
      <c r="E220" s="409"/>
      <c r="F220" s="419" t="s">
        <v>3</v>
      </c>
      <c r="G220" s="420"/>
      <c r="H220" s="119">
        <v>1</v>
      </c>
      <c r="I220" s="140">
        <v>37200</v>
      </c>
      <c r="J220" s="187">
        <f t="shared" si="10"/>
        <v>37200</v>
      </c>
    </row>
    <row r="221" spans="2:10" ht="19.899999999999999" customHeight="1">
      <c r="B221" s="194">
        <v>18.2</v>
      </c>
      <c r="C221" s="407" t="s">
        <v>658</v>
      </c>
      <c r="D221" s="408"/>
      <c r="E221" s="409"/>
      <c r="F221" s="426" t="s">
        <v>3</v>
      </c>
      <c r="G221" s="426"/>
      <c r="H221" s="119">
        <v>1</v>
      </c>
      <c r="I221" s="140">
        <v>176700</v>
      </c>
      <c r="J221" s="187">
        <f t="shared" si="10"/>
        <v>176700</v>
      </c>
    </row>
    <row r="222" spans="2:10" ht="19.899999999999999" customHeight="1">
      <c r="B222" s="120">
        <v>18.21</v>
      </c>
      <c r="C222" s="407" t="s">
        <v>657</v>
      </c>
      <c r="D222" s="408"/>
      <c r="E222" s="409"/>
      <c r="F222" s="426" t="s">
        <v>3</v>
      </c>
      <c r="G222" s="426"/>
      <c r="H222" s="119">
        <v>1</v>
      </c>
      <c r="I222" s="140">
        <v>32550</v>
      </c>
      <c r="J222" s="187">
        <f t="shared" si="10"/>
        <v>32550</v>
      </c>
    </row>
    <row r="223" spans="2:10" ht="19.899999999999999" customHeight="1">
      <c r="B223" s="194">
        <v>18.22</v>
      </c>
      <c r="C223" s="407" t="s">
        <v>656</v>
      </c>
      <c r="D223" s="408"/>
      <c r="E223" s="409"/>
      <c r="F223" s="426" t="s">
        <v>3</v>
      </c>
      <c r="G223" s="426"/>
      <c r="H223" s="119">
        <v>1</v>
      </c>
      <c r="I223" s="140">
        <v>55800</v>
      </c>
      <c r="J223" s="187">
        <f t="shared" si="10"/>
        <v>55800</v>
      </c>
    </row>
    <row r="224" spans="2:10" s="191" customFormat="1" ht="19.899999999999999" customHeight="1">
      <c r="B224" s="193">
        <v>19</v>
      </c>
      <c r="C224" s="421" t="s">
        <v>121</v>
      </c>
      <c r="D224" s="422"/>
      <c r="E224" s="423"/>
      <c r="F224" s="427"/>
      <c r="G224" s="427"/>
      <c r="H224" s="150"/>
      <c r="I224" s="192"/>
      <c r="J224" s="192"/>
    </row>
    <row r="225" spans="2:10" s="191" customFormat="1" ht="29.65" customHeight="1">
      <c r="B225" s="120">
        <v>19.100000000000001</v>
      </c>
      <c r="C225" s="407" t="s">
        <v>7</v>
      </c>
      <c r="D225" s="408"/>
      <c r="E225" s="409"/>
      <c r="F225" s="426"/>
      <c r="G225" s="426"/>
      <c r="H225" s="119">
        <v>5</v>
      </c>
      <c r="I225" s="187">
        <v>11356000</v>
      </c>
      <c r="J225" s="187">
        <f t="shared" ref="J225:J266" si="11">I225*H225</f>
        <v>56780000</v>
      </c>
    </row>
    <row r="226" spans="2:10" ht="33" customHeight="1">
      <c r="B226" s="120">
        <v>19.2</v>
      </c>
      <c r="C226" s="407" t="s">
        <v>245</v>
      </c>
      <c r="D226" s="408"/>
      <c r="E226" s="409"/>
      <c r="F226" s="426" t="s">
        <v>3</v>
      </c>
      <c r="G226" s="426"/>
      <c r="H226" s="119">
        <v>1</v>
      </c>
      <c r="I226" s="140">
        <v>186000</v>
      </c>
      <c r="J226" s="187">
        <f t="shared" si="11"/>
        <v>186000</v>
      </c>
    </row>
    <row r="227" spans="2:10" ht="19.899999999999999" customHeight="1">
      <c r="B227" s="120">
        <v>19.3</v>
      </c>
      <c r="C227" s="407" t="s">
        <v>61</v>
      </c>
      <c r="D227" s="408"/>
      <c r="E227" s="409"/>
      <c r="F227" s="419" t="s">
        <v>3</v>
      </c>
      <c r="G227" s="420"/>
      <c r="H227" s="129">
        <v>1</v>
      </c>
      <c r="I227" s="140">
        <v>465000</v>
      </c>
      <c r="J227" s="187">
        <f t="shared" si="11"/>
        <v>465000</v>
      </c>
    </row>
    <row r="228" spans="2:10" ht="19.899999999999999" customHeight="1">
      <c r="B228" s="120">
        <v>19.399999999999999</v>
      </c>
      <c r="C228" s="407" t="s">
        <v>67</v>
      </c>
      <c r="D228" s="408"/>
      <c r="E228" s="409"/>
      <c r="F228" s="419" t="s">
        <v>3</v>
      </c>
      <c r="G228" s="420"/>
      <c r="H228" s="119">
        <v>1</v>
      </c>
      <c r="I228" s="140">
        <v>46500</v>
      </c>
      <c r="J228" s="187">
        <f t="shared" si="11"/>
        <v>46500</v>
      </c>
    </row>
    <row r="229" spans="2:10" ht="19.899999999999999" customHeight="1">
      <c r="B229" s="120">
        <v>19.5</v>
      </c>
      <c r="C229" s="407" t="s">
        <v>55</v>
      </c>
      <c r="D229" s="408"/>
      <c r="E229" s="409"/>
      <c r="F229" s="419" t="s">
        <v>3</v>
      </c>
      <c r="G229" s="420"/>
      <c r="H229" s="129">
        <v>1</v>
      </c>
      <c r="I229" s="140">
        <v>18600</v>
      </c>
      <c r="J229" s="187">
        <f t="shared" si="11"/>
        <v>18600</v>
      </c>
    </row>
    <row r="230" spans="2:10" ht="19.899999999999999" customHeight="1">
      <c r="B230" s="120">
        <v>19.600000000000001</v>
      </c>
      <c r="C230" s="407" t="s">
        <v>62</v>
      </c>
      <c r="D230" s="408"/>
      <c r="E230" s="409"/>
      <c r="F230" s="419" t="s">
        <v>3</v>
      </c>
      <c r="G230" s="420"/>
      <c r="H230" s="119">
        <v>1</v>
      </c>
      <c r="I230" s="140">
        <v>9300</v>
      </c>
      <c r="J230" s="187">
        <f t="shared" si="11"/>
        <v>9300</v>
      </c>
    </row>
    <row r="231" spans="2:10" ht="19.899999999999999" customHeight="1">
      <c r="B231" s="120">
        <v>19.7</v>
      </c>
      <c r="C231" s="407" t="s">
        <v>246</v>
      </c>
      <c r="D231" s="408"/>
      <c r="E231" s="409"/>
      <c r="F231" s="419" t="s">
        <v>3</v>
      </c>
      <c r="G231" s="420"/>
      <c r="H231" s="129">
        <v>1</v>
      </c>
      <c r="I231" s="140">
        <v>446400</v>
      </c>
      <c r="J231" s="187">
        <f t="shared" si="11"/>
        <v>446400</v>
      </c>
    </row>
    <row r="232" spans="2:10" ht="19.899999999999999" customHeight="1">
      <c r="B232" s="120">
        <v>19.8</v>
      </c>
      <c r="C232" s="407" t="s">
        <v>63</v>
      </c>
      <c r="D232" s="408"/>
      <c r="E232" s="409"/>
      <c r="F232" s="419" t="s">
        <v>3</v>
      </c>
      <c r="G232" s="420"/>
      <c r="H232" s="119">
        <v>1</v>
      </c>
      <c r="I232" s="140">
        <v>520800</v>
      </c>
      <c r="J232" s="187">
        <f t="shared" si="11"/>
        <v>520800</v>
      </c>
    </row>
    <row r="233" spans="2:10" ht="19.899999999999999" customHeight="1">
      <c r="B233" s="120">
        <v>19.899999999999999</v>
      </c>
      <c r="C233" s="407" t="s">
        <v>247</v>
      </c>
      <c r="D233" s="408"/>
      <c r="E233" s="409"/>
      <c r="F233" s="419" t="s">
        <v>3</v>
      </c>
      <c r="G233" s="420"/>
      <c r="H233" s="129">
        <v>1</v>
      </c>
      <c r="I233" s="140">
        <v>334800</v>
      </c>
      <c r="J233" s="187">
        <f t="shared" si="11"/>
        <v>334800</v>
      </c>
    </row>
    <row r="234" spans="2:10" ht="19.899999999999999" customHeight="1">
      <c r="B234" s="194">
        <v>19.100000000000001</v>
      </c>
      <c r="C234" s="407" t="s">
        <v>64</v>
      </c>
      <c r="D234" s="408"/>
      <c r="E234" s="409"/>
      <c r="F234" s="419" t="s">
        <v>3</v>
      </c>
      <c r="G234" s="420"/>
      <c r="H234" s="119">
        <v>1</v>
      </c>
      <c r="I234" s="140">
        <v>260400</v>
      </c>
      <c r="J234" s="187">
        <f t="shared" si="11"/>
        <v>260400</v>
      </c>
    </row>
    <row r="235" spans="2:10" ht="19.899999999999999" customHeight="1">
      <c r="B235" s="120">
        <v>19.11</v>
      </c>
      <c r="C235" s="407" t="s">
        <v>65</v>
      </c>
      <c r="D235" s="408"/>
      <c r="E235" s="409"/>
      <c r="F235" s="419" t="s">
        <v>3</v>
      </c>
      <c r="G235" s="420"/>
      <c r="H235" s="129">
        <v>1</v>
      </c>
      <c r="I235" s="140">
        <v>130200</v>
      </c>
      <c r="J235" s="187">
        <f t="shared" si="11"/>
        <v>130200</v>
      </c>
    </row>
    <row r="236" spans="2:10" ht="19.899999999999999" customHeight="1">
      <c r="B236" s="194">
        <v>19.12</v>
      </c>
      <c r="C236" s="407" t="s">
        <v>52</v>
      </c>
      <c r="D236" s="408"/>
      <c r="E236" s="409"/>
      <c r="F236" s="419" t="s">
        <v>3</v>
      </c>
      <c r="G236" s="420"/>
      <c r="H236" s="119">
        <v>1</v>
      </c>
      <c r="I236" s="140">
        <v>316200</v>
      </c>
      <c r="J236" s="187">
        <f t="shared" si="11"/>
        <v>316200</v>
      </c>
    </row>
    <row r="237" spans="2:10" ht="19.899999999999999" customHeight="1">
      <c r="B237" s="120">
        <v>19.13</v>
      </c>
      <c r="C237" s="407" t="s">
        <v>66</v>
      </c>
      <c r="D237" s="408"/>
      <c r="E237" s="409"/>
      <c r="F237" s="419" t="s">
        <v>3</v>
      </c>
      <c r="G237" s="420"/>
      <c r="H237" s="129">
        <v>5</v>
      </c>
      <c r="I237" s="140">
        <v>418500</v>
      </c>
      <c r="J237" s="187">
        <f t="shared" si="11"/>
        <v>2092500</v>
      </c>
    </row>
    <row r="238" spans="2:10" ht="19.899999999999999" customHeight="1">
      <c r="B238" s="194">
        <v>19.14</v>
      </c>
      <c r="C238" s="407" t="s">
        <v>56</v>
      </c>
      <c r="D238" s="408"/>
      <c r="E238" s="409"/>
      <c r="F238" s="419" t="s">
        <v>3</v>
      </c>
      <c r="G238" s="420"/>
      <c r="H238" s="119">
        <v>1</v>
      </c>
      <c r="I238" s="140">
        <v>120900</v>
      </c>
      <c r="J238" s="187">
        <f t="shared" si="11"/>
        <v>120900</v>
      </c>
    </row>
    <row r="239" spans="2:10" ht="19.899999999999999" customHeight="1">
      <c r="B239" s="120">
        <v>19.149999999999999</v>
      </c>
      <c r="C239" s="407" t="s">
        <v>95</v>
      </c>
      <c r="D239" s="408"/>
      <c r="E239" s="409"/>
      <c r="F239" s="419" t="s">
        <v>409</v>
      </c>
      <c r="G239" s="420"/>
      <c r="H239" s="129">
        <v>1</v>
      </c>
      <c r="I239" s="140">
        <v>18600</v>
      </c>
      <c r="J239" s="187">
        <f t="shared" si="11"/>
        <v>18600</v>
      </c>
    </row>
    <row r="240" spans="2:10" ht="19.899999999999999" customHeight="1">
      <c r="B240" s="194">
        <v>19.16</v>
      </c>
      <c r="C240" s="407" t="s">
        <v>96</v>
      </c>
      <c r="D240" s="408"/>
      <c r="E240" s="409"/>
      <c r="F240" s="419" t="s">
        <v>3</v>
      </c>
      <c r="G240" s="420"/>
      <c r="H240" s="119">
        <v>1</v>
      </c>
      <c r="I240" s="140">
        <v>130200</v>
      </c>
      <c r="J240" s="187">
        <f t="shared" si="11"/>
        <v>130200</v>
      </c>
    </row>
    <row r="241" spans="2:10" ht="19.899999999999999" customHeight="1">
      <c r="B241" s="120">
        <v>19.170000000000002</v>
      </c>
      <c r="C241" s="407" t="s">
        <v>97</v>
      </c>
      <c r="D241" s="408"/>
      <c r="E241" s="409"/>
      <c r="F241" s="419" t="s">
        <v>409</v>
      </c>
      <c r="G241" s="420"/>
      <c r="H241" s="129">
        <v>1</v>
      </c>
      <c r="I241" s="140">
        <v>13950</v>
      </c>
      <c r="J241" s="187">
        <f t="shared" si="11"/>
        <v>13950</v>
      </c>
    </row>
    <row r="242" spans="2:10" ht="19.899999999999999" customHeight="1">
      <c r="B242" s="194">
        <v>19.18</v>
      </c>
      <c r="C242" s="407" t="s">
        <v>98</v>
      </c>
      <c r="D242" s="408"/>
      <c r="E242" s="409"/>
      <c r="F242" s="419" t="s">
        <v>409</v>
      </c>
      <c r="G242" s="420"/>
      <c r="H242" s="119">
        <v>1</v>
      </c>
      <c r="I242" s="140">
        <v>9300</v>
      </c>
      <c r="J242" s="187">
        <f t="shared" si="11"/>
        <v>9300</v>
      </c>
    </row>
    <row r="243" spans="2:10" ht="19.899999999999999" customHeight="1">
      <c r="B243" s="120">
        <v>19.190000000000001</v>
      </c>
      <c r="C243" s="407" t="s">
        <v>8</v>
      </c>
      <c r="D243" s="408"/>
      <c r="E243" s="409"/>
      <c r="F243" s="419" t="s">
        <v>3</v>
      </c>
      <c r="G243" s="420"/>
      <c r="H243" s="129">
        <v>1</v>
      </c>
      <c r="I243" s="140">
        <v>74400</v>
      </c>
      <c r="J243" s="187">
        <f t="shared" si="11"/>
        <v>74400</v>
      </c>
    </row>
    <row r="244" spans="2:10" ht="19.899999999999999" customHeight="1">
      <c r="B244" s="194">
        <v>19.2</v>
      </c>
      <c r="C244" s="407" t="s">
        <v>29</v>
      </c>
      <c r="D244" s="408"/>
      <c r="E244" s="409"/>
      <c r="F244" s="419" t="s">
        <v>3</v>
      </c>
      <c r="G244" s="420"/>
      <c r="H244" s="119">
        <v>1</v>
      </c>
      <c r="I244" s="140">
        <v>37200</v>
      </c>
      <c r="J244" s="187">
        <f t="shared" si="11"/>
        <v>37200</v>
      </c>
    </row>
    <row r="245" spans="2:10" ht="19.899999999999999" customHeight="1">
      <c r="B245" s="120">
        <v>19.21</v>
      </c>
      <c r="C245" s="407" t="s">
        <v>32</v>
      </c>
      <c r="D245" s="408"/>
      <c r="E245" s="409"/>
      <c r="F245" s="419" t="s">
        <v>3</v>
      </c>
      <c r="G245" s="420"/>
      <c r="H245" s="129">
        <v>1</v>
      </c>
      <c r="I245" s="140">
        <v>18600</v>
      </c>
      <c r="J245" s="187">
        <f t="shared" si="11"/>
        <v>18600</v>
      </c>
    </row>
    <row r="246" spans="2:10" ht="19.149999999999999" customHeight="1">
      <c r="B246" s="194">
        <v>19.22</v>
      </c>
      <c r="C246" s="407" t="s">
        <v>655</v>
      </c>
      <c r="D246" s="408"/>
      <c r="E246" s="409"/>
      <c r="F246" s="419" t="s">
        <v>3</v>
      </c>
      <c r="G246" s="420"/>
      <c r="H246" s="119">
        <v>1</v>
      </c>
      <c r="I246" s="140">
        <v>334800</v>
      </c>
      <c r="J246" s="187">
        <f t="shared" si="11"/>
        <v>334800</v>
      </c>
    </row>
    <row r="247" spans="2:10" ht="19.899999999999999" customHeight="1">
      <c r="B247" s="120">
        <v>19.23</v>
      </c>
      <c r="C247" s="407" t="s">
        <v>248</v>
      </c>
      <c r="D247" s="408"/>
      <c r="E247" s="409"/>
      <c r="F247" s="419" t="s">
        <v>3</v>
      </c>
      <c r="G247" s="420"/>
      <c r="H247" s="129">
        <v>1</v>
      </c>
      <c r="I247" s="140">
        <v>11160</v>
      </c>
      <c r="J247" s="187">
        <f t="shared" si="11"/>
        <v>11160</v>
      </c>
    </row>
    <row r="248" spans="2:10" ht="32.65" customHeight="1">
      <c r="B248" s="194">
        <v>19.239999999999998</v>
      </c>
      <c r="C248" s="407" t="s">
        <v>654</v>
      </c>
      <c r="D248" s="408"/>
      <c r="E248" s="409"/>
      <c r="F248" s="419" t="s">
        <v>3</v>
      </c>
      <c r="G248" s="420"/>
      <c r="H248" s="119">
        <v>1</v>
      </c>
      <c r="I248" s="140">
        <v>18600</v>
      </c>
      <c r="J248" s="187">
        <f t="shared" si="11"/>
        <v>18600</v>
      </c>
    </row>
    <row r="249" spans="2:10" ht="19.899999999999999" customHeight="1">
      <c r="B249" s="120">
        <v>19.25</v>
      </c>
      <c r="C249" s="407" t="s">
        <v>653</v>
      </c>
      <c r="D249" s="408"/>
      <c r="E249" s="409"/>
      <c r="F249" s="419" t="s">
        <v>3</v>
      </c>
      <c r="G249" s="420"/>
      <c r="H249" s="129">
        <v>1</v>
      </c>
      <c r="I249" s="140">
        <v>418500</v>
      </c>
      <c r="J249" s="187">
        <f t="shared" si="11"/>
        <v>418500</v>
      </c>
    </row>
    <row r="250" spans="2:10" ht="21.4" customHeight="1">
      <c r="B250" s="194">
        <v>19.260000000000002</v>
      </c>
      <c r="C250" s="407" t="s">
        <v>652</v>
      </c>
      <c r="D250" s="408"/>
      <c r="E250" s="409"/>
      <c r="F250" s="419" t="s">
        <v>3</v>
      </c>
      <c r="G250" s="420"/>
      <c r="H250" s="119">
        <v>1</v>
      </c>
      <c r="I250" s="140">
        <v>37200</v>
      </c>
      <c r="J250" s="187">
        <f t="shared" si="11"/>
        <v>37200</v>
      </c>
    </row>
    <row r="251" spans="2:10" ht="30.4" customHeight="1">
      <c r="B251" s="120">
        <v>19.27</v>
      </c>
      <c r="C251" s="407" t="s">
        <v>651</v>
      </c>
      <c r="D251" s="408"/>
      <c r="E251" s="409"/>
      <c r="F251" s="419" t="s">
        <v>3</v>
      </c>
      <c r="G251" s="420"/>
      <c r="H251" s="129">
        <v>1</v>
      </c>
      <c r="I251" s="140">
        <v>297600</v>
      </c>
      <c r="J251" s="187">
        <f t="shared" si="11"/>
        <v>297600</v>
      </c>
    </row>
    <row r="252" spans="2:10" ht="19.899999999999999" customHeight="1">
      <c r="B252" s="194">
        <v>19.28</v>
      </c>
      <c r="C252" s="407" t="s">
        <v>650</v>
      </c>
      <c r="D252" s="408"/>
      <c r="E252" s="409"/>
      <c r="F252" s="419" t="s">
        <v>3</v>
      </c>
      <c r="G252" s="420"/>
      <c r="H252" s="119">
        <v>1</v>
      </c>
      <c r="I252" s="140">
        <v>316200</v>
      </c>
      <c r="J252" s="187">
        <f t="shared" si="11"/>
        <v>316200</v>
      </c>
    </row>
    <row r="253" spans="2:10" ht="19.899999999999999" customHeight="1">
      <c r="B253" s="120">
        <v>19.29</v>
      </c>
      <c r="C253" s="407" t="s">
        <v>649</v>
      </c>
      <c r="D253" s="408"/>
      <c r="E253" s="409"/>
      <c r="F253" s="419" t="s">
        <v>3</v>
      </c>
      <c r="G253" s="420"/>
      <c r="H253" s="129">
        <v>1</v>
      </c>
      <c r="I253" s="140">
        <v>418500</v>
      </c>
      <c r="J253" s="187">
        <f t="shared" si="11"/>
        <v>418500</v>
      </c>
    </row>
    <row r="254" spans="2:10" ht="19.899999999999999" customHeight="1">
      <c r="B254" s="194">
        <v>19.3</v>
      </c>
      <c r="C254" s="407" t="s">
        <v>648</v>
      </c>
      <c r="D254" s="408"/>
      <c r="E254" s="409"/>
      <c r="F254" s="419" t="s">
        <v>3</v>
      </c>
      <c r="G254" s="420"/>
      <c r="H254" s="119">
        <v>1</v>
      </c>
      <c r="I254" s="140">
        <v>93000</v>
      </c>
      <c r="J254" s="187">
        <f t="shared" si="11"/>
        <v>93000</v>
      </c>
    </row>
    <row r="255" spans="2:10" ht="19.899999999999999" customHeight="1">
      <c r="B255" s="120">
        <v>19.309999999999999</v>
      </c>
      <c r="C255" s="407" t="s">
        <v>81</v>
      </c>
      <c r="D255" s="408"/>
      <c r="E255" s="409"/>
      <c r="F255" s="419" t="s">
        <v>3</v>
      </c>
      <c r="G255" s="420"/>
      <c r="H255" s="129">
        <v>1</v>
      </c>
      <c r="I255" s="140">
        <v>55800</v>
      </c>
      <c r="J255" s="187">
        <f t="shared" si="11"/>
        <v>55800</v>
      </c>
    </row>
    <row r="256" spans="2:10" ht="19.899999999999999" customHeight="1">
      <c r="B256" s="194">
        <v>19.32</v>
      </c>
      <c r="C256" s="407" t="s">
        <v>70</v>
      </c>
      <c r="D256" s="408"/>
      <c r="E256" s="409"/>
      <c r="F256" s="419" t="s">
        <v>3</v>
      </c>
      <c r="G256" s="420"/>
      <c r="H256" s="119">
        <v>1</v>
      </c>
      <c r="I256" s="140">
        <v>74400</v>
      </c>
      <c r="J256" s="187">
        <f t="shared" si="11"/>
        <v>74400</v>
      </c>
    </row>
    <row r="257" spans="2:10" ht="19.899999999999999" customHeight="1">
      <c r="B257" s="120">
        <v>19.329999999999998</v>
      </c>
      <c r="C257" s="407" t="s">
        <v>38</v>
      </c>
      <c r="D257" s="408"/>
      <c r="E257" s="409"/>
      <c r="F257" s="419" t="s">
        <v>3</v>
      </c>
      <c r="G257" s="420"/>
      <c r="H257" s="129">
        <v>1</v>
      </c>
      <c r="I257" s="140">
        <v>83700</v>
      </c>
      <c r="J257" s="187">
        <f t="shared" si="11"/>
        <v>83700</v>
      </c>
    </row>
    <row r="258" spans="2:10" ht="19.899999999999999" customHeight="1">
      <c r="B258" s="194">
        <v>19.34</v>
      </c>
      <c r="C258" s="407" t="s">
        <v>647</v>
      </c>
      <c r="D258" s="408"/>
      <c r="E258" s="409"/>
      <c r="F258" s="419" t="s">
        <v>3</v>
      </c>
      <c r="G258" s="420"/>
      <c r="H258" s="119">
        <v>1</v>
      </c>
      <c r="I258" s="140">
        <v>46500</v>
      </c>
      <c r="J258" s="187">
        <f t="shared" si="11"/>
        <v>46500</v>
      </c>
    </row>
    <row r="259" spans="2:10" ht="19.899999999999999" customHeight="1">
      <c r="B259" s="120">
        <v>19.350000000000001</v>
      </c>
      <c r="C259" s="407" t="s">
        <v>73</v>
      </c>
      <c r="D259" s="408"/>
      <c r="E259" s="409"/>
      <c r="F259" s="419" t="s">
        <v>3</v>
      </c>
      <c r="G259" s="420"/>
      <c r="H259" s="129">
        <v>1</v>
      </c>
      <c r="I259" s="140">
        <v>37200</v>
      </c>
      <c r="J259" s="187">
        <f t="shared" si="11"/>
        <v>37200</v>
      </c>
    </row>
    <row r="260" spans="2:10" ht="19.899999999999999" customHeight="1">
      <c r="B260" s="194">
        <v>19.3599999999999</v>
      </c>
      <c r="C260" s="407" t="s">
        <v>646</v>
      </c>
      <c r="D260" s="408"/>
      <c r="E260" s="409"/>
      <c r="F260" s="419" t="s">
        <v>3</v>
      </c>
      <c r="G260" s="420"/>
      <c r="H260" s="119">
        <v>1</v>
      </c>
      <c r="I260" s="140">
        <v>65100</v>
      </c>
      <c r="J260" s="187">
        <f t="shared" si="11"/>
        <v>65100</v>
      </c>
    </row>
    <row r="261" spans="2:10" ht="19.899999999999999" customHeight="1">
      <c r="B261" s="120">
        <v>19.369999999999902</v>
      </c>
      <c r="C261" s="407" t="s">
        <v>645</v>
      </c>
      <c r="D261" s="408"/>
      <c r="E261" s="409"/>
      <c r="F261" s="419" t="s">
        <v>3</v>
      </c>
      <c r="G261" s="420"/>
      <c r="H261" s="129">
        <v>1</v>
      </c>
      <c r="I261" s="140">
        <v>55800</v>
      </c>
      <c r="J261" s="187">
        <f t="shared" si="11"/>
        <v>55800</v>
      </c>
    </row>
    <row r="262" spans="2:10" ht="19.899999999999999" customHeight="1">
      <c r="B262" s="194">
        <v>19.3799999999999</v>
      </c>
      <c r="C262" s="407" t="s">
        <v>74</v>
      </c>
      <c r="D262" s="408"/>
      <c r="E262" s="409"/>
      <c r="F262" s="419" t="s">
        <v>3</v>
      </c>
      <c r="G262" s="420"/>
      <c r="H262" s="119">
        <v>1</v>
      </c>
      <c r="I262" s="140">
        <v>41850</v>
      </c>
      <c r="J262" s="187">
        <f t="shared" si="11"/>
        <v>41850</v>
      </c>
    </row>
    <row r="263" spans="2:10" ht="19.899999999999999" customHeight="1">
      <c r="B263" s="120">
        <v>19.389999999999901</v>
      </c>
      <c r="C263" s="407" t="s">
        <v>644</v>
      </c>
      <c r="D263" s="408"/>
      <c r="E263" s="409"/>
      <c r="F263" s="419" t="s">
        <v>3</v>
      </c>
      <c r="G263" s="420"/>
      <c r="H263" s="129">
        <v>1</v>
      </c>
      <c r="I263" s="140">
        <v>74400</v>
      </c>
      <c r="J263" s="187">
        <f t="shared" si="11"/>
        <v>74400</v>
      </c>
    </row>
    <row r="264" spans="2:10" ht="19.899999999999999" customHeight="1">
      <c r="B264" s="194">
        <v>19.399999999999899</v>
      </c>
      <c r="C264" s="407" t="s">
        <v>37</v>
      </c>
      <c r="D264" s="408"/>
      <c r="E264" s="409"/>
      <c r="F264" s="419" t="s">
        <v>3</v>
      </c>
      <c r="G264" s="420"/>
      <c r="H264" s="119">
        <v>1</v>
      </c>
      <c r="I264" s="140">
        <v>37200</v>
      </c>
      <c r="J264" s="187">
        <f t="shared" si="11"/>
        <v>37200</v>
      </c>
    </row>
    <row r="265" spans="2:10" ht="19.899999999999999" customHeight="1">
      <c r="B265" s="120">
        <v>19.409999999999901</v>
      </c>
      <c r="C265" s="407" t="s">
        <v>643</v>
      </c>
      <c r="D265" s="408"/>
      <c r="E265" s="409"/>
      <c r="F265" s="419" t="s">
        <v>3</v>
      </c>
      <c r="G265" s="420"/>
      <c r="H265" s="129">
        <v>1</v>
      </c>
      <c r="I265" s="140">
        <v>41850</v>
      </c>
      <c r="J265" s="187">
        <f t="shared" si="11"/>
        <v>41850</v>
      </c>
    </row>
    <row r="266" spans="2:10" ht="19.899999999999999" customHeight="1">
      <c r="B266" s="194">
        <v>19.419999999999899</v>
      </c>
      <c r="C266" s="407" t="s">
        <v>72</v>
      </c>
      <c r="D266" s="408"/>
      <c r="E266" s="409"/>
      <c r="F266" s="419" t="s">
        <v>3</v>
      </c>
      <c r="G266" s="420"/>
      <c r="H266" s="119">
        <v>1</v>
      </c>
      <c r="I266" s="140">
        <v>55800</v>
      </c>
      <c r="J266" s="187">
        <f t="shared" si="11"/>
        <v>55800</v>
      </c>
    </row>
    <row r="267" spans="2:10" s="191" customFormat="1" ht="19.899999999999999" customHeight="1">
      <c r="B267" s="193">
        <v>20</v>
      </c>
      <c r="C267" s="421" t="s">
        <v>127</v>
      </c>
      <c r="D267" s="422"/>
      <c r="E267" s="423"/>
      <c r="F267" s="424"/>
      <c r="G267" s="425"/>
      <c r="H267" s="136"/>
      <c r="I267" s="192"/>
      <c r="J267" s="192"/>
    </row>
    <row r="268" spans="2:10" ht="19.899999999999999" customHeight="1">
      <c r="B268" s="120">
        <v>20.100000000000001</v>
      </c>
      <c r="C268" s="407" t="s">
        <v>35</v>
      </c>
      <c r="D268" s="408"/>
      <c r="E268" s="409"/>
      <c r="F268" s="419" t="s">
        <v>3</v>
      </c>
      <c r="G268" s="420"/>
      <c r="H268" s="119">
        <v>1</v>
      </c>
      <c r="I268" s="140">
        <v>418500</v>
      </c>
      <c r="J268" s="187">
        <f t="shared" ref="J268:J276" si="12">I268*H268</f>
        <v>418500</v>
      </c>
    </row>
    <row r="269" spans="2:10" ht="19.899999999999999" customHeight="1">
      <c r="B269" s="120">
        <v>20.2</v>
      </c>
      <c r="C269" s="407" t="s">
        <v>642</v>
      </c>
      <c r="D269" s="408"/>
      <c r="E269" s="409"/>
      <c r="F269" s="419" t="s">
        <v>3</v>
      </c>
      <c r="G269" s="420"/>
      <c r="H269" s="129">
        <v>1</v>
      </c>
      <c r="I269" s="140">
        <v>27900</v>
      </c>
      <c r="J269" s="187">
        <f t="shared" si="12"/>
        <v>27900</v>
      </c>
    </row>
    <row r="270" spans="2:10" ht="19.899999999999999" customHeight="1">
      <c r="B270" s="120">
        <v>20.3</v>
      </c>
      <c r="C270" s="407" t="s">
        <v>57</v>
      </c>
      <c r="D270" s="408"/>
      <c r="E270" s="409"/>
      <c r="F270" s="419" t="s">
        <v>3</v>
      </c>
      <c r="G270" s="420"/>
      <c r="H270" s="119">
        <v>1</v>
      </c>
      <c r="I270" s="140">
        <v>46500</v>
      </c>
      <c r="J270" s="187">
        <f t="shared" si="12"/>
        <v>46500</v>
      </c>
    </row>
    <row r="271" spans="2:10" ht="19.899999999999999" customHeight="1">
      <c r="B271" s="120">
        <v>20.399999999999999</v>
      </c>
      <c r="C271" s="407" t="s">
        <v>58</v>
      </c>
      <c r="D271" s="408"/>
      <c r="E271" s="409"/>
      <c r="F271" s="419" t="s">
        <v>3</v>
      </c>
      <c r="G271" s="420"/>
      <c r="H271" s="129">
        <v>1</v>
      </c>
      <c r="I271" s="140">
        <v>74400</v>
      </c>
      <c r="J271" s="187">
        <f t="shared" si="12"/>
        <v>74400</v>
      </c>
    </row>
    <row r="272" spans="2:10" ht="19.899999999999999" customHeight="1">
      <c r="B272" s="120">
        <v>20.5</v>
      </c>
      <c r="C272" s="407" t="s">
        <v>641</v>
      </c>
      <c r="D272" s="408"/>
      <c r="E272" s="409"/>
      <c r="F272" s="419" t="s">
        <v>3</v>
      </c>
      <c r="G272" s="420"/>
      <c r="H272" s="119">
        <v>1</v>
      </c>
      <c r="I272" s="140">
        <v>297600</v>
      </c>
      <c r="J272" s="187">
        <f t="shared" si="12"/>
        <v>297600</v>
      </c>
    </row>
    <row r="273" spans="2:10" ht="19.899999999999999" customHeight="1">
      <c r="B273" s="120">
        <v>20.6</v>
      </c>
      <c r="C273" s="407" t="s">
        <v>59</v>
      </c>
      <c r="D273" s="408"/>
      <c r="E273" s="409"/>
      <c r="F273" s="419" t="s">
        <v>3</v>
      </c>
      <c r="G273" s="420"/>
      <c r="H273" s="129">
        <v>1</v>
      </c>
      <c r="I273" s="140">
        <v>372000</v>
      </c>
      <c r="J273" s="187">
        <f t="shared" si="12"/>
        <v>372000</v>
      </c>
    </row>
    <row r="274" spans="2:10" ht="19.899999999999999" customHeight="1">
      <c r="B274" s="120">
        <v>20.7</v>
      </c>
      <c r="C274" s="407" t="s">
        <v>60</v>
      </c>
      <c r="D274" s="408"/>
      <c r="E274" s="409"/>
      <c r="F274" s="419" t="s">
        <v>3</v>
      </c>
      <c r="G274" s="420"/>
      <c r="H274" s="119">
        <v>1</v>
      </c>
      <c r="I274" s="140">
        <v>55800</v>
      </c>
      <c r="J274" s="187">
        <f t="shared" si="12"/>
        <v>55800</v>
      </c>
    </row>
    <row r="275" spans="2:10" ht="19.899999999999999" customHeight="1">
      <c r="B275" s="120">
        <v>20.8</v>
      </c>
      <c r="C275" s="407" t="s">
        <v>68</v>
      </c>
      <c r="D275" s="408"/>
      <c r="E275" s="409"/>
      <c r="F275" s="419" t="s">
        <v>3</v>
      </c>
      <c r="G275" s="420"/>
      <c r="H275" s="129">
        <v>1</v>
      </c>
      <c r="I275" s="140">
        <v>65100</v>
      </c>
      <c r="J275" s="187">
        <f t="shared" si="12"/>
        <v>65100</v>
      </c>
    </row>
    <row r="276" spans="2:10" ht="19.899999999999999" customHeight="1">
      <c r="B276" s="120">
        <v>20.9</v>
      </c>
      <c r="C276" s="407" t="s">
        <v>69</v>
      </c>
      <c r="D276" s="408"/>
      <c r="E276" s="409"/>
      <c r="F276" s="419" t="s">
        <v>3</v>
      </c>
      <c r="G276" s="420"/>
      <c r="H276" s="119">
        <v>1</v>
      </c>
      <c r="I276" s="140">
        <v>325500</v>
      </c>
      <c r="J276" s="187">
        <f t="shared" si="12"/>
        <v>325500</v>
      </c>
    </row>
    <row r="277" spans="2:10" s="191" customFormat="1" ht="19.899999999999999" customHeight="1">
      <c r="B277" s="193">
        <v>20</v>
      </c>
      <c r="C277" s="421" t="s">
        <v>640</v>
      </c>
      <c r="D277" s="422"/>
      <c r="E277" s="423"/>
      <c r="F277" s="424"/>
      <c r="G277" s="425"/>
      <c r="H277" s="136"/>
      <c r="I277" s="192"/>
      <c r="J277" s="192"/>
    </row>
    <row r="278" spans="2:10" ht="19.899999999999999" customHeight="1">
      <c r="B278" s="120">
        <v>20.100000000000001</v>
      </c>
      <c r="C278" s="407" t="s">
        <v>88</v>
      </c>
      <c r="D278" s="408"/>
      <c r="E278" s="409"/>
      <c r="F278" s="414" t="s">
        <v>3</v>
      </c>
      <c r="G278" s="415"/>
      <c r="H278" s="129">
        <v>1</v>
      </c>
      <c r="I278" s="140">
        <v>7254000</v>
      </c>
      <c r="J278" s="187">
        <f t="shared" ref="J278:J286" si="13">I278*H278</f>
        <v>7254000</v>
      </c>
    </row>
    <row r="279" spans="2:10" ht="19.899999999999999" customHeight="1">
      <c r="B279" s="120">
        <v>20.2</v>
      </c>
      <c r="C279" s="407" t="s">
        <v>86</v>
      </c>
      <c r="D279" s="408"/>
      <c r="E279" s="409"/>
      <c r="F279" s="414" t="s">
        <v>3</v>
      </c>
      <c r="G279" s="415"/>
      <c r="H279" s="129">
        <v>1</v>
      </c>
      <c r="I279" s="190">
        <v>3217800</v>
      </c>
      <c r="J279" s="187">
        <f t="shared" si="13"/>
        <v>3217800</v>
      </c>
    </row>
    <row r="280" spans="2:10" ht="19.899999999999999" customHeight="1">
      <c r="B280" s="120">
        <v>20.3</v>
      </c>
      <c r="C280" s="407" t="s">
        <v>89</v>
      </c>
      <c r="D280" s="408"/>
      <c r="E280" s="409"/>
      <c r="F280" s="414" t="s">
        <v>3</v>
      </c>
      <c r="G280" s="415"/>
      <c r="H280" s="129">
        <v>1</v>
      </c>
      <c r="I280" s="189">
        <v>883500</v>
      </c>
      <c r="J280" s="187">
        <f t="shared" si="13"/>
        <v>883500</v>
      </c>
    </row>
    <row r="281" spans="2:10" ht="19.899999999999999" customHeight="1">
      <c r="B281" s="120">
        <v>20.399999999999999</v>
      </c>
      <c r="C281" s="407" t="s">
        <v>90</v>
      </c>
      <c r="D281" s="408"/>
      <c r="E281" s="409"/>
      <c r="F281" s="414" t="s">
        <v>3</v>
      </c>
      <c r="G281" s="415"/>
      <c r="H281" s="129">
        <v>1</v>
      </c>
      <c r="I281" s="189">
        <v>1143900</v>
      </c>
      <c r="J281" s="187">
        <f t="shared" si="13"/>
        <v>1143900</v>
      </c>
    </row>
    <row r="282" spans="2:10" ht="19.899999999999999" customHeight="1">
      <c r="B282" s="120">
        <v>20.5</v>
      </c>
      <c r="C282" s="407" t="s">
        <v>91</v>
      </c>
      <c r="D282" s="408"/>
      <c r="E282" s="409"/>
      <c r="F282" s="414" t="s">
        <v>3</v>
      </c>
      <c r="G282" s="415"/>
      <c r="H282" s="129">
        <v>1</v>
      </c>
      <c r="I282" s="189">
        <v>1060200</v>
      </c>
      <c r="J282" s="187">
        <f t="shared" si="13"/>
        <v>1060200</v>
      </c>
    </row>
    <row r="283" spans="2:10" ht="19.899999999999999" customHeight="1">
      <c r="B283" s="120">
        <v>20.6</v>
      </c>
      <c r="C283" s="407" t="s">
        <v>639</v>
      </c>
      <c r="D283" s="408"/>
      <c r="E283" s="409"/>
      <c r="F283" s="414" t="s">
        <v>3</v>
      </c>
      <c r="G283" s="415"/>
      <c r="H283" s="129">
        <v>1</v>
      </c>
      <c r="I283" s="189">
        <v>2511000</v>
      </c>
      <c r="J283" s="187">
        <f t="shared" si="13"/>
        <v>2511000</v>
      </c>
    </row>
    <row r="284" spans="2:10" ht="19.899999999999999" customHeight="1">
      <c r="B284" s="120">
        <v>20.7</v>
      </c>
      <c r="C284" s="407" t="s">
        <v>92</v>
      </c>
      <c r="D284" s="408"/>
      <c r="E284" s="409"/>
      <c r="F284" s="414" t="s">
        <v>3</v>
      </c>
      <c r="G284" s="415"/>
      <c r="H284" s="129">
        <v>1</v>
      </c>
      <c r="I284" s="189">
        <v>88350</v>
      </c>
      <c r="J284" s="187">
        <f t="shared" si="13"/>
        <v>88350</v>
      </c>
    </row>
    <row r="285" spans="2:10" ht="19.899999999999999" customHeight="1">
      <c r="B285" s="120">
        <v>20.8</v>
      </c>
      <c r="C285" s="407" t="s">
        <v>87</v>
      </c>
      <c r="D285" s="408"/>
      <c r="E285" s="409"/>
      <c r="F285" s="414" t="s">
        <v>3</v>
      </c>
      <c r="G285" s="415"/>
      <c r="H285" s="129">
        <v>1</v>
      </c>
      <c r="I285" s="189">
        <v>55800</v>
      </c>
      <c r="J285" s="187">
        <f t="shared" si="13"/>
        <v>55800</v>
      </c>
    </row>
    <row r="286" spans="2:10" ht="19.899999999999999" customHeight="1">
      <c r="B286" s="120">
        <v>20.9</v>
      </c>
      <c r="C286" s="407" t="s">
        <v>638</v>
      </c>
      <c r="D286" s="408"/>
      <c r="E286" s="409"/>
      <c r="F286" s="414" t="s">
        <v>3</v>
      </c>
      <c r="G286" s="415"/>
      <c r="H286" s="125">
        <v>1</v>
      </c>
      <c r="I286" s="188">
        <v>2483100</v>
      </c>
      <c r="J286" s="187">
        <f t="shared" si="13"/>
        <v>2483100</v>
      </c>
    </row>
    <row r="287" spans="2:10" ht="19.899999999999999" customHeight="1">
      <c r="B287" s="186">
        <v>21</v>
      </c>
      <c r="C287" s="416" t="s">
        <v>364</v>
      </c>
      <c r="D287" s="417"/>
      <c r="E287" s="417"/>
      <c r="F287" s="417"/>
      <c r="G287" s="417"/>
      <c r="H287" s="417"/>
      <c r="I287" s="417"/>
      <c r="J287" s="418"/>
    </row>
    <row r="288" spans="2:10" ht="99" customHeight="1">
      <c r="B288" s="186">
        <v>21.1</v>
      </c>
      <c r="C288" s="407" t="s">
        <v>363</v>
      </c>
      <c r="D288" s="408"/>
      <c r="E288" s="409"/>
      <c r="F288" s="410" t="s">
        <v>3</v>
      </c>
      <c r="G288" s="411"/>
      <c r="H288" s="125">
        <v>1</v>
      </c>
      <c r="I288" s="185">
        <v>413836709</v>
      </c>
      <c r="J288" s="185">
        <v>413836709</v>
      </c>
    </row>
    <row r="289" spans="2:10" ht="12.75">
      <c r="B289" s="406" t="s">
        <v>295</v>
      </c>
      <c r="C289" s="406"/>
      <c r="D289" s="406"/>
      <c r="E289" s="406"/>
      <c r="F289" s="406"/>
      <c r="G289" s="406"/>
      <c r="H289" s="406"/>
      <c r="I289" s="406"/>
      <c r="J289" s="184">
        <f>SUM(J7:J288)</f>
        <v>1282614409.02</v>
      </c>
    </row>
    <row r="290" spans="2:10" ht="12.75">
      <c r="B290" s="406" t="s">
        <v>193</v>
      </c>
      <c r="C290" s="406"/>
      <c r="D290" s="406"/>
      <c r="E290" s="406"/>
      <c r="F290" s="406"/>
      <c r="G290" s="406"/>
      <c r="H290" s="406"/>
      <c r="I290" s="406"/>
      <c r="J290" s="184">
        <f>J289*0.21</f>
        <v>269349025.89419997</v>
      </c>
    </row>
    <row r="291" spans="2:10" ht="12.75">
      <c r="B291" s="406" t="s">
        <v>194</v>
      </c>
      <c r="C291" s="406"/>
      <c r="D291" s="406"/>
      <c r="E291" s="406"/>
      <c r="F291" s="406"/>
      <c r="G291" s="406"/>
      <c r="H291" s="406"/>
      <c r="I291" s="406"/>
      <c r="J291" s="184">
        <f>J289*0.02</f>
        <v>25652288.180399999</v>
      </c>
    </row>
    <row r="292" spans="2:10" ht="12.75">
      <c r="B292" s="406" t="s">
        <v>195</v>
      </c>
      <c r="C292" s="406"/>
      <c r="D292" s="406"/>
      <c r="E292" s="406"/>
      <c r="F292" s="406"/>
      <c r="G292" s="406"/>
      <c r="H292" s="406"/>
      <c r="I292" s="406"/>
      <c r="J292" s="184">
        <f>J289*0.05</f>
        <v>64130720.451000005</v>
      </c>
    </row>
    <row r="293" spans="2:10" ht="12.75">
      <c r="B293" s="406" t="s">
        <v>196</v>
      </c>
      <c r="C293" s="406"/>
      <c r="D293" s="406"/>
      <c r="E293" s="406"/>
      <c r="F293" s="406"/>
      <c r="G293" s="406"/>
      <c r="H293" s="406"/>
      <c r="I293" s="406"/>
      <c r="J293" s="184">
        <f>J292*0.19</f>
        <v>12184836.885690002</v>
      </c>
    </row>
    <row r="294" spans="2:10" ht="12.75">
      <c r="B294" s="406" t="s">
        <v>361</v>
      </c>
      <c r="C294" s="406"/>
      <c r="D294" s="406"/>
      <c r="E294" s="406"/>
      <c r="F294" s="406"/>
      <c r="G294" s="406"/>
      <c r="H294" s="406"/>
      <c r="I294" s="406"/>
      <c r="J294" s="183">
        <f>J289+J290+J291+J292+J293</f>
        <v>1653931280.4312897</v>
      </c>
    </row>
    <row r="295" spans="2:10" ht="25.5" customHeight="1">
      <c r="B295" s="412" t="s">
        <v>637</v>
      </c>
      <c r="C295" s="412"/>
      <c r="D295" s="412"/>
      <c r="E295" s="412"/>
      <c r="F295" s="182"/>
      <c r="G295" s="182"/>
      <c r="H295" s="182"/>
      <c r="I295" s="181"/>
      <c r="J295" s="180"/>
    </row>
    <row r="296" spans="2:10" ht="25.5" customHeight="1">
      <c r="B296" s="413"/>
      <c r="C296" s="413"/>
      <c r="D296" s="413"/>
      <c r="E296" s="413"/>
      <c r="F296" s="182"/>
      <c r="G296" s="182"/>
      <c r="H296" s="182"/>
      <c r="I296" s="181"/>
      <c r="J296" s="180"/>
    </row>
    <row r="297" spans="2:10" ht="25.5" customHeight="1">
      <c r="B297" s="413"/>
      <c r="C297" s="413"/>
      <c r="D297" s="413"/>
      <c r="E297" s="413"/>
      <c r="F297" s="182"/>
      <c r="G297" s="182"/>
      <c r="H297" s="182"/>
      <c r="I297" s="181"/>
      <c r="J297" s="180"/>
    </row>
    <row r="298" spans="2:10" ht="20.65" customHeight="1">
      <c r="C298" s="175"/>
      <c r="D298" s="175"/>
      <c r="E298" s="174" t="s">
        <v>636</v>
      </c>
      <c r="F298" s="179"/>
      <c r="G298" s="179"/>
      <c r="H298" s="179"/>
      <c r="I298" s="178"/>
      <c r="J298" s="177"/>
    </row>
    <row r="299" spans="2:10" ht="20.65" customHeight="1">
      <c r="B299" s="175"/>
      <c r="C299" s="175"/>
      <c r="D299" s="175"/>
      <c r="E299" s="174" t="s">
        <v>635</v>
      </c>
      <c r="F299" s="173" t="s">
        <v>634</v>
      </c>
      <c r="G299" s="173"/>
      <c r="H299" s="173"/>
      <c r="I299" s="172"/>
      <c r="J299" s="171"/>
    </row>
    <row r="300" spans="2:10" ht="20.65" customHeight="1">
      <c r="B300" s="175"/>
      <c r="C300" s="175"/>
      <c r="D300" s="175"/>
      <c r="E300" s="174" t="s">
        <v>348</v>
      </c>
      <c r="F300" s="173" t="s">
        <v>633</v>
      </c>
      <c r="G300" s="173"/>
      <c r="H300" s="173"/>
      <c r="I300" s="172"/>
      <c r="J300" s="171"/>
    </row>
    <row r="301" spans="2:10" ht="20.65" customHeight="1">
      <c r="B301" s="175"/>
      <c r="C301" s="175"/>
      <c r="D301" s="175"/>
      <c r="E301" s="174" t="s">
        <v>350</v>
      </c>
      <c r="F301" s="173" t="s">
        <v>632</v>
      </c>
      <c r="G301" s="173"/>
      <c r="H301" s="173"/>
      <c r="I301" s="172"/>
      <c r="J301" s="171"/>
    </row>
    <row r="302" spans="2:10" ht="20.65" customHeight="1">
      <c r="B302" s="175"/>
      <c r="C302" s="175"/>
      <c r="D302" s="175"/>
      <c r="E302" s="174" t="s">
        <v>352</v>
      </c>
      <c r="F302" s="173" t="s">
        <v>630</v>
      </c>
      <c r="G302" s="173"/>
      <c r="H302" s="173"/>
      <c r="I302" s="172"/>
      <c r="J302" s="171"/>
    </row>
    <row r="303" spans="2:10" ht="20.65" customHeight="1">
      <c r="B303" s="175"/>
      <c r="C303" s="175"/>
      <c r="D303" s="175"/>
      <c r="E303" s="174" t="s">
        <v>353</v>
      </c>
      <c r="F303" s="176" t="s">
        <v>631</v>
      </c>
      <c r="G303" s="173"/>
      <c r="H303" s="173"/>
      <c r="I303" s="172"/>
      <c r="J303" s="171"/>
    </row>
    <row r="304" spans="2:10" ht="20.65" customHeight="1">
      <c r="B304" s="175"/>
      <c r="C304" s="175"/>
      <c r="D304" s="175"/>
      <c r="E304" s="174" t="s">
        <v>355</v>
      </c>
      <c r="F304" s="173" t="s">
        <v>630</v>
      </c>
      <c r="G304" s="173"/>
      <c r="H304" s="173"/>
      <c r="I304" s="172"/>
      <c r="J304" s="171"/>
    </row>
    <row r="305" spans="2:10" ht="20.65" customHeight="1">
      <c r="B305" s="175"/>
      <c r="C305" s="175"/>
      <c r="D305" s="175"/>
      <c r="E305" s="174" t="s">
        <v>356</v>
      </c>
      <c r="F305" s="173" t="s">
        <v>629</v>
      </c>
      <c r="G305" s="173"/>
      <c r="H305" s="173"/>
      <c r="I305" s="172"/>
      <c r="J305" s="171"/>
    </row>
    <row r="306" spans="2:10" ht="13.15" customHeight="1"/>
  </sheetData>
  <mergeCells count="577">
    <mergeCell ref="B2:D4"/>
    <mergeCell ref="E2:J2"/>
    <mergeCell ref="E3:J3"/>
    <mergeCell ref="F4:I4"/>
    <mergeCell ref="B5:J5"/>
    <mergeCell ref="C6:E6"/>
    <mergeCell ref="F6:G6"/>
    <mergeCell ref="C11:E11"/>
    <mergeCell ref="F11:G11"/>
    <mergeCell ref="C12:E12"/>
    <mergeCell ref="F12:G12"/>
    <mergeCell ref="C7:E7"/>
    <mergeCell ref="F7:G7"/>
    <mergeCell ref="C8:E8"/>
    <mergeCell ref="F8:G8"/>
    <mergeCell ref="C9:E9"/>
    <mergeCell ref="F9:G9"/>
    <mergeCell ref="C10:E10"/>
    <mergeCell ref="F10:G10"/>
    <mergeCell ref="C13:E13"/>
    <mergeCell ref="F13:G13"/>
    <mergeCell ref="C14:E14"/>
    <mergeCell ref="F14:G14"/>
    <mergeCell ref="C15:E15"/>
    <mergeCell ref="F15:G15"/>
    <mergeCell ref="C16:E16"/>
    <mergeCell ref="F16:G16"/>
    <mergeCell ref="C17:E17"/>
    <mergeCell ref="F17:G17"/>
    <mergeCell ref="C18:E18"/>
    <mergeCell ref="F18:G18"/>
    <mergeCell ref="C19:E19"/>
    <mergeCell ref="F19:G19"/>
    <mergeCell ref="C20:E20"/>
    <mergeCell ref="F20:G20"/>
    <mergeCell ref="C21:E21"/>
    <mergeCell ref="F21:G21"/>
    <mergeCell ref="C22:E22"/>
    <mergeCell ref="F22:G22"/>
    <mergeCell ref="C23:E23"/>
    <mergeCell ref="F23:G23"/>
    <mergeCell ref="C24:E24"/>
    <mergeCell ref="F24:G24"/>
    <mergeCell ref="C25:E25"/>
    <mergeCell ref="F25:G25"/>
    <mergeCell ref="C26:E26"/>
    <mergeCell ref="F26:G26"/>
    <mergeCell ref="C27:E27"/>
    <mergeCell ref="F27:G27"/>
    <mergeCell ref="C28:E28"/>
    <mergeCell ref="F28:G28"/>
    <mergeCell ref="C29:E29"/>
    <mergeCell ref="F29:G29"/>
    <mergeCell ref="C30:E30"/>
    <mergeCell ref="F30:G30"/>
    <mergeCell ref="C31:E31"/>
    <mergeCell ref="F31:G31"/>
    <mergeCell ref="C32:E32"/>
    <mergeCell ref="F32:G32"/>
    <mergeCell ref="C33:E33"/>
    <mergeCell ref="F33:G33"/>
    <mergeCell ref="C34:E34"/>
    <mergeCell ref="F34:G34"/>
    <mergeCell ref="C35:E35"/>
    <mergeCell ref="F35:G35"/>
    <mergeCell ref="C36:E36"/>
    <mergeCell ref="F36:G36"/>
    <mergeCell ref="C37:E37"/>
    <mergeCell ref="F37:G37"/>
    <mergeCell ref="C38:E38"/>
    <mergeCell ref="F38:G38"/>
    <mergeCell ref="C39:E39"/>
    <mergeCell ref="F39:G39"/>
    <mergeCell ref="C40:E40"/>
    <mergeCell ref="F40:G40"/>
    <mergeCell ref="C41:E41"/>
    <mergeCell ref="F41:G41"/>
    <mergeCell ref="C42:E42"/>
    <mergeCell ref="F42:G42"/>
    <mergeCell ref="C43:E43"/>
    <mergeCell ref="F43:G43"/>
    <mergeCell ref="C44:E44"/>
    <mergeCell ref="F44:G44"/>
    <mergeCell ref="C45:E45"/>
    <mergeCell ref="F45:G45"/>
    <mergeCell ref="C46:E46"/>
    <mergeCell ref="F46:G46"/>
    <mergeCell ref="C47:E47"/>
    <mergeCell ref="F47:G47"/>
    <mergeCell ref="C48:E48"/>
    <mergeCell ref="F48:G48"/>
    <mergeCell ref="C49:E49"/>
    <mergeCell ref="F49:G49"/>
    <mergeCell ref="C50:E50"/>
    <mergeCell ref="F50:G50"/>
    <mergeCell ref="C51:E51"/>
    <mergeCell ref="F51:G51"/>
    <mergeCell ref="C52:E52"/>
    <mergeCell ref="F52:G52"/>
    <mergeCell ref="C53:E53"/>
    <mergeCell ref="F53:G53"/>
    <mergeCell ref="C54:E54"/>
    <mergeCell ref="F54:G54"/>
    <mergeCell ref="C55:E55"/>
    <mergeCell ref="F55:G55"/>
    <mergeCell ref="C56:E56"/>
    <mergeCell ref="F56:G56"/>
    <mergeCell ref="C57:E57"/>
    <mergeCell ref="F57:G57"/>
    <mergeCell ref="C58:E58"/>
    <mergeCell ref="F58:G58"/>
    <mergeCell ref="C59:E59"/>
    <mergeCell ref="F59:G59"/>
    <mergeCell ref="C60:E60"/>
    <mergeCell ref="F60:G60"/>
    <mergeCell ref="C61:E61"/>
    <mergeCell ref="F61:G61"/>
    <mergeCell ref="C62:E62"/>
    <mergeCell ref="F62:G62"/>
    <mergeCell ref="C63:E63"/>
    <mergeCell ref="F63:G63"/>
    <mergeCell ref="C64:E64"/>
    <mergeCell ref="F64:G64"/>
    <mergeCell ref="C65:E65"/>
    <mergeCell ref="F65:G65"/>
    <mergeCell ref="C66:E66"/>
    <mergeCell ref="F66:G66"/>
    <mergeCell ref="C67:E67"/>
    <mergeCell ref="F67:G67"/>
    <mergeCell ref="C68:E68"/>
    <mergeCell ref="F68:G68"/>
    <mergeCell ref="C69:E69"/>
    <mergeCell ref="F69:G69"/>
    <mergeCell ref="C70:E70"/>
    <mergeCell ref="F70:G70"/>
    <mergeCell ref="C71:E71"/>
    <mergeCell ref="F71:G71"/>
    <mergeCell ref="C72:E72"/>
    <mergeCell ref="F72:G72"/>
    <mergeCell ref="C73:E73"/>
    <mergeCell ref="F73:G73"/>
    <mergeCell ref="C74:E74"/>
    <mergeCell ref="F74:G74"/>
    <mergeCell ref="C75:E75"/>
    <mergeCell ref="F75:G75"/>
    <mergeCell ref="C76:E76"/>
    <mergeCell ref="F76:G76"/>
    <mergeCell ref="C77:E77"/>
    <mergeCell ref="F77:G77"/>
    <mergeCell ref="C78:E78"/>
    <mergeCell ref="F78:G78"/>
    <mergeCell ref="C79:E79"/>
    <mergeCell ref="F79:G79"/>
    <mergeCell ref="C80:E80"/>
    <mergeCell ref="F80:G80"/>
    <mergeCell ref="C81:E81"/>
    <mergeCell ref="F81:G81"/>
    <mergeCell ref="C82:E82"/>
    <mergeCell ref="F82:G82"/>
    <mergeCell ref="C83:E83"/>
    <mergeCell ref="F83:G83"/>
    <mergeCell ref="C84:E84"/>
    <mergeCell ref="F84:G84"/>
    <mergeCell ref="C85:E85"/>
    <mergeCell ref="F85:G85"/>
    <mergeCell ref="C86:E86"/>
    <mergeCell ref="F86:G86"/>
    <mergeCell ref="C87:E87"/>
    <mergeCell ref="F87:G87"/>
    <mergeCell ref="C88:E88"/>
    <mergeCell ref="F88:G88"/>
    <mergeCell ref="C89:E89"/>
    <mergeCell ref="F89:G89"/>
    <mergeCell ref="C90:E90"/>
    <mergeCell ref="F90:G90"/>
    <mergeCell ref="C91:E91"/>
    <mergeCell ref="F91:G91"/>
    <mergeCell ref="C92:E92"/>
    <mergeCell ref="F92:G92"/>
    <mergeCell ref="C93:E93"/>
    <mergeCell ref="F93:G93"/>
    <mergeCell ref="C94:E94"/>
    <mergeCell ref="F94:G94"/>
    <mergeCell ref="C95:E95"/>
    <mergeCell ref="F95:G95"/>
    <mergeCell ref="C96:E96"/>
    <mergeCell ref="F96:G96"/>
    <mergeCell ref="C97:E97"/>
    <mergeCell ref="F97:G97"/>
    <mergeCell ref="C98:E98"/>
    <mergeCell ref="F98:G98"/>
    <mergeCell ref="C99:E99"/>
    <mergeCell ref="F99:G99"/>
    <mergeCell ref="C100:E100"/>
    <mergeCell ref="F100:G100"/>
    <mergeCell ref="C101:E101"/>
    <mergeCell ref="F101:G101"/>
    <mergeCell ref="C102:E102"/>
    <mergeCell ref="F102:G102"/>
    <mergeCell ref="C103:E103"/>
    <mergeCell ref="F103:G103"/>
    <mergeCell ref="C104:E104"/>
    <mergeCell ref="F104:G104"/>
    <mergeCell ref="C105:E105"/>
    <mergeCell ref="F105:G105"/>
    <mergeCell ref="C106:E106"/>
    <mergeCell ref="F106:G106"/>
    <mergeCell ref="C107:E107"/>
    <mergeCell ref="F107:G107"/>
    <mergeCell ref="C108:E108"/>
    <mergeCell ref="F108:G108"/>
    <mergeCell ref="C109:E109"/>
    <mergeCell ref="F109:G109"/>
    <mergeCell ref="C110:E110"/>
    <mergeCell ref="F110:G110"/>
    <mergeCell ref="C111:E111"/>
    <mergeCell ref="F111:G111"/>
    <mergeCell ref="C112:E112"/>
    <mergeCell ref="F112:G112"/>
    <mergeCell ref="C113:E113"/>
    <mergeCell ref="F113:G113"/>
    <mergeCell ref="C114:E114"/>
    <mergeCell ref="F114:G114"/>
    <mergeCell ref="C115:E115"/>
    <mergeCell ref="F115:G115"/>
    <mergeCell ref="C116:E116"/>
    <mergeCell ref="F116:G116"/>
    <mergeCell ref="C117:E117"/>
    <mergeCell ref="F117:G117"/>
    <mergeCell ref="C118:E118"/>
    <mergeCell ref="F118:G118"/>
    <mergeCell ref="C119:E119"/>
    <mergeCell ref="F119:G119"/>
    <mergeCell ref="C120:E120"/>
    <mergeCell ref="F120:G120"/>
    <mergeCell ref="C121:E121"/>
    <mergeCell ref="F121:G121"/>
    <mergeCell ref="C122:E122"/>
    <mergeCell ref="F122:G122"/>
    <mergeCell ref="C123:E123"/>
    <mergeCell ref="F123:G123"/>
    <mergeCell ref="C124:E124"/>
    <mergeCell ref="F124:G124"/>
    <mergeCell ref="C125:E125"/>
    <mergeCell ref="F125:G125"/>
    <mergeCell ref="C126:E126"/>
    <mergeCell ref="F126:G126"/>
    <mergeCell ref="C127:E127"/>
    <mergeCell ref="F127:G127"/>
    <mergeCell ref="C128:E128"/>
    <mergeCell ref="F128:G128"/>
    <mergeCell ref="C129:E129"/>
    <mergeCell ref="F129:G129"/>
    <mergeCell ref="C130:E130"/>
    <mergeCell ref="F130:G130"/>
    <mergeCell ref="C131:E131"/>
    <mergeCell ref="F131:G131"/>
    <mergeCell ref="C132:E132"/>
    <mergeCell ref="F132:G132"/>
    <mergeCell ref="C133:E133"/>
    <mergeCell ref="F133:G133"/>
    <mergeCell ref="C134:E134"/>
    <mergeCell ref="F134:G134"/>
    <mergeCell ref="C135:E135"/>
    <mergeCell ref="F135:G135"/>
    <mergeCell ref="C136:E136"/>
    <mergeCell ref="F136:G136"/>
    <mergeCell ref="C137:E137"/>
    <mergeCell ref="F137:G137"/>
    <mergeCell ref="C138:E138"/>
    <mergeCell ref="F138:G138"/>
    <mergeCell ref="C139:E139"/>
    <mergeCell ref="F139:G139"/>
    <mergeCell ref="C140:E140"/>
    <mergeCell ref="F140:G140"/>
    <mergeCell ref="C141:E141"/>
    <mergeCell ref="F141:G141"/>
    <mergeCell ref="C142:E142"/>
    <mergeCell ref="F142:G142"/>
    <mergeCell ref="C143:E143"/>
    <mergeCell ref="F143:G143"/>
    <mergeCell ref="C144:E144"/>
    <mergeCell ref="F144:G144"/>
    <mergeCell ref="C145:E145"/>
    <mergeCell ref="F145:G145"/>
    <mergeCell ref="C146:E146"/>
    <mergeCell ref="F146:G146"/>
    <mergeCell ref="C147:E147"/>
    <mergeCell ref="F147:G147"/>
    <mergeCell ref="C148:E148"/>
    <mergeCell ref="F148:G148"/>
    <mergeCell ref="C149:E149"/>
    <mergeCell ref="F149:G149"/>
    <mergeCell ref="C150:E150"/>
    <mergeCell ref="F150:G150"/>
    <mergeCell ref="C151:E151"/>
    <mergeCell ref="F151:G151"/>
    <mergeCell ref="C152:E152"/>
    <mergeCell ref="F152:G152"/>
    <mergeCell ref="C153:E153"/>
    <mergeCell ref="F153:G153"/>
    <mergeCell ref="C154:E154"/>
    <mergeCell ref="F154:G154"/>
    <mergeCell ref="C155:E155"/>
    <mergeCell ref="F155:G155"/>
    <mergeCell ref="C156:E156"/>
    <mergeCell ref="F156:G156"/>
    <mergeCell ref="C157:E157"/>
    <mergeCell ref="F157:G157"/>
    <mergeCell ref="C158:E158"/>
    <mergeCell ref="F158:G158"/>
    <mergeCell ref="C159:E159"/>
    <mergeCell ref="F159:G159"/>
    <mergeCell ref="C160:E160"/>
    <mergeCell ref="F160:G160"/>
    <mergeCell ref="C161:E161"/>
    <mergeCell ref="F161:G161"/>
    <mergeCell ref="C162:E162"/>
    <mergeCell ref="F162:G162"/>
    <mergeCell ref="C163:E163"/>
    <mergeCell ref="F163:G163"/>
    <mergeCell ref="C164:E164"/>
    <mergeCell ref="F164:G164"/>
    <mergeCell ref="C165:E165"/>
    <mergeCell ref="F165:G165"/>
    <mergeCell ref="C166:E166"/>
    <mergeCell ref="F166:G166"/>
    <mergeCell ref="C167:E167"/>
    <mergeCell ref="F167:G167"/>
    <mergeCell ref="C168:E168"/>
    <mergeCell ref="F168:G168"/>
    <mergeCell ref="C169:E169"/>
    <mergeCell ref="F169:G169"/>
    <mergeCell ref="C170:E170"/>
    <mergeCell ref="F170:G170"/>
    <mergeCell ref="C171:E171"/>
    <mergeCell ref="F171:G171"/>
    <mergeCell ref="C172:E172"/>
    <mergeCell ref="F172:G172"/>
    <mergeCell ref="C173:E173"/>
    <mergeCell ref="F173:G173"/>
    <mergeCell ref="C174:E174"/>
    <mergeCell ref="F174:G174"/>
    <mergeCell ref="C175:E175"/>
    <mergeCell ref="F175:G175"/>
    <mergeCell ref="C176:E176"/>
    <mergeCell ref="F176:G176"/>
    <mergeCell ref="C177:E177"/>
    <mergeCell ref="F177:G177"/>
    <mergeCell ref="C178:E178"/>
    <mergeCell ref="F178:G178"/>
    <mergeCell ref="C179:E179"/>
    <mergeCell ref="F179:G179"/>
    <mergeCell ref="C180:E180"/>
    <mergeCell ref="F180:G180"/>
    <mergeCell ref="C181:E181"/>
    <mergeCell ref="F181:G181"/>
    <mergeCell ref="C182:E182"/>
    <mergeCell ref="F182:G182"/>
    <mergeCell ref="C183:E183"/>
    <mergeCell ref="F183:G183"/>
    <mergeCell ref="C184:E184"/>
    <mergeCell ref="F184:G184"/>
    <mergeCell ref="C185:E185"/>
    <mergeCell ref="F185:G185"/>
    <mergeCell ref="C186:E186"/>
    <mergeCell ref="F186:G186"/>
    <mergeCell ref="C187:E187"/>
    <mergeCell ref="F187:G187"/>
    <mergeCell ref="C188:E188"/>
    <mergeCell ref="F188:G188"/>
    <mergeCell ref="C189:E189"/>
    <mergeCell ref="F189:G189"/>
    <mergeCell ref="C190:E190"/>
    <mergeCell ref="F190:G190"/>
    <mergeCell ref="C191:E191"/>
    <mergeCell ref="F191:G191"/>
    <mergeCell ref="C192:E192"/>
    <mergeCell ref="F192:G192"/>
    <mergeCell ref="C193:E193"/>
    <mergeCell ref="F193:G193"/>
    <mergeCell ref="C194:E194"/>
    <mergeCell ref="F194:G194"/>
    <mergeCell ref="C195:E195"/>
    <mergeCell ref="F195:G195"/>
    <mergeCell ref="C196:E196"/>
    <mergeCell ref="F196:G196"/>
    <mergeCell ref="C197:E197"/>
    <mergeCell ref="F197:G197"/>
    <mergeCell ref="C198:E198"/>
    <mergeCell ref="F198:G198"/>
    <mergeCell ref="C199:E199"/>
    <mergeCell ref="F199:G199"/>
    <mergeCell ref="C200:E200"/>
    <mergeCell ref="F200:G200"/>
    <mergeCell ref="C201:E201"/>
    <mergeCell ref="F201:G201"/>
    <mergeCell ref="C202:E202"/>
    <mergeCell ref="F202:G202"/>
    <mergeCell ref="C203:E203"/>
    <mergeCell ref="F203:G203"/>
    <mergeCell ref="C204:E204"/>
    <mergeCell ref="F204:G204"/>
    <mergeCell ref="C205:E205"/>
    <mergeCell ref="F205:G205"/>
    <mergeCell ref="C206:E206"/>
    <mergeCell ref="F206:G206"/>
    <mergeCell ref="C207:E207"/>
    <mergeCell ref="F207:G207"/>
    <mergeCell ref="C208:E208"/>
    <mergeCell ref="F208:G208"/>
    <mergeCell ref="C209:E209"/>
    <mergeCell ref="F209:G209"/>
    <mergeCell ref="C210:E210"/>
    <mergeCell ref="F210:G210"/>
    <mergeCell ref="C211:E211"/>
    <mergeCell ref="F211:G211"/>
    <mergeCell ref="C212:E212"/>
    <mergeCell ref="F212:G212"/>
    <mergeCell ref="C213:E213"/>
    <mergeCell ref="F213:G213"/>
    <mergeCell ref="C214:E214"/>
    <mergeCell ref="F214:G214"/>
    <mergeCell ref="C215:E215"/>
    <mergeCell ref="F215:G215"/>
    <mergeCell ref="C216:E216"/>
    <mergeCell ref="F216:G216"/>
    <mergeCell ref="C217:E217"/>
    <mergeCell ref="F217:G217"/>
    <mergeCell ref="C218:E218"/>
    <mergeCell ref="F218:G218"/>
    <mergeCell ref="C219:E219"/>
    <mergeCell ref="F219:G219"/>
    <mergeCell ref="C220:E220"/>
    <mergeCell ref="F220:G220"/>
    <mergeCell ref="C221:E221"/>
    <mergeCell ref="F221:G221"/>
    <mergeCell ref="C222:E222"/>
    <mergeCell ref="F222:G222"/>
    <mergeCell ref="C223:E223"/>
    <mergeCell ref="F223:G223"/>
    <mergeCell ref="C224:E224"/>
    <mergeCell ref="F224:G224"/>
    <mergeCell ref="C225:E225"/>
    <mergeCell ref="F225:G225"/>
    <mergeCell ref="C226:E226"/>
    <mergeCell ref="F226:G226"/>
    <mergeCell ref="C227:E227"/>
    <mergeCell ref="F227:G227"/>
    <mergeCell ref="C228:E228"/>
    <mergeCell ref="F228:G228"/>
    <mergeCell ref="C229:E229"/>
    <mergeCell ref="F229:G229"/>
    <mergeCell ref="C230:E230"/>
    <mergeCell ref="F230:G230"/>
    <mergeCell ref="C231:E231"/>
    <mergeCell ref="F231:G231"/>
    <mergeCell ref="C232:E232"/>
    <mergeCell ref="F232:G232"/>
    <mergeCell ref="C233:E233"/>
    <mergeCell ref="F233:G233"/>
    <mergeCell ref="C234:E234"/>
    <mergeCell ref="F234:G234"/>
    <mergeCell ref="C235:E235"/>
    <mergeCell ref="F235:G235"/>
    <mergeCell ref="C236:E236"/>
    <mergeCell ref="F236:G236"/>
    <mergeCell ref="C237:E237"/>
    <mergeCell ref="F237:G237"/>
    <mergeCell ref="C238:E238"/>
    <mergeCell ref="F238:G238"/>
    <mergeCell ref="C239:E239"/>
    <mergeCell ref="F239:G239"/>
    <mergeCell ref="C240:E240"/>
    <mergeCell ref="F240:G240"/>
    <mergeCell ref="C241:E241"/>
    <mergeCell ref="F241:G241"/>
    <mergeCell ref="C242:E242"/>
    <mergeCell ref="F242:G242"/>
    <mergeCell ref="C243:E243"/>
    <mergeCell ref="F243:G243"/>
    <mergeCell ref="C244:E244"/>
    <mergeCell ref="F244:G244"/>
    <mergeCell ref="C245:E245"/>
    <mergeCell ref="F245:G245"/>
    <mergeCell ref="C246:E246"/>
    <mergeCell ref="F246:G246"/>
    <mergeCell ref="C247:E247"/>
    <mergeCell ref="F247:G247"/>
    <mergeCell ref="C248:E248"/>
    <mergeCell ref="F248:G248"/>
    <mergeCell ref="C249:E249"/>
    <mergeCell ref="F249:G249"/>
    <mergeCell ref="C250:E250"/>
    <mergeCell ref="F250:G250"/>
    <mergeCell ref="C251:E251"/>
    <mergeCell ref="F251:G251"/>
    <mergeCell ref="C252:E252"/>
    <mergeCell ref="F252:G252"/>
    <mergeCell ref="C253:E253"/>
    <mergeCell ref="F253:G253"/>
    <mergeCell ref="C254:E254"/>
    <mergeCell ref="F254:G254"/>
    <mergeCell ref="C255:E255"/>
    <mergeCell ref="F255:G255"/>
    <mergeCell ref="C256:E256"/>
    <mergeCell ref="F256:G256"/>
    <mergeCell ref="C257:E257"/>
    <mergeCell ref="F257:G257"/>
    <mergeCell ref="C258:E258"/>
    <mergeCell ref="F258:G258"/>
    <mergeCell ref="C259:E259"/>
    <mergeCell ref="F259:G259"/>
    <mergeCell ref="C260:E260"/>
    <mergeCell ref="F260:G260"/>
    <mergeCell ref="C261:E261"/>
    <mergeCell ref="F261:G261"/>
    <mergeCell ref="C262:E262"/>
    <mergeCell ref="F262:G262"/>
    <mergeCell ref="C263:E263"/>
    <mergeCell ref="F263:G263"/>
    <mergeCell ref="C264:E264"/>
    <mergeCell ref="F264:G264"/>
    <mergeCell ref="C265:E265"/>
    <mergeCell ref="F265:G265"/>
    <mergeCell ref="C266:E266"/>
    <mergeCell ref="F266:G266"/>
    <mergeCell ref="C267:E267"/>
    <mergeCell ref="F267:G267"/>
    <mergeCell ref="C268:E268"/>
    <mergeCell ref="F268:G268"/>
    <mergeCell ref="C269:E269"/>
    <mergeCell ref="F269:G269"/>
    <mergeCell ref="C270:E270"/>
    <mergeCell ref="F270:G270"/>
    <mergeCell ref="C271:E271"/>
    <mergeCell ref="F271:G271"/>
    <mergeCell ref="C272:E272"/>
    <mergeCell ref="F272:G272"/>
    <mergeCell ref="C273:E273"/>
    <mergeCell ref="F273:G273"/>
    <mergeCell ref="C274:E274"/>
    <mergeCell ref="F274:G274"/>
    <mergeCell ref="C275:E275"/>
    <mergeCell ref="F275:G275"/>
    <mergeCell ref="C276:E276"/>
    <mergeCell ref="F276:G276"/>
    <mergeCell ref="C277:E277"/>
    <mergeCell ref="F277:G277"/>
    <mergeCell ref="C278:E278"/>
    <mergeCell ref="F278:G278"/>
    <mergeCell ref="C279:E279"/>
    <mergeCell ref="F279:G279"/>
    <mergeCell ref="C287:J287"/>
    <mergeCell ref="C280:E280"/>
    <mergeCell ref="F280:G280"/>
    <mergeCell ref="C281:E281"/>
    <mergeCell ref="F281:G281"/>
    <mergeCell ref="C282:E282"/>
    <mergeCell ref="F282:G282"/>
    <mergeCell ref="C283:E283"/>
    <mergeCell ref="F283:G283"/>
    <mergeCell ref="C284:E284"/>
    <mergeCell ref="F284:G284"/>
    <mergeCell ref="C285:E285"/>
    <mergeCell ref="F285:G285"/>
    <mergeCell ref="B289:I289"/>
    <mergeCell ref="B290:I290"/>
    <mergeCell ref="B291:I291"/>
    <mergeCell ref="B293:I293"/>
    <mergeCell ref="B294:I294"/>
    <mergeCell ref="C288:E288"/>
    <mergeCell ref="F288:G288"/>
    <mergeCell ref="B295:E297"/>
    <mergeCell ref="C286:E286"/>
    <mergeCell ref="F286:G286"/>
    <mergeCell ref="B292:I292"/>
  </mergeCells>
  <hyperlinks>
    <hyperlink ref="F303" r:id="rId1" xr:uid="{A08FBC34-397B-4A9E-896E-B3F636130987}"/>
  </hyperlink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B2161-0C32-4BF8-B591-548D33F6A7E1}">
  <dimension ref="B2:L304"/>
  <sheetViews>
    <sheetView topLeftCell="A284" workbookViewId="0">
      <selection activeCell="E298" sqref="E298:I298"/>
    </sheetView>
  </sheetViews>
  <sheetFormatPr baseColWidth="10" defaultColWidth="11.42578125" defaultRowHeight="12.75"/>
  <cols>
    <col min="1" max="1" width="3.42578125" style="274" customWidth="1"/>
    <col min="2" max="2" width="8" style="274" customWidth="1"/>
    <col min="3" max="3" width="9.42578125" style="274" customWidth="1"/>
    <col min="4" max="4" width="18.42578125" style="274" customWidth="1"/>
    <col min="5" max="5" width="63.7109375" style="274" customWidth="1"/>
    <col min="6" max="6" width="6.42578125" style="274" customWidth="1"/>
    <col min="7" max="7" width="2.7109375" style="274" customWidth="1"/>
    <col min="8" max="8" width="12.42578125" style="274" customWidth="1"/>
    <col min="9" max="9" width="14.140625" style="274" bestFit="1" customWidth="1"/>
    <col min="10" max="10" width="17.42578125" style="304" bestFit="1" customWidth="1"/>
    <col min="11" max="251" width="11.42578125" style="274"/>
    <col min="252" max="252" width="3.42578125" style="274" customWidth="1"/>
    <col min="253" max="253" width="8" style="274" customWidth="1"/>
    <col min="254" max="254" width="9.42578125" style="274" customWidth="1"/>
    <col min="255" max="255" width="18.42578125" style="274" customWidth="1"/>
    <col min="256" max="256" width="63.7109375" style="274" customWidth="1"/>
    <col min="257" max="257" width="6.42578125" style="274" customWidth="1"/>
    <col min="258" max="258" width="2.7109375" style="274" customWidth="1"/>
    <col min="259" max="259" width="5" style="274" customWidth="1"/>
    <col min="260" max="260" width="4.42578125" style="274" customWidth="1"/>
    <col min="261" max="261" width="12.42578125" style="274" customWidth="1"/>
    <col min="262" max="262" width="17.42578125" style="274" bestFit="1" customWidth="1"/>
    <col min="263" max="507" width="11.42578125" style="274"/>
    <col min="508" max="508" width="3.42578125" style="274" customWidth="1"/>
    <col min="509" max="509" width="8" style="274" customWidth="1"/>
    <col min="510" max="510" width="9.42578125" style="274" customWidth="1"/>
    <col min="511" max="511" width="18.42578125" style="274" customWidth="1"/>
    <col min="512" max="512" width="63.7109375" style="274" customWidth="1"/>
    <col min="513" max="513" width="6.42578125" style="274" customWidth="1"/>
    <col min="514" max="514" width="2.7109375" style="274" customWidth="1"/>
    <col min="515" max="515" width="5" style="274" customWidth="1"/>
    <col min="516" max="516" width="4.42578125" style="274" customWidth="1"/>
    <col min="517" max="517" width="12.42578125" style="274" customWidth="1"/>
    <col min="518" max="518" width="17.42578125" style="274" bestFit="1" customWidth="1"/>
    <col min="519" max="763" width="11.42578125" style="274"/>
    <col min="764" max="764" width="3.42578125" style="274" customWidth="1"/>
    <col min="765" max="765" width="8" style="274" customWidth="1"/>
    <col min="766" max="766" width="9.42578125" style="274" customWidth="1"/>
    <col min="767" max="767" width="18.42578125" style="274" customWidth="1"/>
    <col min="768" max="768" width="63.7109375" style="274" customWidth="1"/>
    <col min="769" max="769" width="6.42578125" style="274" customWidth="1"/>
    <col min="770" max="770" width="2.7109375" style="274" customWidth="1"/>
    <col min="771" max="771" width="5" style="274" customWidth="1"/>
    <col min="772" max="772" width="4.42578125" style="274" customWidth="1"/>
    <col min="773" max="773" width="12.42578125" style="274" customWidth="1"/>
    <col min="774" max="774" width="17.42578125" style="274" bestFit="1" customWidth="1"/>
    <col min="775" max="1019" width="11.42578125" style="274"/>
    <col min="1020" max="1020" width="3.42578125" style="274" customWidth="1"/>
    <col min="1021" max="1021" width="8" style="274" customWidth="1"/>
    <col min="1022" max="1022" width="9.42578125" style="274" customWidth="1"/>
    <col min="1023" max="1023" width="18.42578125" style="274" customWidth="1"/>
    <col min="1024" max="1024" width="63.7109375" style="274" customWidth="1"/>
    <col min="1025" max="1025" width="6.42578125" style="274" customWidth="1"/>
    <col min="1026" max="1026" width="2.7109375" style="274" customWidth="1"/>
    <col min="1027" max="1027" width="5" style="274" customWidth="1"/>
    <col min="1028" max="1028" width="4.42578125" style="274" customWidth="1"/>
    <col min="1029" max="1029" width="12.42578125" style="274" customWidth="1"/>
    <col min="1030" max="1030" width="17.42578125" style="274" bestFit="1" customWidth="1"/>
    <col min="1031" max="1275" width="11.42578125" style="274"/>
    <col min="1276" max="1276" width="3.42578125" style="274" customWidth="1"/>
    <col min="1277" max="1277" width="8" style="274" customWidth="1"/>
    <col min="1278" max="1278" width="9.42578125" style="274" customWidth="1"/>
    <col min="1279" max="1279" width="18.42578125" style="274" customWidth="1"/>
    <col min="1280" max="1280" width="63.7109375" style="274" customWidth="1"/>
    <col min="1281" max="1281" width="6.42578125" style="274" customWidth="1"/>
    <col min="1282" max="1282" width="2.7109375" style="274" customWidth="1"/>
    <col min="1283" max="1283" width="5" style="274" customWidth="1"/>
    <col min="1284" max="1284" width="4.42578125" style="274" customWidth="1"/>
    <col min="1285" max="1285" width="12.42578125" style="274" customWidth="1"/>
    <col min="1286" max="1286" width="17.42578125" style="274" bestFit="1" customWidth="1"/>
    <col min="1287" max="1531" width="11.42578125" style="274"/>
    <col min="1532" max="1532" width="3.42578125" style="274" customWidth="1"/>
    <col min="1533" max="1533" width="8" style="274" customWidth="1"/>
    <col min="1534" max="1534" width="9.42578125" style="274" customWidth="1"/>
    <col min="1535" max="1535" width="18.42578125" style="274" customWidth="1"/>
    <col min="1536" max="1536" width="63.7109375" style="274" customWidth="1"/>
    <col min="1537" max="1537" width="6.42578125" style="274" customWidth="1"/>
    <col min="1538" max="1538" width="2.7109375" style="274" customWidth="1"/>
    <col min="1539" max="1539" width="5" style="274" customWidth="1"/>
    <col min="1540" max="1540" width="4.42578125" style="274" customWidth="1"/>
    <col min="1541" max="1541" width="12.42578125" style="274" customWidth="1"/>
    <col min="1542" max="1542" width="17.42578125" style="274" bestFit="1" customWidth="1"/>
    <col min="1543" max="1787" width="11.42578125" style="274"/>
    <col min="1788" max="1788" width="3.42578125" style="274" customWidth="1"/>
    <col min="1789" max="1789" width="8" style="274" customWidth="1"/>
    <col min="1790" max="1790" width="9.42578125" style="274" customWidth="1"/>
    <col min="1791" max="1791" width="18.42578125" style="274" customWidth="1"/>
    <col min="1792" max="1792" width="63.7109375" style="274" customWidth="1"/>
    <col min="1793" max="1793" width="6.42578125" style="274" customWidth="1"/>
    <col min="1794" max="1794" width="2.7109375" style="274" customWidth="1"/>
    <col min="1795" max="1795" width="5" style="274" customWidth="1"/>
    <col min="1796" max="1796" width="4.42578125" style="274" customWidth="1"/>
    <col min="1797" max="1797" width="12.42578125" style="274" customWidth="1"/>
    <col min="1798" max="1798" width="17.42578125" style="274" bestFit="1" customWidth="1"/>
    <col min="1799" max="2043" width="11.42578125" style="274"/>
    <col min="2044" max="2044" width="3.42578125" style="274" customWidth="1"/>
    <col min="2045" max="2045" width="8" style="274" customWidth="1"/>
    <col min="2046" max="2046" width="9.42578125" style="274" customWidth="1"/>
    <col min="2047" max="2047" width="18.42578125" style="274" customWidth="1"/>
    <col min="2048" max="2048" width="63.7109375" style="274" customWidth="1"/>
    <col min="2049" max="2049" width="6.42578125" style="274" customWidth="1"/>
    <col min="2050" max="2050" width="2.7109375" style="274" customWidth="1"/>
    <col min="2051" max="2051" width="5" style="274" customWidth="1"/>
    <col min="2052" max="2052" width="4.42578125" style="274" customWidth="1"/>
    <col min="2053" max="2053" width="12.42578125" style="274" customWidth="1"/>
    <col min="2054" max="2054" width="17.42578125" style="274" bestFit="1" customWidth="1"/>
    <col min="2055" max="2299" width="11.42578125" style="274"/>
    <col min="2300" max="2300" width="3.42578125" style="274" customWidth="1"/>
    <col min="2301" max="2301" width="8" style="274" customWidth="1"/>
    <col min="2302" max="2302" width="9.42578125" style="274" customWidth="1"/>
    <col min="2303" max="2303" width="18.42578125" style="274" customWidth="1"/>
    <col min="2304" max="2304" width="63.7109375" style="274" customWidth="1"/>
    <col min="2305" max="2305" width="6.42578125" style="274" customWidth="1"/>
    <col min="2306" max="2306" width="2.7109375" style="274" customWidth="1"/>
    <col min="2307" max="2307" width="5" style="274" customWidth="1"/>
    <col min="2308" max="2308" width="4.42578125" style="274" customWidth="1"/>
    <col min="2309" max="2309" width="12.42578125" style="274" customWidth="1"/>
    <col min="2310" max="2310" width="17.42578125" style="274" bestFit="1" customWidth="1"/>
    <col min="2311" max="2555" width="11.42578125" style="274"/>
    <col min="2556" max="2556" width="3.42578125" style="274" customWidth="1"/>
    <col min="2557" max="2557" width="8" style="274" customWidth="1"/>
    <col min="2558" max="2558" width="9.42578125" style="274" customWidth="1"/>
    <col min="2559" max="2559" width="18.42578125" style="274" customWidth="1"/>
    <col min="2560" max="2560" width="63.7109375" style="274" customWidth="1"/>
    <col min="2561" max="2561" width="6.42578125" style="274" customWidth="1"/>
    <col min="2562" max="2562" width="2.7109375" style="274" customWidth="1"/>
    <col min="2563" max="2563" width="5" style="274" customWidth="1"/>
    <col min="2564" max="2564" width="4.42578125" style="274" customWidth="1"/>
    <col min="2565" max="2565" width="12.42578125" style="274" customWidth="1"/>
    <col min="2566" max="2566" width="17.42578125" style="274" bestFit="1" customWidth="1"/>
    <col min="2567" max="2811" width="11.42578125" style="274"/>
    <col min="2812" max="2812" width="3.42578125" style="274" customWidth="1"/>
    <col min="2813" max="2813" width="8" style="274" customWidth="1"/>
    <col min="2814" max="2814" width="9.42578125" style="274" customWidth="1"/>
    <col min="2815" max="2815" width="18.42578125" style="274" customWidth="1"/>
    <col min="2816" max="2816" width="63.7109375" style="274" customWidth="1"/>
    <col min="2817" max="2817" width="6.42578125" style="274" customWidth="1"/>
    <col min="2818" max="2818" width="2.7109375" style="274" customWidth="1"/>
    <col min="2819" max="2819" width="5" style="274" customWidth="1"/>
    <col min="2820" max="2820" width="4.42578125" style="274" customWidth="1"/>
    <col min="2821" max="2821" width="12.42578125" style="274" customWidth="1"/>
    <col min="2822" max="2822" width="17.42578125" style="274" bestFit="1" customWidth="1"/>
    <col min="2823" max="3067" width="11.42578125" style="274"/>
    <col min="3068" max="3068" width="3.42578125" style="274" customWidth="1"/>
    <col min="3069" max="3069" width="8" style="274" customWidth="1"/>
    <col min="3070" max="3070" width="9.42578125" style="274" customWidth="1"/>
    <col min="3071" max="3071" width="18.42578125" style="274" customWidth="1"/>
    <col min="3072" max="3072" width="63.7109375" style="274" customWidth="1"/>
    <col min="3073" max="3073" width="6.42578125" style="274" customWidth="1"/>
    <col min="3074" max="3074" width="2.7109375" style="274" customWidth="1"/>
    <col min="3075" max="3075" width="5" style="274" customWidth="1"/>
    <col min="3076" max="3076" width="4.42578125" style="274" customWidth="1"/>
    <col min="3077" max="3077" width="12.42578125" style="274" customWidth="1"/>
    <col min="3078" max="3078" width="17.42578125" style="274" bestFit="1" customWidth="1"/>
    <col min="3079" max="3323" width="11.42578125" style="274"/>
    <col min="3324" max="3324" width="3.42578125" style="274" customWidth="1"/>
    <col min="3325" max="3325" width="8" style="274" customWidth="1"/>
    <col min="3326" max="3326" width="9.42578125" style="274" customWidth="1"/>
    <col min="3327" max="3327" width="18.42578125" style="274" customWidth="1"/>
    <col min="3328" max="3328" width="63.7109375" style="274" customWidth="1"/>
    <col min="3329" max="3329" width="6.42578125" style="274" customWidth="1"/>
    <col min="3330" max="3330" width="2.7109375" style="274" customWidth="1"/>
    <col min="3331" max="3331" width="5" style="274" customWidth="1"/>
    <col min="3332" max="3332" width="4.42578125" style="274" customWidth="1"/>
    <col min="3333" max="3333" width="12.42578125" style="274" customWidth="1"/>
    <col min="3334" max="3334" width="17.42578125" style="274" bestFit="1" customWidth="1"/>
    <col min="3335" max="3579" width="11.42578125" style="274"/>
    <col min="3580" max="3580" width="3.42578125" style="274" customWidth="1"/>
    <col min="3581" max="3581" width="8" style="274" customWidth="1"/>
    <col min="3582" max="3582" width="9.42578125" style="274" customWidth="1"/>
    <col min="3583" max="3583" width="18.42578125" style="274" customWidth="1"/>
    <col min="3584" max="3584" width="63.7109375" style="274" customWidth="1"/>
    <col min="3585" max="3585" width="6.42578125" style="274" customWidth="1"/>
    <col min="3586" max="3586" width="2.7109375" style="274" customWidth="1"/>
    <col min="3587" max="3587" width="5" style="274" customWidth="1"/>
    <col min="3588" max="3588" width="4.42578125" style="274" customWidth="1"/>
    <col min="3589" max="3589" width="12.42578125" style="274" customWidth="1"/>
    <col min="3590" max="3590" width="17.42578125" style="274" bestFit="1" customWidth="1"/>
    <col min="3591" max="3835" width="11.42578125" style="274"/>
    <col min="3836" max="3836" width="3.42578125" style="274" customWidth="1"/>
    <col min="3837" max="3837" width="8" style="274" customWidth="1"/>
    <col min="3838" max="3838" width="9.42578125" style="274" customWidth="1"/>
    <col min="3839" max="3839" width="18.42578125" style="274" customWidth="1"/>
    <col min="3840" max="3840" width="63.7109375" style="274" customWidth="1"/>
    <col min="3841" max="3841" width="6.42578125" style="274" customWidth="1"/>
    <col min="3842" max="3842" width="2.7109375" style="274" customWidth="1"/>
    <col min="3843" max="3843" width="5" style="274" customWidth="1"/>
    <col min="3844" max="3844" width="4.42578125" style="274" customWidth="1"/>
    <col min="3845" max="3845" width="12.42578125" style="274" customWidth="1"/>
    <col min="3846" max="3846" width="17.42578125" style="274" bestFit="1" customWidth="1"/>
    <col min="3847" max="4091" width="11.42578125" style="274"/>
    <col min="4092" max="4092" width="3.42578125" style="274" customWidth="1"/>
    <col min="4093" max="4093" width="8" style="274" customWidth="1"/>
    <col min="4094" max="4094" width="9.42578125" style="274" customWidth="1"/>
    <col min="4095" max="4095" width="18.42578125" style="274" customWidth="1"/>
    <col min="4096" max="4096" width="63.7109375" style="274" customWidth="1"/>
    <col min="4097" max="4097" width="6.42578125" style="274" customWidth="1"/>
    <col min="4098" max="4098" width="2.7109375" style="274" customWidth="1"/>
    <col min="4099" max="4099" width="5" style="274" customWidth="1"/>
    <col min="4100" max="4100" width="4.42578125" style="274" customWidth="1"/>
    <col min="4101" max="4101" width="12.42578125" style="274" customWidth="1"/>
    <col min="4102" max="4102" width="17.42578125" style="274" bestFit="1" customWidth="1"/>
    <col min="4103" max="4347" width="11.42578125" style="274"/>
    <col min="4348" max="4348" width="3.42578125" style="274" customWidth="1"/>
    <col min="4349" max="4349" width="8" style="274" customWidth="1"/>
    <col min="4350" max="4350" width="9.42578125" style="274" customWidth="1"/>
    <col min="4351" max="4351" width="18.42578125" style="274" customWidth="1"/>
    <col min="4352" max="4352" width="63.7109375" style="274" customWidth="1"/>
    <col min="4353" max="4353" width="6.42578125" style="274" customWidth="1"/>
    <col min="4354" max="4354" width="2.7109375" style="274" customWidth="1"/>
    <col min="4355" max="4355" width="5" style="274" customWidth="1"/>
    <col min="4356" max="4356" width="4.42578125" style="274" customWidth="1"/>
    <col min="4357" max="4357" width="12.42578125" style="274" customWidth="1"/>
    <col min="4358" max="4358" width="17.42578125" style="274" bestFit="1" customWidth="1"/>
    <col min="4359" max="4603" width="11.42578125" style="274"/>
    <col min="4604" max="4604" width="3.42578125" style="274" customWidth="1"/>
    <col min="4605" max="4605" width="8" style="274" customWidth="1"/>
    <col min="4606" max="4606" width="9.42578125" style="274" customWidth="1"/>
    <col min="4607" max="4607" width="18.42578125" style="274" customWidth="1"/>
    <col min="4608" max="4608" width="63.7109375" style="274" customWidth="1"/>
    <col min="4609" max="4609" width="6.42578125" style="274" customWidth="1"/>
    <col min="4610" max="4610" width="2.7109375" style="274" customWidth="1"/>
    <col min="4611" max="4611" width="5" style="274" customWidth="1"/>
    <col min="4612" max="4612" width="4.42578125" style="274" customWidth="1"/>
    <col min="4613" max="4613" width="12.42578125" style="274" customWidth="1"/>
    <col min="4614" max="4614" width="17.42578125" style="274" bestFit="1" customWidth="1"/>
    <col min="4615" max="4859" width="11.42578125" style="274"/>
    <col min="4860" max="4860" width="3.42578125" style="274" customWidth="1"/>
    <col min="4861" max="4861" width="8" style="274" customWidth="1"/>
    <col min="4862" max="4862" width="9.42578125" style="274" customWidth="1"/>
    <col min="4863" max="4863" width="18.42578125" style="274" customWidth="1"/>
    <col min="4864" max="4864" width="63.7109375" style="274" customWidth="1"/>
    <col min="4865" max="4865" width="6.42578125" style="274" customWidth="1"/>
    <col min="4866" max="4866" width="2.7109375" style="274" customWidth="1"/>
    <col min="4867" max="4867" width="5" style="274" customWidth="1"/>
    <col min="4868" max="4868" width="4.42578125" style="274" customWidth="1"/>
    <col min="4869" max="4869" width="12.42578125" style="274" customWidth="1"/>
    <col min="4870" max="4870" width="17.42578125" style="274" bestFit="1" customWidth="1"/>
    <col min="4871" max="5115" width="11.42578125" style="274"/>
    <col min="5116" max="5116" width="3.42578125" style="274" customWidth="1"/>
    <col min="5117" max="5117" width="8" style="274" customWidth="1"/>
    <col min="5118" max="5118" width="9.42578125" style="274" customWidth="1"/>
    <col min="5119" max="5119" width="18.42578125" style="274" customWidth="1"/>
    <col min="5120" max="5120" width="63.7109375" style="274" customWidth="1"/>
    <col min="5121" max="5121" width="6.42578125" style="274" customWidth="1"/>
    <col min="5122" max="5122" width="2.7109375" style="274" customWidth="1"/>
    <col min="5123" max="5123" width="5" style="274" customWidth="1"/>
    <col min="5124" max="5124" width="4.42578125" style="274" customWidth="1"/>
    <col min="5125" max="5125" width="12.42578125" style="274" customWidth="1"/>
    <col min="5126" max="5126" width="17.42578125" style="274" bestFit="1" customWidth="1"/>
    <col min="5127" max="5371" width="11.42578125" style="274"/>
    <col min="5372" max="5372" width="3.42578125" style="274" customWidth="1"/>
    <col min="5373" max="5373" width="8" style="274" customWidth="1"/>
    <col min="5374" max="5374" width="9.42578125" style="274" customWidth="1"/>
    <col min="5375" max="5375" width="18.42578125" style="274" customWidth="1"/>
    <col min="5376" max="5376" width="63.7109375" style="274" customWidth="1"/>
    <col min="5377" max="5377" width="6.42578125" style="274" customWidth="1"/>
    <col min="5378" max="5378" width="2.7109375" style="274" customWidth="1"/>
    <col min="5379" max="5379" width="5" style="274" customWidth="1"/>
    <col min="5380" max="5380" width="4.42578125" style="274" customWidth="1"/>
    <col min="5381" max="5381" width="12.42578125" style="274" customWidth="1"/>
    <col min="5382" max="5382" width="17.42578125" style="274" bestFit="1" customWidth="1"/>
    <col min="5383" max="5627" width="11.42578125" style="274"/>
    <col min="5628" max="5628" width="3.42578125" style="274" customWidth="1"/>
    <col min="5629" max="5629" width="8" style="274" customWidth="1"/>
    <col min="5630" max="5630" width="9.42578125" style="274" customWidth="1"/>
    <col min="5631" max="5631" width="18.42578125" style="274" customWidth="1"/>
    <col min="5632" max="5632" width="63.7109375" style="274" customWidth="1"/>
    <col min="5633" max="5633" width="6.42578125" style="274" customWidth="1"/>
    <col min="5634" max="5634" width="2.7109375" style="274" customWidth="1"/>
    <col min="5635" max="5635" width="5" style="274" customWidth="1"/>
    <col min="5636" max="5636" width="4.42578125" style="274" customWidth="1"/>
    <col min="5637" max="5637" width="12.42578125" style="274" customWidth="1"/>
    <col min="5638" max="5638" width="17.42578125" style="274" bestFit="1" customWidth="1"/>
    <col min="5639" max="5883" width="11.42578125" style="274"/>
    <col min="5884" max="5884" width="3.42578125" style="274" customWidth="1"/>
    <col min="5885" max="5885" width="8" style="274" customWidth="1"/>
    <col min="5886" max="5886" width="9.42578125" style="274" customWidth="1"/>
    <col min="5887" max="5887" width="18.42578125" style="274" customWidth="1"/>
    <col min="5888" max="5888" width="63.7109375" style="274" customWidth="1"/>
    <col min="5889" max="5889" width="6.42578125" style="274" customWidth="1"/>
    <col min="5890" max="5890" width="2.7109375" style="274" customWidth="1"/>
    <col min="5891" max="5891" width="5" style="274" customWidth="1"/>
    <col min="5892" max="5892" width="4.42578125" style="274" customWidth="1"/>
    <col min="5893" max="5893" width="12.42578125" style="274" customWidth="1"/>
    <col min="5894" max="5894" width="17.42578125" style="274" bestFit="1" customWidth="1"/>
    <col min="5895" max="6139" width="11.42578125" style="274"/>
    <col min="6140" max="6140" width="3.42578125" style="274" customWidth="1"/>
    <col min="6141" max="6141" width="8" style="274" customWidth="1"/>
    <col min="6142" max="6142" width="9.42578125" style="274" customWidth="1"/>
    <col min="6143" max="6143" width="18.42578125" style="274" customWidth="1"/>
    <col min="6144" max="6144" width="63.7109375" style="274" customWidth="1"/>
    <col min="6145" max="6145" width="6.42578125" style="274" customWidth="1"/>
    <col min="6146" max="6146" width="2.7109375" style="274" customWidth="1"/>
    <col min="6147" max="6147" width="5" style="274" customWidth="1"/>
    <col min="6148" max="6148" width="4.42578125" style="274" customWidth="1"/>
    <col min="6149" max="6149" width="12.42578125" style="274" customWidth="1"/>
    <col min="6150" max="6150" width="17.42578125" style="274" bestFit="1" customWidth="1"/>
    <col min="6151" max="6395" width="11.42578125" style="274"/>
    <col min="6396" max="6396" width="3.42578125" style="274" customWidth="1"/>
    <col min="6397" max="6397" width="8" style="274" customWidth="1"/>
    <col min="6398" max="6398" width="9.42578125" style="274" customWidth="1"/>
    <col min="6399" max="6399" width="18.42578125" style="274" customWidth="1"/>
    <col min="6400" max="6400" width="63.7109375" style="274" customWidth="1"/>
    <col min="6401" max="6401" width="6.42578125" style="274" customWidth="1"/>
    <col min="6402" max="6402" width="2.7109375" style="274" customWidth="1"/>
    <col min="6403" max="6403" width="5" style="274" customWidth="1"/>
    <col min="6404" max="6404" width="4.42578125" style="274" customWidth="1"/>
    <col min="6405" max="6405" width="12.42578125" style="274" customWidth="1"/>
    <col min="6406" max="6406" width="17.42578125" style="274" bestFit="1" customWidth="1"/>
    <col min="6407" max="6651" width="11.42578125" style="274"/>
    <col min="6652" max="6652" width="3.42578125" style="274" customWidth="1"/>
    <col min="6653" max="6653" width="8" style="274" customWidth="1"/>
    <col min="6654" max="6654" width="9.42578125" style="274" customWidth="1"/>
    <col min="6655" max="6655" width="18.42578125" style="274" customWidth="1"/>
    <col min="6656" max="6656" width="63.7109375" style="274" customWidth="1"/>
    <col min="6657" max="6657" width="6.42578125" style="274" customWidth="1"/>
    <col min="6658" max="6658" width="2.7109375" style="274" customWidth="1"/>
    <col min="6659" max="6659" width="5" style="274" customWidth="1"/>
    <col min="6660" max="6660" width="4.42578125" style="274" customWidth="1"/>
    <col min="6661" max="6661" width="12.42578125" style="274" customWidth="1"/>
    <col min="6662" max="6662" width="17.42578125" style="274" bestFit="1" customWidth="1"/>
    <col min="6663" max="6907" width="11.42578125" style="274"/>
    <col min="6908" max="6908" width="3.42578125" style="274" customWidth="1"/>
    <col min="6909" max="6909" width="8" style="274" customWidth="1"/>
    <col min="6910" max="6910" width="9.42578125" style="274" customWidth="1"/>
    <col min="6911" max="6911" width="18.42578125" style="274" customWidth="1"/>
    <col min="6912" max="6912" width="63.7109375" style="274" customWidth="1"/>
    <col min="6913" max="6913" width="6.42578125" style="274" customWidth="1"/>
    <col min="6914" max="6914" width="2.7109375" style="274" customWidth="1"/>
    <col min="6915" max="6915" width="5" style="274" customWidth="1"/>
    <col min="6916" max="6916" width="4.42578125" style="274" customWidth="1"/>
    <col min="6917" max="6917" width="12.42578125" style="274" customWidth="1"/>
    <col min="6918" max="6918" width="17.42578125" style="274" bestFit="1" customWidth="1"/>
    <col min="6919" max="7163" width="11.42578125" style="274"/>
    <col min="7164" max="7164" width="3.42578125" style="274" customWidth="1"/>
    <col min="7165" max="7165" width="8" style="274" customWidth="1"/>
    <col min="7166" max="7166" width="9.42578125" style="274" customWidth="1"/>
    <col min="7167" max="7167" width="18.42578125" style="274" customWidth="1"/>
    <col min="7168" max="7168" width="63.7109375" style="274" customWidth="1"/>
    <col min="7169" max="7169" width="6.42578125" style="274" customWidth="1"/>
    <col min="7170" max="7170" width="2.7109375" style="274" customWidth="1"/>
    <col min="7171" max="7171" width="5" style="274" customWidth="1"/>
    <col min="7172" max="7172" width="4.42578125" style="274" customWidth="1"/>
    <col min="7173" max="7173" width="12.42578125" style="274" customWidth="1"/>
    <col min="7174" max="7174" width="17.42578125" style="274" bestFit="1" customWidth="1"/>
    <col min="7175" max="7419" width="11.42578125" style="274"/>
    <col min="7420" max="7420" width="3.42578125" style="274" customWidth="1"/>
    <col min="7421" max="7421" width="8" style="274" customWidth="1"/>
    <col min="7422" max="7422" width="9.42578125" style="274" customWidth="1"/>
    <col min="7423" max="7423" width="18.42578125" style="274" customWidth="1"/>
    <col min="7424" max="7424" width="63.7109375" style="274" customWidth="1"/>
    <col min="7425" max="7425" width="6.42578125" style="274" customWidth="1"/>
    <col min="7426" max="7426" width="2.7109375" style="274" customWidth="1"/>
    <col min="7427" max="7427" width="5" style="274" customWidth="1"/>
    <col min="7428" max="7428" width="4.42578125" style="274" customWidth="1"/>
    <col min="7429" max="7429" width="12.42578125" style="274" customWidth="1"/>
    <col min="7430" max="7430" width="17.42578125" style="274" bestFit="1" customWidth="1"/>
    <col min="7431" max="7675" width="11.42578125" style="274"/>
    <col min="7676" max="7676" width="3.42578125" style="274" customWidth="1"/>
    <col min="7677" max="7677" width="8" style="274" customWidth="1"/>
    <col min="7678" max="7678" width="9.42578125" style="274" customWidth="1"/>
    <col min="7679" max="7679" width="18.42578125" style="274" customWidth="1"/>
    <col min="7680" max="7680" width="63.7109375" style="274" customWidth="1"/>
    <col min="7681" max="7681" width="6.42578125" style="274" customWidth="1"/>
    <col min="7682" max="7682" width="2.7109375" style="274" customWidth="1"/>
    <col min="7683" max="7683" width="5" style="274" customWidth="1"/>
    <col min="7684" max="7684" width="4.42578125" style="274" customWidth="1"/>
    <col min="7685" max="7685" width="12.42578125" style="274" customWidth="1"/>
    <col min="7686" max="7686" width="17.42578125" style="274" bestFit="1" customWidth="1"/>
    <col min="7687" max="7931" width="11.42578125" style="274"/>
    <col min="7932" max="7932" width="3.42578125" style="274" customWidth="1"/>
    <col min="7933" max="7933" width="8" style="274" customWidth="1"/>
    <col min="7934" max="7934" width="9.42578125" style="274" customWidth="1"/>
    <col min="7935" max="7935" width="18.42578125" style="274" customWidth="1"/>
    <col min="7936" max="7936" width="63.7109375" style="274" customWidth="1"/>
    <col min="7937" max="7937" width="6.42578125" style="274" customWidth="1"/>
    <col min="7938" max="7938" width="2.7109375" style="274" customWidth="1"/>
    <col min="7939" max="7939" width="5" style="274" customWidth="1"/>
    <col min="7940" max="7940" width="4.42578125" style="274" customWidth="1"/>
    <col min="7941" max="7941" width="12.42578125" style="274" customWidth="1"/>
    <col min="7942" max="7942" width="17.42578125" style="274" bestFit="1" customWidth="1"/>
    <col min="7943" max="8187" width="11.42578125" style="274"/>
    <col min="8188" max="8188" width="3.42578125" style="274" customWidth="1"/>
    <col min="8189" max="8189" width="8" style="274" customWidth="1"/>
    <col min="8190" max="8190" width="9.42578125" style="274" customWidth="1"/>
    <col min="8191" max="8191" width="18.42578125" style="274" customWidth="1"/>
    <col min="8192" max="8192" width="63.7109375" style="274" customWidth="1"/>
    <col min="8193" max="8193" width="6.42578125" style="274" customWidth="1"/>
    <col min="8194" max="8194" width="2.7109375" style="274" customWidth="1"/>
    <col min="8195" max="8195" width="5" style="274" customWidth="1"/>
    <col min="8196" max="8196" width="4.42578125" style="274" customWidth="1"/>
    <col min="8197" max="8197" width="12.42578125" style="274" customWidth="1"/>
    <col min="8198" max="8198" width="17.42578125" style="274" bestFit="1" customWidth="1"/>
    <col min="8199" max="8443" width="11.42578125" style="274"/>
    <col min="8444" max="8444" width="3.42578125" style="274" customWidth="1"/>
    <col min="8445" max="8445" width="8" style="274" customWidth="1"/>
    <col min="8446" max="8446" width="9.42578125" style="274" customWidth="1"/>
    <col min="8447" max="8447" width="18.42578125" style="274" customWidth="1"/>
    <col min="8448" max="8448" width="63.7109375" style="274" customWidth="1"/>
    <col min="8449" max="8449" width="6.42578125" style="274" customWidth="1"/>
    <col min="8450" max="8450" width="2.7109375" style="274" customWidth="1"/>
    <col min="8451" max="8451" width="5" style="274" customWidth="1"/>
    <col min="8452" max="8452" width="4.42578125" style="274" customWidth="1"/>
    <col min="8453" max="8453" width="12.42578125" style="274" customWidth="1"/>
    <col min="8454" max="8454" width="17.42578125" style="274" bestFit="1" customWidth="1"/>
    <col min="8455" max="8699" width="11.42578125" style="274"/>
    <col min="8700" max="8700" width="3.42578125" style="274" customWidth="1"/>
    <col min="8701" max="8701" width="8" style="274" customWidth="1"/>
    <col min="8702" max="8702" width="9.42578125" style="274" customWidth="1"/>
    <col min="8703" max="8703" width="18.42578125" style="274" customWidth="1"/>
    <col min="8704" max="8704" width="63.7109375" style="274" customWidth="1"/>
    <col min="8705" max="8705" width="6.42578125" style="274" customWidth="1"/>
    <col min="8706" max="8706" width="2.7109375" style="274" customWidth="1"/>
    <col min="8707" max="8707" width="5" style="274" customWidth="1"/>
    <col min="8708" max="8708" width="4.42578125" style="274" customWidth="1"/>
    <col min="8709" max="8709" width="12.42578125" style="274" customWidth="1"/>
    <col min="8710" max="8710" width="17.42578125" style="274" bestFit="1" customWidth="1"/>
    <col min="8711" max="8955" width="11.42578125" style="274"/>
    <col min="8956" max="8956" width="3.42578125" style="274" customWidth="1"/>
    <col min="8957" max="8957" width="8" style="274" customWidth="1"/>
    <col min="8958" max="8958" width="9.42578125" style="274" customWidth="1"/>
    <col min="8959" max="8959" width="18.42578125" style="274" customWidth="1"/>
    <col min="8960" max="8960" width="63.7109375" style="274" customWidth="1"/>
    <col min="8961" max="8961" width="6.42578125" style="274" customWidth="1"/>
    <col min="8962" max="8962" width="2.7109375" style="274" customWidth="1"/>
    <col min="8963" max="8963" width="5" style="274" customWidth="1"/>
    <col min="8964" max="8964" width="4.42578125" style="274" customWidth="1"/>
    <col min="8965" max="8965" width="12.42578125" style="274" customWidth="1"/>
    <col min="8966" max="8966" width="17.42578125" style="274" bestFit="1" customWidth="1"/>
    <col min="8967" max="9211" width="11.42578125" style="274"/>
    <col min="9212" max="9212" width="3.42578125" style="274" customWidth="1"/>
    <col min="9213" max="9213" width="8" style="274" customWidth="1"/>
    <col min="9214" max="9214" width="9.42578125" style="274" customWidth="1"/>
    <col min="9215" max="9215" width="18.42578125" style="274" customWidth="1"/>
    <col min="9216" max="9216" width="63.7109375" style="274" customWidth="1"/>
    <col min="9217" max="9217" width="6.42578125" style="274" customWidth="1"/>
    <col min="9218" max="9218" width="2.7109375" style="274" customWidth="1"/>
    <col min="9219" max="9219" width="5" style="274" customWidth="1"/>
    <col min="9220" max="9220" width="4.42578125" style="274" customWidth="1"/>
    <col min="9221" max="9221" width="12.42578125" style="274" customWidth="1"/>
    <col min="9222" max="9222" width="17.42578125" style="274" bestFit="1" customWidth="1"/>
    <col min="9223" max="9467" width="11.42578125" style="274"/>
    <col min="9468" max="9468" width="3.42578125" style="274" customWidth="1"/>
    <col min="9469" max="9469" width="8" style="274" customWidth="1"/>
    <col min="9470" max="9470" width="9.42578125" style="274" customWidth="1"/>
    <col min="9471" max="9471" width="18.42578125" style="274" customWidth="1"/>
    <col min="9472" max="9472" width="63.7109375" style="274" customWidth="1"/>
    <col min="9473" max="9473" width="6.42578125" style="274" customWidth="1"/>
    <col min="9474" max="9474" width="2.7109375" style="274" customWidth="1"/>
    <col min="9475" max="9475" width="5" style="274" customWidth="1"/>
    <col min="9476" max="9476" width="4.42578125" style="274" customWidth="1"/>
    <col min="9477" max="9477" width="12.42578125" style="274" customWidth="1"/>
    <col min="9478" max="9478" width="17.42578125" style="274" bestFit="1" customWidth="1"/>
    <col min="9479" max="9723" width="11.42578125" style="274"/>
    <col min="9724" max="9724" width="3.42578125" style="274" customWidth="1"/>
    <col min="9725" max="9725" width="8" style="274" customWidth="1"/>
    <col min="9726" max="9726" width="9.42578125" style="274" customWidth="1"/>
    <col min="9727" max="9727" width="18.42578125" style="274" customWidth="1"/>
    <col min="9728" max="9728" width="63.7109375" style="274" customWidth="1"/>
    <col min="9729" max="9729" width="6.42578125" style="274" customWidth="1"/>
    <col min="9730" max="9730" width="2.7109375" style="274" customWidth="1"/>
    <col min="9731" max="9731" width="5" style="274" customWidth="1"/>
    <col min="9732" max="9732" width="4.42578125" style="274" customWidth="1"/>
    <col min="9733" max="9733" width="12.42578125" style="274" customWidth="1"/>
    <col min="9734" max="9734" width="17.42578125" style="274" bestFit="1" customWidth="1"/>
    <col min="9735" max="9979" width="11.42578125" style="274"/>
    <col min="9980" max="9980" width="3.42578125" style="274" customWidth="1"/>
    <col min="9981" max="9981" width="8" style="274" customWidth="1"/>
    <col min="9982" max="9982" width="9.42578125" style="274" customWidth="1"/>
    <col min="9983" max="9983" width="18.42578125" style="274" customWidth="1"/>
    <col min="9984" max="9984" width="63.7109375" style="274" customWidth="1"/>
    <col min="9985" max="9985" width="6.42578125" style="274" customWidth="1"/>
    <col min="9986" max="9986" width="2.7109375" style="274" customWidth="1"/>
    <col min="9987" max="9987" width="5" style="274" customWidth="1"/>
    <col min="9988" max="9988" width="4.42578125" style="274" customWidth="1"/>
    <col min="9989" max="9989" width="12.42578125" style="274" customWidth="1"/>
    <col min="9990" max="9990" width="17.42578125" style="274" bestFit="1" customWidth="1"/>
    <col min="9991" max="10235" width="11.42578125" style="274"/>
    <col min="10236" max="10236" width="3.42578125" style="274" customWidth="1"/>
    <col min="10237" max="10237" width="8" style="274" customWidth="1"/>
    <col min="10238" max="10238" width="9.42578125" style="274" customWidth="1"/>
    <col min="10239" max="10239" width="18.42578125" style="274" customWidth="1"/>
    <col min="10240" max="10240" width="63.7109375" style="274" customWidth="1"/>
    <col min="10241" max="10241" width="6.42578125" style="274" customWidth="1"/>
    <col min="10242" max="10242" width="2.7109375" style="274" customWidth="1"/>
    <col min="10243" max="10243" width="5" style="274" customWidth="1"/>
    <col min="10244" max="10244" width="4.42578125" style="274" customWidth="1"/>
    <col min="10245" max="10245" width="12.42578125" style="274" customWidth="1"/>
    <col min="10246" max="10246" width="17.42578125" style="274" bestFit="1" customWidth="1"/>
    <col min="10247" max="10491" width="11.42578125" style="274"/>
    <col min="10492" max="10492" width="3.42578125" style="274" customWidth="1"/>
    <col min="10493" max="10493" width="8" style="274" customWidth="1"/>
    <col min="10494" max="10494" width="9.42578125" style="274" customWidth="1"/>
    <col min="10495" max="10495" width="18.42578125" style="274" customWidth="1"/>
    <col min="10496" max="10496" width="63.7109375" style="274" customWidth="1"/>
    <col min="10497" max="10497" width="6.42578125" style="274" customWidth="1"/>
    <col min="10498" max="10498" width="2.7109375" style="274" customWidth="1"/>
    <col min="10499" max="10499" width="5" style="274" customWidth="1"/>
    <col min="10500" max="10500" width="4.42578125" style="274" customWidth="1"/>
    <col min="10501" max="10501" width="12.42578125" style="274" customWidth="1"/>
    <col min="10502" max="10502" width="17.42578125" style="274" bestFit="1" customWidth="1"/>
    <col min="10503" max="10747" width="11.42578125" style="274"/>
    <col min="10748" max="10748" width="3.42578125" style="274" customWidth="1"/>
    <col min="10749" max="10749" width="8" style="274" customWidth="1"/>
    <col min="10750" max="10750" width="9.42578125" style="274" customWidth="1"/>
    <col min="10751" max="10751" width="18.42578125" style="274" customWidth="1"/>
    <col min="10752" max="10752" width="63.7109375" style="274" customWidth="1"/>
    <col min="10753" max="10753" width="6.42578125" style="274" customWidth="1"/>
    <col min="10754" max="10754" width="2.7109375" style="274" customWidth="1"/>
    <col min="10755" max="10755" width="5" style="274" customWidth="1"/>
    <col min="10756" max="10756" width="4.42578125" style="274" customWidth="1"/>
    <col min="10757" max="10757" width="12.42578125" style="274" customWidth="1"/>
    <col min="10758" max="10758" width="17.42578125" style="274" bestFit="1" customWidth="1"/>
    <col min="10759" max="11003" width="11.42578125" style="274"/>
    <col min="11004" max="11004" width="3.42578125" style="274" customWidth="1"/>
    <col min="11005" max="11005" width="8" style="274" customWidth="1"/>
    <col min="11006" max="11006" width="9.42578125" style="274" customWidth="1"/>
    <col min="11007" max="11007" width="18.42578125" style="274" customWidth="1"/>
    <col min="11008" max="11008" width="63.7109375" style="274" customWidth="1"/>
    <col min="11009" max="11009" width="6.42578125" style="274" customWidth="1"/>
    <col min="11010" max="11010" width="2.7109375" style="274" customWidth="1"/>
    <col min="11011" max="11011" width="5" style="274" customWidth="1"/>
    <col min="11012" max="11012" width="4.42578125" style="274" customWidth="1"/>
    <col min="11013" max="11013" width="12.42578125" style="274" customWidth="1"/>
    <col min="11014" max="11014" width="17.42578125" style="274" bestFit="1" customWidth="1"/>
    <col min="11015" max="11259" width="11.42578125" style="274"/>
    <col min="11260" max="11260" width="3.42578125" style="274" customWidth="1"/>
    <col min="11261" max="11261" width="8" style="274" customWidth="1"/>
    <col min="11262" max="11262" width="9.42578125" style="274" customWidth="1"/>
    <col min="11263" max="11263" width="18.42578125" style="274" customWidth="1"/>
    <col min="11264" max="11264" width="63.7109375" style="274" customWidth="1"/>
    <col min="11265" max="11265" width="6.42578125" style="274" customWidth="1"/>
    <col min="11266" max="11266" width="2.7109375" style="274" customWidth="1"/>
    <col min="11267" max="11267" width="5" style="274" customWidth="1"/>
    <col min="11268" max="11268" width="4.42578125" style="274" customWidth="1"/>
    <col min="11269" max="11269" width="12.42578125" style="274" customWidth="1"/>
    <col min="11270" max="11270" width="17.42578125" style="274" bestFit="1" customWidth="1"/>
    <col min="11271" max="11515" width="11.42578125" style="274"/>
    <col min="11516" max="11516" width="3.42578125" style="274" customWidth="1"/>
    <col min="11517" max="11517" width="8" style="274" customWidth="1"/>
    <col min="11518" max="11518" width="9.42578125" style="274" customWidth="1"/>
    <col min="11519" max="11519" width="18.42578125" style="274" customWidth="1"/>
    <col min="11520" max="11520" width="63.7109375" style="274" customWidth="1"/>
    <col min="11521" max="11521" width="6.42578125" style="274" customWidth="1"/>
    <col min="11522" max="11522" width="2.7109375" style="274" customWidth="1"/>
    <col min="11523" max="11523" width="5" style="274" customWidth="1"/>
    <col min="11524" max="11524" width="4.42578125" style="274" customWidth="1"/>
    <col min="11525" max="11525" width="12.42578125" style="274" customWidth="1"/>
    <col min="11526" max="11526" width="17.42578125" style="274" bestFit="1" customWidth="1"/>
    <col min="11527" max="11771" width="11.42578125" style="274"/>
    <col min="11772" max="11772" width="3.42578125" style="274" customWidth="1"/>
    <col min="11773" max="11773" width="8" style="274" customWidth="1"/>
    <col min="11774" max="11774" width="9.42578125" style="274" customWidth="1"/>
    <col min="11775" max="11775" width="18.42578125" style="274" customWidth="1"/>
    <col min="11776" max="11776" width="63.7109375" style="274" customWidth="1"/>
    <col min="11777" max="11777" width="6.42578125" style="274" customWidth="1"/>
    <col min="11778" max="11778" width="2.7109375" style="274" customWidth="1"/>
    <col min="11779" max="11779" width="5" style="274" customWidth="1"/>
    <col min="11780" max="11780" width="4.42578125" style="274" customWidth="1"/>
    <col min="11781" max="11781" width="12.42578125" style="274" customWidth="1"/>
    <col min="11782" max="11782" width="17.42578125" style="274" bestFit="1" customWidth="1"/>
    <col min="11783" max="12027" width="11.42578125" style="274"/>
    <col min="12028" max="12028" width="3.42578125" style="274" customWidth="1"/>
    <col min="12029" max="12029" width="8" style="274" customWidth="1"/>
    <col min="12030" max="12030" width="9.42578125" style="274" customWidth="1"/>
    <col min="12031" max="12031" width="18.42578125" style="274" customWidth="1"/>
    <col min="12032" max="12032" width="63.7109375" style="274" customWidth="1"/>
    <col min="12033" max="12033" width="6.42578125" style="274" customWidth="1"/>
    <col min="12034" max="12034" width="2.7109375" style="274" customWidth="1"/>
    <col min="12035" max="12035" width="5" style="274" customWidth="1"/>
    <col min="12036" max="12036" width="4.42578125" style="274" customWidth="1"/>
    <col min="12037" max="12037" width="12.42578125" style="274" customWidth="1"/>
    <col min="12038" max="12038" width="17.42578125" style="274" bestFit="1" customWidth="1"/>
    <col min="12039" max="12283" width="11.42578125" style="274"/>
    <col min="12284" max="12284" width="3.42578125" style="274" customWidth="1"/>
    <col min="12285" max="12285" width="8" style="274" customWidth="1"/>
    <col min="12286" max="12286" width="9.42578125" style="274" customWidth="1"/>
    <col min="12287" max="12287" width="18.42578125" style="274" customWidth="1"/>
    <col min="12288" max="12288" width="63.7109375" style="274" customWidth="1"/>
    <col min="12289" max="12289" width="6.42578125" style="274" customWidth="1"/>
    <col min="12290" max="12290" width="2.7109375" style="274" customWidth="1"/>
    <col min="12291" max="12291" width="5" style="274" customWidth="1"/>
    <col min="12292" max="12292" width="4.42578125" style="274" customWidth="1"/>
    <col min="12293" max="12293" width="12.42578125" style="274" customWidth="1"/>
    <col min="12294" max="12294" width="17.42578125" style="274" bestFit="1" customWidth="1"/>
    <col min="12295" max="12539" width="11.42578125" style="274"/>
    <col min="12540" max="12540" width="3.42578125" style="274" customWidth="1"/>
    <col min="12541" max="12541" width="8" style="274" customWidth="1"/>
    <col min="12542" max="12542" width="9.42578125" style="274" customWidth="1"/>
    <col min="12543" max="12543" width="18.42578125" style="274" customWidth="1"/>
    <col min="12544" max="12544" width="63.7109375" style="274" customWidth="1"/>
    <col min="12545" max="12545" width="6.42578125" style="274" customWidth="1"/>
    <col min="12546" max="12546" width="2.7109375" style="274" customWidth="1"/>
    <col min="12547" max="12547" width="5" style="274" customWidth="1"/>
    <col min="12548" max="12548" width="4.42578125" style="274" customWidth="1"/>
    <col min="12549" max="12549" width="12.42578125" style="274" customWidth="1"/>
    <col min="12550" max="12550" width="17.42578125" style="274" bestFit="1" customWidth="1"/>
    <col min="12551" max="12795" width="11.42578125" style="274"/>
    <col min="12796" max="12796" width="3.42578125" style="274" customWidth="1"/>
    <col min="12797" max="12797" width="8" style="274" customWidth="1"/>
    <col min="12798" max="12798" width="9.42578125" style="274" customWidth="1"/>
    <col min="12799" max="12799" width="18.42578125" style="274" customWidth="1"/>
    <col min="12800" max="12800" width="63.7109375" style="274" customWidth="1"/>
    <col min="12801" max="12801" width="6.42578125" style="274" customWidth="1"/>
    <col min="12802" max="12802" width="2.7109375" style="274" customWidth="1"/>
    <col min="12803" max="12803" width="5" style="274" customWidth="1"/>
    <col min="12804" max="12804" width="4.42578125" style="274" customWidth="1"/>
    <col min="12805" max="12805" width="12.42578125" style="274" customWidth="1"/>
    <col min="12806" max="12806" width="17.42578125" style="274" bestFit="1" customWidth="1"/>
    <col min="12807" max="13051" width="11.42578125" style="274"/>
    <col min="13052" max="13052" width="3.42578125" style="274" customWidth="1"/>
    <col min="13053" max="13053" width="8" style="274" customWidth="1"/>
    <col min="13054" max="13054" width="9.42578125" style="274" customWidth="1"/>
    <col min="13055" max="13055" width="18.42578125" style="274" customWidth="1"/>
    <col min="13056" max="13056" width="63.7109375" style="274" customWidth="1"/>
    <col min="13057" max="13057" width="6.42578125" style="274" customWidth="1"/>
    <col min="13058" max="13058" width="2.7109375" style="274" customWidth="1"/>
    <col min="13059" max="13059" width="5" style="274" customWidth="1"/>
    <col min="13060" max="13060" width="4.42578125" style="274" customWidth="1"/>
    <col min="13061" max="13061" width="12.42578125" style="274" customWidth="1"/>
    <col min="13062" max="13062" width="17.42578125" style="274" bestFit="1" customWidth="1"/>
    <col min="13063" max="13307" width="11.42578125" style="274"/>
    <col min="13308" max="13308" width="3.42578125" style="274" customWidth="1"/>
    <col min="13309" max="13309" width="8" style="274" customWidth="1"/>
    <col min="13310" max="13310" width="9.42578125" style="274" customWidth="1"/>
    <col min="13311" max="13311" width="18.42578125" style="274" customWidth="1"/>
    <col min="13312" max="13312" width="63.7109375" style="274" customWidth="1"/>
    <col min="13313" max="13313" width="6.42578125" style="274" customWidth="1"/>
    <col min="13314" max="13314" width="2.7109375" style="274" customWidth="1"/>
    <col min="13315" max="13315" width="5" style="274" customWidth="1"/>
    <col min="13316" max="13316" width="4.42578125" style="274" customWidth="1"/>
    <col min="13317" max="13317" width="12.42578125" style="274" customWidth="1"/>
    <col min="13318" max="13318" width="17.42578125" style="274" bestFit="1" customWidth="1"/>
    <col min="13319" max="13563" width="11.42578125" style="274"/>
    <col min="13564" max="13564" width="3.42578125" style="274" customWidth="1"/>
    <col min="13565" max="13565" width="8" style="274" customWidth="1"/>
    <col min="13566" max="13566" width="9.42578125" style="274" customWidth="1"/>
    <col min="13567" max="13567" width="18.42578125" style="274" customWidth="1"/>
    <col min="13568" max="13568" width="63.7109375" style="274" customWidth="1"/>
    <col min="13569" max="13569" width="6.42578125" style="274" customWidth="1"/>
    <col min="13570" max="13570" width="2.7109375" style="274" customWidth="1"/>
    <col min="13571" max="13571" width="5" style="274" customWidth="1"/>
    <col min="13572" max="13572" width="4.42578125" style="274" customWidth="1"/>
    <col min="13573" max="13573" width="12.42578125" style="274" customWidth="1"/>
    <col min="13574" max="13574" width="17.42578125" style="274" bestFit="1" customWidth="1"/>
    <col min="13575" max="13819" width="11.42578125" style="274"/>
    <col min="13820" max="13820" width="3.42578125" style="274" customWidth="1"/>
    <col min="13821" max="13821" width="8" style="274" customWidth="1"/>
    <col min="13822" max="13822" width="9.42578125" style="274" customWidth="1"/>
    <col min="13823" max="13823" width="18.42578125" style="274" customWidth="1"/>
    <col min="13824" max="13824" width="63.7109375" style="274" customWidth="1"/>
    <col min="13825" max="13825" width="6.42578125" style="274" customWidth="1"/>
    <col min="13826" max="13826" width="2.7109375" style="274" customWidth="1"/>
    <col min="13827" max="13827" width="5" style="274" customWidth="1"/>
    <col min="13828" max="13828" width="4.42578125" style="274" customWidth="1"/>
    <col min="13829" max="13829" width="12.42578125" style="274" customWidth="1"/>
    <col min="13830" max="13830" width="17.42578125" style="274" bestFit="1" customWidth="1"/>
    <col min="13831" max="14075" width="11.42578125" style="274"/>
    <col min="14076" max="14076" width="3.42578125" style="274" customWidth="1"/>
    <col min="14077" max="14077" width="8" style="274" customWidth="1"/>
    <col min="14078" max="14078" width="9.42578125" style="274" customWidth="1"/>
    <col min="14079" max="14079" width="18.42578125" style="274" customWidth="1"/>
    <col min="14080" max="14080" width="63.7109375" style="274" customWidth="1"/>
    <col min="14081" max="14081" width="6.42578125" style="274" customWidth="1"/>
    <col min="14082" max="14082" width="2.7109375" style="274" customWidth="1"/>
    <col min="14083" max="14083" width="5" style="274" customWidth="1"/>
    <col min="14084" max="14084" width="4.42578125" style="274" customWidth="1"/>
    <col min="14085" max="14085" width="12.42578125" style="274" customWidth="1"/>
    <col min="14086" max="14086" width="17.42578125" style="274" bestFit="1" customWidth="1"/>
    <col min="14087" max="14331" width="11.42578125" style="274"/>
    <col min="14332" max="14332" width="3.42578125" style="274" customWidth="1"/>
    <col min="14333" max="14333" width="8" style="274" customWidth="1"/>
    <col min="14334" max="14334" width="9.42578125" style="274" customWidth="1"/>
    <col min="14335" max="14335" width="18.42578125" style="274" customWidth="1"/>
    <col min="14336" max="14336" width="63.7109375" style="274" customWidth="1"/>
    <col min="14337" max="14337" width="6.42578125" style="274" customWidth="1"/>
    <col min="14338" max="14338" width="2.7109375" style="274" customWidth="1"/>
    <col min="14339" max="14339" width="5" style="274" customWidth="1"/>
    <col min="14340" max="14340" width="4.42578125" style="274" customWidth="1"/>
    <col min="14341" max="14341" width="12.42578125" style="274" customWidth="1"/>
    <col min="14342" max="14342" width="17.42578125" style="274" bestFit="1" customWidth="1"/>
    <col min="14343" max="14587" width="11.42578125" style="274"/>
    <col min="14588" max="14588" width="3.42578125" style="274" customWidth="1"/>
    <col min="14589" max="14589" width="8" style="274" customWidth="1"/>
    <col min="14590" max="14590" width="9.42578125" style="274" customWidth="1"/>
    <col min="14591" max="14591" width="18.42578125" style="274" customWidth="1"/>
    <col min="14592" max="14592" width="63.7109375" style="274" customWidth="1"/>
    <col min="14593" max="14593" width="6.42578125" style="274" customWidth="1"/>
    <col min="14594" max="14594" width="2.7109375" style="274" customWidth="1"/>
    <col min="14595" max="14595" width="5" style="274" customWidth="1"/>
    <col min="14596" max="14596" width="4.42578125" style="274" customWidth="1"/>
    <col min="14597" max="14597" width="12.42578125" style="274" customWidth="1"/>
    <col min="14598" max="14598" width="17.42578125" style="274" bestFit="1" customWidth="1"/>
    <col min="14599" max="14843" width="11.42578125" style="274"/>
    <col min="14844" max="14844" width="3.42578125" style="274" customWidth="1"/>
    <col min="14845" max="14845" width="8" style="274" customWidth="1"/>
    <col min="14846" max="14846" width="9.42578125" style="274" customWidth="1"/>
    <col min="14847" max="14847" width="18.42578125" style="274" customWidth="1"/>
    <col min="14848" max="14848" width="63.7109375" style="274" customWidth="1"/>
    <col min="14849" max="14849" width="6.42578125" style="274" customWidth="1"/>
    <col min="14850" max="14850" width="2.7109375" style="274" customWidth="1"/>
    <col min="14851" max="14851" width="5" style="274" customWidth="1"/>
    <col min="14852" max="14852" width="4.42578125" style="274" customWidth="1"/>
    <col min="14853" max="14853" width="12.42578125" style="274" customWidth="1"/>
    <col min="14854" max="14854" width="17.42578125" style="274" bestFit="1" customWidth="1"/>
    <col min="14855" max="15099" width="11.42578125" style="274"/>
    <col min="15100" max="15100" width="3.42578125" style="274" customWidth="1"/>
    <col min="15101" max="15101" width="8" style="274" customWidth="1"/>
    <col min="15102" max="15102" width="9.42578125" style="274" customWidth="1"/>
    <col min="15103" max="15103" width="18.42578125" style="274" customWidth="1"/>
    <col min="15104" max="15104" width="63.7109375" style="274" customWidth="1"/>
    <col min="15105" max="15105" width="6.42578125" style="274" customWidth="1"/>
    <col min="15106" max="15106" width="2.7109375" style="274" customWidth="1"/>
    <col min="15107" max="15107" width="5" style="274" customWidth="1"/>
    <col min="15108" max="15108" width="4.42578125" style="274" customWidth="1"/>
    <col min="15109" max="15109" width="12.42578125" style="274" customWidth="1"/>
    <col min="15110" max="15110" width="17.42578125" style="274" bestFit="1" customWidth="1"/>
    <col min="15111" max="15355" width="11.42578125" style="274"/>
    <col min="15356" max="15356" width="3.42578125" style="274" customWidth="1"/>
    <col min="15357" max="15357" width="8" style="274" customWidth="1"/>
    <col min="15358" max="15358" width="9.42578125" style="274" customWidth="1"/>
    <col min="15359" max="15359" width="18.42578125" style="274" customWidth="1"/>
    <col min="15360" max="15360" width="63.7109375" style="274" customWidth="1"/>
    <col min="15361" max="15361" width="6.42578125" style="274" customWidth="1"/>
    <col min="15362" max="15362" width="2.7109375" style="274" customWidth="1"/>
    <col min="15363" max="15363" width="5" style="274" customWidth="1"/>
    <col min="15364" max="15364" width="4.42578125" style="274" customWidth="1"/>
    <col min="15365" max="15365" width="12.42578125" style="274" customWidth="1"/>
    <col min="15366" max="15366" width="17.42578125" style="274" bestFit="1" customWidth="1"/>
    <col min="15367" max="15611" width="11.42578125" style="274"/>
    <col min="15612" max="15612" width="3.42578125" style="274" customWidth="1"/>
    <col min="15613" max="15613" width="8" style="274" customWidth="1"/>
    <col min="15614" max="15614" width="9.42578125" style="274" customWidth="1"/>
    <col min="15615" max="15615" width="18.42578125" style="274" customWidth="1"/>
    <col min="15616" max="15616" width="63.7109375" style="274" customWidth="1"/>
    <col min="15617" max="15617" width="6.42578125" style="274" customWidth="1"/>
    <col min="15618" max="15618" width="2.7109375" style="274" customWidth="1"/>
    <col min="15619" max="15619" width="5" style="274" customWidth="1"/>
    <col min="15620" max="15620" width="4.42578125" style="274" customWidth="1"/>
    <col min="15621" max="15621" width="12.42578125" style="274" customWidth="1"/>
    <col min="15622" max="15622" width="17.42578125" style="274" bestFit="1" customWidth="1"/>
    <col min="15623" max="15867" width="11.42578125" style="274"/>
    <col min="15868" max="15868" width="3.42578125" style="274" customWidth="1"/>
    <col min="15869" max="15869" width="8" style="274" customWidth="1"/>
    <col min="15870" max="15870" width="9.42578125" style="274" customWidth="1"/>
    <col min="15871" max="15871" width="18.42578125" style="274" customWidth="1"/>
    <col min="15872" max="15872" width="63.7109375" style="274" customWidth="1"/>
    <col min="15873" max="15873" width="6.42578125" style="274" customWidth="1"/>
    <col min="15874" max="15874" width="2.7109375" style="274" customWidth="1"/>
    <col min="15875" max="15875" width="5" style="274" customWidth="1"/>
    <col min="15876" max="15876" width="4.42578125" style="274" customWidth="1"/>
    <col min="15877" max="15877" width="12.42578125" style="274" customWidth="1"/>
    <col min="15878" max="15878" width="17.42578125" style="274" bestFit="1" customWidth="1"/>
    <col min="15879" max="16123" width="11.42578125" style="274"/>
    <col min="16124" max="16124" width="3.42578125" style="274" customWidth="1"/>
    <col min="16125" max="16125" width="8" style="274" customWidth="1"/>
    <col min="16126" max="16126" width="9.42578125" style="274" customWidth="1"/>
    <col min="16127" max="16127" width="18.42578125" style="274" customWidth="1"/>
    <col min="16128" max="16128" width="63.7109375" style="274" customWidth="1"/>
    <col min="16129" max="16129" width="6.42578125" style="274" customWidth="1"/>
    <col min="16130" max="16130" width="2.7109375" style="274" customWidth="1"/>
    <col min="16131" max="16131" width="5" style="274" customWidth="1"/>
    <col min="16132" max="16132" width="4.42578125" style="274" customWidth="1"/>
    <col min="16133" max="16133" width="12.42578125" style="274" customWidth="1"/>
    <col min="16134" max="16134" width="17.42578125" style="274" bestFit="1" customWidth="1"/>
    <col min="16135" max="16384" width="11.42578125" style="274"/>
  </cols>
  <sheetData>
    <row r="2" spans="2:12" ht="33.75" customHeight="1">
      <c r="B2" s="464"/>
      <c r="C2" s="465"/>
      <c r="D2" s="466"/>
      <c r="E2" s="473" t="s">
        <v>298</v>
      </c>
      <c r="F2" s="473"/>
      <c r="G2" s="473"/>
      <c r="H2" s="473"/>
      <c r="I2" s="473"/>
      <c r="J2" s="473"/>
    </row>
    <row r="3" spans="2:12" ht="39.4" customHeight="1">
      <c r="B3" s="467"/>
      <c r="C3" s="468"/>
      <c r="D3" s="469"/>
      <c r="E3" s="474" t="s">
        <v>299</v>
      </c>
      <c r="F3" s="474"/>
      <c r="G3" s="474"/>
      <c r="H3" s="474"/>
      <c r="I3" s="474"/>
      <c r="J3" s="474"/>
    </row>
    <row r="4" spans="2:12" ht="40.9" customHeight="1">
      <c r="B4" s="470"/>
      <c r="C4" s="471"/>
      <c r="D4" s="472"/>
      <c r="E4" s="275" t="s">
        <v>300</v>
      </c>
      <c r="F4" s="475" t="s">
        <v>301</v>
      </c>
      <c r="G4" s="475"/>
      <c r="H4" s="475"/>
      <c r="I4" s="475"/>
      <c r="J4" s="275" t="s">
        <v>302</v>
      </c>
    </row>
    <row r="5" spans="2:12" ht="67.150000000000006" customHeight="1">
      <c r="B5" s="476" t="s">
        <v>799</v>
      </c>
      <c r="C5" s="477"/>
      <c r="D5" s="477"/>
      <c r="E5" s="477"/>
      <c r="F5" s="477"/>
      <c r="G5" s="477"/>
      <c r="H5" s="477"/>
      <c r="I5" s="477"/>
      <c r="J5" s="477"/>
    </row>
    <row r="6" spans="2:12" s="278" customFormat="1" ht="32.25" customHeight="1">
      <c r="B6" s="276" t="s">
        <v>130</v>
      </c>
      <c r="C6" s="478" t="s">
        <v>200</v>
      </c>
      <c r="D6" s="478"/>
      <c r="E6" s="478"/>
      <c r="F6" s="478" t="s">
        <v>119</v>
      </c>
      <c r="G6" s="478"/>
      <c r="H6" s="277" t="s">
        <v>201</v>
      </c>
      <c r="I6" s="277" t="s">
        <v>282</v>
      </c>
      <c r="J6" s="277" t="s">
        <v>284</v>
      </c>
      <c r="K6" s="274"/>
      <c r="L6" s="274"/>
    </row>
    <row r="7" spans="2:12" s="278" customFormat="1" ht="19.899999999999999" customHeight="1">
      <c r="B7" s="279">
        <v>1</v>
      </c>
      <c r="C7" s="484" t="s">
        <v>624</v>
      </c>
      <c r="D7" s="485"/>
      <c r="E7" s="486"/>
      <c r="F7" s="487"/>
      <c r="G7" s="488"/>
      <c r="H7" s="280"/>
      <c r="I7" s="281"/>
      <c r="J7" s="281"/>
      <c r="K7" s="274"/>
      <c r="L7" s="274"/>
    </row>
    <row r="8" spans="2:12" s="278" customFormat="1" ht="19.899999999999999" customHeight="1">
      <c r="B8" s="282">
        <v>1.1000000000000001</v>
      </c>
      <c r="C8" s="479" t="s">
        <v>9</v>
      </c>
      <c r="D8" s="480" t="s">
        <v>798</v>
      </c>
      <c r="E8" s="481" t="s">
        <v>798</v>
      </c>
      <c r="F8" s="482" t="s">
        <v>5</v>
      </c>
      <c r="G8" s="483"/>
      <c r="H8" s="283">
        <v>200</v>
      </c>
      <c r="I8" s="284">
        <v>19000</v>
      </c>
      <c r="J8" s="284">
        <f t="shared" ref="J8:J19" si="0">I8*H8</f>
        <v>3800000</v>
      </c>
      <c r="K8" s="274"/>
      <c r="L8" s="274"/>
    </row>
    <row r="9" spans="2:12" s="278" customFormat="1" ht="19.899999999999999" customHeight="1">
      <c r="B9" s="282">
        <v>1.2</v>
      </c>
      <c r="C9" s="479" t="s">
        <v>623</v>
      </c>
      <c r="D9" s="480" t="s">
        <v>797</v>
      </c>
      <c r="E9" s="481" t="s">
        <v>797</v>
      </c>
      <c r="F9" s="482" t="s">
        <v>5</v>
      </c>
      <c r="G9" s="483"/>
      <c r="H9" s="283">
        <v>160</v>
      </c>
      <c r="I9" s="284">
        <v>19000</v>
      </c>
      <c r="J9" s="284">
        <f t="shared" si="0"/>
        <v>3040000</v>
      </c>
      <c r="K9" s="274"/>
      <c r="L9" s="274"/>
    </row>
    <row r="10" spans="2:12" s="278" customFormat="1" ht="19.899999999999999" customHeight="1">
      <c r="B10" s="282">
        <v>1.3</v>
      </c>
      <c r="C10" s="479" t="s">
        <v>622</v>
      </c>
      <c r="D10" s="480" t="s">
        <v>796</v>
      </c>
      <c r="E10" s="481" t="s">
        <v>796</v>
      </c>
      <c r="F10" s="482" t="s">
        <v>5</v>
      </c>
      <c r="G10" s="483"/>
      <c r="H10" s="283">
        <v>160</v>
      </c>
      <c r="I10" s="284">
        <v>19000</v>
      </c>
      <c r="J10" s="284">
        <f t="shared" si="0"/>
        <v>3040000</v>
      </c>
      <c r="K10" s="274"/>
      <c r="L10" s="274"/>
    </row>
    <row r="11" spans="2:12" s="278" customFormat="1" ht="19.899999999999999" customHeight="1">
      <c r="B11" s="282">
        <v>1.4</v>
      </c>
      <c r="C11" s="479" t="s">
        <v>10</v>
      </c>
      <c r="D11" s="480" t="s">
        <v>795</v>
      </c>
      <c r="E11" s="481" t="s">
        <v>795</v>
      </c>
      <c r="F11" s="482" t="s">
        <v>5</v>
      </c>
      <c r="G11" s="483"/>
      <c r="H11" s="283">
        <v>1800</v>
      </c>
      <c r="I11" s="284">
        <v>19000</v>
      </c>
      <c r="J11" s="284">
        <f t="shared" si="0"/>
        <v>34200000</v>
      </c>
      <c r="K11" s="274"/>
      <c r="L11" s="274"/>
    </row>
    <row r="12" spans="2:12" s="278" customFormat="1" ht="19.899999999999999" customHeight="1">
      <c r="B12" s="282">
        <v>1.5</v>
      </c>
      <c r="C12" s="479" t="s">
        <v>11</v>
      </c>
      <c r="D12" s="480" t="s">
        <v>794</v>
      </c>
      <c r="E12" s="481" t="s">
        <v>794</v>
      </c>
      <c r="F12" s="482" t="s">
        <v>5</v>
      </c>
      <c r="G12" s="483"/>
      <c r="H12" s="283">
        <v>800</v>
      </c>
      <c r="I12" s="284">
        <v>26020.5</v>
      </c>
      <c r="J12" s="284">
        <f t="shared" si="0"/>
        <v>20816400</v>
      </c>
      <c r="K12" s="274"/>
      <c r="L12" s="274"/>
    </row>
    <row r="13" spans="2:12" s="278" customFormat="1" ht="19.899999999999999" customHeight="1">
      <c r="B13" s="282">
        <v>1.6</v>
      </c>
      <c r="C13" s="479" t="s">
        <v>621</v>
      </c>
      <c r="D13" s="480" t="s">
        <v>793</v>
      </c>
      <c r="E13" s="481" t="s">
        <v>793</v>
      </c>
      <c r="F13" s="482" t="s">
        <v>3</v>
      </c>
      <c r="G13" s="483"/>
      <c r="H13" s="283">
        <v>20</v>
      </c>
      <c r="I13" s="284">
        <v>40213.5</v>
      </c>
      <c r="J13" s="284">
        <f t="shared" si="0"/>
        <v>804270</v>
      </c>
      <c r="K13" s="274"/>
      <c r="L13" s="274"/>
    </row>
    <row r="14" spans="2:12" s="278" customFormat="1" ht="19.899999999999999" customHeight="1">
      <c r="B14" s="282">
        <v>1.7</v>
      </c>
      <c r="C14" s="479" t="s">
        <v>12</v>
      </c>
      <c r="D14" s="480" t="s">
        <v>792</v>
      </c>
      <c r="E14" s="481" t="s">
        <v>792</v>
      </c>
      <c r="F14" s="482" t="s">
        <v>5</v>
      </c>
      <c r="G14" s="483"/>
      <c r="H14" s="283">
        <v>600</v>
      </c>
      <c r="I14" s="284">
        <v>20900</v>
      </c>
      <c r="J14" s="284">
        <f t="shared" si="0"/>
        <v>12540000</v>
      </c>
      <c r="K14" s="274"/>
      <c r="L14" s="274"/>
    </row>
    <row r="15" spans="2:12" s="278" customFormat="1" ht="19.899999999999999" customHeight="1">
      <c r="B15" s="282">
        <v>1.8</v>
      </c>
      <c r="C15" s="479" t="s">
        <v>15</v>
      </c>
      <c r="D15" s="480" t="s">
        <v>791</v>
      </c>
      <c r="E15" s="481" t="s">
        <v>791</v>
      </c>
      <c r="F15" s="482" t="s">
        <v>5</v>
      </c>
      <c r="G15" s="483"/>
      <c r="H15" s="283">
        <v>500</v>
      </c>
      <c r="I15" s="284">
        <v>30457</v>
      </c>
      <c r="J15" s="284">
        <f t="shared" si="0"/>
        <v>15228500</v>
      </c>
      <c r="K15" s="274"/>
      <c r="L15" s="274"/>
    </row>
    <row r="16" spans="2:12" s="278" customFormat="1" ht="19.899999999999999" customHeight="1">
      <c r="B16" s="282">
        <v>1.9</v>
      </c>
      <c r="C16" s="479" t="s">
        <v>16</v>
      </c>
      <c r="D16" s="480" t="s">
        <v>790</v>
      </c>
      <c r="E16" s="481" t="s">
        <v>790</v>
      </c>
      <c r="F16" s="482" t="s">
        <v>3</v>
      </c>
      <c r="G16" s="483"/>
      <c r="H16" s="283">
        <v>30</v>
      </c>
      <c r="I16" s="284">
        <v>25770.65</v>
      </c>
      <c r="J16" s="284">
        <f t="shared" si="0"/>
        <v>773119.5</v>
      </c>
      <c r="K16" s="274"/>
      <c r="L16" s="274"/>
    </row>
    <row r="17" spans="2:12" s="278" customFormat="1" ht="19.899999999999999" customHeight="1">
      <c r="B17" s="285">
        <v>1.1000000000000001</v>
      </c>
      <c r="C17" s="479" t="s">
        <v>18</v>
      </c>
      <c r="D17" s="480" t="s">
        <v>789</v>
      </c>
      <c r="E17" s="481" t="s">
        <v>789</v>
      </c>
      <c r="F17" s="482" t="s">
        <v>1</v>
      </c>
      <c r="G17" s="483"/>
      <c r="H17" s="283">
        <v>50</v>
      </c>
      <c r="I17" s="284">
        <v>21766.400000000001</v>
      </c>
      <c r="J17" s="284">
        <f t="shared" si="0"/>
        <v>1088320</v>
      </c>
      <c r="K17" s="274"/>
      <c r="L17" s="274"/>
    </row>
    <row r="18" spans="2:12" s="278" customFormat="1" ht="19.899999999999999" customHeight="1">
      <c r="B18" s="282">
        <v>1.1100000000000001</v>
      </c>
      <c r="C18" s="479" t="s">
        <v>84</v>
      </c>
      <c r="D18" s="480" t="s">
        <v>788</v>
      </c>
      <c r="E18" s="481" t="s">
        <v>788</v>
      </c>
      <c r="F18" s="482" t="s">
        <v>3</v>
      </c>
      <c r="G18" s="483"/>
      <c r="H18" s="283">
        <v>1</v>
      </c>
      <c r="I18" s="284">
        <v>427500</v>
      </c>
      <c r="J18" s="284">
        <f t="shared" si="0"/>
        <v>427500</v>
      </c>
      <c r="K18" s="274"/>
      <c r="L18" s="274"/>
    </row>
    <row r="19" spans="2:12" s="278" customFormat="1" ht="19.899999999999999" customHeight="1">
      <c r="B19" s="282">
        <v>1.1200000000000001</v>
      </c>
      <c r="C19" s="489" t="s">
        <v>787</v>
      </c>
      <c r="D19" s="490"/>
      <c r="E19" s="491"/>
      <c r="F19" s="482" t="s">
        <v>5</v>
      </c>
      <c r="G19" s="483"/>
      <c r="H19" s="283">
        <v>2000</v>
      </c>
      <c r="I19" s="284">
        <v>22230</v>
      </c>
      <c r="J19" s="284">
        <f t="shared" si="0"/>
        <v>44460000</v>
      </c>
      <c r="K19" s="274"/>
      <c r="L19" s="274"/>
    </row>
    <row r="20" spans="2:12" s="278" customFormat="1" ht="19.899999999999999" customHeight="1">
      <c r="B20" s="286">
        <v>2</v>
      </c>
      <c r="C20" s="492" t="s">
        <v>202</v>
      </c>
      <c r="D20" s="493"/>
      <c r="E20" s="494"/>
      <c r="F20" s="487"/>
      <c r="G20" s="488"/>
      <c r="H20" s="287"/>
      <c r="I20" s="288">
        <v>0</v>
      </c>
      <c r="J20" s="289"/>
      <c r="K20" s="274"/>
      <c r="L20" s="274"/>
    </row>
    <row r="21" spans="2:12" s="278" customFormat="1" ht="19.899999999999999" customHeight="1">
      <c r="B21" s="282">
        <v>2.1</v>
      </c>
      <c r="C21" s="479" t="s">
        <v>76</v>
      </c>
      <c r="D21" s="480" t="s">
        <v>786</v>
      </c>
      <c r="E21" s="481" t="s">
        <v>786</v>
      </c>
      <c r="F21" s="482" t="s">
        <v>5</v>
      </c>
      <c r="G21" s="483"/>
      <c r="H21" s="283">
        <v>50</v>
      </c>
      <c r="I21" s="284">
        <v>148485</v>
      </c>
      <c r="J21" s="284">
        <f t="shared" ref="J21:J28" si="1">I21*H21</f>
        <v>7424250</v>
      </c>
      <c r="K21" s="274"/>
      <c r="L21" s="274"/>
    </row>
    <row r="22" spans="2:12" s="278" customFormat="1" ht="19.899999999999999" customHeight="1">
      <c r="B22" s="282">
        <v>2.2000000000000002</v>
      </c>
      <c r="C22" s="479" t="s">
        <v>203</v>
      </c>
      <c r="D22" s="480" t="s">
        <v>785</v>
      </c>
      <c r="E22" s="481" t="s">
        <v>785</v>
      </c>
      <c r="F22" s="482" t="s">
        <v>5</v>
      </c>
      <c r="G22" s="483"/>
      <c r="H22" s="283">
        <v>50</v>
      </c>
      <c r="I22" s="284">
        <v>88771.8</v>
      </c>
      <c r="J22" s="284">
        <f t="shared" si="1"/>
        <v>4438590</v>
      </c>
      <c r="K22" s="274"/>
      <c r="L22" s="274"/>
    </row>
    <row r="23" spans="2:12" s="278" customFormat="1" ht="19.899999999999999" customHeight="1">
      <c r="B23" s="282">
        <v>2.2999999999999998</v>
      </c>
      <c r="C23" s="479" t="s">
        <v>77</v>
      </c>
      <c r="D23" s="480" t="s">
        <v>784</v>
      </c>
      <c r="E23" s="481" t="s">
        <v>784</v>
      </c>
      <c r="F23" s="482" t="s">
        <v>5</v>
      </c>
      <c r="G23" s="483"/>
      <c r="H23" s="283">
        <v>50</v>
      </c>
      <c r="I23" s="284">
        <v>143425.29999999999</v>
      </c>
      <c r="J23" s="284">
        <f t="shared" si="1"/>
        <v>7171264.9999999991</v>
      </c>
      <c r="K23" s="274"/>
      <c r="L23" s="274"/>
    </row>
    <row r="24" spans="2:12" s="278" customFormat="1" ht="19.899999999999999" customHeight="1">
      <c r="B24" s="282">
        <v>2.4</v>
      </c>
      <c r="C24" s="479" t="s">
        <v>204</v>
      </c>
      <c r="D24" s="480" t="s">
        <v>783</v>
      </c>
      <c r="E24" s="481" t="s">
        <v>783</v>
      </c>
      <c r="F24" s="482" t="s">
        <v>5</v>
      </c>
      <c r="G24" s="483"/>
      <c r="H24" s="283">
        <v>50</v>
      </c>
      <c r="I24" s="284">
        <v>86241.95</v>
      </c>
      <c r="J24" s="284">
        <f t="shared" si="1"/>
        <v>4312097.5</v>
      </c>
      <c r="K24" s="274"/>
      <c r="L24" s="274"/>
    </row>
    <row r="25" spans="2:12" s="278" customFormat="1" ht="19.899999999999999" customHeight="1">
      <c r="B25" s="282">
        <v>2.5</v>
      </c>
      <c r="C25" s="479" t="s">
        <v>78</v>
      </c>
      <c r="D25" s="480" t="s">
        <v>782</v>
      </c>
      <c r="E25" s="481" t="s">
        <v>782</v>
      </c>
      <c r="F25" s="482" t="s">
        <v>5</v>
      </c>
      <c r="G25" s="483"/>
      <c r="H25" s="283">
        <v>50</v>
      </c>
      <c r="I25" s="284">
        <v>169598.75</v>
      </c>
      <c r="J25" s="284">
        <f t="shared" si="1"/>
        <v>8479937.5</v>
      </c>
      <c r="K25" s="274"/>
      <c r="L25" s="274"/>
    </row>
    <row r="26" spans="2:12" s="278" customFormat="1" ht="19.899999999999999" customHeight="1">
      <c r="B26" s="282">
        <v>2.6</v>
      </c>
      <c r="C26" s="479" t="s">
        <v>205</v>
      </c>
      <c r="D26" s="480" t="s">
        <v>781</v>
      </c>
      <c r="E26" s="481" t="s">
        <v>781</v>
      </c>
      <c r="F26" s="482" t="s">
        <v>5</v>
      </c>
      <c r="G26" s="483"/>
      <c r="H26" s="283">
        <v>50</v>
      </c>
      <c r="I26" s="284">
        <v>101752.6</v>
      </c>
      <c r="J26" s="284">
        <f t="shared" si="1"/>
        <v>5087630</v>
      </c>
      <c r="K26" s="274"/>
      <c r="L26" s="274"/>
    </row>
    <row r="27" spans="2:12" s="278" customFormat="1" ht="19.899999999999999" customHeight="1">
      <c r="B27" s="282">
        <v>2.7</v>
      </c>
      <c r="C27" s="479" t="s">
        <v>79</v>
      </c>
      <c r="D27" s="480" t="s">
        <v>780</v>
      </c>
      <c r="E27" s="481" t="s">
        <v>780</v>
      </c>
      <c r="F27" s="482" t="s">
        <v>5</v>
      </c>
      <c r="G27" s="483"/>
      <c r="H27" s="283">
        <v>50</v>
      </c>
      <c r="I27" s="284">
        <v>186698.75</v>
      </c>
      <c r="J27" s="284">
        <f t="shared" si="1"/>
        <v>9334937.5</v>
      </c>
      <c r="K27" s="274"/>
      <c r="L27" s="274"/>
    </row>
    <row r="28" spans="2:12" s="278" customFormat="1" ht="19.899999999999999" customHeight="1">
      <c r="B28" s="282">
        <v>2.8</v>
      </c>
      <c r="C28" s="479" t="s">
        <v>206</v>
      </c>
      <c r="D28" s="480" t="s">
        <v>779</v>
      </c>
      <c r="E28" s="481" t="s">
        <v>779</v>
      </c>
      <c r="F28" s="482" t="s">
        <v>5</v>
      </c>
      <c r="G28" s="483"/>
      <c r="H28" s="283">
        <v>50</v>
      </c>
      <c r="I28" s="284">
        <v>110335.85</v>
      </c>
      <c r="J28" s="284">
        <f t="shared" si="1"/>
        <v>5516792.5</v>
      </c>
      <c r="K28" s="274"/>
      <c r="L28" s="274"/>
    </row>
    <row r="29" spans="2:12" s="278" customFormat="1" ht="19.899999999999999" customHeight="1">
      <c r="B29" s="286">
        <v>3</v>
      </c>
      <c r="C29" s="492" t="s">
        <v>619</v>
      </c>
      <c r="D29" s="493"/>
      <c r="E29" s="494"/>
      <c r="F29" s="487"/>
      <c r="G29" s="488"/>
      <c r="H29" s="287"/>
      <c r="I29" s="288">
        <v>0</v>
      </c>
      <c r="J29" s="289"/>
      <c r="K29" s="274"/>
      <c r="L29" s="274"/>
    </row>
    <row r="30" spans="2:12" s="278" customFormat="1" ht="19.899999999999999" customHeight="1">
      <c r="B30" s="282">
        <v>3.1</v>
      </c>
      <c r="C30" s="479" t="s">
        <v>618</v>
      </c>
      <c r="D30" s="480" t="s">
        <v>778</v>
      </c>
      <c r="E30" s="481" t="s">
        <v>778</v>
      </c>
      <c r="F30" s="482" t="s">
        <v>3</v>
      </c>
      <c r="G30" s="483"/>
      <c r="H30" s="283">
        <v>100</v>
      </c>
      <c r="I30" s="284">
        <v>339822.6</v>
      </c>
      <c r="J30" s="284">
        <f t="shared" ref="J30:J68" si="2">I30*H30</f>
        <v>33982260</v>
      </c>
      <c r="K30" s="274"/>
      <c r="L30" s="274"/>
    </row>
    <row r="31" spans="2:12" s="278" customFormat="1" ht="19.899999999999999" customHeight="1">
      <c r="B31" s="282">
        <v>3.2</v>
      </c>
      <c r="C31" s="479" t="s">
        <v>617</v>
      </c>
      <c r="D31" s="480" t="s">
        <v>777</v>
      </c>
      <c r="E31" s="481" t="s">
        <v>777</v>
      </c>
      <c r="F31" s="482" t="s">
        <v>3</v>
      </c>
      <c r="G31" s="483"/>
      <c r="H31" s="283">
        <v>100</v>
      </c>
      <c r="I31" s="284">
        <v>51279.1</v>
      </c>
      <c r="J31" s="284">
        <f t="shared" si="2"/>
        <v>5127910</v>
      </c>
      <c r="K31" s="274"/>
      <c r="L31" s="274"/>
    </row>
    <row r="32" spans="2:12" s="278" customFormat="1" ht="19.899999999999999" customHeight="1">
      <c r="B32" s="282">
        <v>3.3</v>
      </c>
      <c r="C32" s="479" t="s">
        <v>616</v>
      </c>
      <c r="D32" s="480" t="s">
        <v>776</v>
      </c>
      <c r="E32" s="481" t="s">
        <v>776</v>
      </c>
      <c r="F32" s="482" t="s">
        <v>3</v>
      </c>
      <c r="G32" s="483"/>
      <c r="H32" s="283">
        <v>30</v>
      </c>
      <c r="I32" s="284">
        <v>161248.25</v>
      </c>
      <c r="J32" s="284">
        <f t="shared" si="2"/>
        <v>4837447.5</v>
      </c>
      <c r="K32" s="274"/>
      <c r="L32" s="274"/>
    </row>
    <row r="33" spans="2:12" s="278" customFormat="1" ht="19.899999999999999" customHeight="1">
      <c r="B33" s="282">
        <v>3.4</v>
      </c>
      <c r="C33" s="479" t="s">
        <v>615</v>
      </c>
      <c r="D33" s="480" t="s">
        <v>775</v>
      </c>
      <c r="E33" s="481" t="s">
        <v>775</v>
      </c>
      <c r="F33" s="482" t="s">
        <v>3</v>
      </c>
      <c r="G33" s="483"/>
      <c r="H33" s="283">
        <v>40</v>
      </c>
      <c r="I33" s="284">
        <v>83948.65</v>
      </c>
      <c r="J33" s="284">
        <f t="shared" si="2"/>
        <v>3357946</v>
      </c>
      <c r="K33" s="274"/>
      <c r="L33" s="274"/>
    </row>
    <row r="34" spans="2:12" s="278" customFormat="1" ht="19.899999999999999" customHeight="1">
      <c r="B34" s="282">
        <v>3.5</v>
      </c>
      <c r="C34" s="479" t="s">
        <v>614</v>
      </c>
      <c r="D34" s="480" t="s">
        <v>774</v>
      </c>
      <c r="E34" s="481" t="s">
        <v>774</v>
      </c>
      <c r="F34" s="482" t="s">
        <v>3</v>
      </c>
      <c r="G34" s="483"/>
      <c r="H34" s="283">
        <v>1</v>
      </c>
      <c r="I34" s="284">
        <v>889803.25</v>
      </c>
      <c r="J34" s="284">
        <f t="shared" si="2"/>
        <v>889803.25</v>
      </c>
      <c r="K34" s="274"/>
      <c r="L34" s="274"/>
    </row>
    <row r="35" spans="2:12" s="278" customFormat="1" ht="19.899999999999999" customHeight="1">
      <c r="B35" s="282">
        <v>3.6</v>
      </c>
      <c r="C35" s="479" t="s">
        <v>613</v>
      </c>
      <c r="D35" s="480" t="s">
        <v>773</v>
      </c>
      <c r="E35" s="481" t="s">
        <v>773</v>
      </c>
      <c r="F35" s="482" t="s">
        <v>3</v>
      </c>
      <c r="G35" s="483"/>
      <c r="H35" s="283">
        <v>1</v>
      </c>
      <c r="I35" s="284">
        <v>2160917.5</v>
      </c>
      <c r="J35" s="284">
        <f t="shared" si="2"/>
        <v>2160917.5</v>
      </c>
      <c r="K35" s="274"/>
      <c r="L35" s="274"/>
    </row>
    <row r="36" spans="2:12" s="278" customFormat="1" ht="19.899999999999999" customHeight="1">
      <c r="B36" s="282">
        <v>3.7</v>
      </c>
      <c r="C36" s="479" t="s">
        <v>0</v>
      </c>
      <c r="D36" s="480" t="s">
        <v>772</v>
      </c>
      <c r="E36" s="481" t="s">
        <v>772</v>
      </c>
      <c r="F36" s="482" t="s">
        <v>1</v>
      </c>
      <c r="G36" s="483"/>
      <c r="H36" s="283">
        <v>1</v>
      </c>
      <c r="I36" s="284">
        <v>80865.899999999994</v>
      </c>
      <c r="J36" s="284">
        <f t="shared" si="2"/>
        <v>80865.899999999994</v>
      </c>
      <c r="K36" s="274"/>
      <c r="L36" s="274"/>
    </row>
    <row r="37" spans="2:12" s="278" customFormat="1" ht="19.899999999999999" customHeight="1">
      <c r="B37" s="282">
        <v>3.8</v>
      </c>
      <c r="C37" s="479" t="s">
        <v>612</v>
      </c>
      <c r="D37" s="480" t="s">
        <v>771</v>
      </c>
      <c r="E37" s="481" t="s">
        <v>771</v>
      </c>
      <c r="F37" s="482" t="s">
        <v>3</v>
      </c>
      <c r="G37" s="483"/>
      <c r="H37" s="283">
        <v>1</v>
      </c>
      <c r="I37" s="284">
        <v>337150.25</v>
      </c>
      <c r="J37" s="284">
        <f t="shared" si="2"/>
        <v>337150.25</v>
      </c>
      <c r="K37" s="274"/>
      <c r="L37" s="274"/>
    </row>
    <row r="38" spans="2:12" s="278" customFormat="1" ht="19.899999999999999" customHeight="1">
      <c r="B38" s="282">
        <v>3.9</v>
      </c>
      <c r="C38" s="479" t="s">
        <v>118</v>
      </c>
      <c r="D38" s="480" t="s">
        <v>770</v>
      </c>
      <c r="E38" s="481" t="s">
        <v>770</v>
      </c>
      <c r="F38" s="482" t="s">
        <v>3</v>
      </c>
      <c r="G38" s="483"/>
      <c r="H38" s="283">
        <v>10</v>
      </c>
      <c r="I38" s="284">
        <v>72754.8</v>
      </c>
      <c r="J38" s="284">
        <f t="shared" si="2"/>
        <v>727548</v>
      </c>
      <c r="K38" s="274"/>
      <c r="L38" s="274"/>
    </row>
    <row r="39" spans="2:12" s="278" customFormat="1" ht="19.899999999999999" customHeight="1">
      <c r="B39" s="285">
        <v>3.1</v>
      </c>
      <c r="C39" s="479" t="s">
        <v>611</v>
      </c>
      <c r="D39" s="480" t="s">
        <v>769</v>
      </c>
      <c r="E39" s="481" t="s">
        <v>769</v>
      </c>
      <c r="F39" s="482" t="s">
        <v>1</v>
      </c>
      <c r="G39" s="483"/>
      <c r="H39" s="283">
        <v>200</v>
      </c>
      <c r="I39" s="284">
        <v>5923.25</v>
      </c>
      <c r="J39" s="284">
        <f t="shared" si="2"/>
        <v>1184650</v>
      </c>
      <c r="K39" s="274"/>
      <c r="L39" s="274"/>
    </row>
    <row r="40" spans="2:12" s="278" customFormat="1" ht="19.899999999999999" customHeight="1">
      <c r="B40" s="282">
        <v>3.11</v>
      </c>
      <c r="C40" s="479" t="s">
        <v>610</v>
      </c>
      <c r="D40" s="480" t="s">
        <v>768</v>
      </c>
      <c r="E40" s="481" t="s">
        <v>768</v>
      </c>
      <c r="F40" s="482" t="s">
        <v>3</v>
      </c>
      <c r="G40" s="483"/>
      <c r="H40" s="283">
        <v>1</v>
      </c>
      <c r="I40" s="284">
        <v>9658.65</v>
      </c>
      <c r="J40" s="284">
        <f t="shared" si="2"/>
        <v>9658.65</v>
      </c>
      <c r="K40" s="274"/>
      <c r="L40" s="274"/>
    </row>
    <row r="41" spans="2:12" s="278" customFormat="1" ht="19.899999999999999" customHeight="1">
      <c r="B41" s="282">
        <v>3.12</v>
      </c>
      <c r="C41" s="479" t="s">
        <v>609</v>
      </c>
      <c r="D41" s="480" t="s">
        <v>767</v>
      </c>
      <c r="E41" s="481" t="s">
        <v>767</v>
      </c>
      <c r="F41" s="482" t="s">
        <v>1</v>
      </c>
      <c r="G41" s="483"/>
      <c r="H41" s="283">
        <v>200</v>
      </c>
      <c r="I41" s="284">
        <v>32365.55</v>
      </c>
      <c r="J41" s="284">
        <f t="shared" si="2"/>
        <v>6473110</v>
      </c>
      <c r="K41" s="274"/>
      <c r="L41" s="274"/>
    </row>
    <row r="42" spans="2:12" s="278" customFormat="1" ht="19.899999999999999" customHeight="1">
      <c r="B42" s="282">
        <v>3.13</v>
      </c>
      <c r="C42" s="479" t="s">
        <v>608</v>
      </c>
      <c r="D42" s="480" t="s">
        <v>766</v>
      </c>
      <c r="E42" s="481" t="s">
        <v>766</v>
      </c>
      <c r="F42" s="482" t="s">
        <v>1</v>
      </c>
      <c r="G42" s="483"/>
      <c r="H42" s="283">
        <v>200</v>
      </c>
      <c r="I42" s="284">
        <v>41778.15</v>
      </c>
      <c r="J42" s="284">
        <f t="shared" si="2"/>
        <v>8355630</v>
      </c>
      <c r="K42" s="274"/>
      <c r="L42" s="274"/>
    </row>
    <row r="43" spans="2:12" s="278" customFormat="1" ht="19.899999999999999" customHeight="1">
      <c r="B43" s="282">
        <v>3.14</v>
      </c>
      <c r="C43" s="479" t="s">
        <v>607</v>
      </c>
      <c r="D43" s="480" t="s">
        <v>765</v>
      </c>
      <c r="E43" s="481" t="s">
        <v>765</v>
      </c>
      <c r="F43" s="482" t="s">
        <v>1</v>
      </c>
      <c r="G43" s="483"/>
      <c r="H43" s="283">
        <v>200</v>
      </c>
      <c r="I43" s="284">
        <v>54086.35</v>
      </c>
      <c r="J43" s="284">
        <f t="shared" si="2"/>
        <v>10817270</v>
      </c>
      <c r="K43" s="274"/>
      <c r="L43" s="274"/>
    </row>
    <row r="44" spans="2:12" s="278" customFormat="1" ht="19.899999999999999" customHeight="1">
      <c r="B44" s="282">
        <v>3.15</v>
      </c>
      <c r="C44" s="479" t="s">
        <v>606</v>
      </c>
      <c r="D44" s="480" t="s">
        <v>764</v>
      </c>
      <c r="E44" s="481" t="s">
        <v>764</v>
      </c>
      <c r="F44" s="482" t="s">
        <v>1</v>
      </c>
      <c r="G44" s="483"/>
      <c r="H44" s="283">
        <v>150</v>
      </c>
      <c r="I44" s="284">
        <v>189506.95</v>
      </c>
      <c r="J44" s="284">
        <f t="shared" si="2"/>
        <v>28426042.5</v>
      </c>
      <c r="K44" s="274"/>
      <c r="L44" s="274"/>
    </row>
    <row r="45" spans="2:12" s="278" customFormat="1" ht="19.899999999999999" customHeight="1">
      <c r="B45" s="282">
        <v>3.16</v>
      </c>
      <c r="C45" s="479" t="s">
        <v>605</v>
      </c>
      <c r="D45" s="480" t="s">
        <v>763</v>
      </c>
      <c r="E45" s="481" t="s">
        <v>763</v>
      </c>
      <c r="F45" s="482" t="s">
        <v>1</v>
      </c>
      <c r="G45" s="483"/>
      <c r="H45" s="283">
        <v>1</v>
      </c>
      <c r="I45" s="284">
        <v>49560.55</v>
      </c>
      <c r="J45" s="284">
        <f t="shared" si="2"/>
        <v>49560.55</v>
      </c>
      <c r="K45" s="274"/>
      <c r="L45" s="274"/>
    </row>
    <row r="46" spans="2:12" s="278" customFormat="1" ht="19.899999999999999" customHeight="1">
      <c r="B46" s="282">
        <v>3.17</v>
      </c>
      <c r="C46" s="479" t="s">
        <v>604</v>
      </c>
      <c r="D46" s="480" t="s">
        <v>762</v>
      </c>
      <c r="E46" s="481" t="s">
        <v>762</v>
      </c>
      <c r="F46" s="482" t="s">
        <v>3</v>
      </c>
      <c r="G46" s="483"/>
      <c r="H46" s="283">
        <v>1</v>
      </c>
      <c r="I46" s="284">
        <v>159752.95000000001</v>
      </c>
      <c r="J46" s="284">
        <f t="shared" si="2"/>
        <v>159752.95000000001</v>
      </c>
      <c r="K46" s="274"/>
      <c r="L46" s="274"/>
    </row>
    <row r="47" spans="2:12" s="278" customFormat="1" ht="19.899999999999999" customHeight="1">
      <c r="B47" s="282">
        <v>3.18</v>
      </c>
      <c r="C47" s="479" t="s">
        <v>603</v>
      </c>
      <c r="D47" s="480" t="s">
        <v>761</v>
      </c>
      <c r="E47" s="481" t="s">
        <v>761</v>
      </c>
      <c r="F47" s="482" t="s">
        <v>3</v>
      </c>
      <c r="G47" s="483"/>
      <c r="H47" s="283">
        <v>1</v>
      </c>
      <c r="I47" s="284">
        <v>305215.05</v>
      </c>
      <c r="J47" s="284">
        <f t="shared" si="2"/>
        <v>305215.05</v>
      </c>
      <c r="K47" s="274"/>
      <c r="L47" s="274"/>
    </row>
    <row r="48" spans="2:12" s="278" customFormat="1" ht="19.899999999999999" customHeight="1">
      <c r="B48" s="282">
        <v>3.19</v>
      </c>
      <c r="C48" s="479" t="s">
        <v>602</v>
      </c>
      <c r="D48" s="480" t="s">
        <v>760</v>
      </c>
      <c r="E48" s="481" t="s">
        <v>760</v>
      </c>
      <c r="F48" s="482" t="s">
        <v>3</v>
      </c>
      <c r="G48" s="483"/>
      <c r="H48" s="283">
        <v>1</v>
      </c>
      <c r="I48" s="284">
        <v>462565.45</v>
      </c>
      <c r="J48" s="284">
        <f t="shared" si="2"/>
        <v>462565.45</v>
      </c>
      <c r="K48" s="274"/>
      <c r="L48" s="274"/>
    </row>
    <row r="49" spans="2:12" s="278" customFormat="1" ht="19.899999999999999" customHeight="1">
      <c r="B49" s="282">
        <v>3.2</v>
      </c>
      <c r="C49" s="479" t="s">
        <v>601</v>
      </c>
      <c r="D49" s="480" t="s">
        <v>759</v>
      </c>
      <c r="E49" s="481" t="s">
        <v>759</v>
      </c>
      <c r="F49" s="482" t="s">
        <v>3</v>
      </c>
      <c r="G49" s="483"/>
      <c r="H49" s="283">
        <v>1</v>
      </c>
      <c r="I49" s="284">
        <v>582309.15</v>
      </c>
      <c r="J49" s="284">
        <f t="shared" si="2"/>
        <v>582309.15</v>
      </c>
      <c r="K49" s="274"/>
      <c r="L49" s="274"/>
    </row>
    <row r="50" spans="2:12" s="278" customFormat="1" ht="19.899999999999999" customHeight="1">
      <c r="B50" s="282">
        <v>3.21</v>
      </c>
      <c r="C50" s="479" t="s">
        <v>600</v>
      </c>
      <c r="D50" s="480" t="s">
        <v>758</v>
      </c>
      <c r="E50" s="481" t="s">
        <v>758</v>
      </c>
      <c r="F50" s="482" t="s">
        <v>3</v>
      </c>
      <c r="G50" s="483"/>
      <c r="H50" s="283">
        <v>1</v>
      </c>
      <c r="I50" s="284">
        <v>632103.4</v>
      </c>
      <c r="J50" s="284">
        <f t="shared" si="2"/>
        <v>632103.4</v>
      </c>
      <c r="K50" s="274"/>
      <c r="L50" s="274"/>
    </row>
    <row r="51" spans="2:12" s="278" customFormat="1" ht="19.899999999999999" customHeight="1">
      <c r="B51" s="282">
        <v>3.22</v>
      </c>
      <c r="C51" s="479" t="s">
        <v>599</v>
      </c>
      <c r="D51" s="480" t="s">
        <v>757</v>
      </c>
      <c r="E51" s="481" t="s">
        <v>757</v>
      </c>
      <c r="F51" s="482" t="s">
        <v>3</v>
      </c>
      <c r="G51" s="483"/>
      <c r="H51" s="283">
        <v>1</v>
      </c>
      <c r="I51" s="284">
        <v>949704.55</v>
      </c>
      <c r="J51" s="284">
        <f t="shared" si="2"/>
        <v>949704.55</v>
      </c>
      <c r="K51" s="274"/>
      <c r="L51" s="274"/>
    </row>
    <row r="52" spans="2:12" s="278" customFormat="1" ht="19.899999999999999" customHeight="1">
      <c r="B52" s="282">
        <v>3.23</v>
      </c>
      <c r="C52" s="479" t="s">
        <v>598</v>
      </c>
      <c r="D52" s="480" t="s">
        <v>756</v>
      </c>
      <c r="E52" s="481" t="s">
        <v>756</v>
      </c>
      <c r="F52" s="482" t="s">
        <v>3</v>
      </c>
      <c r="G52" s="483"/>
      <c r="H52" s="283">
        <v>1</v>
      </c>
      <c r="I52" s="284">
        <v>566410.9</v>
      </c>
      <c r="J52" s="284">
        <f t="shared" si="2"/>
        <v>566410.9</v>
      </c>
      <c r="K52" s="274"/>
      <c r="L52" s="274"/>
    </row>
    <row r="53" spans="2:12" s="278" customFormat="1" ht="19.899999999999999" customHeight="1">
      <c r="B53" s="282">
        <v>3.24</v>
      </c>
      <c r="C53" s="479" t="s">
        <v>597</v>
      </c>
      <c r="D53" s="480" t="s">
        <v>755</v>
      </c>
      <c r="E53" s="481" t="s">
        <v>755</v>
      </c>
      <c r="F53" s="482" t="s">
        <v>1</v>
      </c>
      <c r="G53" s="483"/>
      <c r="H53" s="283">
        <v>1</v>
      </c>
      <c r="I53" s="284">
        <v>161106.70000000001</v>
      </c>
      <c r="J53" s="284">
        <f t="shared" si="2"/>
        <v>161106.70000000001</v>
      </c>
      <c r="K53" s="274"/>
      <c r="L53" s="274"/>
    </row>
    <row r="54" spans="2:12" s="278" customFormat="1" ht="19.899999999999999" customHeight="1">
      <c r="B54" s="282">
        <v>3.25</v>
      </c>
      <c r="C54" s="479" t="s">
        <v>596</v>
      </c>
      <c r="D54" s="480" t="s">
        <v>754</v>
      </c>
      <c r="E54" s="481" t="s">
        <v>754</v>
      </c>
      <c r="F54" s="482" t="s">
        <v>3</v>
      </c>
      <c r="G54" s="483"/>
      <c r="H54" s="283">
        <v>1</v>
      </c>
      <c r="I54" s="284">
        <v>21054.85</v>
      </c>
      <c r="J54" s="284">
        <f t="shared" si="2"/>
        <v>21054.85</v>
      </c>
      <c r="K54" s="274"/>
      <c r="L54" s="274"/>
    </row>
    <row r="55" spans="2:12" s="278" customFormat="1" ht="19.899999999999999" customHeight="1">
      <c r="B55" s="282">
        <v>3.26</v>
      </c>
      <c r="C55" s="479" t="s">
        <v>595</v>
      </c>
      <c r="D55" s="480" t="s">
        <v>753</v>
      </c>
      <c r="E55" s="481" t="s">
        <v>753</v>
      </c>
      <c r="F55" s="482" t="s">
        <v>3</v>
      </c>
      <c r="G55" s="483"/>
      <c r="H55" s="283">
        <v>1</v>
      </c>
      <c r="I55" s="284">
        <v>42765.2</v>
      </c>
      <c r="J55" s="284">
        <f t="shared" si="2"/>
        <v>42765.2</v>
      </c>
      <c r="K55" s="274"/>
      <c r="L55" s="274"/>
    </row>
    <row r="56" spans="2:12" s="278" customFormat="1" ht="19.899999999999999" customHeight="1">
      <c r="B56" s="282">
        <v>3.27</v>
      </c>
      <c r="C56" s="479" t="s">
        <v>594</v>
      </c>
      <c r="D56" s="480" t="s">
        <v>752</v>
      </c>
      <c r="E56" s="481" t="s">
        <v>752</v>
      </c>
      <c r="F56" s="482" t="s">
        <v>1</v>
      </c>
      <c r="G56" s="483"/>
      <c r="H56" s="283">
        <v>1</v>
      </c>
      <c r="I56" s="284">
        <v>8095.9</v>
      </c>
      <c r="J56" s="284">
        <f t="shared" si="2"/>
        <v>8095.9</v>
      </c>
      <c r="K56" s="274"/>
      <c r="L56" s="274"/>
    </row>
    <row r="57" spans="2:12" s="278" customFormat="1" ht="19.899999999999999" customHeight="1">
      <c r="B57" s="282">
        <v>3.28</v>
      </c>
      <c r="C57" s="479" t="s">
        <v>593</v>
      </c>
      <c r="D57" s="480" t="s">
        <v>751</v>
      </c>
      <c r="E57" s="481" t="s">
        <v>751</v>
      </c>
      <c r="F57" s="482" t="s">
        <v>1</v>
      </c>
      <c r="G57" s="483"/>
      <c r="H57" s="283">
        <v>1</v>
      </c>
      <c r="I57" s="284">
        <v>58111.5</v>
      </c>
      <c r="J57" s="284">
        <f t="shared" si="2"/>
        <v>58111.5</v>
      </c>
      <c r="K57" s="274"/>
      <c r="L57" s="274"/>
    </row>
    <row r="58" spans="2:12" s="278" customFormat="1" ht="19.899999999999999" customHeight="1">
      <c r="B58" s="282">
        <v>3.29</v>
      </c>
      <c r="C58" s="479" t="s">
        <v>592</v>
      </c>
      <c r="D58" s="480" t="s">
        <v>750</v>
      </c>
      <c r="E58" s="481" t="s">
        <v>750</v>
      </c>
      <c r="F58" s="482" t="s">
        <v>1</v>
      </c>
      <c r="G58" s="483"/>
      <c r="H58" s="283">
        <v>1</v>
      </c>
      <c r="I58" s="284">
        <v>60484.6</v>
      </c>
      <c r="J58" s="284">
        <f t="shared" si="2"/>
        <v>60484.6</v>
      </c>
      <c r="K58" s="274"/>
      <c r="L58" s="274"/>
    </row>
    <row r="59" spans="2:12" s="278" customFormat="1" ht="19.899999999999999" customHeight="1">
      <c r="B59" s="282">
        <v>3.3</v>
      </c>
      <c r="C59" s="479" t="s">
        <v>591</v>
      </c>
      <c r="D59" s="480" t="s">
        <v>749</v>
      </c>
      <c r="E59" s="481" t="s">
        <v>749</v>
      </c>
      <c r="F59" s="482" t="s">
        <v>1</v>
      </c>
      <c r="G59" s="483"/>
      <c r="H59" s="283">
        <v>1</v>
      </c>
      <c r="I59" s="284">
        <v>61670.2</v>
      </c>
      <c r="J59" s="284">
        <f t="shared" si="2"/>
        <v>61670.2</v>
      </c>
      <c r="K59" s="274"/>
      <c r="L59" s="274"/>
    </row>
    <row r="60" spans="2:12" s="278" customFormat="1" ht="19.899999999999999" customHeight="1">
      <c r="B60" s="282">
        <v>3.31</v>
      </c>
      <c r="C60" s="479" t="s">
        <v>590</v>
      </c>
      <c r="D60" s="480" t="s">
        <v>748</v>
      </c>
      <c r="E60" s="481" t="s">
        <v>748</v>
      </c>
      <c r="F60" s="482" t="s">
        <v>1</v>
      </c>
      <c r="G60" s="483"/>
      <c r="H60" s="283">
        <v>1</v>
      </c>
      <c r="I60" s="284">
        <v>40366.449999999997</v>
      </c>
      <c r="J60" s="284">
        <f t="shared" si="2"/>
        <v>40366.449999999997</v>
      </c>
      <c r="K60" s="274"/>
      <c r="L60" s="274"/>
    </row>
    <row r="61" spans="2:12" s="278" customFormat="1" ht="19.899999999999999" customHeight="1">
      <c r="B61" s="282">
        <v>3.32</v>
      </c>
      <c r="C61" s="479" t="s">
        <v>589</v>
      </c>
      <c r="D61" s="480" t="s">
        <v>747</v>
      </c>
      <c r="E61" s="481" t="s">
        <v>747</v>
      </c>
      <c r="F61" s="482" t="s">
        <v>1</v>
      </c>
      <c r="G61" s="483"/>
      <c r="H61" s="283">
        <v>1</v>
      </c>
      <c r="I61" s="284">
        <v>44271.9</v>
      </c>
      <c r="J61" s="284">
        <f t="shared" si="2"/>
        <v>44271.9</v>
      </c>
      <c r="K61" s="274"/>
      <c r="L61" s="274"/>
    </row>
    <row r="62" spans="2:12" s="278" customFormat="1" ht="19.899999999999999" customHeight="1">
      <c r="B62" s="282">
        <v>3.33</v>
      </c>
      <c r="C62" s="479" t="s">
        <v>588</v>
      </c>
      <c r="D62" s="480" t="s">
        <v>746</v>
      </c>
      <c r="E62" s="481" t="s">
        <v>746</v>
      </c>
      <c r="F62" s="482" t="s">
        <v>1</v>
      </c>
      <c r="G62" s="483"/>
      <c r="H62" s="290">
        <v>1</v>
      </c>
      <c r="I62" s="284">
        <v>45910.65</v>
      </c>
      <c r="J62" s="284">
        <f t="shared" si="2"/>
        <v>45910.65</v>
      </c>
      <c r="K62" s="274"/>
      <c r="L62" s="274"/>
    </row>
    <row r="63" spans="2:12" s="278" customFormat="1" ht="19.899999999999999" customHeight="1">
      <c r="B63" s="282">
        <v>3.34</v>
      </c>
      <c r="C63" s="479" t="s">
        <v>587</v>
      </c>
      <c r="D63" s="480" t="s">
        <v>745</v>
      </c>
      <c r="E63" s="481" t="s">
        <v>745</v>
      </c>
      <c r="F63" s="482" t="s">
        <v>1</v>
      </c>
      <c r="G63" s="483"/>
      <c r="H63" s="283">
        <v>1</v>
      </c>
      <c r="I63" s="284">
        <v>74743.149999999994</v>
      </c>
      <c r="J63" s="284">
        <f t="shared" si="2"/>
        <v>74743.149999999994</v>
      </c>
      <c r="K63" s="274"/>
      <c r="L63" s="274"/>
    </row>
    <row r="64" spans="2:12" s="278" customFormat="1" ht="19.899999999999999" customHeight="1">
      <c r="B64" s="282">
        <v>3.3500000000000099</v>
      </c>
      <c r="C64" s="479" t="s">
        <v>586</v>
      </c>
      <c r="D64" s="480" t="s">
        <v>744</v>
      </c>
      <c r="E64" s="481" t="s">
        <v>744</v>
      </c>
      <c r="F64" s="482" t="s">
        <v>3</v>
      </c>
      <c r="G64" s="483"/>
      <c r="H64" s="283">
        <v>1</v>
      </c>
      <c r="I64" s="284">
        <v>950552.9</v>
      </c>
      <c r="J64" s="284">
        <f t="shared" si="2"/>
        <v>950552.9</v>
      </c>
      <c r="K64" s="274"/>
      <c r="L64" s="274"/>
    </row>
    <row r="65" spans="2:12" s="278" customFormat="1" ht="19.899999999999999" customHeight="1">
      <c r="B65" s="282">
        <v>3.3600000000000101</v>
      </c>
      <c r="C65" s="479" t="s">
        <v>585</v>
      </c>
      <c r="D65" s="480" t="s">
        <v>743</v>
      </c>
      <c r="E65" s="481" t="s">
        <v>743</v>
      </c>
      <c r="F65" s="482" t="s">
        <v>3</v>
      </c>
      <c r="G65" s="483"/>
      <c r="H65" s="283">
        <v>1</v>
      </c>
      <c r="I65" s="284">
        <v>495311.95</v>
      </c>
      <c r="J65" s="284">
        <f t="shared" si="2"/>
        <v>495311.95</v>
      </c>
      <c r="K65" s="274"/>
      <c r="L65" s="274"/>
    </row>
    <row r="66" spans="2:12" s="278" customFormat="1" ht="19.899999999999999" customHeight="1">
      <c r="B66" s="282">
        <v>3.3700000000000099</v>
      </c>
      <c r="C66" s="479" t="s">
        <v>584</v>
      </c>
      <c r="D66" s="480" t="s">
        <v>742</v>
      </c>
      <c r="E66" s="481" t="s">
        <v>742</v>
      </c>
      <c r="F66" s="482" t="s">
        <v>3</v>
      </c>
      <c r="G66" s="483"/>
      <c r="H66" s="283">
        <v>1</v>
      </c>
      <c r="I66" s="284">
        <v>147628.1</v>
      </c>
      <c r="J66" s="284">
        <f t="shared" si="2"/>
        <v>147628.1</v>
      </c>
      <c r="K66" s="274"/>
      <c r="L66" s="274"/>
    </row>
    <row r="67" spans="2:12" s="278" customFormat="1" ht="19.899999999999999" customHeight="1">
      <c r="B67" s="282">
        <v>3.3800000000000101</v>
      </c>
      <c r="C67" s="479" t="s">
        <v>583</v>
      </c>
      <c r="D67" s="480" t="s">
        <v>741</v>
      </c>
      <c r="E67" s="481" t="s">
        <v>741</v>
      </c>
      <c r="F67" s="482" t="s">
        <v>1</v>
      </c>
      <c r="G67" s="483"/>
      <c r="H67" s="283">
        <v>1</v>
      </c>
      <c r="I67" s="284">
        <v>25630.05</v>
      </c>
      <c r="J67" s="284">
        <f t="shared" si="2"/>
        <v>25630.05</v>
      </c>
      <c r="K67" s="274"/>
      <c r="L67" s="274"/>
    </row>
    <row r="68" spans="2:12" s="278" customFormat="1" ht="19.899999999999999" customHeight="1">
      <c r="B68" s="282">
        <v>3.3900000000000099</v>
      </c>
      <c r="C68" s="479" t="s">
        <v>582</v>
      </c>
      <c r="D68" s="480" t="s">
        <v>740</v>
      </c>
      <c r="E68" s="481" t="s">
        <v>740</v>
      </c>
      <c r="F68" s="482" t="s">
        <v>3</v>
      </c>
      <c r="G68" s="483"/>
      <c r="H68" s="283">
        <v>1</v>
      </c>
      <c r="I68" s="284">
        <v>941976.3</v>
      </c>
      <c r="J68" s="284">
        <f t="shared" si="2"/>
        <v>941976.3</v>
      </c>
      <c r="K68" s="274"/>
      <c r="L68" s="274"/>
    </row>
    <row r="69" spans="2:12" s="293" customFormat="1" ht="19.899999999999999" customHeight="1">
      <c r="B69" s="291">
        <v>4</v>
      </c>
      <c r="C69" s="496" t="s">
        <v>739</v>
      </c>
      <c r="D69" s="497"/>
      <c r="E69" s="498"/>
      <c r="F69" s="499"/>
      <c r="G69" s="499"/>
      <c r="H69" s="287"/>
      <c r="I69" s="292">
        <v>0</v>
      </c>
      <c r="J69" s="292"/>
    </row>
    <row r="70" spans="2:12" ht="19.899999999999999" customHeight="1">
      <c r="B70" s="294">
        <v>4.0999999999999996</v>
      </c>
      <c r="C70" s="489" t="s">
        <v>738</v>
      </c>
      <c r="D70" s="490"/>
      <c r="E70" s="491"/>
      <c r="F70" s="495" t="s">
        <v>1</v>
      </c>
      <c r="G70" s="495"/>
      <c r="H70" s="10">
        <v>100</v>
      </c>
      <c r="I70" s="295">
        <v>13778.8</v>
      </c>
      <c r="J70" s="284">
        <f>I70*H70</f>
        <v>1377880</v>
      </c>
    </row>
    <row r="71" spans="2:12" ht="19.899999999999999" customHeight="1">
      <c r="B71" s="294">
        <v>4.2</v>
      </c>
      <c r="C71" s="489" t="s">
        <v>737</v>
      </c>
      <c r="D71" s="490"/>
      <c r="E71" s="491"/>
      <c r="F71" s="495" t="s">
        <v>1</v>
      </c>
      <c r="G71" s="495"/>
      <c r="H71" s="10">
        <v>100</v>
      </c>
      <c r="I71" s="295">
        <v>6014.45</v>
      </c>
      <c r="J71" s="284">
        <f>I71*H71</f>
        <v>601445</v>
      </c>
    </row>
    <row r="72" spans="2:12" ht="19.899999999999999" customHeight="1">
      <c r="B72" s="294">
        <v>4.3</v>
      </c>
      <c r="C72" s="489" t="s">
        <v>736</v>
      </c>
      <c r="D72" s="490"/>
      <c r="E72" s="491"/>
      <c r="F72" s="495" t="s">
        <v>1</v>
      </c>
      <c r="G72" s="495"/>
      <c r="H72" s="10">
        <v>100</v>
      </c>
      <c r="I72" s="295">
        <v>14250</v>
      </c>
      <c r="J72" s="284">
        <f>I72*H72</f>
        <v>1425000</v>
      </c>
    </row>
    <row r="73" spans="2:12" s="293" customFormat="1" ht="19.899999999999999" customHeight="1">
      <c r="B73" s="291">
        <v>5</v>
      </c>
      <c r="C73" s="496" t="s">
        <v>735</v>
      </c>
      <c r="D73" s="497"/>
      <c r="E73" s="498"/>
      <c r="F73" s="499"/>
      <c r="G73" s="499"/>
      <c r="H73" s="296"/>
      <c r="I73" s="292">
        <v>0</v>
      </c>
      <c r="J73" s="292"/>
    </row>
    <row r="74" spans="2:12" ht="19.899999999999999" customHeight="1">
      <c r="B74" s="294">
        <v>5.0999999999999996</v>
      </c>
      <c r="C74" s="489" t="s">
        <v>28</v>
      </c>
      <c r="D74" s="490"/>
      <c r="E74" s="491"/>
      <c r="F74" s="500" t="s">
        <v>5</v>
      </c>
      <c r="G74" s="501"/>
      <c r="H74" s="283">
        <v>400</v>
      </c>
      <c r="I74" s="295">
        <v>16150</v>
      </c>
      <c r="J74" s="284">
        <f t="shared" ref="J74:J79" si="3">I74*H74</f>
        <v>6460000</v>
      </c>
    </row>
    <row r="75" spans="2:12" ht="19.899999999999999" customHeight="1">
      <c r="B75" s="294">
        <v>5.2</v>
      </c>
      <c r="C75" s="489" t="s">
        <v>734</v>
      </c>
      <c r="D75" s="490"/>
      <c r="E75" s="491"/>
      <c r="F75" s="495" t="s">
        <v>1</v>
      </c>
      <c r="G75" s="495"/>
      <c r="H75" s="10">
        <v>100</v>
      </c>
      <c r="I75" s="295">
        <v>17100</v>
      </c>
      <c r="J75" s="284">
        <f t="shared" si="3"/>
        <v>1710000</v>
      </c>
    </row>
    <row r="76" spans="2:12" ht="19.899999999999999" customHeight="1">
      <c r="B76" s="294">
        <v>5.3</v>
      </c>
      <c r="C76" s="489" t="s">
        <v>733</v>
      </c>
      <c r="D76" s="490"/>
      <c r="E76" s="491"/>
      <c r="F76" s="495" t="s">
        <v>1</v>
      </c>
      <c r="G76" s="495"/>
      <c r="H76" s="10">
        <v>100</v>
      </c>
      <c r="I76" s="295">
        <v>17100</v>
      </c>
      <c r="J76" s="284">
        <f t="shared" si="3"/>
        <v>1710000</v>
      </c>
    </row>
    <row r="77" spans="2:12" ht="19.899999999999999" customHeight="1">
      <c r="B77" s="294">
        <v>5.4</v>
      </c>
      <c r="C77" s="489" t="s">
        <v>732</v>
      </c>
      <c r="D77" s="490"/>
      <c r="E77" s="491"/>
      <c r="F77" s="495" t="s">
        <v>1</v>
      </c>
      <c r="G77" s="495"/>
      <c r="H77" s="10">
        <v>100</v>
      </c>
      <c r="I77" s="295">
        <v>22192</v>
      </c>
      <c r="J77" s="284">
        <f t="shared" si="3"/>
        <v>2219200</v>
      </c>
    </row>
    <row r="78" spans="2:12" ht="19.899999999999999" customHeight="1">
      <c r="B78" s="294">
        <v>5.5</v>
      </c>
      <c r="C78" s="489" t="s">
        <v>33</v>
      </c>
      <c r="D78" s="490"/>
      <c r="E78" s="491"/>
      <c r="F78" s="495" t="s">
        <v>1</v>
      </c>
      <c r="G78" s="495"/>
      <c r="H78" s="10">
        <v>400</v>
      </c>
      <c r="I78" s="295">
        <v>13300</v>
      </c>
      <c r="J78" s="284">
        <f t="shared" si="3"/>
        <v>5320000</v>
      </c>
    </row>
    <row r="79" spans="2:12" ht="19.899999999999999" customHeight="1">
      <c r="B79" s="294">
        <v>5.6</v>
      </c>
      <c r="C79" s="489" t="s">
        <v>731</v>
      </c>
      <c r="D79" s="490"/>
      <c r="E79" s="491"/>
      <c r="F79" s="495" t="s">
        <v>3</v>
      </c>
      <c r="G79" s="495"/>
      <c r="H79" s="10">
        <v>1</v>
      </c>
      <c r="I79" s="295">
        <v>25650</v>
      </c>
      <c r="J79" s="284">
        <f t="shared" si="3"/>
        <v>25650</v>
      </c>
    </row>
    <row r="80" spans="2:12" s="293" customFormat="1" ht="19.899999999999999" customHeight="1">
      <c r="B80" s="294">
        <v>6</v>
      </c>
      <c r="C80" s="496" t="s">
        <v>123</v>
      </c>
      <c r="D80" s="497"/>
      <c r="E80" s="498"/>
      <c r="F80" s="499"/>
      <c r="G80" s="499"/>
      <c r="H80" s="296"/>
      <c r="I80" s="292">
        <v>0</v>
      </c>
      <c r="J80" s="292"/>
    </row>
    <row r="81" spans="2:10" s="293" customFormat="1" ht="19.899999999999999" customHeight="1">
      <c r="B81" s="294">
        <v>6.1</v>
      </c>
      <c r="C81" s="489" t="s">
        <v>47</v>
      </c>
      <c r="D81" s="490"/>
      <c r="E81" s="491"/>
      <c r="F81" s="502" t="s">
        <v>3</v>
      </c>
      <c r="G81" s="503"/>
      <c r="H81" s="10">
        <v>50</v>
      </c>
      <c r="I81" s="295">
        <v>28500</v>
      </c>
      <c r="J81" s="284">
        <f t="shared" ref="J81:J96" si="4">I81*H81</f>
        <v>1425000</v>
      </c>
    </row>
    <row r="82" spans="2:10" s="293" customFormat="1" ht="25.15" customHeight="1">
      <c r="B82" s="294">
        <v>6.2</v>
      </c>
      <c r="C82" s="489" t="s">
        <v>36</v>
      </c>
      <c r="D82" s="490"/>
      <c r="E82" s="491"/>
      <c r="F82" s="500" t="s">
        <v>3</v>
      </c>
      <c r="G82" s="501"/>
      <c r="H82" s="10">
        <v>40</v>
      </c>
      <c r="I82" s="295">
        <v>332500</v>
      </c>
      <c r="J82" s="284">
        <f t="shared" si="4"/>
        <v>13300000</v>
      </c>
    </row>
    <row r="83" spans="2:10" s="293" customFormat="1" ht="19.899999999999999" customHeight="1">
      <c r="B83" s="294">
        <v>6.3</v>
      </c>
      <c r="C83" s="489" t="s">
        <v>730</v>
      </c>
      <c r="D83" s="490"/>
      <c r="E83" s="491"/>
      <c r="F83" s="500" t="s">
        <v>3</v>
      </c>
      <c r="G83" s="501"/>
      <c r="H83" s="10">
        <v>150</v>
      </c>
      <c r="I83" s="295">
        <v>14250</v>
      </c>
      <c r="J83" s="284">
        <f t="shared" si="4"/>
        <v>2137500</v>
      </c>
    </row>
    <row r="84" spans="2:10" s="293" customFormat="1" ht="19.899999999999999" customHeight="1">
      <c r="B84" s="294">
        <v>6.4</v>
      </c>
      <c r="C84" s="489" t="s">
        <v>729</v>
      </c>
      <c r="D84" s="490"/>
      <c r="E84" s="491"/>
      <c r="F84" s="500" t="s">
        <v>3</v>
      </c>
      <c r="G84" s="501"/>
      <c r="H84" s="10">
        <v>55</v>
      </c>
      <c r="I84" s="295">
        <v>171000</v>
      </c>
      <c r="J84" s="284">
        <f t="shared" si="4"/>
        <v>9405000</v>
      </c>
    </row>
    <row r="85" spans="2:10" s="293" customFormat="1" ht="19.899999999999999" customHeight="1">
      <c r="B85" s="294">
        <v>6.5</v>
      </c>
      <c r="C85" s="489" t="s">
        <v>728</v>
      </c>
      <c r="D85" s="490"/>
      <c r="E85" s="491"/>
      <c r="F85" s="500" t="s">
        <v>3</v>
      </c>
      <c r="G85" s="501"/>
      <c r="H85" s="10">
        <v>20</v>
      </c>
      <c r="I85" s="295">
        <v>209000</v>
      </c>
      <c r="J85" s="284">
        <f t="shared" si="4"/>
        <v>4180000</v>
      </c>
    </row>
    <row r="86" spans="2:10" s="293" customFormat="1" ht="19.899999999999999" customHeight="1">
      <c r="B86" s="294">
        <v>6.6</v>
      </c>
      <c r="C86" s="489" t="s">
        <v>727</v>
      </c>
      <c r="D86" s="490"/>
      <c r="E86" s="491"/>
      <c r="F86" s="500" t="s">
        <v>5</v>
      </c>
      <c r="G86" s="501"/>
      <c r="H86" s="10">
        <v>1</v>
      </c>
      <c r="I86" s="295">
        <v>57000</v>
      </c>
      <c r="J86" s="284">
        <f t="shared" si="4"/>
        <v>57000</v>
      </c>
    </row>
    <row r="87" spans="2:10" s="293" customFormat="1" ht="19.899999999999999" customHeight="1">
      <c r="B87" s="294">
        <v>6.7</v>
      </c>
      <c r="C87" s="489" t="s">
        <v>71</v>
      </c>
      <c r="D87" s="490"/>
      <c r="E87" s="491"/>
      <c r="F87" s="500" t="s">
        <v>5</v>
      </c>
      <c r="G87" s="501"/>
      <c r="H87" s="10">
        <v>60</v>
      </c>
      <c r="I87" s="295">
        <v>76000</v>
      </c>
      <c r="J87" s="284">
        <f t="shared" si="4"/>
        <v>4560000</v>
      </c>
    </row>
    <row r="88" spans="2:10" s="293" customFormat="1" ht="19.899999999999999" customHeight="1">
      <c r="B88" s="294">
        <v>6.8</v>
      </c>
      <c r="C88" s="489" t="s">
        <v>42</v>
      </c>
      <c r="D88" s="490"/>
      <c r="E88" s="491"/>
      <c r="F88" s="500" t="s">
        <v>3</v>
      </c>
      <c r="G88" s="501"/>
      <c r="H88" s="10">
        <v>10</v>
      </c>
      <c r="I88" s="295">
        <v>47500</v>
      </c>
      <c r="J88" s="284">
        <f t="shared" si="4"/>
        <v>475000</v>
      </c>
    </row>
    <row r="89" spans="2:10" ht="19.899999999999999" customHeight="1">
      <c r="B89" s="294">
        <v>6.9</v>
      </c>
      <c r="C89" s="489" t="s">
        <v>17</v>
      </c>
      <c r="D89" s="490"/>
      <c r="E89" s="491"/>
      <c r="F89" s="495" t="s">
        <v>5</v>
      </c>
      <c r="G89" s="495"/>
      <c r="H89" s="10">
        <v>120</v>
      </c>
      <c r="I89" s="295">
        <v>9500</v>
      </c>
      <c r="J89" s="284">
        <f t="shared" si="4"/>
        <v>1140000</v>
      </c>
    </row>
    <row r="90" spans="2:10" ht="19.899999999999999" customHeight="1">
      <c r="B90" s="294">
        <v>6.1</v>
      </c>
      <c r="C90" s="504" t="s">
        <v>19</v>
      </c>
      <c r="D90" s="505"/>
      <c r="E90" s="506"/>
      <c r="F90" s="495" t="s">
        <v>3</v>
      </c>
      <c r="G90" s="495"/>
      <c r="H90" s="10">
        <v>30</v>
      </c>
      <c r="I90" s="295">
        <v>57000</v>
      </c>
      <c r="J90" s="284">
        <f t="shared" si="4"/>
        <v>1710000</v>
      </c>
    </row>
    <row r="91" spans="2:10" ht="19.899999999999999" customHeight="1">
      <c r="B91" s="294">
        <v>6.11</v>
      </c>
      <c r="C91" s="489" t="s">
        <v>50</v>
      </c>
      <c r="D91" s="490"/>
      <c r="E91" s="491"/>
      <c r="F91" s="495" t="s">
        <v>1</v>
      </c>
      <c r="G91" s="495"/>
      <c r="H91" s="10">
        <v>100</v>
      </c>
      <c r="I91" s="295">
        <v>38000</v>
      </c>
      <c r="J91" s="284">
        <f t="shared" si="4"/>
        <v>3800000</v>
      </c>
    </row>
    <row r="92" spans="2:10" ht="19.899999999999999" customHeight="1">
      <c r="B92" s="294">
        <v>6.12</v>
      </c>
      <c r="C92" s="489" t="s">
        <v>726</v>
      </c>
      <c r="D92" s="490"/>
      <c r="E92" s="491"/>
      <c r="F92" s="495" t="s">
        <v>3</v>
      </c>
      <c r="G92" s="495"/>
      <c r="H92" s="10">
        <v>30</v>
      </c>
      <c r="I92" s="295">
        <v>85500</v>
      </c>
      <c r="J92" s="284">
        <f t="shared" si="4"/>
        <v>2565000</v>
      </c>
    </row>
    <row r="93" spans="2:10" ht="19.899999999999999" customHeight="1">
      <c r="B93" s="294">
        <v>6.13</v>
      </c>
      <c r="C93" s="489" t="s">
        <v>725</v>
      </c>
      <c r="D93" s="490"/>
      <c r="E93" s="491"/>
      <c r="F93" s="495" t="s">
        <v>3</v>
      </c>
      <c r="G93" s="495"/>
      <c r="H93" s="10">
        <v>30</v>
      </c>
      <c r="I93" s="295">
        <v>19000</v>
      </c>
      <c r="J93" s="284">
        <f t="shared" si="4"/>
        <v>570000</v>
      </c>
    </row>
    <row r="94" spans="2:10" ht="19.899999999999999" customHeight="1">
      <c r="B94" s="294">
        <v>6.14</v>
      </c>
      <c r="C94" s="489" t="s">
        <v>724</v>
      </c>
      <c r="D94" s="490"/>
      <c r="E94" s="491"/>
      <c r="F94" s="495" t="s">
        <v>3</v>
      </c>
      <c r="G94" s="495"/>
      <c r="H94" s="10">
        <v>30</v>
      </c>
      <c r="I94" s="295">
        <v>209000</v>
      </c>
      <c r="J94" s="284">
        <f t="shared" si="4"/>
        <v>6270000</v>
      </c>
    </row>
    <row r="95" spans="2:10" ht="19.899999999999999" customHeight="1">
      <c r="B95" s="294">
        <v>6.15</v>
      </c>
      <c r="C95" s="489" t="s">
        <v>100</v>
      </c>
      <c r="D95" s="490"/>
      <c r="E95" s="491"/>
      <c r="F95" s="482" t="s">
        <v>3</v>
      </c>
      <c r="G95" s="483"/>
      <c r="H95" s="10">
        <v>500</v>
      </c>
      <c r="I95" s="295">
        <v>14250</v>
      </c>
      <c r="J95" s="284">
        <f t="shared" si="4"/>
        <v>7125000</v>
      </c>
    </row>
    <row r="96" spans="2:10" ht="19.899999999999999" customHeight="1">
      <c r="B96" s="294">
        <v>6.16</v>
      </c>
      <c r="C96" s="489" t="s">
        <v>30</v>
      </c>
      <c r="D96" s="490"/>
      <c r="E96" s="491"/>
      <c r="F96" s="482" t="s">
        <v>5</v>
      </c>
      <c r="G96" s="483"/>
      <c r="H96" s="10">
        <v>30</v>
      </c>
      <c r="I96" s="295">
        <v>285000</v>
      </c>
      <c r="J96" s="284">
        <f t="shared" si="4"/>
        <v>8550000</v>
      </c>
    </row>
    <row r="97" spans="2:10" s="293" customFormat="1" ht="19.899999999999999" customHeight="1">
      <c r="B97" s="291">
        <v>7</v>
      </c>
      <c r="C97" s="496" t="s">
        <v>723</v>
      </c>
      <c r="D97" s="497"/>
      <c r="E97" s="498"/>
      <c r="F97" s="499"/>
      <c r="G97" s="499"/>
      <c r="H97" s="296"/>
      <c r="I97" s="292">
        <v>0</v>
      </c>
      <c r="J97" s="292"/>
    </row>
    <row r="98" spans="2:10" ht="19.899999999999999" customHeight="1">
      <c r="B98" s="297">
        <v>7.1</v>
      </c>
      <c r="C98" s="507" t="s">
        <v>101</v>
      </c>
      <c r="D98" s="508"/>
      <c r="E98" s="509"/>
      <c r="F98" s="510" t="s">
        <v>5</v>
      </c>
      <c r="G98" s="511"/>
      <c r="H98" s="298">
        <v>80</v>
      </c>
      <c r="I98" s="295">
        <v>80750</v>
      </c>
      <c r="J98" s="284">
        <f>I98*H98</f>
        <v>6460000</v>
      </c>
    </row>
    <row r="99" spans="2:10" ht="19.899999999999999" customHeight="1">
      <c r="B99" s="297">
        <v>7.2</v>
      </c>
      <c r="C99" s="507" t="s">
        <v>102</v>
      </c>
      <c r="D99" s="508"/>
      <c r="E99" s="509"/>
      <c r="F99" s="510" t="s">
        <v>5</v>
      </c>
      <c r="G99" s="511"/>
      <c r="H99" s="298">
        <v>200</v>
      </c>
      <c r="I99" s="295">
        <v>76000</v>
      </c>
      <c r="J99" s="284">
        <f>I99*H99</f>
        <v>15200000</v>
      </c>
    </row>
    <row r="100" spans="2:10" ht="19.899999999999999" customHeight="1">
      <c r="B100" s="297">
        <v>7.3</v>
      </c>
      <c r="C100" s="507" t="s">
        <v>103</v>
      </c>
      <c r="D100" s="508"/>
      <c r="E100" s="509"/>
      <c r="F100" s="510" t="s">
        <v>5</v>
      </c>
      <c r="G100" s="511"/>
      <c r="H100" s="298">
        <v>20</v>
      </c>
      <c r="I100" s="295">
        <v>85500</v>
      </c>
      <c r="J100" s="284">
        <f>I100*H100</f>
        <v>1710000</v>
      </c>
    </row>
    <row r="101" spans="2:10" ht="19.899999999999999" customHeight="1">
      <c r="B101" s="297">
        <v>7.4</v>
      </c>
      <c r="C101" s="507" t="s">
        <v>104</v>
      </c>
      <c r="D101" s="508"/>
      <c r="E101" s="509"/>
      <c r="F101" s="510" t="s">
        <v>5</v>
      </c>
      <c r="G101" s="511"/>
      <c r="H101" s="298">
        <v>30</v>
      </c>
      <c r="I101" s="295">
        <v>38000</v>
      </c>
      <c r="J101" s="284">
        <f>I101*H101</f>
        <v>1140000</v>
      </c>
    </row>
    <row r="102" spans="2:10" s="293" customFormat="1" ht="19.899999999999999" customHeight="1">
      <c r="B102" s="291">
        <v>8</v>
      </c>
      <c r="C102" s="496" t="s">
        <v>120</v>
      </c>
      <c r="D102" s="497"/>
      <c r="E102" s="498"/>
      <c r="F102" s="487"/>
      <c r="G102" s="488"/>
      <c r="H102" s="296"/>
      <c r="I102" s="292">
        <v>0</v>
      </c>
      <c r="J102" s="292"/>
    </row>
    <row r="103" spans="2:10" s="293" customFormat="1" ht="19.899999999999999" customHeight="1">
      <c r="B103" s="294">
        <v>8.1</v>
      </c>
      <c r="C103" s="489" t="s">
        <v>4</v>
      </c>
      <c r="D103" s="490"/>
      <c r="E103" s="491"/>
      <c r="F103" s="482" t="s">
        <v>5</v>
      </c>
      <c r="G103" s="483" t="s">
        <v>5</v>
      </c>
      <c r="H103" s="283">
        <v>50</v>
      </c>
      <c r="I103" s="295">
        <v>19846.45</v>
      </c>
      <c r="J103" s="284">
        <f t="shared" ref="J103:J118" si="5">I103*H103</f>
        <v>992322.5</v>
      </c>
    </row>
    <row r="104" spans="2:10" s="293" customFormat="1" ht="19.899999999999999" customHeight="1">
      <c r="B104" s="294">
        <v>8.1999999999999993</v>
      </c>
      <c r="C104" s="489" t="s">
        <v>6</v>
      </c>
      <c r="D104" s="490"/>
      <c r="E104" s="491"/>
      <c r="F104" s="482" t="s">
        <v>5</v>
      </c>
      <c r="G104" s="483" t="s">
        <v>5</v>
      </c>
      <c r="H104" s="283">
        <v>10</v>
      </c>
      <c r="I104" s="295">
        <v>72857.399999999994</v>
      </c>
      <c r="J104" s="284">
        <f t="shared" si="5"/>
        <v>728574</v>
      </c>
    </row>
    <row r="105" spans="2:10" s="293" customFormat="1" ht="19.899999999999999" customHeight="1">
      <c r="B105" s="294">
        <v>8.3000000000000007</v>
      </c>
      <c r="C105" s="489" t="s">
        <v>23</v>
      </c>
      <c r="D105" s="490"/>
      <c r="E105" s="491"/>
      <c r="F105" s="482" t="s">
        <v>1</v>
      </c>
      <c r="G105" s="483" t="s">
        <v>1</v>
      </c>
      <c r="H105" s="283">
        <v>100</v>
      </c>
      <c r="I105" s="295">
        <v>4808.8999999999996</v>
      </c>
      <c r="J105" s="284">
        <f t="shared" si="5"/>
        <v>480889.99999999994</v>
      </c>
    </row>
    <row r="106" spans="2:10" s="293" customFormat="1" ht="19.899999999999999" customHeight="1">
      <c r="B106" s="294">
        <v>8.4</v>
      </c>
      <c r="C106" s="489" t="s">
        <v>24</v>
      </c>
      <c r="D106" s="490"/>
      <c r="E106" s="491"/>
      <c r="F106" s="482" t="s">
        <v>5</v>
      </c>
      <c r="G106" s="483" t="s">
        <v>5</v>
      </c>
      <c r="H106" s="283">
        <v>50</v>
      </c>
      <c r="I106" s="295">
        <v>24458.7</v>
      </c>
      <c r="J106" s="284">
        <f t="shared" si="5"/>
        <v>1222935</v>
      </c>
    </row>
    <row r="107" spans="2:10" s="293" customFormat="1" ht="19.899999999999999" customHeight="1">
      <c r="B107" s="294">
        <v>8.5</v>
      </c>
      <c r="C107" s="489" t="s">
        <v>25</v>
      </c>
      <c r="D107" s="490"/>
      <c r="E107" s="491"/>
      <c r="F107" s="482" t="s">
        <v>1</v>
      </c>
      <c r="G107" s="483" t="s">
        <v>1</v>
      </c>
      <c r="H107" s="283">
        <v>10</v>
      </c>
      <c r="I107" s="295">
        <v>7025.25</v>
      </c>
      <c r="J107" s="284">
        <f t="shared" si="5"/>
        <v>70252.5</v>
      </c>
    </row>
    <row r="108" spans="2:10" s="293" customFormat="1" ht="19.899999999999999" customHeight="1">
      <c r="B108" s="294">
        <v>8.6</v>
      </c>
      <c r="C108" s="489" t="s">
        <v>25</v>
      </c>
      <c r="D108" s="490"/>
      <c r="E108" s="491"/>
      <c r="F108" s="482" t="s">
        <v>5</v>
      </c>
      <c r="G108" s="483" t="s">
        <v>5</v>
      </c>
      <c r="H108" s="283">
        <v>10</v>
      </c>
      <c r="I108" s="295">
        <v>25051.5</v>
      </c>
      <c r="J108" s="284">
        <f t="shared" si="5"/>
        <v>250515</v>
      </c>
    </row>
    <row r="109" spans="2:10" s="293" customFormat="1" ht="19.899999999999999" customHeight="1">
      <c r="B109" s="294">
        <v>8.6999999999999993</v>
      </c>
      <c r="C109" s="489" t="s">
        <v>26</v>
      </c>
      <c r="D109" s="490"/>
      <c r="E109" s="491"/>
      <c r="F109" s="482" t="s">
        <v>5</v>
      </c>
      <c r="G109" s="483" t="s">
        <v>5</v>
      </c>
      <c r="H109" s="283">
        <v>50</v>
      </c>
      <c r="I109" s="295">
        <v>9247.2999999999993</v>
      </c>
      <c r="J109" s="284">
        <f t="shared" si="5"/>
        <v>462364.99999999994</v>
      </c>
    </row>
    <row r="110" spans="2:10" s="293" customFormat="1" ht="19.899999999999999" customHeight="1">
      <c r="B110" s="294">
        <v>8.8000000000000007</v>
      </c>
      <c r="C110" s="489" t="s">
        <v>27</v>
      </c>
      <c r="D110" s="490"/>
      <c r="E110" s="491"/>
      <c r="F110" s="482" t="s">
        <v>5</v>
      </c>
      <c r="G110" s="483" t="s">
        <v>1</v>
      </c>
      <c r="H110" s="283">
        <v>100</v>
      </c>
      <c r="I110" s="295">
        <v>26614.25</v>
      </c>
      <c r="J110" s="284">
        <f t="shared" si="5"/>
        <v>2661425</v>
      </c>
    </row>
    <row r="111" spans="2:10" ht="19.899999999999999" customHeight="1">
      <c r="B111" s="294">
        <v>8.9</v>
      </c>
      <c r="C111" s="514" t="s">
        <v>80</v>
      </c>
      <c r="D111" s="514"/>
      <c r="E111" s="514"/>
      <c r="F111" s="513" t="s">
        <v>5</v>
      </c>
      <c r="G111" s="513"/>
      <c r="H111" s="298">
        <v>250</v>
      </c>
      <c r="I111" s="295">
        <v>22021</v>
      </c>
      <c r="J111" s="284">
        <f t="shared" si="5"/>
        <v>5505250</v>
      </c>
    </row>
    <row r="112" spans="2:10" ht="19.899999999999999" customHeight="1">
      <c r="B112" s="294">
        <v>8.1</v>
      </c>
      <c r="C112" s="512" t="s">
        <v>31</v>
      </c>
      <c r="D112" s="512"/>
      <c r="E112" s="512"/>
      <c r="F112" s="513" t="s">
        <v>5</v>
      </c>
      <c r="G112" s="513"/>
      <c r="H112" s="298">
        <v>350</v>
      </c>
      <c r="I112" s="295">
        <v>6840</v>
      </c>
      <c r="J112" s="284">
        <f t="shared" si="5"/>
        <v>2394000</v>
      </c>
    </row>
    <row r="113" spans="2:10" ht="40.15" customHeight="1">
      <c r="B113" s="294">
        <v>8.11</v>
      </c>
      <c r="C113" s="489" t="s">
        <v>722</v>
      </c>
      <c r="D113" s="490"/>
      <c r="E113" s="491"/>
      <c r="F113" s="482" t="s">
        <v>5</v>
      </c>
      <c r="G113" s="483"/>
      <c r="H113" s="10">
        <v>350</v>
      </c>
      <c r="I113" s="295">
        <v>26628.5</v>
      </c>
      <c r="J113" s="284">
        <f t="shared" si="5"/>
        <v>9319975</v>
      </c>
    </row>
    <row r="114" spans="2:10" ht="19.899999999999999" customHeight="1">
      <c r="B114" s="294">
        <v>8.1199999999999992</v>
      </c>
      <c r="C114" s="489" t="s">
        <v>721</v>
      </c>
      <c r="D114" s="490"/>
      <c r="E114" s="491"/>
      <c r="F114" s="482" t="s">
        <v>1</v>
      </c>
      <c r="G114" s="483"/>
      <c r="H114" s="10">
        <v>300</v>
      </c>
      <c r="I114" s="295">
        <v>13110</v>
      </c>
      <c r="J114" s="284">
        <f t="shared" si="5"/>
        <v>3933000</v>
      </c>
    </row>
    <row r="115" spans="2:10" ht="19.899999999999999" customHeight="1">
      <c r="B115" s="294">
        <v>8.1300000000000008</v>
      </c>
      <c r="C115" s="489" t="s">
        <v>720</v>
      </c>
      <c r="D115" s="490"/>
      <c r="E115" s="491"/>
      <c r="F115" s="482" t="s">
        <v>5</v>
      </c>
      <c r="G115" s="483"/>
      <c r="H115" s="10">
        <v>100</v>
      </c>
      <c r="I115" s="295">
        <v>22230</v>
      </c>
      <c r="J115" s="284">
        <f t="shared" si="5"/>
        <v>2223000</v>
      </c>
    </row>
    <row r="116" spans="2:10" ht="40.15" customHeight="1">
      <c r="B116" s="294">
        <v>8.14</v>
      </c>
      <c r="C116" s="489" t="s">
        <v>106</v>
      </c>
      <c r="D116" s="490"/>
      <c r="E116" s="491"/>
      <c r="F116" s="482" t="s">
        <v>5</v>
      </c>
      <c r="G116" s="483"/>
      <c r="H116" s="10">
        <v>500</v>
      </c>
      <c r="I116" s="295">
        <v>26410</v>
      </c>
      <c r="J116" s="284">
        <f t="shared" si="5"/>
        <v>13205000</v>
      </c>
    </row>
    <row r="117" spans="2:10" ht="19.899999999999999" customHeight="1">
      <c r="B117" s="294">
        <v>8.15</v>
      </c>
      <c r="C117" s="489" t="s">
        <v>719</v>
      </c>
      <c r="D117" s="490"/>
      <c r="E117" s="491"/>
      <c r="F117" s="482" t="s">
        <v>5</v>
      </c>
      <c r="G117" s="483"/>
      <c r="H117" s="10">
        <v>300</v>
      </c>
      <c r="I117" s="295">
        <v>13110</v>
      </c>
      <c r="J117" s="284">
        <f t="shared" si="5"/>
        <v>3933000</v>
      </c>
    </row>
    <row r="118" spans="2:10" ht="19.899999999999999" customHeight="1">
      <c r="B118" s="294">
        <v>8.16</v>
      </c>
      <c r="C118" s="489" t="s">
        <v>718</v>
      </c>
      <c r="D118" s="490"/>
      <c r="E118" s="491"/>
      <c r="F118" s="482" t="s">
        <v>1</v>
      </c>
      <c r="G118" s="483"/>
      <c r="H118" s="10">
        <v>400</v>
      </c>
      <c r="I118" s="295">
        <v>6460</v>
      </c>
      <c r="J118" s="284">
        <f t="shared" si="5"/>
        <v>2584000</v>
      </c>
    </row>
    <row r="119" spans="2:10" s="293" customFormat="1" ht="19.899999999999999" customHeight="1">
      <c r="B119" s="291">
        <v>9</v>
      </c>
      <c r="C119" s="496" t="s">
        <v>717</v>
      </c>
      <c r="D119" s="497"/>
      <c r="E119" s="498"/>
      <c r="F119" s="487"/>
      <c r="G119" s="488"/>
      <c r="H119" s="296"/>
      <c r="I119" s="292">
        <v>0</v>
      </c>
      <c r="J119" s="292"/>
    </row>
    <row r="120" spans="2:10" ht="19.899999999999999" customHeight="1">
      <c r="B120" s="294">
        <v>9.1</v>
      </c>
      <c r="C120" s="504" t="s">
        <v>20</v>
      </c>
      <c r="D120" s="505"/>
      <c r="E120" s="506"/>
      <c r="F120" s="482" t="s">
        <v>5</v>
      </c>
      <c r="G120" s="483"/>
      <c r="H120" s="10">
        <v>300</v>
      </c>
      <c r="I120" s="295">
        <v>114000</v>
      </c>
      <c r="J120" s="284">
        <f>I120*H120</f>
        <v>34200000</v>
      </c>
    </row>
    <row r="121" spans="2:10" ht="19.899999999999999" customHeight="1">
      <c r="B121" s="294">
        <v>9.1999999999999993</v>
      </c>
      <c r="C121" s="489" t="s">
        <v>716</v>
      </c>
      <c r="D121" s="490"/>
      <c r="E121" s="491"/>
      <c r="F121" s="482" t="s">
        <v>1</v>
      </c>
      <c r="G121" s="483"/>
      <c r="H121" s="10">
        <v>1200</v>
      </c>
      <c r="I121" s="295">
        <v>14250</v>
      </c>
      <c r="J121" s="284">
        <f>I121*H121</f>
        <v>17100000</v>
      </c>
    </row>
    <row r="122" spans="2:10" ht="19.899999999999999" customHeight="1">
      <c r="B122" s="294">
        <v>9.3000000000000007</v>
      </c>
      <c r="C122" s="489" t="s">
        <v>94</v>
      </c>
      <c r="D122" s="490"/>
      <c r="E122" s="491"/>
      <c r="F122" s="482" t="s">
        <v>1</v>
      </c>
      <c r="G122" s="483"/>
      <c r="H122" s="10">
        <v>200</v>
      </c>
      <c r="I122" s="295">
        <v>19000</v>
      </c>
      <c r="J122" s="284">
        <f>I122*H122</f>
        <v>3800000</v>
      </c>
    </row>
    <row r="123" spans="2:10" s="293" customFormat="1" ht="19.899999999999999" customHeight="1">
      <c r="B123" s="291">
        <v>10</v>
      </c>
      <c r="C123" s="496" t="s">
        <v>128</v>
      </c>
      <c r="D123" s="497"/>
      <c r="E123" s="498"/>
      <c r="F123" s="487"/>
      <c r="G123" s="488"/>
      <c r="H123" s="296"/>
      <c r="I123" s="292">
        <v>0</v>
      </c>
      <c r="J123" s="292"/>
    </row>
    <row r="124" spans="2:10" ht="19.899999999999999" customHeight="1">
      <c r="B124" s="294">
        <v>10.1</v>
      </c>
      <c r="C124" s="489" t="s">
        <v>75</v>
      </c>
      <c r="D124" s="490"/>
      <c r="E124" s="491"/>
      <c r="F124" s="482" t="s">
        <v>5</v>
      </c>
      <c r="G124" s="483"/>
      <c r="H124" s="10">
        <v>500</v>
      </c>
      <c r="I124" s="295">
        <v>39529.5</v>
      </c>
      <c r="J124" s="284">
        <f>I124*H124</f>
        <v>19764750</v>
      </c>
    </row>
    <row r="125" spans="2:10" ht="19.899999999999999" customHeight="1">
      <c r="B125" s="294">
        <v>10.199999999999999</v>
      </c>
      <c r="C125" s="489" t="s">
        <v>83</v>
      </c>
      <c r="D125" s="490"/>
      <c r="E125" s="491"/>
      <c r="F125" s="482" t="s">
        <v>5</v>
      </c>
      <c r="G125" s="483"/>
      <c r="H125" s="10">
        <v>400</v>
      </c>
      <c r="I125" s="295">
        <v>31874.400000000001</v>
      </c>
      <c r="J125" s="284">
        <f>I125*H125</f>
        <v>12749760</v>
      </c>
    </row>
    <row r="126" spans="2:10" ht="19.899999999999999" customHeight="1">
      <c r="B126" s="294">
        <v>10.3</v>
      </c>
      <c r="C126" s="489" t="s">
        <v>85</v>
      </c>
      <c r="D126" s="490"/>
      <c r="E126" s="491"/>
      <c r="F126" s="482" t="s">
        <v>5</v>
      </c>
      <c r="G126" s="483"/>
      <c r="H126" s="10">
        <v>50</v>
      </c>
      <c r="I126" s="295">
        <v>28500</v>
      </c>
      <c r="J126" s="284">
        <f>I126*H126</f>
        <v>1425000</v>
      </c>
    </row>
    <row r="127" spans="2:10" ht="19.899999999999999" customHeight="1">
      <c r="B127" s="294">
        <v>10.4</v>
      </c>
      <c r="C127" s="489" t="s">
        <v>715</v>
      </c>
      <c r="D127" s="490"/>
      <c r="E127" s="491"/>
      <c r="F127" s="482" t="s">
        <v>5</v>
      </c>
      <c r="G127" s="483"/>
      <c r="H127" s="10">
        <v>50</v>
      </c>
      <c r="I127" s="295">
        <v>66500</v>
      </c>
      <c r="J127" s="284">
        <f>I127*H127</f>
        <v>3325000</v>
      </c>
    </row>
    <row r="128" spans="2:10" s="293" customFormat="1" ht="19.899999999999999" customHeight="1">
      <c r="B128" s="291">
        <v>11</v>
      </c>
      <c r="C128" s="496" t="s">
        <v>129</v>
      </c>
      <c r="D128" s="497"/>
      <c r="E128" s="498"/>
      <c r="F128" s="487"/>
      <c r="G128" s="488"/>
      <c r="H128" s="296"/>
      <c r="I128" s="292">
        <v>0</v>
      </c>
      <c r="J128" s="292"/>
    </row>
    <row r="129" spans="2:10" ht="40.15" customHeight="1">
      <c r="B129" s="294">
        <v>11.1</v>
      </c>
      <c r="C129" s="489" t="s">
        <v>93</v>
      </c>
      <c r="D129" s="490"/>
      <c r="E129" s="491"/>
      <c r="F129" s="482" t="s">
        <v>5</v>
      </c>
      <c r="G129" s="483"/>
      <c r="H129" s="10">
        <v>80</v>
      </c>
      <c r="I129" s="295">
        <v>43320</v>
      </c>
      <c r="J129" s="284">
        <f>I129*H129</f>
        <v>3465600</v>
      </c>
    </row>
    <row r="130" spans="2:10" ht="19.899999999999999" customHeight="1">
      <c r="B130" s="294">
        <v>11.2</v>
      </c>
      <c r="C130" s="489" t="s">
        <v>714</v>
      </c>
      <c r="D130" s="490"/>
      <c r="E130" s="491"/>
      <c r="F130" s="482" t="s">
        <v>3</v>
      </c>
      <c r="G130" s="483"/>
      <c r="H130" s="10">
        <v>30</v>
      </c>
      <c r="I130" s="295">
        <v>128250</v>
      </c>
      <c r="J130" s="284">
        <f>I130*H130</f>
        <v>3847500</v>
      </c>
    </row>
    <row r="131" spans="2:10" ht="19.899999999999999" customHeight="1">
      <c r="B131" s="294">
        <v>11.3</v>
      </c>
      <c r="C131" s="489" t="s">
        <v>110</v>
      </c>
      <c r="D131" s="490"/>
      <c r="E131" s="491"/>
      <c r="F131" s="482" t="s">
        <v>5</v>
      </c>
      <c r="G131" s="483"/>
      <c r="H131" s="10">
        <v>20</v>
      </c>
      <c r="I131" s="295">
        <v>224200</v>
      </c>
      <c r="J131" s="284">
        <f>I131*H131</f>
        <v>4484000</v>
      </c>
    </row>
    <row r="132" spans="2:10" s="293" customFormat="1" ht="19.899999999999999" customHeight="1">
      <c r="B132" s="291">
        <v>12</v>
      </c>
      <c r="C132" s="496" t="s">
        <v>122</v>
      </c>
      <c r="D132" s="497"/>
      <c r="E132" s="498"/>
      <c r="F132" s="487"/>
      <c r="G132" s="488"/>
      <c r="H132" s="296"/>
      <c r="I132" s="292">
        <v>0</v>
      </c>
      <c r="J132" s="292"/>
    </row>
    <row r="133" spans="2:10" ht="19.899999999999999" customHeight="1">
      <c r="B133" s="294">
        <v>12.1</v>
      </c>
      <c r="C133" s="489" t="s">
        <v>13</v>
      </c>
      <c r="D133" s="490"/>
      <c r="E133" s="491"/>
      <c r="F133" s="482" t="s">
        <v>5</v>
      </c>
      <c r="G133" s="483"/>
      <c r="H133" s="10">
        <v>30</v>
      </c>
      <c r="I133" s="295">
        <v>30832.761549999996</v>
      </c>
      <c r="J133" s="284">
        <f>I133*H133</f>
        <v>924982.84649999987</v>
      </c>
    </row>
    <row r="134" spans="2:10" ht="19.899999999999999" customHeight="1">
      <c r="B134" s="294">
        <v>12.2</v>
      </c>
      <c r="C134" s="489" t="s">
        <v>14</v>
      </c>
      <c r="D134" s="490"/>
      <c r="E134" s="491"/>
      <c r="F134" s="482" t="s">
        <v>5</v>
      </c>
      <c r="G134" s="483"/>
      <c r="H134" s="10">
        <v>20</v>
      </c>
      <c r="I134" s="295">
        <v>30832.761549999996</v>
      </c>
      <c r="J134" s="284">
        <f>I134*H134</f>
        <v>616655.23099999991</v>
      </c>
    </row>
    <row r="135" spans="2:10" ht="19.899999999999999" customHeight="1">
      <c r="B135" s="294">
        <v>12.3</v>
      </c>
      <c r="C135" s="489" t="s">
        <v>713</v>
      </c>
      <c r="D135" s="490"/>
      <c r="E135" s="491"/>
      <c r="F135" s="482" t="s">
        <v>1</v>
      </c>
      <c r="G135" s="483"/>
      <c r="H135" s="10">
        <v>1000</v>
      </c>
      <c r="I135" s="295">
        <v>27016.1</v>
      </c>
      <c r="J135" s="284">
        <f>I135*H135</f>
        <v>27016100</v>
      </c>
    </row>
    <row r="136" spans="2:10" ht="19.899999999999999" customHeight="1">
      <c r="B136" s="294">
        <v>12.4</v>
      </c>
      <c r="C136" s="489" t="s">
        <v>105</v>
      </c>
      <c r="D136" s="490"/>
      <c r="E136" s="491"/>
      <c r="F136" s="482" t="s">
        <v>1</v>
      </c>
      <c r="G136" s="483"/>
      <c r="H136" s="10">
        <v>20</v>
      </c>
      <c r="I136" s="295">
        <v>228000</v>
      </c>
      <c r="J136" s="284">
        <f>I136*H136</f>
        <v>4560000</v>
      </c>
    </row>
    <row r="137" spans="2:10" s="293" customFormat="1" ht="19.899999999999999" customHeight="1">
      <c r="B137" s="291">
        <v>13</v>
      </c>
      <c r="C137" s="496" t="s">
        <v>712</v>
      </c>
      <c r="D137" s="497"/>
      <c r="E137" s="498"/>
      <c r="F137" s="487"/>
      <c r="G137" s="488"/>
      <c r="H137" s="296"/>
      <c r="I137" s="292">
        <v>0</v>
      </c>
      <c r="J137" s="292"/>
    </row>
    <row r="138" spans="2:10" ht="27" customHeight="1">
      <c r="B138" s="294">
        <v>13.1</v>
      </c>
      <c r="C138" s="489" t="s">
        <v>711</v>
      </c>
      <c r="D138" s="490"/>
      <c r="E138" s="491"/>
      <c r="F138" s="482" t="s">
        <v>3</v>
      </c>
      <c r="G138" s="483"/>
      <c r="H138" s="10">
        <v>19</v>
      </c>
      <c r="I138" s="295">
        <v>87039.95</v>
      </c>
      <c r="J138" s="284">
        <f t="shared" ref="J138:J163" si="6">I138*H138</f>
        <v>1653759.05</v>
      </c>
    </row>
    <row r="139" spans="2:10" ht="19.899999999999999" customHeight="1">
      <c r="B139" s="294">
        <v>13.2</v>
      </c>
      <c r="C139" s="489" t="s">
        <v>710</v>
      </c>
      <c r="D139" s="490"/>
      <c r="E139" s="491"/>
      <c r="F139" s="482" t="s">
        <v>3</v>
      </c>
      <c r="G139" s="483"/>
      <c r="H139" s="10">
        <v>10</v>
      </c>
      <c r="I139" s="295">
        <v>9500</v>
      </c>
      <c r="J139" s="284">
        <f t="shared" si="6"/>
        <v>95000</v>
      </c>
    </row>
    <row r="140" spans="2:10" ht="19.899999999999999" customHeight="1">
      <c r="B140" s="294">
        <v>13.3</v>
      </c>
      <c r="C140" s="489" t="s">
        <v>21</v>
      </c>
      <c r="D140" s="490"/>
      <c r="E140" s="491"/>
      <c r="F140" s="482" t="s">
        <v>3</v>
      </c>
      <c r="G140" s="483"/>
      <c r="H140" s="10">
        <v>84</v>
      </c>
      <c r="I140" s="295">
        <v>57000</v>
      </c>
      <c r="J140" s="284">
        <f t="shared" si="6"/>
        <v>4788000</v>
      </c>
    </row>
    <row r="141" spans="2:10" ht="19.899999999999999" customHeight="1">
      <c r="B141" s="294">
        <v>13.4</v>
      </c>
      <c r="C141" s="489" t="s">
        <v>22</v>
      </c>
      <c r="D141" s="490"/>
      <c r="E141" s="491"/>
      <c r="F141" s="482" t="s">
        <v>3</v>
      </c>
      <c r="G141" s="483"/>
      <c r="H141" s="10">
        <v>74</v>
      </c>
      <c r="I141" s="295">
        <v>85500</v>
      </c>
      <c r="J141" s="284">
        <f t="shared" si="6"/>
        <v>6327000</v>
      </c>
    </row>
    <row r="142" spans="2:10" ht="19.899999999999999" customHeight="1">
      <c r="B142" s="294">
        <v>13.5</v>
      </c>
      <c r="C142" s="489" t="s">
        <v>709</v>
      </c>
      <c r="D142" s="490"/>
      <c r="E142" s="491"/>
      <c r="F142" s="482" t="s">
        <v>3</v>
      </c>
      <c r="G142" s="483"/>
      <c r="H142" s="10">
        <v>1</v>
      </c>
      <c r="I142" s="295">
        <v>380000</v>
      </c>
      <c r="J142" s="284">
        <f t="shared" si="6"/>
        <v>380000</v>
      </c>
    </row>
    <row r="143" spans="2:10" ht="19.899999999999999" customHeight="1">
      <c r="B143" s="294">
        <v>13.6</v>
      </c>
      <c r="C143" s="489" t="s">
        <v>708</v>
      </c>
      <c r="D143" s="490"/>
      <c r="E143" s="491"/>
      <c r="F143" s="482" t="s">
        <v>3</v>
      </c>
      <c r="G143" s="483"/>
      <c r="H143" s="10">
        <v>1</v>
      </c>
      <c r="I143" s="295">
        <v>665000</v>
      </c>
      <c r="J143" s="284">
        <f t="shared" si="6"/>
        <v>665000</v>
      </c>
    </row>
    <row r="144" spans="2:10" ht="19.899999999999999" customHeight="1">
      <c r="B144" s="294">
        <v>13.7</v>
      </c>
      <c r="C144" s="489" t="s">
        <v>44</v>
      </c>
      <c r="D144" s="490"/>
      <c r="E144" s="491"/>
      <c r="F144" s="482" t="s">
        <v>3</v>
      </c>
      <c r="G144" s="483"/>
      <c r="H144" s="10">
        <v>60</v>
      </c>
      <c r="I144" s="295">
        <v>38000</v>
      </c>
      <c r="J144" s="284">
        <f t="shared" si="6"/>
        <v>2280000</v>
      </c>
    </row>
    <row r="145" spans="2:10" ht="19.899999999999999" customHeight="1">
      <c r="B145" s="294">
        <v>13.8</v>
      </c>
      <c r="C145" s="489" t="s">
        <v>707</v>
      </c>
      <c r="D145" s="490"/>
      <c r="E145" s="491"/>
      <c r="F145" s="482" t="s">
        <v>3</v>
      </c>
      <c r="G145" s="483"/>
      <c r="H145" s="10">
        <v>5</v>
      </c>
      <c r="I145" s="295">
        <v>9500</v>
      </c>
      <c r="J145" s="284">
        <f t="shared" si="6"/>
        <v>47500</v>
      </c>
    </row>
    <row r="146" spans="2:10" ht="19.899999999999999" customHeight="1">
      <c r="B146" s="294">
        <v>13.9</v>
      </c>
      <c r="C146" s="489" t="s">
        <v>706</v>
      </c>
      <c r="D146" s="490"/>
      <c r="E146" s="491"/>
      <c r="F146" s="482" t="s">
        <v>3</v>
      </c>
      <c r="G146" s="483"/>
      <c r="H146" s="10">
        <v>1</v>
      </c>
      <c r="I146" s="295">
        <v>14250</v>
      </c>
      <c r="J146" s="284">
        <f t="shared" si="6"/>
        <v>14250</v>
      </c>
    </row>
    <row r="147" spans="2:10" ht="19.899999999999999" customHeight="1">
      <c r="B147" s="299">
        <v>13.1</v>
      </c>
      <c r="C147" s="489" t="s">
        <v>705</v>
      </c>
      <c r="D147" s="490"/>
      <c r="E147" s="491"/>
      <c r="F147" s="482" t="s">
        <v>5</v>
      </c>
      <c r="G147" s="483"/>
      <c r="H147" s="10">
        <v>20</v>
      </c>
      <c r="I147" s="295">
        <v>14250</v>
      </c>
      <c r="J147" s="284">
        <f t="shared" si="6"/>
        <v>285000</v>
      </c>
    </row>
    <row r="148" spans="2:10" ht="19.899999999999999" customHeight="1">
      <c r="B148" s="294">
        <v>13.11</v>
      </c>
      <c r="C148" s="489" t="s">
        <v>48</v>
      </c>
      <c r="D148" s="490"/>
      <c r="E148" s="491"/>
      <c r="F148" s="482" t="s">
        <v>3</v>
      </c>
      <c r="G148" s="483"/>
      <c r="H148" s="10">
        <v>40</v>
      </c>
      <c r="I148" s="295">
        <v>4750</v>
      </c>
      <c r="J148" s="284">
        <f t="shared" si="6"/>
        <v>190000</v>
      </c>
    </row>
    <row r="149" spans="2:10" ht="19.899999999999999" customHeight="1">
      <c r="B149" s="299">
        <v>13.12</v>
      </c>
      <c r="C149" s="489" t="s">
        <v>39</v>
      </c>
      <c r="D149" s="490"/>
      <c r="E149" s="491"/>
      <c r="F149" s="482" t="s">
        <v>1</v>
      </c>
      <c r="G149" s="483"/>
      <c r="H149" s="10">
        <v>74</v>
      </c>
      <c r="I149" s="295">
        <v>22800</v>
      </c>
      <c r="J149" s="284">
        <f t="shared" si="6"/>
        <v>1687200</v>
      </c>
    </row>
    <row r="150" spans="2:10" ht="19.899999999999999" customHeight="1">
      <c r="B150" s="294">
        <v>13.13</v>
      </c>
      <c r="C150" s="489" t="s">
        <v>41</v>
      </c>
      <c r="D150" s="490"/>
      <c r="E150" s="491"/>
      <c r="F150" s="482" t="s">
        <v>1</v>
      </c>
      <c r="G150" s="483"/>
      <c r="H150" s="10">
        <v>100</v>
      </c>
      <c r="I150" s="295">
        <v>57000</v>
      </c>
      <c r="J150" s="284">
        <f t="shared" si="6"/>
        <v>5700000</v>
      </c>
    </row>
    <row r="151" spans="2:10" ht="19.899999999999999" customHeight="1">
      <c r="B151" s="299">
        <v>13.14</v>
      </c>
      <c r="C151" s="489" t="s">
        <v>40</v>
      </c>
      <c r="D151" s="490"/>
      <c r="E151" s="491"/>
      <c r="F151" s="482" t="s">
        <v>1</v>
      </c>
      <c r="G151" s="483"/>
      <c r="H151" s="10">
        <v>30</v>
      </c>
      <c r="I151" s="295">
        <v>57000</v>
      </c>
      <c r="J151" s="284">
        <f t="shared" si="6"/>
        <v>1710000</v>
      </c>
    </row>
    <row r="152" spans="2:10" ht="19.899999999999999" customHeight="1">
      <c r="B152" s="294">
        <v>13.15</v>
      </c>
      <c r="C152" s="489" t="s">
        <v>45</v>
      </c>
      <c r="D152" s="490"/>
      <c r="E152" s="491"/>
      <c r="F152" s="482" t="s">
        <v>1</v>
      </c>
      <c r="G152" s="483"/>
      <c r="H152" s="10">
        <v>200</v>
      </c>
      <c r="I152" s="295">
        <v>38000</v>
      </c>
      <c r="J152" s="284">
        <f t="shared" si="6"/>
        <v>7600000</v>
      </c>
    </row>
    <row r="153" spans="2:10" ht="19.899999999999999" customHeight="1">
      <c r="B153" s="299">
        <v>13.16</v>
      </c>
      <c r="C153" s="489" t="s">
        <v>49</v>
      </c>
      <c r="D153" s="490"/>
      <c r="E153" s="491"/>
      <c r="F153" s="482" t="s">
        <v>1</v>
      </c>
      <c r="G153" s="483"/>
      <c r="H153" s="10">
        <v>200</v>
      </c>
      <c r="I153" s="295">
        <v>38000</v>
      </c>
      <c r="J153" s="284">
        <f t="shared" si="6"/>
        <v>7600000</v>
      </c>
    </row>
    <row r="154" spans="2:10" ht="19.899999999999999" customHeight="1">
      <c r="B154" s="294">
        <v>13.17</v>
      </c>
      <c r="C154" s="489" t="s">
        <v>46</v>
      </c>
      <c r="D154" s="490"/>
      <c r="E154" s="491"/>
      <c r="F154" s="482" t="s">
        <v>1</v>
      </c>
      <c r="G154" s="483"/>
      <c r="H154" s="10">
        <v>100</v>
      </c>
      <c r="I154" s="295">
        <v>332500</v>
      </c>
      <c r="J154" s="284">
        <f t="shared" si="6"/>
        <v>33250000</v>
      </c>
    </row>
    <row r="155" spans="2:10" ht="19.899999999999999" customHeight="1">
      <c r="B155" s="299">
        <v>13.18</v>
      </c>
      <c r="C155" s="489" t="s">
        <v>704</v>
      </c>
      <c r="D155" s="490"/>
      <c r="E155" s="491"/>
      <c r="F155" s="482" t="s">
        <v>1</v>
      </c>
      <c r="G155" s="483"/>
      <c r="H155" s="10">
        <v>50</v>
      </c>
      <c r="I155" s="295">
        <v>19000</v>
      </c>
      <c r="J155" s="284">
        <f t="shared" si="6"/>
        <v>950000</v>
      </c>
    </row>
    <row r="156" spans="2:10" ht="19.899999999999999" customHeight="1">
      <c r="B156" s="294">
        <v>13.19</v>
      </c>
      <c r="C156" s="489" t="s">
        <v>703</v>
      </c>
      <c r="D156" s="490"/>
      <c r="E156" s="491"/>
      <c r="F156" s="482" t="s">
        <v>3</v>
      </c>
      <c r="G156" s="483"/>
      <c r="H156" s="10">
        <v>10</v>
      </c>
      <c r="I156" s="295">
        <v>380000</v>
      </c>
      <c r="J156" s="284">
        <f t="shared" si="6"/>
        <v>3800000</v>
      </c>
    </row>
    <row r="157" spans="2:10" ht="19.899999999999999" customHeight="1">
      <c r="B157" s="299">
        <v>13.2</v>
      </c>
      <c r="C157" s="489" t="s">
        <v>702</v>
      </c>
      <c r="D157" s="490"/>
      <c r="E157" s="491"/>
      <c r="F157" s="482" t="s">
        <v>3</v>
      </c>
      <c r="G157" s="483"/>
      <c r="H157" s="10">
        <v>100</v>
      </c>
      <c r="I157" s="295">
        <v>38000</v>
      </c>
      <c r="J157" s="284">
        <f t="shared" si="6"/>
        <v>3800000</v>
      </c>
    </row>
    <row r="158" spans="2:10" ht="19.899999999999999" customHeight="1">
      <c r="B158" s="294">
        <v>13.21</v>
      </c>
      <c r="C158" s="489" t="s">
        <v>99</v>
      </c>
      <c r="D158" s="490"/>
      <c r="E158" s="491"/>
      <c r="F158" s="482" t="s">
        <v>3</v>
      </c>
      <c r="G158" s="483"/>
      <c r="H158" s="300">
        <v>74</v>
      </c>
      <c r="I158" s="295">
        <v>66500</v>
      </c>
      <c r="J158" s="284">
        <f t="shared" si="6"/>
        <v>4921000</v>
      </c>
    </row>
    <row r="159" spans="2:10" ht="19.899999999999999" customHeight="1">
      <c r="B159" s="299">
        <v>13.22</v>
      </c>
      <c r="C159" s="489" t="s">
        <v>701</v>
      </c>
      <c r="D159" s="490"/>
      <c r="E159" s="491"/>
      <c r="F159" s="482" t="s">
        <v>1</v>
      </c>
      <c r="G159" s="483"/>
      <c r="H159" s="10">
        <v>10</v>
      </c>
      <c r="I159" s="295">
        <v>20900</v>
      </c>
      <c r="J159" s="284">
        <f t="shared" si="6"/>
        <v>209000</v>
      </c>
    </row>
    <row r="160" spans="2:10" ht="19.899999999999999" customHeight="1">
      <c r="B160" s="294">
        <v>13.23</v>
      </c>
      <c r="C160" s="489" t="s">
        <v>108</v>
      </c>
      <c r="D160" s="490"/>
      <c r="E160" s="491"/>
      <c r="F160" s="482" t="s">
        <v>3</v>
      </c>
      <c r="G160" s="483"/>
      <c r="H160" s="10">
        <v>60</v>
      </c>
      <c r="I160" s="295">
        <v>50350</v>
      </c>
      <c r="J160" s="284">
        <f t="shared" si="6"/>
        <v>3021000</v>
      </c>
    </row>
    <row r="161" spans="2:10" ht="19.899999999999999" customHeight="1">
      <c r="B161" s="299">
        <v>13.24</v>
      </c>
      <c r="C161" s="489" t="s">
        <v>700</v>
      </c>
      <c r="D161" s="490"/>
      <c r="E161" s="491"/>
      <c r="F161" s="482" t="s">
        <v>3</v>
      </c>
      <c r="G161" s="483"/>
      <c r="H161" s="10">
        <v>40</v>
      </c>
      <c r="I161" s="295">
        <v>152000</v>
      </c>
      <c r="J161" s="284">
        <f t="shared" si="6"/>
        <v>6080000</v>
      </c>
    </row>
    <row r="162" spans="2:10" ht="19.899999999999999" customHeight="1">
      <c r="B162" s="294">
        <v>13.25</v>
      </c>
      <c r="C162" s="489" t="s">
        <v>699</v>
      </c>
      <c r="D162" s="490"/>
      <c r="E162" s="491"/>
      <c r="F162" s="482" t="s">
        <v>3</v>
      </c>
      <c r="G162" s="483"/>
      <c r="H162" s="10">
        <v>6</v>
      </c>
      <c r="I162" s="295">
        <v>304000</v>
      </c>
      <c r="J162" s="284">
        <f t="shared" si="6"/>
        <v>1824000</v>
      </c>
    </row>
    <row r="163" spans="2:10" ht="19.899999999999999" customHeight="1">
      <c r="B163" s="299">
        <v>13.26</v>
      </c>
      <c r="C163" s="489" t="s">
        <v>109</v>
      </c>
      <c r="D163" s="490"/>
      <c r="E163" s="491"/>
      <c r="F163" s="482" t="s">
        <v>3</v>
      </c>
      <c r="G163" s="483"/>
      <c r="H163" s="10">
        <v>50</v>
      </c>
      <c r="I163" s="295">
        <v>76000</v>
      </c>
      <c r="J163" s="284">
        <f t="shared" si="6"/>
        <v>3800000</v>
      </c>
    </row>
    <row r="164" spans="2:10" s="293" customFormat="1" ht="19.899999999999999" customHeight="1">
      <c r="B164" s="291">
        <v>14</v>
      </c>
      <c r="C164" s="496" t="s">
        <v>698</v>
      </c>
      <c r="D164" s="497"/>
      <c r="E164" s="498"/>
      <c r="F164" s="487"/>
      <c r="G164" s="488"/>
      <c r="H164" s="296"/>
      <c r="I164" s="292">
        <v>0</v>
      </c>
      <c r="J164" s="292"/>
    </row>
    <row r="165" spans="2:10" ht="19.899999999999999" customHeight="1">
      <c r="B165" s="294">
        <v>14.1</v>
      </c>
      <c r="C165" s="489" t="s">
        <v>697</v>
      </c>
      <c r="D165" s="490"/>
      <c r="E165" s="491"/>
      <c r="F165" s="482" t="s">
        <v>3</v>
      </c>
      <c r="G165" s="483"/>
      <c r="H165" s="10">
        <v>2</v>
      </c>
      <c r="I165" s="295">
        <v>475000</v>
      </c>
      <c r="J165" s="284">
        <f t="shared" ref="J165:J170" si="7">I165*H165</f>
        <v>950000</v>
      </c>
    </row>
    <row r="166" spans="2:10" ht="19.899999999999999" customHeight="1">
      <c r="B166" s="294">
        <v>14.2</v>
      </c>
      <c r="C166" s="489" t="s">
        <v>53</v>
      </c>
      <c r="D166" s="490"/>
      <c r="E166" s="491"/>
      <c r="F166" s="482" t="s">
        <v>3</v>
      </c>
      <c r="G166" s="483"/>
      <c r="H166" s="10">
        <v>1</v>
      </c>
      <c r="I166" s="295">
        <v>11400</v>
      </c>
      <c r="J166" s="284">
        <f t="shared" si="7"/>
        <v>11400</v>
      </c>
    </row>
    <row r="167" spans="2:10" ht="19.899999999999999" customHeight="1">
      <c r="B167" s="294">
        <v>14.3</v>
      </c>
      <c r="C167" s="489" t="s">
        <v>51</v>
      </c>
      <c r="D167" s="490"/>
      <c r="E167" s="491"/>
      <c r="F167" s="482" t="s">
        <v>3</v>
      </c>
      <c r="G167" s="483"/>
      <c r="H167" s="10">
        <v>1</v>
      </c>
      <c r="I167" s="295">
        <v>7600</v>
      </c>
      <c r="J167" s="284">
        <f t="shared" si="7"/>
        <v>7600</v>
      </c>
    </row>
    <row r="168" spans="2:10" ht="19.899999999999999" customHeight="1">
      <c r="B168" s="294">
        <v>14.4</v>
      </c>
      <c r="C168" s="489" t="s">
        <v>82</v>
      </c>
      <c r="D168" s="490"/>
      <c r="E168" s="491"/>
      <c r="F168" s="482" t="s">
        <v>1</v>
      </c>
      <c r="G168" s="483"/>
      <c r="H168" s="10">
        <v>1</v>
      </c>
      <c r="I168" s="295">
        <v>5700</v>
      </c>
      <c r="J168" s="284">
        <f t="shared" si="7"/>
        <v>5700</v>
      </c>
    </row>
    <row r="169" spans="2:10" ht="19.899999999999999" customHeight="1">
      <c r="B169" s="294">
        <v>14.5</v>
      </c>
      <c r="C169" s="489" t="s">
        <v>696</v>
      </c>
      <c r="D169" s="490"/>
      <c r="E169" s="491"/>
      <c r="F169" s="482" t="s">
        <v>3</v>
      </c>
      <c r="G169" s="483"/>
      <c r="H169" s="10">
        <v>1</v>
      </c>
      <c r="I169" s="295">
        <v>24700</v>
      </c>
      <c r="J169" s="284">
        <f t="shared" si="7"/>
        <v>24700</v>
      </c>
    </row>
    <row r="170" spans="2:10" ht="19.899999999999999" customHeight="1">
      <c r="B170" s="294">
        <v>14.6</v>
      </c>
      <c r="C170" s="489" t="s">
        <v>695</v>
      </c>
      <c r="D170" s="490"/>
      <c r="E170" s="491"/>
      <c r="F170" s="482" t="s">
        <v>1</v>
      </c>
      <c r="G170" s="483"/>
      <c r="H170" s="10">
        <v>1</v>
      </c>
      <c r="I170" s="295">
        <v>6175</v>
      </c>
      <c r="J170" s="284">
        <f t="shared" si="7"/>
        <v>6175</v>
      </c>
    </row>
    <row r="171" spans="2:10" s="293" customFormat="1" ht="19.899999999999999" customHeight="1">
      <c r="B171" s="291">
        <v>15</v>
      </c>
      <c r="C171" s="496" t="s">
        <v>694</v>
      </c>
      <c r="D171" s="497"/>
      <c r="E171" s="498"/>
      <c r="F171" s="487"/>
      <c r="G171" s="488"/>
      <c r="H171" s="296"/>
      <c r="I171" s="292">
        <v>0</v>
      </c>
      <c r="J171" s="292"/>
    </row>
    <row r="172" spans="2:10" ht="19.899999999999999" customHeight="1">
      <c r="B172" s="294">
        <v>15.1</v>
      </c>
      <c r="C172" s="489" t="s">
        <v>22</v>
      </c>
      <c r="D172" s="490"/>
      <c r="E172" s="491"/>
      <c r="F172" s="482" t="s">
        <v>3</v>
      </c>
      <c r="G172" s="483"/>
      <c r="H172" s="10">
        <v>74</v>
      </c>
      <c r="I172" s="295">
        <v>38000</v>
      </c>
      <c r="J172" s="284">
        <f>I172*H172</f>
        <v>2812000</v>
      </c>
    </row>
    <row r="173" spans="2:10" ht="19.899999999999999" customHeight="1">
      <c r="B173" s="294">
        <v>15.2</v>
      </c>
      <c r="C173" s="489" t="s">
        <v>693</v>
      </c>
      <c r="D173" s="490"/>
      <c r="E173" s="491"/>
      <c r="F173" s="482" t="s">
        <v>3</v>
      </c>
      <c r="G173" s="483"/>
      <c r="H173" s="10">
        <v>19</v>
      </c>
      <c r="I173" s="295">
        <v>39900</v>
      </c>
      <c r="J173" s="284">
        <f>I173*H173</f>
        <v>758100</v>
      </c>
    </row>
    <row r="174" spans="2:10" ht="19.899999999999999" customHeight="1">
      <c r="B174" s="294">
        <v>15.3</v>
      </c>
      <c r="C174" s="489" t="s">
        <v>54</v>
      </c>
      <c r="D174" s="490"/>
      <c r="E174" s="491"/>
      <c r="F174" s="482" t="s">
        <v>3</v>
      </c>
      <c r="G174" s="483"/>
      <c r="H174" s="10">
        <v>1</v>
      </c>
      <c r="I174" s="295">
        <v>76000</v>
      </c>
      <c r="J174" s="284">
        <f>I174*H174</f>
        <v>76000</v>
      </c>
    </row>
    <row r="175" spans="2:10" ht="19.899999999999999" customHeight="1">
      <c r="B175" s="294">
        <v>15.4</v>
      </c>
      <c r="C175" s="489" t="s">
        <v>34</v>
      </c>
      <c r="D175" s="490"/>
      <c r="E175" s="491"/>
      <c r="F175" s="482" t="s">
        <v>3</v>
      </c>
      <c r="G175" s="483"/>
      <c r="H175" s="10">
        <v>1</v>
      </c>
      <c r="I175" s="295">
        <v>85500</v>
      </c>
      <c r="J175" s="284">
        <f>I175*H175</f>
        <v>85500</v>
      </c>
    </row>
    <row r="176" spans="2:10" s="293" customFormat="1" ht="19.899999999999999" customHeight="1">
      <c r="B176" s="291">
        <v>16</v>
      </c>
      <c r="C176" s="496" t="s">
        <v>241</v>
      </c>
      <c r="D176" s="497"/>
      <c r="E176" s="498"/>
      <c r="F176" s="487"/>
      <c r="G176" s="488"/>
      <c r="H176" s="296"/>
      <c r="I176" s="292">
        <v>0</v>
      </c>
      <c r="J176" s="292"/>
    </row>
    <row r="177" spans="2:10" ht="19.899999999999999" customHeight="1">
      <c r="B177" s="294">
        <v>16.100000000000001</v>
      </c>
      <c r="C177" s="489" t="s">
        <v>692</v>
      </c>
      <c r="D177" s="490"/>
      <c r="E177" s="491"/>
      <c r="F177" s="482" t="s">
        <v>3</v>
      </c>
      <c r="G177" s="483"/>
      <c r="H177" s="10">
        <v>1</v>
      </c>
      <c r="I177" s="295">
        <v>1140000</v>
      </c>
      <c r="J177" s="284">
        <f t="shared" ref="J177:J190" si="8">I177*H177</f>
        <v>1140000</v>
      </c>
    </row>
    <row r="178" spans="2:10" ht="19.899999999999999" customHeight="1">
      <c r="B178" s="294">
        <v>16.2</v>
      </c>
      <c r="C178" s="489" t="s">
        <v>691</v>
      </c>
      <c r="D178" s="490"/>
      <c r="E178" s="491"/>
      <c r="F178" s="482" t="s">
        <v>3</v>
      </c>
      <c r="G178" s="483"/>
      <c r="H178" s="10">
        <v>1</v>
      </c>
      <c r="I178" s="295">
        <v>760000</v>
      </c>
      <c r="J178" s="284">
        <f t="shared" si="8"/>
        <v>760000</v>
      </c>
    </row>
    <row r="179" spans="2:10" ht="19.899999999999999" customHeight="1">
      <c r="B179" s="294">
        <v>16.3</v>
      </c>
      <c r="C179" s="489" t="s">
        <v>111</v>
      </c>
      <c r="D179" s="490"/>
      <c r="E179" s="491"/>
      <c r="F179" s="482" t="s">
        <v>3</v>
      </c>
      <c r="G179" s="483"/>
      <c r="H179" s="10">
        <v>1</v>
      </c>
      <c r="I179" s="295">
        <v>617500</v>
      </c>
      <c r="J179" s="284">
        <f t="shared" si="8"/>
        <v>617500</v>
      </c>
    </row>
    <row r="180" spans="2:10" ht="19.899999999999999" customHeight="1">
      <c r="B180" s="294">
        <v>16.399999999999999</v>
      </c>
      <c r="C180" s="489" t="s">
        <v>690</v>
      </c>
      <c r="D180" s="490"/>
      <c r="E180" s="491"/>
      <c r="F180" s="482" t="s">
        <v>3</v>
      </c>
      <c r="G180" s="483"/>
      <c r="H180" s="10">
        <v>1</v>
      </c>
      <c r="I180" s="295">
        <v>399000</v>
      </c>
      <c r="J180" s="284">
        <f t="shared" si="8"/>
        <v>399000</v>
      </c>
    </row>
    <row r="181" spans="2:10" ht="19.899999999999999" customHeight="1">
      <c r="B181" s="294">
        <v>16.5</v>
      </c>
      <c r="C181" s="489" t="s">
        <v>689</v>
      </c>
      <c r="D181" s="490"/>
      <c r="E181" s="491"/>
      <c r="F181" s="482" t="s">
        <v>3</v>
      </c>
      <c r="G181" s="483"/>
      <c r="H181" s="10">
        <v>1</v>
      </c>
      <c r="I181" s="295">
        <v>190000</v>
      </c>
      <c r="J181" s="284">
        <f t="shared" si="8"/>
        <v>190000</v>
      </c>
    </row>
    <row r="182" spans="2:10" ht="19.899999999999999" customHeight="1">
      <c r="B182" s="294">
        <v>16.600000000000001</v>
      </c>
      <c r="C182" s="489" t="s">
        <v>688</v>
      </c>
      <c r="D182" s="490"/>
      <c r="E182" s="491"/>
      <c r="F182" s="482" t="s">
        <v>3</v>
      </c>
      <c r="G182" s="483"/>
      <c r="H182" s="10">
        <v>1</v>
      </c>
      <c r="I182" s="295">
        <v>285000</v>
      </c>
      <c r="J182" s="284">
        <f t="shared" si="8"/>
        <v>285000</v>
      </c>
    </row>
    <row r="183" spans="2:10" ht="19.899999999999999" customHeight="1">
      <c r="B183" s="294">
        <v>16.7</v>
      </c>
      <c r="C183" s="489" t="s">
        <v>687</v>
      </c>
      <c r="D183" s="490"/>
      <c r="E183" s="491"/>
      <c r="F183" s="482" t="s">
        <v>3</v>
      </c>
      <c r="G183" s="483"/>
      <c r="H183" s="10">
        <v>1</v>
      </c>
      <c r="I183" s="295">
        <v>228000</v>
      </c>
      <c r="J183" s="284">
        <f t="shared" si="8"/>
        <v>228000</v>
      </c>
    </row>
    <row r="184" spans="2:10" ht="19.899999999999999" customHeight="1">
      <c r="B184" s="294">
        <v>16.8</v>
      </c>
      <c r="C184" s="489" t="s">
        <v>686</v>
      </c>
      <c r="D184" s="490"/>
      <c r="E184" s="491"/>
      <c r="F184" s="482" t="s">
        <v>3</v>
      </c>
      <c r="G184" s="483"/>
      <c r="H184" s="10">
        <v>1</v>
      </c>
      <c r="I184" s="295">
        <v>475000</v>
      </c>
      <c r="J184" s="284">
        <f t="shared" si="8"/>
        <v>475000</v>
      </c>
    </row>
    <row r="185" spans="2:10" ht="19.899999999999999" customHeight="1">
      <c r="B185" s="294">
        <v>16.899999999999999</v>
      </c>
      <c r="C185" s="489" t="s">
        <v>685</v>
      </c>
      <c r="D185" s="490"/>
      <c r="E185" s="491"/>
      <c r="F185" s="482" t="s">
        <v>3</v>
      </c>
      <c r="G185" s="483"/>
      <c r="H185" s="10">
        <v>1</v>
      </c>
      <c r="I185" s="295">
        <v>142500</v>
      </c>
      <c r="J185" s="284">
        <f t="shared" si="8"/>
        <v>142500</v>
      </c>
    </row>
    <row r="186" spans="2:10" ht="19.899999999999999" customHeight="1">
      <c r="B186" s="299">
        <v>16.100000000000001</v>
      </c>
      <c r="C186" s="489" t="s">
        <v>684</v>
      </c>
      <c r="D186" s="490"/>
      <c r="E186" s="491"/>
      <c r="F186" s="482" t="s">
        <v>3</v>
      </c>
      <c r="G186" s="483"/>
      <c r="H186" s="10">
        <v>1</v>
      </c>
      <c r="I186" s="295">
        <v>80750</v>
      </c>
      <c r="J186" s="284">
        <f t="shared" si="8"/>
        <v>80750</v>
      </c>
    </row>
    <row r="187" spans="2:10" ht="19.899999999999999" customHeight="1">
      <c r="B187" s="294">
        <v>16.11</v>
      </c>
      <c r="C187" s="489" t="s">
        <v>683</v>
      </c>
      <c r="D187" s="490"/>
      <c r="E187" s="491"/>
      <c r="F187" s="482" t="s">
        <v>3</v>
      </c>
      <c r="G187" s="483"/>
      <c r="H187" s="10">
        <v>1</v>
      </c>
      <c r="I187" s="295">
        <v>1140000</v>
      </c>
      <c r="J187" s="284">
        <f t="shared" si="8"/>
        <v>1140000</v>
      </c>
    </row>
    <row r="188" spans="2:10" ht="19.899999999999999" customHeight="1">
      <c r="B188" s="294">
        <v>16.12</v>
      </c>
      <c r="C188" s="489" t="s">
        <v>682</v>
      </c>
      <c r="D188" s="490"/>
      <c r="E188" s="491"/>
      <c r="F188" s="482" t="s">
        <v>3</v>
      </c>
      <c r="G188" s="483"/>
      <c r="H188" s="10">
        <v>1</v>
      </c>
      <c r="I188" s="295">
        <v>408500</v>
      </c>
      <c r="J188" s="284">
        <f t="shared" si="8"/>
        <v>408500</v>
      </c>
    </row>
    <row r="189" spans="2:10" ht="19.899999999999999" customHeight="1">
      <c r="B189" s="294">
        <v>16.13</v>
      </c>
      <c r="C189" s="489" t="s">
        <v>242</v>
      </c>
      <c r="D189" s="490"/>
      <c r="E189" s="491"/>
      <c r="F189" s="482" t="s">
        <v>3</v>
      </c>
      <c r="G189" s="483"/>
      <c r="H189" s="10">
        <v>1</v>
      </c>
      <c r="I189" s="295">
        <v>218500</v>
      </c>
      <c r="J189" s="284">
        <f t="shared" si="8"/>
        <v>218500</v>
      </c>
    </row>
    <row r="190" spans="2:10" ht="19.899999999999999" customHeight="1">
      <c r="B190" s="294">
        <v>16.14</v>
      </c>
      <c r="C190" s="489" t="s">
        <v>117</v>
      </c>
      <c r="D190" s="490"/>
      <c r="E190" s="491"/>
      <c r="F190" s="482" t="s">
        <v>3</v>
      </c>
      <c r="G190" s="483"/>
      <c r="H190" s="10">
        <v>1</v>
      </c>
      <c r="I190" s="295">
        <v>304000</v>
      </c>
      <c r="J190" s="284">
        <f t="shared" si="8"/>
        <v>304000</v>
      </c>
    </row>
    <row r="191" spans="2:10" s="293" customFormat="1" ht="19.899999999999999" customHeight="1">
      <c r="B191" s="291">
        <v>17</v>
      </c>
      <c r="C191" s="496" t="s">
        <v>681</v>
      </c>
      <c r="D191" s="497"/>
      <c r="E191" s="498"/>
      <c r="F191" s="487"/>
      <c r="G191" s="488"/>
      <c r="H191" s="296"/>
      <c r="I191" s="292">
        <v>0</v>
      </c>
      <c r="J191" s="292"/>
    </row>
    <row r="192" spans="2:10" s="293" customFormat="1" ht="19.899999999999999" customHeight="1">
      <c r="B192" s="294">
        <v>17.100000000000001</v>
      </c>
      <c r="C192" s="489" t="s">
        <v>116</v>
      </c>
      <c r="D192" s="490"/>
      <c r="E192" s="491"/>
      <c r="F192" s="482" t="s">
        <v>3</v>
      </c>
      <c r="G192" s="483"/>
      <c r="H192" s="283">
        <v>10</v>
      </c>
      <c r="I192" s="295">
        <v>1563091.05</v>
      </c>
      <c r="J192" s="284">
        <f t="shared" ref="J192:J200" si="9">I192*H192</f>
        <v>15630910.5</v>
      </c>
    </row>
    <row r="193" spans="2:10" s="293" customFormat="1" ht="19.899999999999999" customHeight="1">
      <c r="B193" s="294">
        <v>17.2</v>
      </c>
      <c r="C193" s="489" t="s">
        <v>112</v>
      </c>
      <c r="D193" s="490"/>
      <c r="E193" s="491"/>
      <c r="F193" s="482" t="s">
        <v>3</v>
      </c>
      <c r="G193" s="483"/>
      <c r="H193" s="283">
        <v>21</v>
      </c>
      <c r="I193" s="295">
        <v>262303.55</v>
      </c>
      <c r="J193" s="284">
        <f t="shared" si="9"/>
        <v>5508374.5499999998</v>
      </c>
    </row>
    <row r="194" spans="2:10" s="293" customFormat="1" ht="19.899999999999999" customHeight="1">
      <c r="B194" s="294">
        <v>17.3</v>
      </c>
      <c r="C194" s="489" t="s">
        <v>113</v>
      </c>
      <c r="D194" s="490"/>
      <c r="E194" s="491"/>
      <c r="F194" s="482" t="s">
        <v>3</v>
      </c>
      <c r="G194" s="483"/>
      <c r="H194" s="283">
        <v>10</v>
      </c>
      <c r="I194" s="295">
        <v>333122.25</v>
      </c>
      <c r="J194" s="284">
        <f t="shared" si="9"/>
        <v>3331222.5</v>
      </c>
    </row>
    <row r="195" spans="2:10" s="293" customFormat="1" ht="19.899999999999999" customHeight="1">
      <c r="B195" s="294">
        <v>17.399999999999999</v>
      </c>
      <c r="C195" s="489" t="s">
        <v>115</v>
      </c>
      <c r="D195" s="490"/>
      <c r="E195" s="491"/>
      <c r="F195" s="482" t="s">
        <v>3</v>
      </c>
      <c r="G195" s="483"/>
      <c r="H195" s="283">
        <v>5</v>
      </c>
      <c r="I195" s="295">
        <v>1794614.6</v>
      </c>
      <c r="J195" s="284">
        <f t="shared" si="9"/>
        <v>8973073</v>
      </c>
    </row>
    <row r="196" spans="2:10" s="293" customFormat="1" ht="19.899999999999999" customHeight="1">
      <c r="B196" s="294">
        <v>17.5</v>
      </c>
      <c r="C196" s="489" t="s">
        <v>114</v>
      </c>
      <c r="D196" s="490"/>
      <c r="E196" s="491"/>
      <c r="F196" s="482" t="s">
        <v>3</v>
      </c>
      <c r="G196" s="483"/>
      <c r="H196" s="283">
        <v>5</v>
      </c>
      <c r="I196" s="295">
        <v>450268.65</v>
      </c>
      <c r="J196" s="284">
        <f t="shared" si="9"/>
        <v>2251343.25</v>
      </c>
    </row>
    <row r="197" spans="2:10" ht="19.899999999999999" customHeight="1">
      <c r="B197" s="294">
        <v>17.600000000000001</v>
      </c>
      <c r="C197" s="489" t="s">
        <v>43</v>
      </c>
      <c r="D197" s="490"/>
      <c r="E197" s="491"/>
      <c r="F197" s="482" t="s">
        <v>3</v>
      </c>
      <c r="G197" s="483"/>
      <c r="H197" s="10">
        <v>74</v>
      </c>
      <c r="I197" s="295">
        <v>66500</v>
      </c>
      <c r="J197" s="284">
        <f t="shared" si="9"/>
        <v>4921000</v>
      </c>
    </row>
    <row r="198" spans="2:10" ht="25.15" customHeight="1">
      <c r="B198" s="294">
        <v>17.7</v>
      </c>
      <c r="C198" s="489" t="s">
        <v>680</v>
      </c>
      <c r="D198" s="490"/>
      <c r="E198" s="491"/>
      <c r="F198" s="482" t="s">
        <v>3</v>
      </c>
      <c r="G198" s="483"/>
      <c r="H198" s="10">
        <v>5</v>
      </c>
      <c r="I198" s="295">
        <v>85500</v>
      </c>
      <c r="J198" s="284">
        <f t="shared" si="9"/>
        <v>427500</v>
      </c>
    </row>
    <row r="199" spans="2:10" ht="19.899999999999999" customHeight="1">
      <c r="B199" s="294">
        <v>17.8</v>
      </c>
      <c r="C199" s="489" t="s">
        <v>679</v>
      </c>
      <c r="D199" s="490"/>
      <c r="E199" s="491"/>
      <c r="F199" s="482" t="s">
        <v>3</v>
      </c>
      <c r="G199" s="483"/>
      <c r="H199" s="10">
        <v>20</v>
      </c>
      <c r="I199" s="295">
        <v>760000</v>
      </c>
      <c r="J199" s="284">
        <f t="shared" si="9"/>
        <v>15200000</v>
      </c>
    </row>
    <row r="200" spans="2:10" ht="19.899999999999999" customHeight="1">
      <c r="B200" s="294">
        <v>17.899999999999999</v>
      </c>
      <c r="C200" s="489" t="s">
        <v>678</v>
      </c>
      <c r="D200" s="490"/>
      <c r="E200" s="491"/>
      <c r="F200" s="482" t="s">
        <v>3</v>
      </c>
      <c r="G200" s="483"/>
      <c r="H200" s="10">
        <v>60</v>
      </c>
      <c r="I200" s="295">
        <v>76000</v>
      </c>
      <c r="J200" s="284">
        <f t="shared" si="9"/>
        <v>4560000</v>
      </c>
    </row>
    <row r="201" spans="2:10" s="293" customFormat="1" ht="19.899999999999999" customHeight="1">
      <c r="B201" s="291">
        <v>18</v>
      </c>
      <c r="C201" s="496" t="s">
        <v>677</v>
      </c>
      <c r="D201" s="497"/>
      <c r="E201" s="498"/>
      <c r="F201" s="487"/>
      <c r="G201" s="488"/>
      <c r="H201" s="296"/>
      <c r="I201" s="292">
        <v>0</v>
      </c>
      <c r="J201" s="292"/>
    </row>
    <row r="202" spans="2:10" s="293" customFormat="1" ht="19.899999999999999" customHeight="1">
      <c r="B202" s="294">
        <v>18.100000000000001</v>
      </c>
      <c r="C202" s="489" t="s">
        <v>676</v>
      </c>
      <c r="D202" s="490"/>
      <c r="E202" s="491"/>
      <c r="F202" s="482" t="s">
        <v>3</v>
      </c>
      <c r="G202" s="483"/>
      <c r="H202" s="283">
        <v>1</v>
      </c>
      <c r="I202" s="295">
        <v>332500</v>
      </c>
      <c r="J202" s="284">
        <f t="shared" ref="J202:J223" si="10">I202*H202</f>
        <v>332500</v>
      </c>
    </row>
    <row r="203" spans="2:10" s="293" customFormat="1" ht="19.899999999999999" customHeight="1">
      <c r="B203" s="294">
        <v>18.2</v>
      </c>
      <c r="C203" s="489" t="s">
        <v>107</v>
      </c>
      <c r="D203" s="490"/>
      <c r="E203" s="491"/>
      <c r="F203" s="482" t="s">
        <v>3</v>
      </c>
      <c r="G203" s="483"/>
      <c r="H203" s="283">
        <v>6</v>
      </c>
      <c r="I203" s="295">
        <v>123500</v>
      </c>
      <c r="J203" s="284">
        <f t="shared" si="10"/>
        <v>741000</v>
      </c>
    </row>
    <row r="204" spans="2:10" ht="19.899999999999999" customHeight="1">
      <c r="B204" s="294">
        <v>18.3</v>
      </c>
      <c r="C204" s="489" t="s">
        <v>675</v>
      </c>
      <c r="D204" s="490"/>
      <c r="E204" s="491"/>
      <c r="F204" s="482" t="s">
        <v>3</v>
      </c>
      <c r="G204" s="483"/>
      <c r="H204" s="283">
        <v>1</v>
      </c>
      <c r="I204" s="295">
        <v>551000</v>
      </c>
      <c r="J204" s="284">
        <f t="shared" si="10"/>
        <v>551000</v>
      </c>
    </row>
    <row r="205" spans="2:10" ht="19.899999999999999" customHeight="1">
      <c r="B205" s="294">
        <v>18.399999999999999</v>
      </c>
      <c r="C205" s="489" t="s">
        <v>674</v>
      </c>
      <c r="D205" s="490"/>
      <c r="E205" s="491"/>
      <c r="F205" s="482" t="s">
        <v>3</v>
      </c>
      <c r="G205" s="483"/>
      <c r="H205" s="10">
        <v>1</v>
      </c>
      <c r="I205" s="295">
        <v>11400</v>
      </c>
      <c r="J205" s="284">
        <f t="shared" si="10"/>
        <v>11400</v>
      </c>
    </row>
    <row r="206" spans="2:10" ht="28.15" customHeight="1">
      <c r="B206" s="294">
        <v>18.5</v>
      </c>
      <c r="C206" s="489" t="s">
        <v>673</v>
      </c>
      <c r="D206" s="490"/>
      <c r="E206" s="491"/>
      <c r="F206" s="482" t="s">
        <v>3</v>
      </c>
      <c r="G206" s="483"/>
      <c r="H206" s="10">
        <v>1</v>
      </c>
      <c r="I206" s="295">
        <v>142500</v>
      </c>
      <c r="J206" s="284">
        <f t="shared" si="10"/>
        <v>142500</v>
      </c>
    </row>
    <row r="207" spans="2:10" ht="19.899999999999999" customHeight="1">
      <c r="B207" s="294">
        <v>18.600000000000001</v>
      </c>
      <c r="C207" s="489" t="s">
        <v>672</v>
      </c>
      <c r="D207" s="490"/>
      <c r="E207" s="491"/>
      <c r="F207" s="482" t="s">
        <v>3</v>
      </c>
      <c r="G207" s="483"/>
      <c r="H207" s="10">
        <v>3</v>
      </c>
      <c r="I207" s="295">
        <v>38000</v>
      </c>
      <c r="J207" s="284">
        <f t="shared" si="10"/>
        <v>114000</v>
      </c>
    </row>
    <row r="208" spans="2:10" ht="19.899999999999999" customHeight="1">
      <c r="B208" s="294">
        <v>18.7</v>
      </c>
      <c r="C208" s="489" t="s">
        <v>671</v>
      </c>
      <c r="D208" s="490"/>
      <c r="E208" s="491"/>
      <c r="F208" s="482" t="s">
        <v>3</v>
      </c>
      <c r="G208" s="483"/>
      <c r="H208" s="10">
        <v>10</v>
      </c>
      <c r="I208" s="295">
        <v>76000</v>
      </c>
      <c r="J208" s="284">
        <f t="shared" si="10"/>
        <v>760000</v>
      </c>
    </row>
    <row r="209" spans="2:10" ht="19.899999999999999" customHeight="1">
      <c r="B209" s="294">
        <v>18.8</v>
      </c>
      <c r="C209" s="489" t="s">
        <v>670</v>
      </c>
      <c r="D209" s="490"/>
      <c r="E209" s="491"/>
      <c r="F209" s="482" t="s">
        <v>3</v>
      </c>
      <c r="G209" s="483"/>
      <c r="H209" s="10">
        <v>19</v>
      </c>
      <c r="I209" s="295">
        <v>370500</v>
      </c>
      <c r="J209" s="284">
        <f t="shared" si="10"/>
        <v>7039500</v>
      </c>
    </row>
    <row r="210" spans="2:10" ht="19.899999999999999" customHeight="1">
      <c r="B210" s="294">
        <v>18.899999999999999</v>
      </c>
      <c r="C210" s="489" t="s">
        <v>669</v>
      </c>
      <c r="D210" s="490"/>
      <c r="E210" s="491"/>
      <c r="F210" s="482" t="s">
        <v>3</v>
      </c>
      <c r="G210" s="483"/>
      <c r="H210" s="10">
        <v>20</v>
      </c>
      <c r="I210" s="295">
        <v>28500</v>
      </c>
      <c r="J210" s="284">
        <f t="shared" si="10"/>
        <v>570000</v>
      </c>
    </row>
    <row r="211" spans="2:10" ht="19.899999999999999" customHeight="1">
      <c r="B211" s="299">
        <v>18.100000000000001</v>
      </c>
      <c r="C211" s="489" t="s">
        <v>668</v>
      </c>
      <c r="D211" s="490"/>
      <c r="E211" s="491"/>
      <c r="F211" s="482" t="s">
        <v>3</v>
      </c>
      <c r="G211" s="483"/>
      <c r="H211" s="10">
        <v>1</v>
      </c>
      <c r="I211" s="295">
        <v>95000</v>
      </c>
      <c r="J211" s="284">
        <f t="shared" si="10"/>
        <v>95000</v>
      </c>
    </row>
    <row r="212" spans="2:10" ht="19.899999999999999" customHeight="1">
      <c r="B212" s="294">
        <v>18.11</v>
      </c>
      <c r="C212" s="489" t="s">
        <v>667</v>
      </c>
      <c r="D212" s="490"/>
      <c r="E212" s="491"/>
      <c r="F212" s="482" t="s">
        <v>3</v>
      </c>
      <c r="G212" s="483"/>
      <c r="H212" s="10">
        <v>1</v>
      </c>
      <c r="I212" s="295">
        <v>47500</v>
      </c>
      <c r="J212" s="284">
        <f t="shared" si="10"/>
        <v>47500</v>
      </c>
    </row>
    <row r="213" spans="2:10" ht="19.899999999999999" customHeight="1">
      <c r="B213" s="299">
        <v>18.12</v>
      </c>
      <c r="C213" s="489" t="s">
        <v>666</v>
      </c>
      <c r="D213" s="490"/>
      <c r="E213" s="491"/>
      <c r="F213" s="482" t="s">
        <v>3</v>
      </c>
      <c r="G213" s="483"/>
      <c r="H213" s="10">
        <v>1</v>
      </c>
      <c r="I213" s="295">
        <v>95000</v>
      </c>
      <c r="J213" s="284">
        <f t="shared" si="10"/>
        <v>95000</v>
      </c>
    </row>
    <row r="214" spans="2:10" ht="19.899999999999999" customHeight="1">
      <c r="B214" s="294">
        <v>18.13</v>
      </c>
      <c r="C214" s="489" t="s">
        <v>665</v>
      </c>
      <c r="D214" s="490"/>
      <c r="E214" s="491"/>
      <c r="F214" s="482" t="s">
        <v>3</v>
      </c>
      <c r="G214" s="483"/>
      <c r="H214" s="10">
        <v>12</v>
      </c>
      <c r="I214" s="295">
        <v>19000</v>
      </c>
      <c r="J214" s="284">
        <f t="shared" si="10"/>
        <v>228000</v>
      </c>
    </row>
    <row r="215" spans="2:10" ht="19.899999999999999" customHeight="1">
      <c r="B215" s="299">
        <v>18.14</v>
      </c>
      <c r="C215" s="489" t="s">
        <v>664</v>
      </c>
      <c r="D215" s="490"/>
      <c r="E215" s="491"/>
      <c r="F215" s="482" t="s">
        <v>3</v>
      </c>
      <c r="G215" s="483"/>
      <c r="H215" s="10">
        <v>1</v>
      </c>
      <c r="I215" s="295">
        <v>66500</v>
      </c>
      <c r="J215" s="284">
        <f t="shared" si="10"/>
        <v>66500</v>
      </c>
    </row>
    <row r="216" spans="2:10" ht="19.899999999999999" customHeight="1">
      <c r="B216" s="294">
        <v>18.149999999999999</v>
      </c>
      <c r="C216" s="489" t="s">
        <v>663</v>
      </c>
      <c r="D216" s="490"/>
      <c r="E216" s="491"/>
      <c r="F216" s="482" t="s">
        <v>3</v>
      </c>
      <c r="G216" s="483"/>
      <c r="H216" s="10">
        <v>1</v>
      </c>
      <c r="I216" s="295">
        <v>209000</v>
      </c>
      <c r="J216" s="284">
        <f t="shared" si="10"/>
        <v>209000</v>
      </c>
    </row>
    <row r="217" spans="2:10" ht="19.899999999999999" customHeight="1">
      <c r="B217" s="299">
        <v>18.16</v>
      </c>
      <c r="C217" s="489" t="s">
        <v>662</v>
      </c>
      <c r="D217" s="490"/>
      <c r="E217" s="491"/>
      <c r="F217" s="482" t="s">
        <v>3</v>
      </c>
      <c r="G217" s="483"/>
      <c r="H217" s="10">
        <v>1</v>
      </c>
      <c r="I217" s="295">
        <v>76000</v>
      </c>
      <c r="J217" s="284">
        <f t="shared" si="10"/>
        <v>76000</v>
      </c>
    </row>
    <row r="218" spans="2:10" ht="19.899999999999999" customHeight="1">
      <c r="B218" s="294">
        <v>18.170000000000002</v>
      </c>
      <c r="C218" s="489" t="s">
        <v>661</v>
      </c>
      <c r="D218" s="490"/>
      <c r="E218" s="491"/>
      <c r="F218" s="482" t="s">
        <v>3</v>
      </c>
      <c r="G218" s="483"/>
      <c r="H218" s="10">
        <v>12</v>
      </c>
      <c r="I218" s="295">
        <v>114000</v>
      </c>
      <c r="J218" s="284">
        <f t="shared" si="10"/>
        <v>1368000</v>
      </c>
    </row>
    <row r="219" spans="2:10" ht="19.899999999999999" customHeight="1">
      <c r="B219" s="299">
        <v>18.18</v>
      </c>
      <c r="C219" s="489" t="s">
        <v>660</v>
      </c>
      <c r="D219" s="490"/>
      <c r="E219" s="491"/>
      <c r="F219" s="482" t="s">
        <v>3</v>
      </c>
      <c r="G219" s="483"/>
      <c r="H219" s="10">
        <v>1</v>
      </c>
      <c r="I219" s="295">
        <v>180500</v>
      </c>
      <c r="J219" s="284">
        <f t="shared" si="10"/>
        <v>180500</v>
      </c>
    </row>
    <row r="220" spans="2:10" ht="19.899999999999999" customHeight="1">
      <c r="B220" s="294">
        <v>18.190000000000001</v>
      </c>
      <c r="C220" s="489" t="s">
        <v>659</v>
      </c>
      <c r="D220" s="490"/>
      <c r="E220" s="491"/>
      <c r="F220" s="482" t="s">
        <v>3</v>
      </c>
      <c r="G220" s="483"/>
      <c r="H220" s="10">
        <v>1</v>
      </c>
      <c r="I220" s="295">
        <v>38000</v>
      </c>
      <c r="J220" s="284">
        <f t="shared" si="10"/>
        <v>38000</v>
      </c>
    </row>
    <row r="221" spans="2:10" ht="19.899999999999999" customHeight="1">
      <c r="B221" s="299">
        <v>18.2</v>
      </c>
      <c r="C221" s="489" t="s">
        <v>658</v>
      </c>
      <c r="D221" s="490"/>
      <c r="E221" s="491"/>
      <c r="F221" s="495" t="s">
        <v>3</v>
      </c>
      <c r="G221" s="495"/>
      <c r="H221" s="10">
        <v>1</v>
      </c>
      <c r="I221" s="295">
        <v>180500</v>
      </c>
      <c r="J221" s="284">
        <f t="shared" si="10"/>
        <v>180500</v>
      </c>
    </row>
    <row r="222" spans="2:10" ht="19.899999999999999" customHeight="1">
      <c r="B222" s="294">
        <v>18.21</v>
      </c>
      <c r="C222" s="489" t="s">
        <v>657</v>
      </c>
      <c r="D222" s="490"/>
      <c r="E222" s="491"/>
      <c r="F222" s="495" t="s">
        <v>3</v>
      </c>
      <c r="G222" s="495"/>
      <c r="H222" s="10">
        <v>1</v>
      </c>
      <c r="I222" s="295">
        <v>33250</v>
      </c>
      <c r="J222" s="284">
        <f t="shared" si="10"/>
        <v>33250</v>
      </c>
    </row>
    <row r="223" spans="2:10" ht="19.899999999999999" customHeight="1">
      <c r="B223" s="299">
        <v>18.22</v>
      </c>
      <c r="C223" s="489" t="s">
        <v>656</v>
      </c>
      <c r="D223" s="490"/>
      <c r="E223" s="491"/>
      <c r="F223" s="495" t="s">
        <v>3</v>
      </c>
      <c r="G223" s="495"/>
      <c r="H223" s="10">
        <v>1</v>
      </c>
      <c r="I223" s="295">
        <v>57000</v>
      </c>
      <c r="J223" s="284">
        <f t="shared" si="10"/>
        <v>57000</v>
      </c>
    </row>
    <row r="224" spans="2:10" s="293" customFormat="1" ht="19.899999999999999" customHeight="1">
      <c r="B224" s="291">
        <v>19</v>
      </c>
      <c r="C224" s="496" t="s">
        <v>121</v>
      </c>
      <c r="D224" s="497"/>
      <c r="E224" s="498"/>
      <c r="F224" s="499"/>
      <c r="G224" s="499"/>
      <c r="H224" s="296"/>
      <c r="I224" s="292">
        <v>0</v>
      </c>
      <c r="J224" s="292"/>
    </row>
    <row r="225" spans="2:10" s="293" customFormat="1" ht="29.65" customHeight="1">
      <c r="B225" s="294">
        <v>19.100000000000001</v>
      </c>
      <c r="C225" s="489" t="s">
        <v>7</v>
      </c>
      <c r="D225" s="490"/>
      <c r="E225" s="491"/>
      <c r="F225" s="495" t="s">
        <v>3</v>
      </c>
      <c r="G225" s="495"/>
      <c r="H225" s="10">
        <v>5</v>
      </c>
      <c r="I225" s="295">
        <v>452833.09500000003</v>
      </c>
      <c r="J225" s="284">
        <f t="shared" ref="J225:J266" si="11">I225*H225</f>
        <v>2264165.4750000001</v>
      </c>
    </row>
    <row r="226" spans="2:10" ht="33" customHeight="1">
      <c r="B226" s="294">
        <v>19.2</v>
      </c>
      <c r="C226" s="489" t="s">
        <v>245</v>
      </c>
      <c r="D226" s="490"/>
      <c r="E226" s="491"/>
      <c r="F226" s="495" t="s">
        <v>3</v>
      </c>
      <c r="G226" s="495"/>
      <c r="H226" s="10">
        <v>1</v>
      </c>
      <c r="I226" s="295">
        <v>190000</v>
      </c>
      <c r="J226" s="284">
        <f t="shared" si="11"/>
        <v>190000</v>
      </c>
    </row>
    <row r="227" spans="2:10" ht="19.899999999999999" customHeight="1">
      <c r="B227" s="294">
        <v>19.3</v>
      </c>
      <c r="C227" s="489" t="s">
        <v>61</v>
      </c>
      <c r="D227" s="490"/>
      <c r="E227" s="491"/>
      <c r="F227" s="482" t="s">
        <v>3</v>
      </c>
      <c r="G227" s="483"/>
      <c r="H227" s="283">
        <v>1</v>
      </c>
      <c r="I227" s="295">
        <v>475000</v>
      </c>
      <c r="J227" s="284">
        <f t="shared" si="11"/>
        <v>475000</v>
      </c>
    </row>
    <row r="228" spans="2:10" ht="19.899999999999999" customHeight="1">
      <c r="B228" s="294">
        <v>19.399999999999999</v>
      </c>
      <c r="C228" s="489" t="s">
        <v>67</v>
      </c>
      <c r="D228" s="490"/>
      <c r="E228" s="491"/>
      <c r="F228" s="482" t="s">
        <v>3</v>
      </c>
      <c r="G228" s="483"/>
      <c r="H228" s="10">
        <v>1</v>
      </c>
      <c r="I228" s="295">
        <v>47500</v>
      </c>
      <c r="J228" s="284">
        <f t="shared" si="11"/>
        <v>47500</v>
      </c>
    </row>
    <row r="229" spans="2:10" ht="19.899999999999999" customHeight="1">
      <c r="B229" s="294">
        <v>19.5</v>
      </c>
      <c r="C229" s="489" t="s">
        <v>55</v>
      </c>
      <c r="D229" s="490"/>
      <c r="E229" s="491"/>
      <c r="F229" s="482" t="s">
        <v>3</v>
      </c>
      <c r="G229" s="483"/>
      <c r="H229" s="283">
        <v>1</v>
      </c>
      <c r="I229" s="295">
        <v>19000</v>
      </c>
      <c r="J229" s="284">
        <f t="shared" si="11"/>
        <v>19000</v>
      </c>
    </row>
    <row r="230" spans="2:10" ht="19.899999999999999" customHeight="1">
      <c r="B230" s="294">
        <v>19.600000000000001</v>
      </c>
      <c r="C230" s="489" t="s">
        <v>62</v>
      </c>
      <c r="D230" s="490"/>
      <c r="E230" s="491"/>
      <c r="F230" s="482" t="s">
        <v>3</v>
      </c>
      <c r="G230" s="483"/>
      <c r="H230" s="10">
        <v>1</v>
      </c>
      <c r="I230" s="295">
        <v>9500</v>
      </c>
      <c r="J230" s="284">
        <f t="shared" si="11"/>
        <v>9500</v>
      </c>
    </row>
    <row r="231" spans="2:10" ht="19.899999999999999" customHeight="1">
      <c r="B231" s="294">
        <v>19.7</v>
      </c>
      <c r="C231" s="489" t="s">
        <v>246</v>
      </c>
      <c r="D231" s="490"/>
      <c r="E231" s="491"/>
      <c r="F231" s="482" t="s">
        <v>3</v>
      </c>
      <c r="G231" s="483"/>
      <c r="H231" s="283">
        <v>1</v>
      </c>
      <c r="I231" s="295">
        <v>456000</v>
      </c>
      <c r="J231" s="284">
        <f t="shared" si="11"/>
        <v>456000</v>
      </c>
    </row>
    <row r="232" spans="2:10" ht="19.899999999999999" customHeight="1">
      <c r="B232" s="294">
        <v>19.8</v>
      </c>
      <c r="C232" s="489" t="s">
        <v>63</v>
      </c>
      <c r="D232" s="490"/>
      <c r="E232" s="491"/>
      <c r="F232" s="482" t="s">
        <v>3</v>
      </c>
      <c r="G232" s="483"/>
      <c r="H232" s="10">
        <v>1</v>
      </c>
      <c r="I232" s="295">
        <v>532000</v>
      </c>
      <c r="J232" s="284">
        <f t="shared" si="11"/>
        <v>532000</v>
      </c>
    </row>
    <row r="233" spans="2:10" ht="19.899999999999999" customHeight="1">
      <c r="B233" s="294">
        <v>19.899999999999999</v>
      </c>
      <c r="C233" s="489" t="s">
        <v>247</v>
      </c>
      <c r="D233" s="490"/>
      <c r="E233" s="491"/>
      <c r="F233" s="482" t="s">
        <v>3</v>
      </c>
      <c r="G233" s="483"/>
      <c r="H233" s="283">
        <v>1</v>
      </c>
      <c r="I233" s="295">
        <v>342000</v>
      </c>
      <c r="J233" s="284">
        <f t="shared" si="11"/>
        <v>342000</v>
      </c>
    </row>
    <row r="234" spans="2:10" ht="19.899999999999999" customHeight="1">
      <c r="B234" s="299">
        <v>19.100000000000001</v>
      </c>
      <c r="C234" s="489" t="s">
        <v>64</v>
      </c>
      <c r="D234" s="490"/>
      <c r="E234" s="491"/>
      <c r="F234" s="482" t="s">
        <v>3</v>
      </c>
      <c r="G234" s="483"/>
      <c r="H234" s="10">
        <v>1</v>
      </c>
      <c r="I234" s="295">
        <v>266000</v>
      </c>
      <c r="J234" s="284">
        <f t="shared" si="11"/>
        <v>266000</v>
      </c>
    </row>
    <row r="235" spans="2:10" ht="19.899999999999999" customHeight="1">
      <c r="B235" s="294">
        <v>19.11</v>
      </c>
      <c r="C235" s="489" t="s">
        <v>65</v>
      </c>
      <c r="D235" s="490"/>
      <c r="E235" s="491"/>
      <c r="F235" s="482" t="s">
        <v>3</v>
      </c>
      <c r="G235" s="483"/>
      <c r="H235" s="283">
        <v>1</v>
      </c>
      <c r="I235" s="295">
        <v>133000</v>
      </c>
      <c r="J235" s="284">
        <f t="shared" si="11"/>
        <v>133000</v>
      </c>
    </row>
    <row r="236" spans="2:10" ht="19.899999999999999" customHeight="1">
      <c r="B236" s="299">
        <v>19.12</v>
      </c>
      <c r="C236" s="489" t="s">
        <v>52</v>
      </c>
      <c r="D236" s="490"/>
      <c r="E236" s="491"/>
      <c r="F236" s="482" t="s">
        <v>3</v>
      </c>
      <c r="G236" s="483"/>
      <c r="H236" s="10">
        <v>1</v>
      </c>
      <c r="I236" s="295">
        <v>323000</v>
      </c>
      <c r="J236" s="284">
        <f t="shared" si="11"/>
        <v>323000</v>
      </c>
    </row>
    <row r="237" spans="2:10" ht="19.899999999999999" customHeight="1">
      <c r="B237" s="294">
        <v>19.13</v>
      </c>
      <c r="C237" s="489" t="s">
        <v>66</v>
      </c>
      <c r="D237" s="490"/>
      <c r="E237" s="491"/>
      <c r="F237" s="482" t="s">
        <v>3</v>
      </c>
      <c r="G237" s="483"/>
      <c r="H237" s="283">
        <v>5</v>
      </c>
      <c r="I237" s="295">
        <v>427500</v>
      </c>
      <c r="J237" s="284">
        <f t="shared" si="11"/>
        <v>2137500</v>
      </c>
    </row>
    <row r="238" spans="2:10" ht="19.899999999999999" customHeight="1">
      <c r="B238" s="299">
        <v>19.14</v>
      </c>
      <c r="C238" s="489" t="s">
        <v>56</v>
      </c>
      <c r="D238" s="490"/>
      <c r="E238" s="491"/>
      <c r="F238" s="482" t="s">
        <v>3</v>
      </c>
      <c r="G238" s="483"/>
      <c r="H238" s="10">
        <v>1</v>
      </c>
      <c r="I238" s="295">
        <v>123500</v>
      </c>
      <c r="J238" s="284">
        <f t="shared" si="11"/>
        <v>123500</v>
      </c>
    </row>
    <row r="239" spans="2:10" ht="19.899999999999999" customHeight="1">
      <c r="B239" s="294">
        <v>19.149999999999999</v>
      </c>
      <c r="C239" s="489" t="s">
        <v>95</v>
      </c>
      <c r="D239" s="490"/>
      <c r="E239" s="491"/>
      <c r="F239" s="482" t="s">
        <v>409</v>
      </c>
      <c r="G239" s="483"/>
      <c r="H239" s="283">
        <v>1</v>
      </c>
      <c r="I239" s="295">
        <v>19000</v>
      </c>
      <c r="J239" s="284">
        <f t="shared" si="11"/>
        <v>19000</v>
      </c>
    </row>
    <row r="240" spans="2:10" ht="19.899999999999999" customHeight="1">
      <c r="B240" s="299">
        <v>19.16</v>
      </c>
      <c r="C240" s="489" t="s">
        <v>96</v>
      </c>
      <c r="D240" s="490"/>
      <c r="E240" s="491"/>
      <c r="F240" s="482" t="s">
        <v>3</v>
      </c>
      <c r="G240" s="483"/>
      <c r="H240" s="10">
        <v>1</v>
      </c>
      <c r="I240" s="295">
        <v>133000</v>
      </c>
      <c r="J240" s="284">
        <f t="shared" si="11"/>
        <v>133000</v>
      </c>
    </row>
    <row r="241" spans="2:10" ht="19.899999999999999" customHeight="1">
      <c r="B241" s="294">
        <v>19.170000000000002</v>
      </c>
      <c r="C241" s="489" t="s">
        <v>97</v>
      </c>
      <c r="D241" s="490"/>
      <c r="E241" s="491"/>
      <c r="F241" s="482" t="s">
        <v>409</v>
      </c>
      <c r="G241" s="483"/>
      <c r="H241" s="283">
        <v>1</v>
      </c>
      <c r="I241" s="295">
        <v>14250</v>
      </c>
      <c r="J241" s="284">
        <f t="shared" si="11"/>
        <v>14250</v>
      </c>
    </row>
    <row r="242" spans="2:10" ht="19.899999999999999" customHeight="1">
      <c r="B242" s="299">
        <v>19.18</v>
      </c>
      <c r="C242" s="489" t="s">
        <v>98</v>
      </c>
      <c r="D242" s="490"/>
      <c r="E242" s="491"/>
      <c r="F242" s="482" t="s">
        <v>409</v>
      </c>
      <c r="G242" s="483"/>
      <c r="H242" s="10">
        <v>1</v>
      </c>
      <c r="I242" s="295">
        <v>9500</v>
      </c>
      <c r="J242" s="284">
        <f t="shared" si="11"/>
        <v>9500</v>
      </c>
    </row>
    <row r="243" spans="2:10" ht="19.899999999999999" customHeight="1">
      <c r="B243" s="294">
        <v>19.190000000000001</v>
      </c>
      <c r="C243" s="489" t="s">
        <v>8</v>
      </c>
      <c r="D243" s="490"/>
      <c r="E243" s="491"/>
      <c r="F243" s="482" t="s">
        <v>3</v>
      </c>
      <c r="G243" s="483"/>
      <c r="H243" s="283">
        <v>1</v>
      </c>
      <c r="I243" s="295">
        <v>76000</v>
      </c>
      <c r="J243" s="284">
        <f t="shared" si="11"/>
        <v>76000</v>
      </c>
    </row>
    <row r="244" spans="2:10" ht="19.899999999999999" customHeight="1">
      <c r="B244" s="299">
        <v>19.2</v>
      </c>
      <c r="C244" s="489" t="s">
        <v>29</v>
      </c>
      <c r="D244" s="490"/>
      <c r="E244" s="491"/>
      <c r="F244" s="482" t="s">
        <v>3</v>
      </c>
      <c r="G244" s="483"/>
      <c r="H244" s="10">
        <v>1</v>
      </c>
      <c r="I244" s="295">
        <v>38000</v>
      </c>
      <c r="J244" s="284">
        <f t="shared" si="11"/>
        <v>38000</v>
      </c>
    </row>
    <row r="245" spans="2:10" ht="19.899999999999999" customHeight="1">
      <c r="B245" s="294">
        <v>19.21</v>
      </c>
      <c r="C245" s="489" t="s">
        <v>32</v>
      </c>
      <c r="D245" s="490"/>
      <c r="E245" s="491"/>
      <c r="F245" s="482" t="s">
        <v>3</v>
      </c>
      <c r="G245" s="483"/>
      <c r="H245" s="283">
        <v>1</v>
      </c>
      <c r="I245" s="295">
        <v>19000</v>
      </c>
      <c r="J245" s="284">
        <f t="shared" si="11"/>
        <v>19000</v>
      </c>
    </row>
    <row r="246" spans="2:10" ht="19.149999999999999" customHeight="1">
      <c r="B246" s="299">
        <v>19.22</v>
      </c>
      <c r="C246" s="489" t="s">
        <v>655</v>
      </c>
      <c r="D246" s="490"/>
      <c r="E246" s="491"/>
      <c r="F246" s="482" t="s">
        <v>3</v>
      </c>
      <c r="G246" s="483"/>
      <c r="H246" s="10">
        <v>1</v>
      </c>
      <c r="I246" s="295">
        <v>342000</v>
      </c>
      <c r="J246" s="284">
        <f t="shared" si="11"/>
        <v>342000</v>
      </c>
    </row>
    <row r="247" spans="2:10" ht="19.899999999999999" customHeight="1">
      <c r="B247" s="294">
        <v>19.23</v>
      </c>
      <c r="C247" s="489" t="s">
        <v>248</v>
      </c>
      <c r="D247" s="490"/>
      <c r="E247" s="491"/>
      <c r="F247" s="482" t="s">
        <v>3</v>
      </c>
      <c r="G247" s="483"/>
      <c r="H247" s="283">
        <v>1</v>
      </c>
      <c r="I247" s="295">
        <v>11400</v>
      </c>
      <c r="J247" s="284">
        <f t="shared" si="11"/>
        <v>11400</v>
      </c>
    </row>
    <row r="248" spans="2:10" ht="32.65" customHeight="1">
      <c r="B248" s="299">
        <v>19.239999999999998</v>
      </c>
      <c r="C248" s="489" t="s">
        <v>654</v>
      </c>
      <c r="D248" s="490"/>
      <c r="E248" s="491"/>
      <c r="F248" s="482" t="s">
        <v>3</v>
      </c>
      <c r="G248" s="483"/>
      <c r="H248" s="10">
        <v>1</v>
      </c>
      <c r="I248" s="295">
        <v>19000</v>
      </c>
      <c r="J248" s="284">
        <f t="shared" si="11"/>
        <v>19000</v>
      </c>
    </row>
    <row r="249" spans="2:10" ht="19.899999999999999" customHeight="1">
      <c r="B249" s="294">
        <v>19.25</v>
      </c>
      <c r="C249" s="489" t="s">
        <v>653</v>
      </c>
      <c r="D249" s="490"/>
      <c r="E249" s="491"/>
      <c r="F249" s="482" t="s">
        <v>3</v>
      </c>
      <c r="G249" s="483"/>
      <c r="H249" s="283">
        <v>1</v>
      </c>
      <c r="I249" s="295">
        <v>427500</v>
      </c>
      <c r="J249" s="284">
        <f t="shared" si="11"/>
        <v>427500</v>
      </c>
    </row>
    <row r="250" spans="2:10" ht="21.4" customHeight="1">
      <c r="B250" s="299">
        <v>19.260000000000002</v>
      </c>
      <c r="C250" s="489" t="s">
        <v>652</v>
      </c>
      <c r="D250" s="490"/>
      <c r="E250" s="491"/>
      <c r="F250" s="482" t="s">
        <v>3</v>
      </c>
      <c r="G250" s="483"/>
      <c r="H250" s="10">
        <v>1</v>
      </c>
      <c r="I250" s="295">
        <v>38000</v>
      </c>
      <c r="J250" s="284">
        <f t="shared" si="11"/>
        <v>38000</v>
      </c>
    </row>
    <row r="251" spans="2:10" ht="30.4" customHeight="1">
      <c r="B251" s="294">
        <v>19.27</v>
      </c>
      <c r="C251" s="489" t="s">
        <v>651</v>
      </c>
      <c r="D251" s="490"/>
      <c r="E251" s="491"/>
      <c r="F251" s="482" t="s">
        <v>3</v>
      </c>
      <c r="G251" s="483"/>
      <c r="H251" s="283">
        <v>1</v>
      </c>
      <c r="I251" s="295">
        <v>304000</v>
      </c>
      <c r="J251" s="284">
        <f t="shared" si="11"/>
        <v>304000</v>
      </c>
    </row>
    <row r="252" spans="2:10" ht="19.899999999999999" customHeight="1">
      <c r="B252" s="299">
        <v>19.28</v>
      </c>
      <c r="C252" s="489" t="s">
        <v>650</v>
      </c>
      <c r="D252" s="490"/>
      <c r="E252" s="491"/>
      <c r="F252" s="482" t="s">
        <v>3</v>
      </c>
      <c r="G252" s="483"/>
      <c r="H252" s="10">
        <v>1</v>
      </c>
      <c r="I252" s="295">
        <v>323000</v>
      </c>
      <c r="J252" s="284">
        <f t="shared" si="11"/>
        <v>323000</v>
      </c>
    </row>
    <row r="253" spans="2:10" ht="19.899999999999999" customHeight="1">
      <c r="B253" s="294">
        <v>19.29</v>
      </c>
      <c r="C253" s="489" t="s">
        <v>649</v>
      </c>
      <c r="D253" s="490"/>
      <c r="E253" s="491"/>
      <c r="F253" s="482" t="s">
        <v>3</v>
      </c>
      <c r="G253" s="483"/>
      <c r="H253" s="283">
        <v>1</v>
      </c>
      <c r="I253" s="295">
        <v>427500</v>
      </c>
      <c r="J253" s="284">
        <f t="shared" si="11"/>
        <v>427500</v>
      </c>
    </row>
    <row r="254" spans="2:10" ht="19.899999999999999" customHeight="1">
      <c r="B254" s="299">
        <v>19.3</v>
      </c>
      <c r="C254" s="489" t="s">
        <v>648</v>
      </c>
      <c r="D254" s="490"/>
      <c r="E254" s="491"/>
      <c r="F254" s="482" t="s">
        <v>3</v>
      </c>
      <c r="G254" s="483"/>
      <c r="H254" s="10">
        <v>1</v>
      </c>
      <c r="I254" s="295">
        <v>95000</v>
      </c>
      <c r="J254" s="284">
        <f t="shared" si="11"/>
        <v>95000</v>
      </c>
    </row>
    <row r="255" spans="2:10" ht="19.899999999999999" customHeight="1">
      <c r="B255" s="294">
        <v>19.309999999999999</v>
      </c>
      <c r="C255" s="489" t="s">
        <v>81</v>
      </c>
      <c r="D255" s="490"/>
      <c r="E255" s="491"/>
      <c r="F255" s="482" t="s">
        <v>3</v>
      </c>
      <c r="G255" s="483"/>
      <c r="H255" s="283">
        <v>1</v>
      </c>
      <c r="I255" s="295">
        <v>57000</v>
      </c>
      <c r="J255" s="284">
        <f t="shared" si="11"/>
        <v>57000</v>
      </c>
    </row>
    <row r="256" spans="2:10" ht="19.899999999999999" customHeight="1">
      <c r="B256" s="299">
        <v>19.32</v>
      </c>
      <c r="C256" s="489" t="s">
        <v>70</v>
      </c>
      <c r="D256" s="490"/>
      <c r="E256" s="491"/>
      <c r="F256" s="482" t="s">
        <v>3</v>
      </c>
      <c r="G256" s="483"/>
      <c r="H256" s="10">
        <v>1</v>
      </c>
      <c r="I256" s="295">
        <v>76000</v>
      </c>
      <c r="J256" s="284">
        <f t="shared" si="11"/>
        <v>76000</v>
      </c>
    </row>
    <row r="257" spans="2:10" ht="19.899999999999999" customHeight="1">
      <c r="B257" s="294">
        <v>19.329999999999998</v>
      </c>
      <c r="C257" s="489" t="s">
        <v>38</v>
      </c>
      <c r="D257" s="490"/>
      <c r="E257" s="491"/>
      <c r="F257" s="482" t="s">
        <v>3</v>
      </c>
      <c r="G257" s="483"/>
      <c r="H257" s="283">
        <v>1</v>
      </c>
      <c r="I257" s="295">
        <v>85500</v>
      </c>
      <c r="J257" s="284">
        <f t="shared" si="11"/>
        <v>85500</v>
      </c>
    </row>
    <row r="258" spans="2:10" ht="19.899999999999999" customHeight="1">
      <c r="B258" s="299">
        <v>19.34</v>
      </c>
      <c r="C258" s="489" t="s">
        <v>647</v>
      </c>
      <c r="D258" s="490"/>
      <c r="E258" s="491"/>
      <c r="F258" s="482" t="s">
        <v>3</v>
      </c>
      <c r="G258" s="483"/>
      <c r="H258" s="10">
        <v>1</v>
      </c>
      <c r="I258" s="295">
        <v>47500</v>
      </c>
      <c r="J258" s="284">
        <f t="shared" si="11"/>
        <v>47500</v>
      </c>
    </row>
    <row r="259" spans="2:10" ht="19.899999999999999" customHeight="1">
      <c r="B259" s="294">
        <v>19.350000000000001</v>
      </c>
      <c r="C259" s="489" t="s">
        <v>73</v>
      </c>
      <c r="D259" s="490"/>
      <c r="E259" s="491"/>
      <c r="F259" s="482" t="s">
        <v>3</v>
      </c>
      <c r="G259" s="483"/>
      <c r="H259" s="283">
        <v>1</v>
      </c>
      <c r="I259" s="295">
        <v>38000</v>
      </c>
      <c r="J259" s="284">
        <f t="shared" si="11"/>
        <v>38000</v>
      </c>
    </row>
    <row r="260" spans="2:10" ht="19.899999999999999" customHeight="1">
      <c r="B260" s="299">
        <v>19.3599999999999</v>
      </c>
      <c r="C260" s="489" t="s">
        <v>646</v>
      </c>
      <c r="D260" s="490"/>
      <c r="E260" s="491"/>
      <c r="F260" s="482" t="s">
        <v>3</v>
      </c>
      <c r="G260" s="483"/>
      <c r="H260" s="10">
        <v>1</v>
      </c>
      <c r="I260" s="295">
        <v>66500</v>
      </c>
      <c r="J260" s="284">
        <f t="shared" si="11"/>
        <v>66500</v>
      </c>
    </row>
    <row r="261" spans="2:10" ht="19.899999999999999" customHeight="1">
      <c r="B261" s="294">
        <v>19.369999999999902</v>
      </c>
      <c r="C261" s="489" t="s">
        <v>645</v>
      </c>
      <c r="D261" s="490"/>
      <c r="E261" s="491"/>
      <c r="F261" s="482" t="s">
        <v>3</v>
      </c>
      <c r="G261" s="483"/>
      <c r="H261" s="283">
        <v>1</v>
      </c>
      <c r="I261" s="295">
        <v>57000</v>
      </c>
      <c r="J261" s="284">
        <f t="shared" si="11"/>
        <v>57000</v>
      </c>
    </row>
    <row r="262" spans="2:10" ht="19.899999999999999" customHeight="1">
      <c r="B262" s="299">
        <v>19.3799999999999</v>
      </c>
      <c r="C262" s="489" t="s">
        <v>74</v>
      </c>
      <c r="D262" s="490"/>
      <c r="E262" s="491"/>
      <c r="F262" s="482" t="s">
        <v>3</v>
      </c>
      <c r="G262" s="483"/>
      <c r="H262" s="10">
        <v>1</v>
      </c>
      <c r="I262" s="295">
        <v>42750</v>
      </c>
      <c r="J262" s="284">
        <f t="shared" si="11"/>
        <v>42750</v>
      </c>
    </row>
    <row r="263" spans="2:10" ht="19.899999999999999" customHeight="1">
      <c r="B263" s="294">
        <v>19.389999999999901</v>
      </c>
      <c r="C263" s="489" t="s">
        <v>644</v>
      </c>
      <c r="D263" s="490"/>
      <c r="E263" s="491"/>
      <c r="F263" s="482" t="s">
        <v>3</v>
      </c>
      <c r="G263" s="483"/>
      <c r="H263" s="283">
        <v>1</v>
      </c>
      <c r="I263" s="295">
        <v>76000</v>
      </c>
      <c r="J263" s="284">
        <f t="shared" si="11"/>
        <v>76000</v>
      </c>
    </row>
    <row r="264" spans="2:10" ht="19.899999999999999" customHeight="1">
      <c r="B264" s="299">
        <v>19.399999999999899</v>
      </c>
      <c r="C264" s="489" t="s">
        <v>37</v>
      </c>
      <c r="D264" s="490"/>
      <c r="E264" s="491"/>
      <c r="F264" s="482" t="s">
        <v>3</v>
      </c>
      <c r="G264" s="483"/>
      <c r="H264" s="10">
        <v>1</v>
      </c>
      <c r="I264" s="295">
        <v>38000</v>
      </c>
      <c r="J264" s="284">
        <f t="shared" si="11"/>
        <v>38000</v>
      </c>
    </row>
    <row r="265" spans="2:10" ht="19.899999999999999" customHeight="1">
      <c r="B265" s="294">
        <v>19.409999999999901</v>
      </c>
      <c r="C265" s="489" t="s">
        <v>643</v>
      </c>
      <c r="D265" s="490"/>
      <c r="E265" s="491"/>
      <c r="F265" s="482" t="s">
        <v>3</v>
      </c>
      <c r="G265" s="483"/>
      <c r="H265" s="283">
        <v>1</v>
      </c>
      <c r="I265" s="295">
        <v>42750</v>
      </c>
      <c r="J265" s="284">
        <f t="shared" si="11"/>
        <v>42750</v>
      </c>
    </row>
    <row r="266" spans="2:10" ht="19.899999999999999" customHeight="1">
      <c r="B266" s="299">
        <v>19.419999999999899</v>
      </c>
      <c r="C266" s="489" t="s">
        <v>72</v>
      </c>
      <c r="D266" s="490"/>
      <c r="E266" s="491"/>
      <c r="F266" s="482" t="s">
        <v>3</v>
      </c>
      <c r="G266" s="483"/>
      <c r="H266" s="10">
        <v>1</v>
      </c>
      <c r="I266" s="295">
        <v>57000</v>
      </c>
      <c r="J266" s="284">
        <f t="shared" si="11"/>
        <v>57000</v>
      </c>
    </row>
    <row r="267" spans="2:10" s="293" customFormat="1" ht="19.899999999999999" customHeight="1">
      <c r="B267" s="291">
        <v>20</v>
      </c>
      <c r="C267" s="496" t="s">
        <v>127</v>
      </c>
      <c r="D267" s="497"/>
      <c r="E267" s="498"/>
      <c r="F267" s="487"/>
      <c r="G267" s="488"/>
      <c r="H267" s="287"/>
      <c r="I267" s="292">
        <v>0</v>
      </c>
      <c r="J267" s="292"/>
    </row>
    <row r="268" spans="2:10" ht="19.899999999999999" customHeight="1">
      <c r="B268" s="294">
        <v>20.100000000000001</v>
      </c>
      <c r="C268" s="489" t="s">
        <v>35</v>
      </c>
      <c r="D268" s="490"/>
      <c r="E268" s="491"/>
      <c r="F268" s="482" t="s">
        <v>3</v>
      </c>
      <c r="G268" s="483"/>
      <c r="H268" s="10">
        <v>1</v>
      </c>
      <c r="I268" s="295">
        <v>427500</v>
      </c>
      <c r="J268" s="284">
        <f t="shared" ref="J268:J276" si="12">I268*H268</f>
        <v>427500</v>
      </c>
    </row>
    <row r="269" spans="2:10" ht="19.899999999999999" customHeight="1">
      <c r="B269" s="294">
        <v>20.2</v>
      </c>
      <c r="C269" s="489" t="s">
        <v>642</v>
      </c>
      <c r="D269" s="490"/>
      <c r="E269" s="491"/>
      <c r="F269" s="482" t="s">
        <v>3</v>
      </c>
      <c r="G269" s="483"/>
      <c r="H269" s="283">
        <v>1</v>
      </c>
      <c r="I269" s="295">
        <v>28500</v>
      </c>
      <c r="J269" s="284">
        <f t="shared" si="12"/>
        <v>28500</v>
      </c>
    </row>
    <row r="270" spans="2:10" ht="19.899999999999999" customHeight="1">
      <c r="B270" s="294">
        <v>20.3</v>
      </c>
      <c r="C270" s="489" t="s">
        <v>57</v>
      </c>
      <c r="D270" s="490"/>
      <c r="E270" s="491"/>
      <c r="F270" s="482" t="s">
        <v>3</v>
      </c>
      <c r="G270" s="483"/>
      <c r="H270" s="10">
        <v>1</v>
      </c>
      <c r="I270" s="295">
        <v>47500</v>
      </c>
      <c r="J270" s="284">
        <f t="shared" si="12"/>
        <v>47500</v>
      </c>
    </row>
    <row r="271" spans="2:10" ht="19.899999999999999" customHeight="1">
      <c r="B271" s="294">
        <v>20.399999999999999</v>
      </c>
      <c r="C271" s="489" t="s">
        <v>58</v>
      </c>
      <c r="D271" s="490"/>
      <c r="E271" s="491"/>
      <c r="F271" s="482" t="s">
        <v>3</v>
      </c>
      <c r="G271" s="483"/>
      <c r="H271" s="283">
        <v>1</v>
      </c>
      <c r="I271" s="295">
        <v>76000</v>
      </c>
      <c r="J271" s="284">
        <f t="shared" si="12"/>
        <v>76000</v>
      </c>
    </row>
    <row r="272" spans="2:10" ht="19.899999999999999" customHeight="1">
      <c r="B272" s="294">
        <v>20.5</v>
      </c>
      <c r="C272" s="489" t="s">
        <v>641</v>
      </c>
      <c r="D272" s="490"/>
      <c r="E272" s="491"/>
      <c r="F272" s="482" t="s">
        <v>3</v>
      </c>
      <c r="G272" s="483"/>
      <c r="H272" s="10">
        <v>1</v>
      </c>
      <c r="I272" s="295">
        <v>304000</v>
      </c>
      <c r="J272" s="284">
        <f t="shared" si="12"/>
        <v>304000</v>
      </c>
    </row>
    <row r="273" spans="2:10" ht="19.899999999999999" customHeight="1">
      <c r="B273" s="294">
        <v>20.6</v>
      </c>
      <c r="C273" s="489" t="s">
        <v>59</v>
      </c>
      <c r="D273" s="490"/>
      <c r="E273" s="491"/>
      <c r="F273" s="482" t="s">
        <v>3</v>
      </c>
      <c r="G273" s="483"/>
      <c r="H273" s="283">
        <v>1</v>
      </c>
      <c r="I273" s="295">
        <v>380000</v>
      </c>
      <c r="J273" s="284">
        <f t="shared" si="12"/>
        <v>380000</v>
      </c>
    </row>
    <row r="274" spans="2:10" ht="19.899999999999999" customHeight="1">
      <c r="B274" s="294">
        <v>20.7</v>
      </c>
      <c r="C274" s="489" t="s">
        <v>60</v>
      </c>
      <c r="D274" s="490"/>
      <c r="E274" s="491"/>
      <c r="F274" s="482" t="s">
        <v>3</v>
      </c>
      <c r="G274" s="483"/>
      <c r="H274" s="10">
        <v>1</v>
      </c>
      <c r="I274" s="295">
        <v>57000</v>
      </c>
      <c r="J274" s="284">
        <f t="shared" si="12"/>
        <v>57000</v>
      </c>
    </row>
    <row r="275" spans="2:10" ht="19.899999999999999" customHeight="1">
      <c r="B275" s="294">
        <v>20.8</v>
      </c>
      <c r="C275" s="489" t="s">
        <v>68</v>
      </c>
      <c r="D275" s="490"/>
      <c r="E275" s="491"/>
      <c r="F275" s="482" t="s">
        <v>3</v>
      </c>
      <c r="G275" s="483"/>
      <c r="H275" s="283">
        <v>1</v>
      </c>
      <c r="I275" s="295">
        <v>66500</v>
      </c>
      <c r="J275" s="284">
        <f t="shared" si="12"/>
        <v>66500</v>
      </c>
    </row>
    <row r="276" spans="2:10" ht="19.899999999999999" customHeight="1">
      <c r="B276" s="294">
        <v>20.9</v>
      </c>
      <c r="C276" s="489" t="s">
        <v>69</v>
      </c>
      <c r="D276" s="490"/>
      <c r="E276" s="491"/>
      <c r="F276" s="482" t="s">
        <v>3</v>
      </c>
      <c r="G276" s="483"/>
      <c r="H276" s="10">
        <v>1</v>
      </c>
      <c r="I276" s="295">
        <v>332500</v>
      </c>
      <c r="J276" s="284">
        <f t="shared" si="12"/>
        <v>332500</v>
      </c>
    </row>
    <row r="277" spans="2:10" s="293" customFormat="1" ht="19.899999999999999" customHeight="1">
      <c r="B277" s="291">
        <v>20</v>
      </c>
      <c r="C277" s="496" t="s">
        <v>640</v>
      </c>
      <c r="D277" s="497"/>
      <c r="E277" s="498"/>
      <c r="F277" s="487"/>
      <c r="G277" s="488"/>
      <c r="H277" s="287"/>
      <c r="I277" s="292"/>
      <c r="J277" s="292"/>
    </row>
    <row r="278" spans="2:10" ht="19.899999999999999" customHeight="1">
      <c r="B278" s="294">
        <v>20.100000000000001</v>
      </c>
      <c r="C278" s="489" t="s">
        <v>88</v>
      </c>
      <c r="D278" s="490"/>
      <c r="E278" s="491"/>
      <c r="F278" s="500" t="s">
        <v>3</v>
      </c>
      <c r="G278" s="501"/>
      <c r="H278" s="283">
        <v>1</v>
      </c>
      <c r="I278" s="295">
        <v>7410000</v>
      </c>
      <c r="J278" s="284">
        <f t="shared" ref="J278:J286" si="13">I278*H278</f>
        <v>7410000</v>
      </c>
    </row>
    <row r="279" spans="2:10" ht="19.899999999999999" customHeight="1">
      <c r="B279" s="294">
        <v>20.2</v>
      </c>
      <c r="C279" s="489" t="s">
        <v>86</v>
      </c>
      <c r="D279" s="490"/>
      <c r="E279" s="491"/>
      <c r="F279" s="500" t="s">
        <v>3</v>
      </c>
      <c r="G279" s="501"/>
      <c r="H279" s="283">
        <v>1</v>
      </c>
      <c r="I279" s="295">
        <v>3287000</v>
      </c>
      <c r="J279" s="284">
        <f t="shared" si="13"/>
        <v>3287000</v>
      </c>
    </row>
    <row r="280" spans="2:10" ht="19.899999999999999" customHeight="1">
      <c r="B280" s="294">
        <v>20.3</v>
      </c>
      <c r="C280" s="489" t="s">
        <v>89</v>
      </c>
      <c r="D280" s="490"/>
      <c r="E280" s="491"/>
      <c r="F280" s="500" t="s">
        <v>3</v>
      </c>
      <c r="G280" s="501"/>
      <c r="H280" s="283">
        <v>1</v>
      </c>
      <c r="I280" s="295">
        <v>902500</v>
      </c>
      <c r="J280" s="284">
        <f t="shared" si="13"/>
        <v>902500</v>
      </c>
    </row>
    <row r="281" spans="2:10" ht="19.899999999999999" customHeight="1">
      <c r="B281" s="294">
        <v>20.399999999999999</v>
      </c>
      <c r="C281" s="489" t="s">
        <v>90</v>
      </c>
      <c r="D281" s="490"/>
      <c r="E281" s="491"/>
      <c r="F281" s="500" t="s">
        <v>3</v>
      </c>
      <c r="G281" s="501"/>
      <c r="H281" s="283">
        <v>1</v>
      </c>
      <c r="I281" s="295">
        <v>1168500</v>
      </c>
      <c r="J281" s="284">
        <f t="shared" si="13"/>
        <v>1168500</v>
      </c>
    </row>
    <row r="282" spans="2:10" ht="19.899999999999999" customHeight="1">
      <c r="B282" s="294">
        <v>20.5</v>
      </c>
      <c r="C282" s="489" t="s">
        <v>91</v>
      </c>
      <c r="D282" s="490"/>
      <c r="E282" s="491"/>
      <c r="F282" s="500" t="s">
        <v>3</v>
      </c>
      <c r="G282" s="501"/>
      <c r="H282" s="283">
        <v>1</v>
      </c>
      <c r="I282" s="295">
        <v>1083000</v>
      </c>
      <c r="J282" s="284">
        <f t="shared" si="13"/>
        <v>1083000</v>
      </c>
    </row>
    <row r="283" spans="2:10" ht="19.899999999999999" customHeight="1">
      <c r="B283" s="294">
        <v>20.6</v>
      </c>
      <c r="C283" s="489" t="s">
        <v>639</v>
      </c>
      <c r="D283" s="490"/>
      <c r="E283" s="491"/>
      <c r="F283" s="500" t="s">
        <v>3</v>
      </c>
      <c r="G283" s="501"/>
      <c r="H283" s="283">
        <v>1</v>
      </c>
      <c r="I283" s="295">
        <v>2565000</v>
      </c>
      <c r="J283" s="284">
        <f t="shared" si="13"/>
        <v>2565000</v>
      </c>
    </row>
    <row r="284" spans="2:10" ht="19.899999999999999" customHeight="1">
      <c r="B284" s="294">
        <v>20.7</v>
      </c>
      <c r="C284" s="489" t="s">
        <v>92</v>
      </c>
      <c r="D284" s="490"/>
      <c r="E284" s="491"/>
      <c r="F284" s="500" t="s">
        <v>3</v>
      </c>
      <c r="G284" s="501"/>
      <c r="H284" s="283">
        <v>1</v>
      </c>
      <c r="I284" s="295">
        <v>90250</v>
      </c>
      <c r="J284" s="284">
        <f t="shared" si="13"/>
        <v>90250</v>
      </c>
    </row>
    <row r="285" spans="2:10" ht="19.899999999999999" customHeight="1">
      <c r="B285" s="294">
        <v>20.8</v>
      </c>
      <c r="C285" s="489" t="s">
        <v>87</v>
      </c>
      <c r="D285" s="490"/>
      <c r="E285" s="491"/>
      <c r="F285" s="500" t="s">
        <v>3</v>
      </c>
      <c r="G285" s="501"/>
      <c r="H285" s="283">
        <v>1</v>
      </c>
      <c r="I285" s="295">
        <v>57000</v>
      </c>
      <c r="J285" s="284">
        <f t="shared" si="13"/>
        <v>57000</v>
      </c>
    </row>
    <row r="286" spans="2:10" ht="19.899999999999999" customHeight="1">
      <c r="B286" s="294">
        <v>20.9</v>
      </c>
      <c r="C286" s="489" t="s">
        <v>638</v>
      </c>
      <c r="D286" s="490"/>
      <c r="E286" s="491"/>
      <c r="F286" s="500" t="s">
        <v>3</v>
      </c>
      <c r="G286" s="501"/>
      <c r="H286" s="301">
        <v>1</v>
      </c>
      <c r="I286" s="295">
        <v>2536500</v>
      </c>
      <c r="J286" s="284">
        <f t="shared" si="13"/>
        <v>2536500</v>
      </c>
    </row>
    <row r="287" spans="2:10" ht="19.899999999999999" customHeight="1">
      <c r="B287" s="186">
        <v>21</v>
      </c>
      <c r="C287" s="416" t="s">
        <v>364</v>
      </c>
      <c r="D287" s="417"/>
      <c r="E287" s="417"/>
      <c r="F287" s="417"/>
      <c r="G287" s="417"/>
      <c r="H287" s="417"/>
      <c r="I287" s="417"/>
      <c r="J287" s="418"/>
    </row>
    <row r="288" spans="2:10" ht="81.75" customHeight="1">
      <c r="B288" s="186">
        <v>21.1</v>
      </c>
      <c r="C288" s="407" t="s">
        <v>363</v>
      </c>
      <c r="D288" s="408"/>
      <c r="E288" s="409"/>
      <c r="F288" s="410" t="s">
        <v>3</v>
      </c>
      <c r="G288" s="411"/>
      <c r="H288" s="125">
        <v>1</v>
      </c>
      <c r="I288" s="185">
        <v>413836709</v>
      </c>
      <c r="J288" s="185">
        <v>413836709</v>
      </c>
    </row>
    <row r="289" spans="2:10">
      <c r="B289" s="515" t="s">
        <v>295</v>
      </c>
      <c r="C289" s="516"/>
      <c r="D289" s="516"/>
      <c r="E289" s="516"/>
      <c r="F289" s="516"/>
      <c r="G289" s="516"/>
      <c r="H289" s="516"/>
      <c r="I289" s="517"/>
      <c r="J289" s="184">
        <f>SUM(J7:J288)</f>
        <v>1238011130.8524997</v>
      </c>
    </row>
    <row r="290" spans="2:10">
      <c r="B290" s="515" t="s">
        <v>193</v>
      </c>
      <c r="C290" s="516"/>
      <c r="D290" s="516"/>
      <c r="E290" s="516"/>
      <c r="F290" s="516"/>
      <c r="G290" s="516"/>
      <c r="H290" s="516"/>
      <c r="I290" s="517"/>
      <c r="J290" s="184">
        <f>J289*0.21</f>
        <v>259982337.47902495</v>
      </c>
    </row>
    <row r="291" spans="2:10">
      <c r="B291" s="515" t="s">
        <v>194</v>
      </c>
      <c r="C291" s="516"/>
      <c r="D291" s="516"/>
      <c r="E291" s="516"/>
      <c r="F291" s="516"/>
      <c r="G291" s="516"/>
      <c r="H291" s="516"/>
      <c r="I291" s="517"/>
      <c r="J291" s="184">
        <f>J289*0.02</f>
        <v>24760222.617049996</v>
      </c>
    </row>
    <row r="292" spans="2:10">
      <c r="B292" s="515" t="s">
        <v>195</v>
      </c>
      <c r="C292" s="516"/>
      <c r="D292" s="516"/>
      <c r="E292" s="516"/>
      <c r="F292" s="516"/>
      <c r="G292" s="516"/>
      <c r="H292" s="516"/>
      <c r="I292" s="517"/>
      <c r="J292" s="184">
        <f>J289*0.05</f>
        <v>61900556.542624988</v>
      </c>
    </row>
    <row r="293" spans="2:10">
      <c r="B293" s="515" t="s">
        <v>196</v>
      </c>
      <c r="C293" s="516"/>
      <c r="D293" s="516"/>
      <c r="E293" s="516"/>
      <c r="F293" s="516"/>
      <c r="G293" s="516"/>
      <c r="H293" s="516"/>
      <c r="I293" s="517"/>
      <c r="J293" s="184">
        <f>J292*0.19</f>
        <v>11761105.743098747</v>
      </c>
    </row>
    <row r="294" spans="2:10">
      <c r="B294" s="515" t="s">
        <v>361</v>
      </c>
      <c r="C294" s="516"/>
      <c r="D294" s="516"/>
      <c r="E294" s="516"/>
      <c r="F294" s="516"/>
      <c r="G294" s="516"/>
      <c r="H294" s="516"/>
      <c r="I294" s="517"/>
      <c r="J294" s="183">
        <f>J289+J290+J291+J292+J293</f>
        <v>1596415353.2342982</v>
      </c>
    </row>
    <row r="295" spans="2:10" ht="61.15" customHeight="1">
      <c r="B295" s="302"/>
      <c r="C295" s="303"/>
      <c r="D295" s="303"/>
      <c r="E295" s="519" t="s">
        <v>636</v>
      </c>
      <c r="F295" s="519"/>
      <c r="G295" s="519"/>
      <c r="H295" s="519"/>
      <c r="I295" s="519"/>
      <c r="J295" s="274"/>
    </row>
    <row r="296" spans="2:10" ht="20.65" customHeight="1">
      <c r="B296" s="302"/>
      <c r="C296" s="303"/>
      <c r="D296" s="303"/>
      <c r="E296" s="518" t="s">
        <v>810</v>
      </c>
      <c r="F296" s="518"/>
      <c r="G296" s="518"/>
      <c r="H296" s="518"/>
      <c r="I296" s="518"/>
      <c r="J296" s="274"/>
    </row>
    <row r="297" spans="2:10" ht="20.65" customHeight="1">
      <c r="B297" s="302"/>
      <c r="C297" s="303"/>
      <c r="D297" s="303"/>
      <c r="E297" s="518" t="s">
        <v>811</v>
      </c>
      <c r="F297" s="518"/>
      <c r="G297" s="518"/>
      <c r="H297" s="518"/>
      <c r="I297" s="518"/>
      <c r="J297" s="274"/>
    </row>
    <row r="298" spans="2:10" ht="20.65" customHeight="1">
      <c r="B298" s="302"/>
      <c r="C298" s="303"/>
      <c r="D298" s="303"/>
      <c r="E298" s="518" t="s">
        <v>812</v>
      </c>
      <c r="F298" s="518"/>
      <c r="G298" s="518"/>
      <c r="H298" s="518"/>
      <c r="I298" s="518"/>
      <c r="J298" s="274"/>
    </row>
    <row r="299" spans="2:10" ht="20.65" customHeight="1">
      <c r="B299" s="302"/>
      <c r="C299" s="303"/>
      <c r="D299" s="303"/>
      <c r="E299" s="518" t="s">
        <v>813</v>
      </c>
      <c r="F299" s="518"/>
      <c r="G299" s="518"/>
      <c r="H299" s="518"/>
      <c r="I299" s="518"/>
      <c r="J299" s="274"/>
    </row>
    <row r="300" spans="2:10" ht="20.65" customHeight="1">
      <c r="B300" s="302"/>
      <c r="C300" s="303"/>
      <c r="D300" s="303"/>
      <c r="E300" s="518" t="s">
        <v>814</v>
      </c>
      <c r="F300" s="518"/>
      <c r="G300" s="518"/>
      <c r="H300" s="518"/>
      <c r="I300" s="518"/>
      <c r="J300" s="274"/>
    </row>
    <row r="301" spans="2:10" ht="20.65" customHeight="1">
      <c r="B301" s="302"/>
      <c r="C301" s="303"/>
      <c r="D301" s="303"/>
      <c r="E301" s="518" t="s">
        <v>815</v>
      </c>
      <c r="F301" s="518"/>
      <c r="G301" s="518"/>
      <c r="H301" s="518"/>
      <c r="I301" s="518"/>
      <c r="J301" s="274"/>
    </row>
    <row r="302" spans="2:10" ht="20.65" customHeight="1">
      <c r="B302" s="302"/>
      <c r="C302" s="303"/>
      <c r="D302" s="303"/>
      <c r="E302" s="518" t="s">
        <v>816</v>
      </c>
      <c r="F302" s="518"/>
      <c r="G302" s="518"/>
      <c r="H302" s="518"/>
      <c r="I302" s="518"/>
      <c r="J302" s="274"/>
    </row>
    <row r="303" spans="2:10" ht="13.15" customHeight="1">
      <c r="J303" s="274"/>
    </row>
    <row r="304" spans="2:10">
      <c r="J304" s="274"/>
    </row>
  </sheetData>
  <mergeCells count="584">
    <mergeCell ref="E302:I302"/>
    <mergeCell ref="E296:I296"/>
    <mergeCell ref="E297:I297"/>
    <mergeCell ref="E298:I298"/>
    <mergeCell ref="E299:I299"/>
    <mergeCell ref="E300:I300"/>
    <mergeCell ref="E301:I301"/>
    <mergeCell ref="B290:I290"/>
    <mergeCell ref="B291:I291"/>
    <mergeCell ref="B292:I292"/>
    <mergeCell ref="B293:I293"/>
    <mergeCell ref="B294:I294"/>
    <mergeCell ref="E295:I295"/>
    <mergeCell ref="C286:E286"/>
    <mergeCell ref="F286:G286"/>
    <mergeCell ref="C287:J287"/>
    <mergeCell ref="C288:E288"/>
    <mergeCell ref="F288:G288"/>
    <mergeCell ref="B289:I289"/>
    <mergeCell ref="C283:E283"/>
    <mergeCell ref="F283:G283"/>
    <mergeCell ref="C284:E284"/>
    <mergeCell ref="F284:G284"/>
    <mergeCell ref="C285:E285"/>
    <mergeCell ref="F285:G285"/>
    <mergeCell ref="C280:E280"/>
    <mergeCell ref="F280:G280"/>
    <mergeCell ref="C281:E281"/>
    <mergeCell ref="F281:G281"/>
    <mergeCell ref="C282:E282"/>
    <mergeCell ref="F282:G282"/>
    <mergeCell ref="C277:E277"/>
    <mergeCell ref="F277:G277"/>
    <mergeCell ref="C278:E278"/>
    <mergeCell ref="F278:G278"/>
    <mergeCell ref="C279:E279"/>
    <mergeCell ref="F279:G279"/>
    <mergeCell ref="C274:E274"/>
    <mergeCell ref="F274:G274"/>
    <mergeCell ref="C275:E275"/>
    <mergeCell ref="F275:G275"/>
    <mergeCell ref="C276:E276"/>
    <mergeCell ref="F276:G276"/>
    <mergeCell ref="C271:E271"/>
    <mergeCell ref="F271:G271"/>
    <mergeCell ref="C272:E272"/>
    <mergeCell ref="F272:G272"/>
    <mergeCell ref="C273:E273"/>
    <mergeCell ref="F273:G273"/>
    <mergeCell ref="C268:E268"/>
    <mergeCell ref="F268:G268"/>
    <mergeCell ref="C269:E269"/>
    <mergeCell ref="F269:G269"/>
    <mergeCell ref="C270:E270"/>
    <mergeCell ref="F270:G270"/>
    <mergeCell ref="C265:E265"/>
    <mergeCell ref="F265:G265"/>
    <mergeCell ref="C266:E266"/>
    <mergeCell ref="F266:G266"/>
    <mergeCell ref="C267:E267"/>
    <mergeCell ref="F267:G267"/>
    <mergeCell ref="C262:E262"/>
    <mergeCell ref="F262:G262"/>
    <mergeCell ref="C263:E263"/>
    <mergeCell ref="F263:G263"/>
    <mergeCell ref="C264:E264"/>
    <mergeCell ref="F264:G264"/>
    <mergeCell ref="C259:E259"/>
    <mergeCell ref="F259:G259"/>
    <mergeCell ref="C260:E260"/>
    <mergeCell ref="F260:G260"/>
    <mergeCell ref="C261:E261"/>
    <mergeCell ref="F261:G261"/>
    <mergeCell ref="C256:E256"/>
    <mergeCell ref="F256:G256"/>
    <mergeCell ref="C257:E257"/>
    <mergeCell ref="F257:G257"/>
    <mergeCell ref="C258:E258"/>
    <mergeCell ref="F258:G258"/>
    <mergeCell ref="C253:E253"/>
    <mergeCell ref="F253:G253"/>
    <mergeCell ref="C254:E254"/>
    <mergeCell ref="F254:G254"/>
    <mergeCell ref="C255:E255"/>
    <mergeCell ref="F255:G255"/>
    <mergeCell ref="C250:E250"/>
    <mergeCell ref="F250:G250"/>
    <mergeCell ref="C251:E251"/>
    <mergeCell ref="F251:G251"/>
    <mergeCell ref="C252:E252"/>
    <mergeCell ref="F252:G252"/>
    <mergeCell ref="C247:E247"/>
    <mergeCell ref="F247:G247"/>
    <mergeCell ref="C248:E248"/>
    <mergeCell ref="F248:G248"/>
    <mergeCell ref="C249:E249"/>
    <mergeCell ref="F249:G249"/>
    <mergeCell ref="C244:E244"/>
    <mergeCell ref="F244:G244"/>
    <mergeCell ref="C245:E245"/>
    <mergeCell ref="F245:G245"/>
    <mergeCell ref="C246:E246"/>
    <mergeCell ref="F246:G246"/>
    <mergeCell ref="C241:E241"/>
    <mergeCell ref="F241:G241"/>
    <mergeCell ref="C242:E242"/>
    <mergeCell ref="F242:G242"/>
    <mergeCell ref="C243:E243"/>
    <mergeCell ref="F243:G243"/>
    <mergeCell ref="C238:E238"/>
    <mergeCell ref="F238:G238"/>
    <mergeCell ref="C239:E239"/>
    <mergeCell ref="F239:G239"/>
    <mergeCell ref="C240:E240"/>
    <mergeCell ref="F240:G240"/>
    <mergeCell ref="C235:E235"/>
    <mergeCell ref="F235:G235"/>
    <mergeCell ref="C236:E236"/>
    <mergeCell ref="F236:G236"/>
    <mergeCell ref="C237:E237"/>
    <mergeCell ref="F237:G237"/>
    <mergeCell ref="C232:E232"/>
    <mergeCell ref="F232:G232"/>
    <mergeCell ref="C233:E233"/>
    <mergeCell ref="F233:G233"/>
    <mergeCell ref="C234:E234"/>
    <mergeCell ref="F234:G234"/>
    <mergeCell ref="C229:E229"/>
    <mergeCell ref="F229:G229"/>
    <mergeCell ref="C230:E230"/>
    <mergeCell ref="F230:G230"/>
    <mergeCell ref="C231:E231"/>
    <mergeCell ref="F231:G231"/>
    <mergeCell ref="C226:E226"/>
    <mergeCell ref="F226:G226"/>
    <mergeCell ref="C227:E227"/>
    <mergeCell ref="F227:G227"/>
    <mergeCell ref="C228:E228"/>
    <mergeCell ref="F228:G228"/>
    <mergeCell ref="C223:E223"/>
    <mergeCell ref="F223:G223"/>
    <mergeCell ref="C224:E224"/>
    <mergeCell ref="F224:G224"/>
    <mergeCell ref="C225:E225"/>
    <mergeCell ref="F225:G225"/>
    <mergeCell ref="C220:E220"/>
    <mergeCell ref="F220:G220"/>
    <mergeCell ref="C221:E221"/>
    <mergeCell ref="F221:G221"/>
    <mergeCell ref="C222:E222"/>
    <mergeCell ref="F222:G222"/>
    <mergeCell ref="C217:E217"/>
    <mergeCell ref="F217:G217"/>
    <mergeCell ref="C218:E218"/>
    <mergeCell ref="F218:G218"/>
    <mergeCell ref="C219:E219"/>
    <mergeCell ref="F219:G219"/>
    <mergeCell ref="C214:E214"/>
    <mergeCell ref="F214:G214"/>
    <mergeCell ref="C215:E215"/>
    <mergeCell ref="F215:G215"/>
    <mergeCell ref="C216:E216"/>
    <mergeCell ref="F216:G216"/>
    <mergeCell ref="C211:E211"/>
    <mergeCell ref="F211:G211"/>
    <mergeCell ref="C212:E212"/>
    <mergeCell ref="F212:G212"/>
    <mergeCell ref="C213:E213"/>
    <mergeCell ref="F213:G213"/>
    <mergeCell ref="C208:E208"/>
    <mergeCell ref="F208:G208"/>
    <mergeCell ref="C209:E209"/>
    <mergeCell ref="F209:G209"/>
    <mergeCell ref="C210:E210"/>
    <mergeCell ref="F210:G210"/>
    <mergeCell ref="C205:E205"/>
    <mergeCell ref="F205:G205"/>
    <mergeCell ref="C206:E206"/>
    <mergeCell ref="F206:G206"/>
    <mergeCell ref="C207:E207"/>
    <mergeCell ref="F207:G207"/>
    <mergeCell ref="C202:E202"/>
    <mergeCell ref="F202:G202"/>
    <mergeCell ref="C203:E203"/>
    <mergeCell ref="F203:G203"/>
    <mergeCell ref="C204:E204"/>
    <mergeCell ref="F204:G204"/>
    <mergeCell ref="C199:E199"/>
    <mergeCell ref="F199:G199"/>
    <mergeCell ref="C200:E200"/>
    <mergeCell ref="F200:G200"/>
    <mergeCell ref="C201:E201"/>
    <mergeCell ref="F201:G201"/>
    <mergeCell ref="C196:E196"/>
    <mergeCell ref="F196:G196"/>
    <mergeCell ref="C197:E197"/>
    <mergeCell ref="F197:G197"/>
    <mergeCell ref="C198:E198"/>
    <mergeCell ref="F198:G198"/>
    <mergeCell ref="C193:E193"/>
    <mergeCell ref="F193:G193"/>
    <mergeCell ref="C194:E194"/>
    <mergeCell ref="F194:G194"/>
    <mergeCell ref="C195:E195"/>
    <mergeCell ref="F195:G195"/>
    <mergeCell ref="C190:E190"/>
    <mergeCell ref="F190:G190"/>
    <mergeCell ref="C191:E191"/>
    <mergeCell ref="F191:G191"/>
    <mergeCell ref="C192:E192"/>
    <mergeCell ref="F192:G192"/>
    <mergeCell ref="C187:E187"/>
    <mergeCell ref="F187:G187"/>
    <mergeCell ref="C188:E188"/>
    <mergeCell ref="F188:G188"/>
    <mergeCell ref="C189:E189"/>
    <mergeCell ref="F189:G189"/>
    <mergeCell ref="C184:E184"/>
    <mergeCell ref="F184:G184"/>
    <mergeCell ref="C185:E185"/>
    <mergeCell ref="F185:G185"/>
    <mergeCell ref="C186:E186"/>
    <mergeCell ref="F186:G186"/>
    <mergeCell ref="C181:E181"/>
    <mergeCell ref="F181:G181"/>
    <mergeCell ref="C182:E182"/>
    <mergeCell ref="F182:G182"/>
    <mergeCell ref="C183:E183"/>
    <mergeCell ref="F183:G183"/>
    <mergeCell ref="C178:E178"/>
    <mergeCell ref="F178:G178"/>
    <mergeCell ref="C179:E179"/>
    <mergeCell ref="F179:G179"/>
    <mergeCell ref="C180:E180"/>
    <mergeCell ref="F180:G180"/>
    <mergeCell ref="C175:E175"/>
    <mergeCell ref="F175:G175"/>
    <mergeCell ref="C176:E176"/>
    <mergeCell ref="F176:G176"/>
    <mergeCell ref="C177:E177"/>
    <mergeCell ref="F177:G177"/>
    <mergeCell ref="C172:E172"/>
    <mergeCell ref="F172:G172"/>
    <mergeCell ref="C173:E173"/>
    <mergeCell ref="F173:G173"/>
    <mergeCell ref="C174:E174"/>
    <mergeCell ref="F174:G174"/>
    <mergeCell ref="C169:E169"/>
    <mergeCell ref="F169:G169"/>
    <mergeCell ref="C170:E170"/>
    <mergeCell ref="F170:G170"/>
    <mergeCell ref="C171:E171"/>
    <mergeCell ref="F171:G171"/>
    <mergeCell ref="C166:E166"/>
    <mergeCell ref="F166:G166"/>
    <mergeCell ref="C167:E167"/>
    <mergeCell ref="F167:G167"/>
    <mergeCell ref="C168:E168"/>
    <mergeCell ref="F168:G168"/>
    <mergeCell ref="C163:E163"/>
    <mergeCell ref="F163:G163"/>
    <mergeCell ref="C164:E164"/>
    <mergeCell ref="F164:G164"/>
    <mergeCell ref="C165:E165"/>
    <mergeCell ref="F165:G165"/>
    <mergeCell ref="C160:E160"/>
    <mergeCell ref="F160:G160"/>
    <mergeCell ref="C161:E161"/>
    <mergeCell ref="F161:G161"/>
    <mergeCell ref="C162:E162"/>
    <mergeCell ref="F162:G162"/>
    <mergeCell ref="C157:E157"/>
    <mergeCell ref="F157:G157"/>
    <mergeCell ref="C158:E158"/>
    <mergeCell ref="F158:G158"/>
    <mergeCell ref="C159:E159"/>
    <mergeCell ref="F159:G159"/>
    <mergeCell ref="C154:E154"/>
    <mergeCell ref="F154:G154"/>
    <mergeCell ref="C155:E155"/>
    <mergeCell ref="F155:G155"/>
    <mergeCell ref="C156:E156"/>
    <mergeCell ref="F156:G156"/>
    <mergeCell ref="C151:E151"/>
    <mergeCell ref="F151:G151"/>
    <mergeCell ref="C152:E152"/>
    <mergeCell ref="F152:G152"/>
    <mergeCell ref="C153:E153"/>
    <mergeCell ref="F153:G153"/>
    <mergeCell ref="C148:E148"/>
    <mergeCell ref="F148:G148"/>
    <mergeCell ref="C149:E149"/>
    <mergeCell ref="F149:G149"/>
    <mergeCell ref="C150:E150"/>
    <mergeCell ref="F150:G150"/>
    <mergeCell ref="C145:E145"/>
    <mergeCell ref="F145:G145"/>
    <mergeCell ref="C146:E146"/>
    <mergeCell ref="F146:G146"/>
    <mergeCell ref="C147:E147"/>
    <mergeCell ref="F147:G147"/>
    <mergeCell ref="C142:E142"/>
    <mergeCell ref="F142:G142"/>
    <mergeCell ref="C143:E143"/>
    <mergeCell ref="F143:G143"/>
    <mergeCell ref="C144:E144"/>
    <mergeCell ref="F144:G144"/>
    <mergeCell ref="C139:E139"/>
    <mergeCell ref="F139:G139"/>
    <mergeCell ref="C140:E140"/>
    <mergeCell ref="F140:G140"/>
    <mergeCell ref="C141:E141"/>
    <mergeCell ref="F141:G141"/>
    <mergeCell ref="C136:E136"/>
    <mergeCell ref="F136:G136"/>
    <mergeCell ref="C137:E137"/>
    <mergeCell ref="F137:G137"/>
    <mergeCell ref="C138:E138"/>
    <mergeCell ref="F138:G138"/>
    <mergeCell ref="C133:E133"/>
    <mergeCell ref="F133:G133"/>
    <mergeCell ref="C134:E134"/>
    <mergeCell ref="F134:G134"/>
    <mergeCell ref="C135:E135"/>
    <mergeCell ref="F135:G135"/>
    <mergeCell ref="C130:E130"/>
    <mergeCell ref="F130:G130"/>
    <mergeCell ref="C131:E131"/>
    <mergeCell ref="F131:G131"/>
    <mergeCell ref="C132:E132"/>
    <mergeCell ref="F132:G132"/>
    <mergeCell ref="C127:E127"/>
    <mergeCell ref="F127:G127"/>
    <mergeCell ref="C128:E128"/>
    <mergeCell ref="F128:G128"/>
    <mergeCell ref="C129:E129"/>
    <mergeCell ref="F129:G129"/>
    <mergeCell ref="C124:E124"/>
    <mergeCell ref="F124:G124"/>
    <mergeCell ref="C125:E125"/>
    <mergeCell ref="F125:G125"/>
    <mergeCell ref="C126:E126"/>
    <mergeCell ref="F126:G126"/>
    <mergeCell ref="C121:E121"/>
    <mergeCell ref="F121:G121"/>
    <mergeCell ref="C122:E122"/>
    <mergeCell ref="F122:G122"/>
    <mergeCell ref="C123:E123"/>
    <mergeCell ref="F123:G123"/>
    <mergeCell ref="C118:E118"/>
    <mergeCell ref="F118:G118"/>
    <mergeCell ref="C119:E119"/>
    <mergeCell ref="F119:G119"/>
    <mergeCell ref="C120:E120"/>
    <mergeCell ref="F120:G120"/>
    <mergeCell ref="C115:E115"/>
    <mergeCell ref="F115:G115"/>
    <mergeCell ref="C116:E116"/>
    <mergeCell ref="F116:G116"/>
    <mergeCell ref="C117:E117"/>
    <mergeCell ref="F117:G117"/>
    <mergeCell ref="C112:E112"/>
    <mergeCell ref="F112:G112"/>
    <mergeCell ref="C113:E113"/>
    <mergeCell ref="F113:G113"/>
    <mergeCell ref="C114:E114"/>
    <mergeCell ref="F114:G114"/>
    <mergeCell ref="C109:E109"/>
    <mergeCell ref="F109:G109"/>
    <mergeCell ref="C110:E110"/>
    <mergeCell ref="F110:G110"/>
    <mergeCell ref="C111:E111"/>
    <mergeCell ref="F111:G111"/>
    <mergeCell ref="C106:E106"/>
    <mergeCell ref="F106:G106"/>
    <mergeCell ref="C107:E107"/>
    <mergeCell ref="F107:G107"/>
    <mergeCell ref="C108:E108"/>
    <mergeCell ref="F108:G108"/>
    <mergeCell ref="C103:E103"/>
    <mergeCell ref="F103:G103"/>
    <mergeCell ref="C104:E104"/>
    <mergeCell ref="F104:G104"/>
    <mergeCell ref="C105:E105"/>
    <mergeCell ref="F105:G105"/>
    <mergeCell ref="C100:E100"/>
    <mergeCell ref="F100:G100"/>
    <mergeCell ref="C101:E101"/>
    <mergeCell ref="F101:G101"/>
    <mergeCell ref="C102:E102"/>
    <mergeCell ref="F102:G102"/>
    <mergeCell ref="C97:E97"/>
    <mergeCell ref="F97:G97"/>
    <mergeCell ref="C98:E98"/>
    <mergeCell ref="F98:G98"/>
    <mergeCell ref="C99:E99"/>
    <mergeCell ref="F99:G99"/>
    <mergeCell ref="C94:E94"/>
    <mergeCell ref="F94:G94"/>
    <mergeCell ref="C95:E95"/>
    <mergeCell ref="F95:G95"/>
    <mergeCell ref="C96:E96"/>
    <mergeCell ref="F96:G96"/>
    <mergeCell ref="C91:E91"/>
    <mergeCell ref="F91:G91"/>
    <mergeCell ref="C92:E92"/>
    <mergeCell ref="F92:G92"/>
    <mergeCell ref="C93:E93"/>
    <mergeCell ref="F93:G93"/>
    <mergeCell ref="C88:E88"/>
    <mergeCell ref="F88:G88"/>
    <mergeCell ref="C89:E89"/>
    <mergeCell ref="F89:G89"/>
    <mergeCell ref="C90:E90"/>
    <mergeCell ref="F90:G90"/>
    <mergeCell ref="C85:E85"/>
    <mergeCell ref="F85:G85"/>
    <mergeCell ref="C86:E86"/>
    <mergeCell ref="F86:G86"/>
    <mergeCell ref="C87:E87"/>
    <mergeCell ref="F87:G87"/>
    <mergeCell ref="C82:E82"/>
    <mergeCell ref="F82:G82"/>
    <mergeCell ref="C83:E83"/>
    <mergeCell ref="F83:G83"/>
    <mergeCell ref="C84:E84"/>
    <mergeCell ref="F84:G84"/>
    <mergeCell ref="C79:E79"/>
    <mergeCell ref="F79:G79"/>
    <mergeCell ref="C80:E80"/>
    <mergeCell ref="F80:G80"/>
    <mergeCell ref="C81:E81"/>
    <mergeCell ref="F81:G81"/>
    <mergeCell ref="C76:E76"/>
    <mergeCell ref="F76:G76"/>
    <mergeCell ref="C77:E77"/>
    <mergeCell ref="F77:G77"/>
    <mergeCell ref="C78:E78"/>
    <mergeCell ref="F78:G78"/>
    <mergeCell ref="C73:E73"/>
    <mergeCell ref="F73:G73"/>
    <mergeCell ref="C74:E74"/>
    <mergeCell ref="F74:G74"/>
    <mergeCell ref="C75:E75"/>
    <mergeCell ref="F75:G75"/>
    <mergeCell ref="C70:E70"/>
    <mergeCell ref="F70:G70"/>
    <mergeCell ref="C71:E71"/>
    <mergeCell ref="F71:G71"/>
    <mergeCell ref="C72:E72"/>
    <mergeCell ref="F72:G72"/>
    <mergeCell ref="C67:E67"/>
    <mergeCell ref="F67:G67"/>
    <mergeCell ref="C68:E68"/>
    <mergeCell ref="F68:G68"/>
    <mergeCell ref="C69:E69"/>
    <mergeCell ref="F69:G69"/>
    <mergeCell ref="C64:E64"/>
    <mergeCell ref="F64:G64"/>
    <mergeCell ref="C65:E65"/>
    <mergeCell ref="F65:G65"/>
    <mergeCell ref="C66:E66"/>
    <mergeCell ref="F66:G66"/>
    <mergeCell ref="C61:E61"/>
    <mergeCell ref="F61:G61"/>
    <mergeCell ref="C62:E62"/>
    <mergeCell ref="F62:G62"/>
    <mergeCell ref="C63:E63"/>
    <mergeCell ref="F63:G63"/>
    <mergeCell ref="C58:E58"/>
    <mergeCell ref="F58:G58"/>
    <mergeCell ref="C59:E59"/>
    <mergeCell ref="F59:G59"/>
    <mergeCell ref="C60:E60"/>
    <mergeCell ref="F60:G60"/>
    <mergeCell ref="C55:E55"/>
    <mergeCell ref="F55:G55"/>
    <mergeCell ref="C56:E56"/>
    <mergeCell ref="F56:G56"/>
    <mergeCell ref="C57:E57"/>
    <mergeCell ref="F57:G57"/>
    <mergeCell ref="C52:E52"/>
    <mergeCell ref="F52:G52"/>
    <mergeCell ref="C53:E53"/>
    <mergeCell ref="F53:G53"/>
    <mergeCell ref="C54:E54"/>
    <mergeCell ref="F54:G54"/>
    <mergeCell ref="C49:E49"/>
    <mergeCell ref="F49:G49"/>
    <mergeCell ref="C50:E50"/>
    <mergeCell ref="F50:G50"/>
    <mergeCell ref="C51:E51"/>
    <mergeCell ref="F51:G51"/>
    <mergeCell ref="C46:E46"/>
    <mergeCell ref="F46:G46"/>
    <mergeCell ref="C47:E47"/>
    <mergeCell ref="F47:G47"/>
    <mergeCell ref="C48:E48"/>
    <mergeCell ref="F48:G48"/>
    <mergeCell ref="C43:E43"/>
    <mergeCell ref="F43:G43"/>
    <mergeCell ref="C44:E44"/>
    <mergeCell ref="F44:G44"/>
    <mergeCell ref="C45:E45"/>
    <mergeCell ref="F45:G45"/>
    <mergeCell ref="C40:E40"/>
    <mergeCell ref="F40:G40"/>
    <mergeCell ref="C41:E41"/>
    <mergeCell ref="F41:G41"/>
    <mergeCell ref="C42:E42"/>
    <mergeCell ref="F42:G42"/>
    <mergeCell ref="C37:E37"/>
    <mergeCell ref="F37:G37"/>
    <mergeCell ref="C38:E38"/>
    <mergeCell ref="F38:G38"/>
    <mergeCell ref="C39:E39"/>
    <mergeCell ref="F39:G39"/>
    <mergeCell ref="C34:E34"/>
    <mergeCell ref="F34:G34"/>
    <mergeCell ref="C35:E35"/>
    <mergeCell ref="F35:G35"/>
    <mergeCell ref="C36:E36"/>
    <mergeCell ref="F36:G36"/>
    <mergeCell ref="C31:E31"/>
    <mergeCell ref="F31:G31"/>
    <mergeCell ref="C32:E32"/>
    <mergeCell ref="F32:G32"/>
    <mergeCell ref="C33:E33"/>
    <mergeCell ref="F33:G33"/>
    <mergeCell ref="C28:E28"/>
    <mergeCell ref="F28:G28"/>
    <mergeCell ref="C29:E29"/>
    <mergeCell ref="F29:G29"/>
    <mergeCell ref="C30:E30"/>
    <mergeCell ref="F30:G30"/>
    <mergeCell ref="C25:E25"/>
    <mergeCell ref="F25:G25"/>
    <mergeCell ref="C26:E26"/>
    <mergeCell ref="F26:G26"/>
    <mergeCell ref="C27:E27"/>
    <mergeCell ref="F27:G27"/>
    <mergeCell ref="C22:E22"/>
    <mergeCell ref="F22:G22"/>
    <mergeCell ref="C23:E23"/>
    <mergeCell ref="F23:G23"/>
    <mergeCell ref="C24:E24"/>
    <mergeCell ref="F24:G24"/>
    <mergeCell ref="C19:E19"/>
    <mergeCell ref="F19:G19"/>
    <mergeCell ref="C20:E20"/>
    <mergeCell ref="F20:G20"/>
    <mergeCell ref="C21:E21"/>
    <mergeCell ref="F21:G21"/>
    <mergeCell ref="C16:E16"/>
    <mergeCell ref="F16:G16"/>
    <mergeCell ref="C17:E17"/>
    <mergeCell ref="F17:G17"/>
    <mergeCell ref="C18:E18"/>
    <mergeCell ref="F18:G18"/>
    <mergeCell ref="C13:E13"/>
    <mergeCell ref="F13:G13"/>
    <mergeCell ref="C14:E14"/>
    <mergeCell ref="F14:G14"/>
    <mergeCell ref="C15:E15"/>
    <mergeCell ref="F15:G15"/>
    <mergeCell ref="C11:E11"/>
    <mergeCell ref="F11:G11"/>
    <mergeCell ref="C12:E12"/>
    <mergeCell ref="F12:G12"/>
    <mergeCell ref="C7:E7"/>
    <mergeCell ref="F7:G7"/>
    <mergeCell ref="C8:E8"/>
    <mergeCell ref="F8:G8"/>
    <mergeCell ref="C9:E9"/>
    <mergeCell ref="F9:G9"/>
    <mergeCell ref="B2:D4"/>
    <mergeCell ref="E2:J2"/>
    <mergeCell ref="E3:J3"/>
    <mergeCell ref="F4:I4"/>
    <mergeCell ref="B5:J5"/>
    <mergeCell ref="C6:E6"/>
    <mergeCell ref="F6:G6"/>
    <mergeCell ref="C10:E10"/>
    <mergeCell ref="F10:G10"/>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1423D-C992-4B21-BF95-20F874D06103}">
  <dimension ref="B2:N307"/>
  <sheetViews>
    <sheetView topLeftCell="A288" workbookViewId="0">
      <selection activeCell="J300" sqref="J300"/>
    </sheetView>
  </sheetViews>
  <sheetFormatPr baseColWidth="10" defaultColWidth="12" defaultRowHeight="12.75"/>
  <cols>
    <col min="1" max="1" width="12" style="215"/>
    <col min="2" max="2" width="12.140625" style="215" bestFit="1" customWidth="1"/>
    <col min="3" max="3" width="56" style="215" customWidth="1"/>
    <col min="4" max="4" width="12" style="215"/>
    <col min="5" max="5" width="12.140625" style="215" bestFit="1" customWidth="1"/>
    <col min="6" max="6" width="17" style="255" bestFit="1" customWidth="1"/>
    <col min="7" max="7" width="20.42578125" style="255" bestFit="1" customWidth="1"/>
    <col min="8" max="16384" width="12" style="215"/>
  </cols>
  <sheetData>
    <row r="2" spans="2:14">
      <c r="B2" s="521"/>
      <c r="C2" s="521"/>
      <c r="D2" s="522"/>
      <c r="E2" s="522"/>
      <c r="F2" s="522"/>
      <c r="G2" s="522"/>
      <c r="H2" s="214"/>
      <c r="I2" s="214"/>
      <c r="J2" s="214"/>
      <c r="K2" s="214"/>
      <c r="L2" s="214"/>
      <c r="M2" s="214"/>
      <c r="N2" s="214"/>
    </row>
    <row r="3" spans="2:14">
      <c r="B3" s="521"/>
      <c r="C3" s="521"/>
      <c r="D3" s="521"/>
      <c r="E3" s="521"/>
      <c r="F3" s="521"/>
      <c r="G3" s="521"/>
      <c r="H3" s="214"/>
      <c r="I3" s="214"/>
      <c r="J3" s="214"/>
      <c r="K3" s="214"/>
      <c r="L3" s="214"/>
      <c r="M3" s="214"/>
      <c r="N3" s="214"/>
    </row>
    <row r="4" spans="2:14" ht="24">
      <c r="B4" s="521"/>
      <c r="C4" s="521"/>
      <c r="D4" s="521" t="s">
        <v>803</v>
      </c>
      <c r="E4" s="521"/>
      <c r="F4" s="521"/>
      <c r="G4" s="216" t="s">
        <v>800</v>
      </c>
      <c r="H4" s="214"/>
      <c r="I4" s="214"/>
      <c r="J4" s="214"/>
      <c r="K4" s="214"/>
      <c r="L4" s="214"/>
      <c r="M4" s="214"/>
      <c r="N4" s="214"/>
    </row>
    <row r="5" spans="2:14" ht="70.5" customHeight="1">
      <c r="B5" s="523" t="s">
        <v>799</v>
      </c>
      <c r="C5" s="523"/>
      <c r="D5" s="523"/>
      <c r="E5" s="523"/>
      <c r="F5" s="523"/>
      <c r="G5" s="523"/>
      <c r="H5" s="214"/>
      <c r="I5" s="214"/>
      <c r="J5" s="214"/>
      <c r="K5" s="214"/>
      <c r="L5" s="214"/>
      <c r="M5" s="214"/>
      <c r="N5" s="214"/>
    </row>
    <row r="6" spans="2:14">
      <c r="B6" s="217" t="s">
        <v>130</v>
      </c>
      <c r="C6" s="217" t="s">
        <v>200</v>
      </c>
      <c r="D6" s="218" t="s">
        <v>119</v>
      </c>
      <c r="E6" s="217" t="s">
        <v>201</v>
      </c>
      <c r="F6" s="217" t="s">
        <v>282</v>
      </c>
      <c r="G6" s="217" t="s">
        <v>284</v>
      </c>
      <c r="H6" s="219"/>
      <c r="I6" s="219"/>
      <c r="J6" s="219"/>
      <c r="K6" s="219"/>
      <c r="L6" s="219"/>
      <c r="M6" s="219"/>
      <c r="N6" s="219"/>
    </row>
    <row r="7" spans="2:14">
      <c r="B7" s="220">
        <v>1</v>
      </c>
      <c r="C7" s="221" t="s">
        <v>624</v>
      </c>
      <c r="D7" s="222"/>
      <c r="E7" s="220"/>
      <c r="F7" s="220"/>
      <c r="G7" s="220"/>
      <c r="H7" s="219"/>
      <c r="I7" s="219"/>
      <c r="J7" s="219"/>
      <c r="K7" s="219"/>
      <c r="L7" s="219"/>
      <c r="M7" s="219"/>
      <c r="N7" s="219"/>
    </row>
    <row r="8" spans="2:14">
      <c r="B8" s="223">
        <v>1.1000000000000001</v>
      </c>
      <c r="C8" s="224" t="s">
        <v>9</v>
      </c>
      <c r="D8" s="225" t="s">
        <v>5</v>
      </c>
      <c r="E8" s="226">
        <v>200</v>
      </c>
      <c r="F8" s="227">
        <v>19000</v>
      </c>
      <c r="G8" s="228">
        <f>+F8*E8</f>
        <v>3800000</v>
      </c>
      <c r="H8" s="219"/>
      <c r="I8" s="219"/>
      <c r="J8" s="219"/>
      <c r="K8" s="219"/>
      <c r="L8" s="219"/>
      <c r="M8" s="219"/>
      <c r="N8" s="219"/>
    </row>
    <row r="9" spans="2:14">
      <c r="B9" s="223">
        <v>1.2</v>
      </c>
      <c r="C9" s="224" t="s">
        <v>623</v>
      </c>
      <c r="D9" s="225" t="s">
        <v>5</v>
      </c>
      <c r="E9" s="226">
        <v>160</v>
      </c>
      <c r="F9" s="227">
        <v>19000</v>
      </c>
      <c r="G9" s="228">
        <f t="shared" ref="G9:G72" si="0">+F9*E9</f>
        <v>3040000</v>
      </c>
      <c r="H9" s="219"/>
      <c r="I9" s="219"/>
      <c r="J9" s="219"/>
      <c r="K9" s="219"/>
      <c r="L9" s="219"/>
      <c r="M9" s="219"/>
      <c r="N9" s="219"/>
    </row>
    <row r="10" spans="2:14">
      <c r="B10" s="223">
        <v>1.3</v>
      </c>
      <c r="C10" s="224" t="s">
        <v>622</v>
      </c>
      <c r="D10" s="225" t="s">
        <v>5</v>
      </c>
      <c r="E10" s="226">
        <v>160</v>
      </c>
      <c r="F10" s="227">
        <v>19000</v>
      </c>
      <c r="G10" s="228">
        <f t="shared" si="0"/>
        <v>3040000</v>
      </c>
      <c r="H10" s="219"/>
      <c r="I10" s="219"/>
      <c r="J10" s="219"/>
      <c r="K10" s="219"/>
      <c r="L10" s="219"/>
      <c r="M10" s="219"/>
      <c r="N10" s="219"/>
    </row>
    <row r="11" spans="2:14">
      <c r="B11" s="223">
        <v>1.4</v>
      </c>
      <c r="C11" s="224" t="s">
        <v>10</v>
      </c>
      <c r="D11" s="225" t="s">
        <v>5</v>
      </c>
      <c r="E11" s="226">
        <v>1800</v>
      </c>
      <c r="F11" s="227">
        <v>19000</v>
      </c>
      <c r="G11" s="228">
        <f t="shared" si="0"/>
        <v>34200000</v>
      </c>
      <c r="H11" s="219"/>
      <c r="I11" s="219"/>
      <c r="J11" s="219"/>
      <c r="K11" s="219"/>
      <c r="L11" s="219"/>
      <c r="M11" s="219"/>
      <c r="N11" s="219"/>
    </row>
    <row r="12" spans="2:14">
      <c r="B12" s="223">
        <v>1.5</v>
      </c>
      <c r="C12" s="224" t="s">
        <v>11</v>
      </c>
      <c r="D12" s="225" t="s">
        <v>5</v>
      </c>
      <c r="E12" s="226">
        <v>800</v>
      </c>
      <c r="F12" s="227">
        <v>26000</v>
      </c>
      <c r="G12" s="228">
        <f t="shared" si="0"/>
        <v>20800000</v>
      </c>
      <c r="H12" s="219"/>
      <c r="I12" s="219"/>
      <c r="J12" s="219"/>
      <c r="K12" s="219"/>
      <c r="L12" s="219"/>
      <c r="M12" s="219"/>
      <c r="N12" s="219"/>
    </row>
    <row r="13" spans="2:14">
      <c r="B13" s="223">
        <v>1.6</v>
      </c>
      <c r="C13" s="224" t="s">
        <v>621</v>
      </c>
      <c r="D13" s="225" t="s">
        <v>3</v>
      </c>
      <c r="E13" s="226">
        <v>20</v>
      </c>
      <c r="F13" s="227">
        <v>41000</v>
      </c>
      <c r="G13" s="228">
        <f t="shared" si="0"/>
        <v>820000</v>
      </c>
      <c r="H13" s="219"/>
      <c r="I13" s="219"/>
      <c r="J13" s="219"/>
      <c r="K13" s="219"/>
      <c r="L13" s="219"/>
      <c r="M13" s="219"/>
      <c r="N13" s="219"/>
    </row>
    <row r="14" spans="2:14">
      <c r="B14" s="223">
        <v>1.7</v>
      </c>
      <c r="C14" s="224" t="s">
        <v>12</v>
      </c>
      <c r="D14" s="225" t="s">
        <v>5</v>
      </c>
      <c r="E14" s="226">
        <v>600</v>
      </c>
      <c r="F14" s="227">
        <v>20000</v>
      </c>
      <c r="G14" s="228">
        <f t="shared" si="0"/>
        <v>12000000</v>
      </c>
      <c r="H14" s="219"/>
      <c r="I14" s="219"/>
      <c r="J14" s="219"/>
      <c r="K14" s="219"/>
      <c r="L14" s="219"/>
      <c r="M14" s="219"/>
      <c r="N14" s="219"/>
    </row>
    <row r="15" spans="2:14">
      <c r="B15" s="223">
        <v>1.8</v>
      </c>
      <c r="C15" s="224" t="s">
        <v>15</v>
      </c>
      <c r="D15" s="225" t="s">
        <v>5</v>
      </c>
      <c r="E15" s="226">
        <v>500</v>
      </c>
      <c r="F15" s="227">
        <v>30000</v>
      </c>
      <c r="G15" s="228">
        <f t="shared" si="0"/>
        <v>15000000</v>
      </c>
      <c r="H15" s="219"/>
      <c r="I15" s="219"/>
      <c r="J15" s="219"/>
      <c r="K15" s="219"/>
      <c r="L15" s="219"/>
      <c r="M15" s="219"/>
      <c r="N15" s="219"/>
    </row>
    <row r="16" spans="2:14">
      <c r="B16" s="223">
        <v>1.9</v>
      </c>
      <c r="C16" s="224" t="s">
        <v>16</v>
      </c>
      <c r="D16" s="225" t="s">
        <v>3</v>
      </c>
      <c r="E16" s="226">
        <v>30</v>
      </c>
      <c r="F16" s="227">
        <v>26000</v>
      </c>
      <c r="G16" s="228">
        <f t="shared" si="0"/>
        <v>780000</v>
      </c>
      <c r="H16" s="219"/>
      <c r="I16" s="219"/>
      <c r="J16" s="219"/>
      <c r="K16" s="219"/>
      <c r="L16" s="219"/>
      <c r="M16" s="219"/>
      <c r="N16" s="219"/>
    </row>
    <row r="17" spans="2:14">
      <c r="B17" s="229">
        <v>1.1000000000000001</v>
      </c>
      <c r="C17" s="224" t="s">
        <v>18</v>
      </c>
      <c r="D17" s="225" t="s">
        <v>1</v>
      </c>
      <c r="E17" s="226">
        <v>50</v>
      </c>
      <c r="F17" s="227">
        <v>22000</v>
      </c>
      <c r="G17" s="228">
        <f t="shared" si="0"/>
        <v>1100000</v>
      </c>
      <c r="H17" s="219"/>
      <c r="I17" s="219"/>
      <c r="J17" s="219"/>
      <c r="K17" s="219"/>
      <c r="L17" s="219"/>
      <c r="M17" s="219"/>
      <c r="N17" s="219"/>
    </row>
    <row r="18" spans="2:14" ht="24">
      <c r="B18" s="223">
        <v>1.1100000000000001</v>
      </c>
      <c r="C18" s="224" t="s">
        <v>84</v>
      </c>
      <c r="D18" s="225" t="s">
        <v>3</v>
      </c>
      <c r="E18" s="226">
        <v>1</v>
      </c>
      <c r="F18" s="227">
        <v>400000</v>
      </c>
      <c r="G18" s="228">
        <f t="shared" si="0"/>
        <v>400000</v>
      </c>
      <c r="H18" s="219"/>
      <c r="I18" s="219"/>
      <c r="J18" s="219"/>
      <c r="K18" s="219"/>
      <c r="L18" s="219"/>
      <c r="M18" s="219"/>
      <c r="N18" s="219"/>
    </row>
    <row r="19" spans="2:14">
      <c r="B19" s="223">
        <v>1.1200000000000001</v>
      </c>
      <c r="C19" s="230" t="s">
        <v>787</v>
      </c>
      <c r="D19" s="225" t="s">
        <v>5</v>
      </c>
      <c r="E19" s="226">
        <v>2000</v>
      </c>
      <c r="F19" s="227">
        <v>22000</v>
      </c>
      <c r="G19" s="228">
        <f>+F19*E19</f>
        <v>44000000</v>
      </c>
      <c r="H19" s="219"/>
      <c r="I19" s="219"/>
      <c r="J19" s="219"/>
      <c r="K19" s="219"/>
      <c r="L19" s="219"/>
      <c r="M19" s="219"/>
      <c r="N19" s="219"/>
    </row>
    <row r="20" spans="2:14">
      <c r="B20" s="220">
        <v>2</v>
      </c>
      <c r="C20" s="221" t="s">
        <v>202</v>
      </c>
      <c r="D20" s="222"/>
      <c r="E20" s="231"/>
      <c r="F20" s="232"/>
      <c r="G20" s="233"/>
      <c r="H20" s="219"/>
      <c r="I20" s="219"/>
      <c r="J20" s="219"/>
      <c r="K20" s="219"/>
      <c r="L20" s="219"/>
      <c r="M20" s="219"/>
      <c r="N20" s="219"/>
    </row>
    <row r="21" spans="2:14">
      <c r="B21" s="223">
        <v>2.1</v>
      </c>
      <c r="C21" s="224" t="s">
        <v>76</v>
      </c>
      <c r="D21" s="225" t="s">
        <v>5</v>
      </c>
      <c r="E21" s="226">
        <v>50</v>
      </c>
      <c r="F21" s="234">
        <v>128000</v>
      </c>
      <c r="G21" s="228">
        <f t="shared" si="0"/>
        <v>6400000</v>
      </c>
      <c r="H21" s="219"/>
      <c r="I21" s="219"/>
      <c r="J21" s="219"/>
      <c r="K21" s="219"/>
      <c r="L21" s="219"/>
      <c r="M21" s="219"/>
      <c r="N21" s="219"/>
    </row>
    <row r="22" spans="2:14">
      <c r="B22" s="223">
        <v>2.2000000000000002</v>
      </c>
      <c r="C22" s="224" t="s">
        <v>203</v>
      </c>
      <c r="D22" s="225" t="s">
        <v>5</v>
      </c>
      <c r="E22" s="226">
        <v>50</v>
      </c>
      <c r="F22" s="234">
        <v>90000</v>
      </c>
      <c r="G22" s="228">
        <f t="shared" si="0"/>
        <v>4500000</v>
      </c>
      <c r="H22" s="219"/>
      <c r="I22" s="219"/>
      <c r="J22" s="219"/>
      <c r="K22" s="219"/>
      <c r="L22" s="219"/>
      <c r="M22" s="219"/>
      <c r="N22" s="219"/>
    </row>
    <row r="23" spans="2:14">
      <c r="B23" s="223">
        <v>2.2999999999999998</v>
      </c>
      <c r="C23" s="224" t="s">
        <v>77</v>
      </c>
      <c r="D23" s="225" t="s">
        <v>5</v>
      </c>
      <c r="E23" s="226">
        <v>50</v>
      </c>
      <c r="F23" s="234">
        <v>87300</v>
      </c>
      <c r="G23" s="228">
        <f t="shared" si="0"/>
        <v>4365000</v>
      </c>
      <c r="H23" s="219"/>
      <c r="I23" s="219"/>
      <c r="J23" s="219"/>
      <c r="K23" s="219"/>
      <c r="L23" s="219"/>
      <c r="M23" s="219"/>
      <c r="N23" s="219"/>
    </row>
    <row r="24" spans="2:14">
      <c r="B24" s="223">
        <v>2.4</v>
      </c>
      <c r="C24" s="224" t="s">
        <v>204</v>
      </c>
      <c r="D24" s="225" t="s">
        <v>5</v>
      </c>
      <c r="E24" s="226">
        <v>50</v>
      </c>
      <c r="F24" s="234">
        <v>80000</v>
      </c>
      <c r="G24" s="228">
        <f t="shared" si="0"/>
        <v>4000000</v>
      </c>
      <c r="H24" s="219"/>
      <c r="I24" s="219"/>
      <c r="J24" s="219"/>
      <c r="K24" s="219"/>
      <c r="L24" s="219"/>
      <c r="M24" s="219"/>
      <c r="N24" s="219"/>
    </row>
    <row r="25" spans="2:14">
      <c r="B25" s="223">
        <v>2.5</v>
      </c>
      <c r="C25" s="224" t="s">
        <v>78</v>
      </c>
      <c r="D25" s="225" t="s">
        <v>5</v>
      </c>
      <c r="E25" s="226">
        <v>50</v>
      </c>
      <c r="F25" s="234">
        <v>90000</v>
      </c>
      <c r="G25" s="228">
        <f t="shared" si="0"/>
        <v>4500000</v>
      </c>
      <c r="H25" s="219"/>
      <c r="I25" s="219"/>
      <c r="J25" s="219"/>
      <c r="K25" s="219"/>
      <c r="L25" s="219"/>
      <c r="M25" s="219"/>
      <c r="N25" s="219"/>
    </row>
    <row r="26" spans="2:14">
      <c r="B26" s="223">
        <v>2.6</v>
      </c>
      <c r="C26" s="224" t="s">
        <v>205</v>
      </c>
      <c r="D26" s="225" t="s">
        <v>5</v>
      </c>
      <c r="E26" s="226">
        <v>50</v>
      </c>
      <c r="F26" s="234">
        <v>90000</v>
      </c>
      <c r="G26" s="228">
        <f t="shared" si="0"/>
        <v>4500000</v>
      </c>
      <c r="H26" s="219"/>
      <c r="I26" s="219"/>
      <c r="J26" s="219"/>
      <c r="K26" s="219"/>
      <c r="L26" s="219"/>
      <c r="M26" s="219"/>
      <c r="N26" s="219"/>
    </row>
    <row r="27" spans="2:14">
      <c r="B27" s="223">
        <v>2.7</v>
      </c>
      <c r="C27" s="224" t="s">
        <v>79</v>
      </c>
      <c r="D27" s="225" t="s">
        <v>5</v>
      </c>
      <c r="E27" s="226">
        <v>50</v>
      </c>
      <c r="F27" s="234">
        <v>120000</v>
      </c>
      <c r="G27" s="228">
        <f t="shared" si="0"/>
        <v>6000000</v>
      </c>
      <c r="H27" s="219"/>
      <c r="I27" s="219"/>
      <c r="J27" s="219"/>
      <c r="K27" s="219"/>
      <c r="L27" s="219"/>
      <c r="M27" s="219"/>
      <c r="N27" s="219"/>
    </row>
    <row r="28" spans="2:14">
      <c r="B28" s="223">
        <v>2.8</v>
      </c>
      <c r="C28" s="224" t="s">
        <v>206</v>
      </c>
      <c r="D28" s="225" t="s">
        <v>5</v>
      </c>
      <c r="E28" s="226">
        <v>50</v>
      </c>
      <c r="F28" s="234">
        <v>110000</v>
      </c>
      <c r="G28" s="228">
        <f t="shared" si="0"/>
        <v>5500000</v>
      </c>
      <c r="H28" s="219"/>
      <c r="I28" s="219"/>
      <c r="J28" s="219"/>
      <c r="K28" s="219"/>
      <c r="L28" s="219"/>
      <c r="M28" s="219"/>
      <c r="N28" s="219"/>
    </row>
    <row r="29" spans="2:14">
      <c r="B29" s="220">
        <v>3</v>
      </c>
      <c r="C29" s="221" t="s">
        <v>619</v>
      </c>
      <c r="D29" s="222"/>
      <c r="E29" s="231"/>
      <c r="F29" s="232"/>
      <c r="G29" s="233"/>
      <c r="H29" s="219"/>
      <c r="I29" s="219"/>
      <c r="J29" s="219"/>
      <c r="K29" s="219"/>
      <c r="L29" s="219"/>
      <c r="M29" s="219"/>
      <c r="N29" s="219"/>
    </row>
    <row r="30" spans="2:14">
      <c r="B30" s="223">
        <v>3.1</v>
      </c>
      <c r="C30" s="224" t="s">
        <v>618</v>
      </c>
      <c r="D30" s="225" t="s">
        <v>3</v>
      </c>
      <c r="E30" s="226">
        <v>100</v>
      </c>
      <c r="F30" s="234">
        <v>291000</v>
      </c>
      <c r="G30" s="228">
        <f t="shared" si="0"/>
        <v>29100000</v>
      </c>
      <c r="H30" s="219"/>
      <c r="I30" s="219"/>
      <c r="J30" s="219"/>
      <c r="K30" s="219"/>
      <c r="L30" s="219"/>
      <c r="M30" s="219"/>
      <c r="N30" s="219"/>
    </row>
    <row r="31" spans="2:14">
      <c r="B31" s="223">
        <v>3.2</v>
      </c>
      <c r="C31" s="224" t="s">
        <v>617</v>
      </c>
      <c r="D31" s="225" t="s">
        <v>3</v>
      </c>
      <c r="E31" s="226">
        <v>100</v>
      </c>
      <c r="F31" s="234">
        <v>40000</v>
      </c>
      <c r="G31" s="228">
        <f t="shared" si="0"/>
        <v>4000000</v>
      </c>
      <c r="H31" s="219"/>
      <c r="I31" s="219"/>
      <c r="J31" s="219"/>
      <c r="K31" s="219"/>
      <c r="L31" s="219"/>
      <c r="M31" s="219"/>
      <c r="N31" s="219"/>
    </row>
    <row r="32" spans="2:14">
      <c r="B32" s="223">
        <v>3.3</v>
      </c>
      <c r="C32" s="224" t="s">
        <v>616</v>
      </c>
      <c r="D32" s="225" t="s">
        <v>3</v>
      </c>
      <c r="E32" s="226">
        <v>30</v>
      </c>
      <c r="F32" s="234">
        <v>150000</v>
      </c>
      <c r="G32" s="228">
        <f t="shared" si="0"/>
        <v>4500000</v>
      </c>
      <c r="H32" s="219"/>
      <c r="I32" s="219"/>
      <c r="J32" s="219"/>
      <c r="K32" s="219"/>
      <c r="L32" s="219"/>
      <c r="M32" s="219"/>
      <c r="N32" s="219"/>
    </row>
    <row r="33" spans="2:14">
      <c r="B33" s="223">
        <v>3.4</v>
      </c>
      <c r="C33" s="224" t="s">
        <v>615</v>
      </c>
      <c r="D33" s="225" t="s">
        <v>3</v>
      </c>
      <c r="E33" s="226">
        <v>40</v>
      </c>
      <c r="F33" s="234">
        <v>80000</v>
      </c>
      <c r="G33" s="228">
        <f t="shared" si="0"/>
        <v>3200000</v>
      </c>
      <c r="H33" s="219"/>
      <c r="I33" s="219"/>
      <c r="J33" s="219"/>
      <c r="K33" s="219"/>
      <c r="L33" s="219"/>
      <c r="M33" s="219"/>
      <c r="N33" s="219"/>
    </row>
    <row r="34" spans="2:14">
      <c r="B34" s="223">
        <v>3.5</v>
      </c>
      <c r="C34" s="224" t="s">
        <v>614</v>
      </c>
      <c r="D34" s="225" t="s">
        <v>3</v>
      </c>
      <c r="E34" s="226">
        <v>1</v>
      </c>
      <c r="F34" s="234">
        <v>900000</v>
      </c>
      <c r="G34" s="228">
        <f t="shared" si="0"/>
        <v>900000</v>
      </c>
      <c r="H34" s="219"/>
      <c r="I34" s="219"/>
      <c r="J34" s="219"/>
      <c r="K34" s="219"/>
      <c r="L34" s="219"/>
      <c r="M34" s="219"/>
      <c r="N34" s="219"/>
    </row>
    <row r="35" spans="2:14">
      <c r="B35" s="223">
        <v>3.6</v>
      </c>
      <c r="C35" s="224" t="s">
        <v>613</v>
      </c>
      <c r="D35" s="225" t="s">
        <v>3</v>
      </c>
      <c r="E35" s="226">
        <v>1</v>
      </c>
      <c r="F35" s="234">
        <v>2100000</v>
      </c>
      <c r="G35" s="228">
        <f t="shared" si="0"/>
        <v>2100000</v>
      </c>
      <c r="H35" s="219"/>
      <c r="I35" s="219"/>
      <c r="J35" s="219"/>
      <c r="K35" s="219"/>
      <c r="L35" s="219"/>
      <c r="M35" s="219"/>
      <c r="N35" s="219"/>
    </row>
    <row r="36" spans="2:14">
      <c r="B36" s="223">
        <v>3.7</v>
      </c>
      <c r="C36" s="224" t="s">
        <v>0</v>
      </c>
      <c r="D36" s="225" t="s">
        <v>1</v>
      </c>
      <c r="E36" s="226">
        <v>1</v>
      </c>
      <c r="F36" s="234">
        <v>65000</v>
      </c>
      <c r="G36" s="228">
        <f t="shared" si="0"/>
        <v>65000</v>
      </c>
      <c r="H36" s="219"/>
      <c r="I36" s="219"/>
      <c r="J36" s="219"/>
      <c r="K36" s="219"/>
      <c r="L36" s="219"/>
      <c r="M36" s="219"/>
      <c r="N36" s="219"/>
    </row>
    <row r="37" spans="2:14">
      <c r="B37" s="223">
        <v>3.8</v>
      </c>
      <c r="C37" s="224" t="s">
        <v>612</v>
      </c>
      <c r="D37" s="225" t="s">
        <v>3</v>
      </c>
      <c r="E37" s="226">
        <v>1</v>
      </c>
      <c r="F37" s="234">
        <v>310000</v>
      </c>
      <c r="G37" s="228">
        <f t="shared" si="0"/>
        <v>310000</v>
      </c>
      <c r="H37" s="219"/>
      <c r="I37" s="219"/>
      <c r="J37" s="219"/>
      <c r="K37" s="219"/>
      <c r="L37" s="219"/>
      <c r="M37" s="219"/>
      <c r="N37" s="219"/>
    </row>
    <row r="38" spans="2:14">
      <c r="B38" s="223">
        <v>3.9</v>
      </c>
      <c r="C38" s="224" t="s">
        <v>118</v>
      </c>
      <c r="D38" s="225" t="s">
        <v>3</v>
      </c>
      <c r="E38" s="226">
        <v>10</v>
      </c>
      <c r="F38" s="234">
        <v>66000</v>
      </c>
      <c r="G38" s="228">
        <f t="shared" si="0"/>
        <v>660000</v>
      </c>
      <c r="H38" s="219"/>
      <c r="I38" s="219"/>
      <c r="J38" s="219"/>
      <c r="K38" s="219"/>
      <c r="L38" s="219"/>
      <c r="M38" s="219"/>
      <c r="N38" s="219"/>
    </row>
    <row r="39" spans="2:14">
      <c r="B39" s="229">
        <v>3.1</v>
      </c>
      <c r="C39" s="224" t="s">
        <v>611</v>
      </c>
      <c r="D39" s="225" t="s">
        <v>1</v>
      </c>
      <c r="E39" s="226">
        <v>200</v>
      </c>
      <c r="F39" s="234">
        <v>5600</v>
      </c>
      <c r="G39" s="228">
        <f t="shared" si="0"/>
        <v>1120000</v>
      </c>
      <c r="H39" s="219"/>
      <c r="I39" s="219"/>
      <c r="J39" s="219"/>
      <c r="K39" s="219"/>
      <c r="L39" s="219"/>
      <c r="M39" s="219"/>
      <c r="N39" s="219"/>
    </row>
    <row r="40" spans="2:14">
      <c r="B40" s="223">
        <v>3.11</v>
      </c>
      <c r="C40" s="224" t="s">
        <v>610</v>
      </c>
      <c r="D40" s="225" t="s">
        <v>3</v>
      </c>
      <c r="E40" s="226">
        <v>1</v>
      </c>
      <c r="F40" s="234">
        <v>9000</v>
      </c>
      <c r="G40" s="228">
        <f t="shared" si="0"/>
        <v>9000</v>
      </c>
      <c r="H40" s="219"/>
      <c r="I40" s="219"/>
      <c r="J40" s="219"/>
      <c r="K40" s="219"/>
      <c r="L40" s="219"/>
      <c r="M40" s="219"/>
      <c r="N40" s="219"/>
    </row>
    <row r="41" spans="2:14">
      <c r="B41" s="223">
        <v>3.12</v>
      </c>
      <c r="C41" s="224" t="s">
        <v>609</v>
      </c>
      <c r="D41" s="225" t="s">
        <v>1</v>
      </c>
      <c r="E41" s="226">
        <v>200</v>
      </c>
      <c r="F41" s="234">
        <v>32000</v>
      </c>
      <c r="G41" s="228">
        <f t="shared" si="0"/>
        <v>6400000</v>
      </c>
      <c r="H41" s="219"/>
      <c r="I41" s="219"/>
      <c r="J41" s="219"/>
      <c r="K41" s="219"/>
      <c r="L41" s="219"/>
      <c r="M41" s="219"/>
      <c r="N41" s="219"/>
    </row>
    <row r="42" spans="2:14">
      <c r="B42" s="223">
        <v>3.13</v>
      </c>
      <c r="C42" s="224" t="s">
        <v>608</v>
      </c>
      <c r="D42" s="225" t="s">
        <v>1</v>
      </c>
      <c r="E42" s="226">
        <v>200</v>
      </c>
      <c r="F42" s="234">
        <v>40000</v>
      </c>
      <c r="G42" s="228">
        <f t="shared" si="0"/>
        <v>8000000</v>
      </c>
      <c r="H42" s="219"/>
      <c r="I42" s="219"/>
      <c r="J42" s="219"/>
      <c r="K42" s="219"/>
      <c r="L42" s="219"/>
      <c r="M42" s="219"/>
      <c r="N42" s="219"/>
    </row>
    <row r="43" spans="2:14">
      <c r="B43" s="223">
        <v>3.14</v>
      </c>
      <c r="C43" s="224" t="s">
        <v>607</v>
      </c>
      <c r="D43" s="225" t="s">
        <v>1</v>
      </c>
      <c r="E43" s="226">
        <v>200</v>
      </c>
      <c r="F43" s="234">
        <v>56000</v>
      </c>
      <c r="G43" s="228">
        <f t="shared" si="0"/>
        <v>11200000</v>
      </c>
      <c r="H43" s="219"/>
      <c r="I43" s="219"/>
      <c r="J43" s="219"/>
      <c r="K43" s="219"/>
      <c r="L43" s="219"/>
      <c r="M43" s="219"/>
      <c r="N43" s="219"/>
    </row>
    <row r="44" spans="2:14">
      <c r="B44" s="223">
        <v>3.15</v>
      </c>
      <c r="C44" s="224" t="s">
        <v>606</v>
      </c>
      <c r="D44" s="225" t="s">
        <v>1</v>
      </c>
      <c r="E44" s="226">
        <v>150</v>
      </c>
      <c r="F44" s="234">
        <v>190000</v>
      </c>
      <c r="G44" s="228">
        <f t="shared" si="0"/>
        <v>28500000</v>
      </c>
      <c r="H44" s="219"/>
      <c r="I44" s="219"/>
      <c r="J44" s="219"/>
      <c r="K44" s="219"/>
      <c r="L44" s="219"/>
      <c r="M44" s="219"/>
      <c r="N44" s="219"/>
    </row>
    <row r="45" spans="2:14">
      <c r="B45" s="223">
        <v>3.16</v>
      </c>
      <c r="C45" s="224" t="s">
        <v>605</v>
      </c>
      <c r="D45" s="225" t="s">
        <v>1</v>
      </c>
      <c r="E45" s="226">
        <v>1</v>
      </c>
      <c r="F45" s="234">
        <v>60000</v>
      </c>
      <c r="G45" s="228">
        <f t="shared" si="0"/>
        <v>60000</v>
      </c>
      <c r="H45" s="219"/>
      <c r="I45" s="219"/>
      <c r="J45" s="219"/>
      <c r="K45" s="219"/>
      <c r="L45" s="219"/>
      <c r="M45" s="219"/>
      <c r="N45" s="219"/>
    </row>
    <row r="46" spans="2:14">
      <c r="B46" s="223">
        <v>3.17</v>
      </c>
      <c r="C46" s="224" t="s">
        <v>604</v>
      </c>
      <c r="D46" s="225" t="s">
        <v>3</v>
      </c>
      <c r="E46" s="226">
        <v>1</v>
      </c>
      <c r="F46" s="234">
        <v>160000</v>
      </c>
      <c r="G46" s="228">
        <f t="shared" si="0"/>
        <v>160000</v>
      </c>
      <c r="H46" s="219"/>
      <c r="I46" s="219"/>
      <c r="J46" s="219"/>
      <c r="K46" s="219"/>
      <c r="L46" s="219"/>
      <c r="M46" s="219"/>
      <c r="N46" s="219"/>
    </row>
    <row r="47" spans="2:14">
      <c r="B47" s="223">
        <v>3.18</v>
      </c>
      <c r="C47" s="224" t="s">
        <v>603</v>
      </c>
      <c r="D47" s="225" t="s">
        <v>3</v>
      </c>
      <c r="E47" s="226">
        <v>1</v>
      </c>
      <c r="F47" s="234">
        <v>320000</v>
      </c>
      <c r="G47" s="228">
        <f t="shared" si="0"/>
        <v>320000</v>
      </c>
      <c r="H47" s="219"/>
      <c r="I47" s="219"/>
      <c r="J47" s="219"/>
      <c r="K47" s="219"/>
      <c r="L47" s="219"/>
      <c r="M47" s="219"/>
      <c r="N47" s="219"/>
    </row>
    <row r="48" spans="2:14">
      <c r="B48" s="223">
        <v>3.19</v>
      </c>
      <c r="C48" s="224" t="s">
        <v>602</v>
      </c>
      <c r="D48" s="225" t="s">
        <v>3</v>
      </c>
      <c r="E48" s="226">
        <v>1</v>
      </c>
      <c r="F48" s="234">
        <v>476000</v>
      </c>
      <c r="G48" s="228">
        <f t="shared" si="0"/>
        <v>476000</v>
      </c>
      <c r="H48" s="219"/>
      <c r="I48" s="219"/>
      <c r="J48" s="219"/>
      <c r="K48" s="219"/>
      <c r="L48" s="219"/>
      <c r="M48" s="219"/>
      <c r="N48" s="219"/>
    </row>
    <row r="49" spans="2:14">
      <c r="B49" s="223">
        <v>3.2</v>
      </c>
      <c r="C49" s="224" t="s">
        <v>601</v>
      </c>
      <c r="D49" s="225" t="s">
        <v>3</v>
      </c>
      <c r="E49" s="226">
        <v>1</v>
      </c>
      <c r="F49" s="234">
        <v>613000</v>
      </c>
      <c r="G49" s="228">
        <f t="shared" si="0"/>
        <v>613000</v>
      </c>
      <c r="H49" s="219"/>
      <c r="I49" s="219"/>
      <c r="J49" s="219"/>
      <c r="K49" s="219"/>
      <c r="L49" s="219"/>
      <c r="M49" s="219"/>
      <c r="N49" s="219"/>
    </row>
    <row r="50" spans="2:14">
      <c r="B50" s="223">
        <v>3.21</v>
      </c>
      <c r="C50" s="224" t="s">
        <v>600</v>
      </c>
      <c r="D50" s="225" t="s">
        <v>3</v>
      </c>
      <c r="E50" s="226">
        <v>1</v>
      </c>
      <c r="F50" s="234">
        <v>600000</v>
      </c>
      <c r="G50" s="228">
        <f t="shared" si="0"/>
        <v>600000</v>
      </c>
      <c r="H50" s="219"/>
      <c r="I50" s="219"/>
      <c r="J50" s="219"/>
      <c r="K50" s="219"/>
      <c r="L50" s="219"/>
      <c r="M50" s="219"/>
      <c r="N50" s="219"/>
    </row>
    <row r="51" spans="2:14">
      <c r="B51" s="223">
        <v>3.22</v>
      </c>
      <c r="C51" s="224" t="s">
        <v>599</v>
      </c>
      <c r="D51" s="225" t="s">
        <v>3</v>
      </c>
      <c r="E51" s="226">
        <v>1</v>
      </c>
      <c r="F51" s="234">
        <v>980000</v>
      </c>
      <c r="G51" s="228">
        <f t="shared" si="0"/>
        <v>980000</v>
      </c>
      <c r="H51" s="219"/>
      <c r="I51" s="219"/>
      <c r="J51" s="219"/>
      <c r="K51" s="219"/>
      <c r="L51" s="219"/>
      <c r="M51" s="219"/>
      <c r="N51" s="219"/>
    </row>
    <row r="52" spans="2:14">
      <c r="B52" s="223">
        <v>3.23</v>
      </c>
      <c r="C52" s="224" t="s">
        <v>598</v>
      </c>
      <c r="D52" s="225" t="s">
        <v>3</v>
      </c>
      <c r="E52" s="226">
        <v>1</v>
      </c>
      <c r="F52" s="234">
        <v>592000</v>
      </c>
      <c r="G52" s="228">
        <f t="shared" si="0"/>
        <v>592000</v>
      </c>
      <c r="H52" s="219"/>
      <c r="I52" s="219"/>
      <c r="J52" s="219"/>
      <c r="K52" s="219"/>
      <c r="L52" s="219"/>
      <c r="M52" s="219"/>
      <c r="N52" s="219"/>
    </row>
    <row r="53" spans="2:14">
      <c r="B53" s="223">
        <v>3.24</v>
      </c>
      <c r="C53" s="224" t="s">
        <v>597</v>
      </c>
      <c r="D53" s="225" t="s">
        <v>1</v>
      </c>
      <c r="E53" s="226">
        <v>1</v>
      </c>
      <c r="F53" s="234">
        <v>156000</v>
      </c>
      <c r="G53" s="228">
        <f t="shared" si="0"/>
        <v>156000</v>
      </c>
      <c r="H53" s="219"/>
      <c r="I53" s="219"/>
      <c r="J53" s="219"/>
      <c r="K53" s="219"/>
      <c r="L53" s="219"/>
      <c r="M53" s="219"/>
      <c r="N53" s="219"/>
    </row>
    <row r="54" spans="2:14">
      <c r="B54" s="223">
        <v>3.25</v>
      </c>
      <c r="C54" s="224" t="s">
        <v>596</v>
      </c>
      <c r="D54" s="225" t="s">
        <v>3</v>
      </c>
      <c r="E54" s="226">
        <v>1</v>
      </c>
      <c r="F54" s="234">
        <v>19000</v>
      </c>
      <c r="G54" s="228">
        <f t="shared" si="0"/>
        <v>19000</v>
      </c>
      <c r="H54" s="219"/>
      <c r="I54" s="219"/>
      <c r="J54" s="219"/>
      <c r="K54" s="219"/>
      <c r="L54" s="219"/>
      <c r="M54" s="219"/>
      <c r="N54" s="219"/>
    </row>
    <row r="55" spans="2:14">
      <c r="B55" s="223">
        <v>3.26</v>
      </c>
      <c r="C55" s="224" t="s">
        <v>595</v>
      </c>
      <c r="D55" s="225" t="s">
        <v>3</v>
      </c>
      <c r="E55" s="226">
        <v>1</v>
      </c>
      <c r="F55" s="234">
        <v>41000</v>
      </c>
      <c r="G55" s="228">
        <f t="shared" si="0"/>
        <v>41000</v>
      </c>
      <c r="H55" s="219"/>
      <c r="I55" s="219"/>
      <c r="J55" s="219"/>
      <c r="K55" s="219"/>
      <c r="L55" s="219"/>
      <c r="M55" s="219"/>
      <c r="N55" s="219"/>
    </row>
    <row r="56" spans="2:14">
      <c r="B56" s="223">
        <v>3.27</v>
      </c>
      <c r="C56" s="224" t="s">
        <v>594</v>
      </c>
      <c r="D56" s="225" t="s">
        <v>1</v>
      </c>
      <c r="E56" s="226">
        <v>1</v>
      </c>
      <c r="F56" s="234">
        <v>8100</v>
      </c>
      <c r="G56" s="228">
        <f t="shared" si="0"/>
        <v>8100</v>
      </c>
      <c r="H56" s="219"/>
      <c r="I56" s="219"/>
      <c r="J56" s="219"/>
      <c r="K56" s="219"/>
      <c r="L56" s="219"/>
      <c r="M56" s="219"/>
      <c r="N56" s="219"/>
    </row>
    <row r="57" spans="2:14">
      <c r="B57" s="223">
        <v>3.28</v>
      </c>
      <c r="C57" s="224" t="s">
        <v>593</v>
      </c>
      <c r="D57" s="225" t="s">
        <v>1</v>
      </c>
      <c r="E57" s="226">
        <v>1</v>
      </c>
      <c r="F57" s="234">
        <v>60000</v>
      </c>
      <c r="G57" s="228">
        <f t="shared" si="0"/>
        <v>60000</v>
      </c>
      <c r="H57" s="219"/>
      <c r="I57" s="219"/>
      <c r="J57" s="219"/>
      <c r="K57" s="219"/>
      <c r="L57" s="219"/>
      <c r="M57" s="219"/>
      <c r="N57" s="219"/>
    </row>
    <row r="58" spans="2:14">
      <c r="B58" s="223">
        <v>3.29</v>
      </c>
      <c r="C58" s="224" t="s">
        <v>592</v>
      </c>
      <c r="D58" s="225" t="s">
        <v>1</v>
      </c>
      <c r="E58" s="226">
        <v>1</v>
      </c>
      <c r="F58" s="234">
        <v>62000</v>
      </c>
      <c r="G58" s="228">
        <f t="shared" si="0"/>
        <v>62000</v>
      </c>
      <c r="H58" s="219"/>
      <c r="I58" s="219"/>
      <c r="J58" s="219"/>
      <c r="K58" s="219"/>
      <c r="L58" s="219"/>
      <c r="M58" s="219"/>
      <c r="N58" s="219"/>
    </row>
    <row r="59" spans="2:14">
      <c r="B59" s="223">
        <v>3.3</v>
      </c>
      <c r="C59" s="224" t="s">
        <v>591</v>
      </c>
      <c r="D59" s="225" t="s">
        <v>1</v>
      </c>
      <c r="E59" s="226">
        <v>1</v>
      </c>
      <c r="F59" s="234">
        <v>61000</v>
      </c>
      <c r="G59" s="228">
        <f t="shared" si="0"/>
        <v>61000</v>
      </c>
      <c r="H59" s="219"/>
      <c r="I59" s="219"/>
      <c r="J59" s="219"/>
      <c r="K59" s="219"/>
      <c r="L59" s="219"/>
      <c r="M59" s="219"/>
      <c r="N59" s="219"/>
    </row>
    <row r="60" spans="2:14">
      <c r="B60" s="223">
        <v>3.31</v>
      </c>
      <c r="C60" s="224" t="s">
        <v>590</v>
      </c>
      <c r="D60" s="225" t="s">
        <v>1</v>
      </c>
      <c r="E60" s="226">
        <v>1</v>
      </c>
      <c r="F60" s="234">
        <v>41000</v>
      </c>
      <c r="G60" s="228">
        <f t="shared" si="0"/>
        <v>41000</v>
      </c>
      <c r="H60" s="219"/>
      <c r="I60" s="219"/>
      <c r="J60" s="219"/>
      <c r="K60" s="219"/>
      <c r="L60" s="219"/>
      <c r="M60" s="219"/>
      <c r="N60" s="219"/>
    </row>
    <row r="61" spans="2:14">
      <c r="B61" s="223">
        <v>3.32</v>
      </c>
      <c r="C61" s="224" t="s">
        <v>589</v>
      </c>
      <c r="D61" s="225" t="s">
        <v>1</v>
      </c>
      <c r="E61" s="226">
        <v>1</v>
      </c>
      <c r="F61" s="234">
        <v>42000</v>
      </c>
      <c r="G61" s="228">
        <f t="shared" si="0"/>
        <v>42000</v>
      </c>
      <c r="H61" s="219"/>
      <c r="I61" s="219"/>
      <c r="J61" s="219"/>
      <c r="K61" s="219"/>
      <c r="L61" s="219"/>
      <c r="M61" s="219"/>
      <c r="N61" s="219"/>
    </row>
    <row r="62" spans="2:14">
      <c r="B62" s="223">
        <v>3.33</v>
      </c>
      <c r="C62" s="224" t="s">
        <v>588</v>
      </c>
      <c r="D62" s="225" t="s">
        <v>1</v>
      </c>
      <c r="E62" s="235">
        <v>1</v>
      </c>
      <c r="F62" s="234">
        <v>46800</v>
      </c>
      <c r="G62" s="228">
        <f t="shared" si="0"/>
        <v>46800</v>
      </c>
      <c r="H62" s="219"/>
      <c r="I62" s="219"/>
      <c r="J62" s="219"/>
      <c r="K62" s="219"/>
      <c r="L62" s="219"/>
      <c r="M62" s="219"/>
      <c r="N62" s="219"/>
    </row>
    <row r="63" spans="2:14">
      <c r="B63" s="223">
        <v>3.34</v>
      </c>
      <c r="C63" s="224" t="s">
        <v>587</v>
      </c>
      <c r="D63" s="225" t="s">
        <v>1</v>
      </c>
      <c r="E63" s="226">
        <v>1</v>
      </c>
      <c r="F63" s="234">
        <v>77400</v>
      </c>
      <c r="G63" s="228">
        <f t="shared" si="0"/>
        <v>77400</v>
      </c>
      <c r="H63" s="219"/>
      <c r="I63" s="219"/>
      <c r="J63" s="219"/>
      <c r="K63" s="219"/>
      <c r="L63" s="219"/>
      <c r="M63" s="219"/>
      <c r="N63" s="219"/>
    </row>
    <row r="64" spans="2:14">
      <c r="B64" s="223">
        <v>3.3500000000000099</v>
      </c>
      <c r="C64" s="224" t="s">
        <v>586</v>
      </c>
      <c r="D64" s="225" t="s">
        <v>3</v>
      </c>
      <c r="E64" s="226">
        <v>1</v>
      </c>
      <c r="F64" s="234">
        <v>980000</v>
      </c>
      <c r="G64" s="228">
        <f t="shared" si="0"/>
        <v>980000</v>
      </c>
      <c r="H64" s="219"/>
      <c r="I64" s="219"/>
      <c r="J64" s="219"/>
      <c r="K64" s="219"/>
      <c r="L64" s="219"/>
      <c r="M64" s="219"/>
      <c r="N64" s="219"/>
    </row>
    <row r="65" spans="2:14">
      <c r="B65" s="223">
        <v>3.3600000000000101</v>
      </c>
      <c r="C65" s="224" t="s">
        <v>585</v>
      </c>
      <c r="D65" s="225" t="s">
        <v>3</v>
      </c>
      <c r="E65" s="226">
        <v>1</v>
      </c>
      <c r="F65" s="234">
        <v>510000</v>
      </c>
      <c r="G65" s="228">
        <f t="shared" si="0"/>
        <v>510000</v>
      </c>
      <c r="H65" s="219"/>
      <c r="I65" s="219"/>
      <c r="J65" s="219"/>
      <c r="K65" s="219"/>
      <c r="L65" s="219"/>
      <c r="M65" s="219"/>
      <c r="N65" s="219"/>
    </row>
    <row r="66" spans="2:14">
      <c r="B66" s="223">
        <v>3.3700000000000099</v>
      </c>
      <c r="C66" s="224" t="s">
        <v>584</v>
      </c>
      <c r="D66" s="225" t="s">
        <v>3</v>
      </c>
      <c r="E66" s="226">
        <v>1</v>
      </c>
      <c r="F66" s="234">
        <v>112000</v>
      </c>
      <c r="G66" s="228">
        <f t="shared" si="0"/>
        <v>112000</v>
      </c>
      <c r="H66" s="219"/>
      <c r="I66" s="219"/>
      <c r="J66" s="219"/>
      <c r="K66" s="219"/>
      <c r="L66" s="219"/>
      <c r="M66" s="219"/>
      <c r="N66" s="219"/>
    </row>
    <row r="67" spans="2:14">
      <c r="B67" s="223">
        <v>3.3800000000000101</v>
      </c>
      <c r="C67" s="224" t="s">
        <v>583</v>
      </c>
      <c r="D67" s="225" t="s">
        <v>1</v>
      </c>
      <c r="E67" s="226">
        <v>1</v>
      </c>
      <c r="F67" s="234">
        <v>24000</v>
      </c>
      <c r="G67" s="228">
        <f t="shared" si="0"/>
        <v>24000</v>
      </c>
      <c r="H67" s="219"/>
      <c r="I67" s="219"/>
      <c r="J67" s="219"/>
      <c r="K67" s="219"/>
      <c r="L67" s="219"/>
      <c r="M67" s="219"/>
      <c r="N67" s="219"/>
    </row>
    <row r="68" spans="2:14">
      <c r="B68" s="223">
        <v>3.3900000000000099</v>
      </c>
      <c r="C68" s="224" t="s">
        <v>582</v>
      </c>
      <c r="D68" s="225" t="s">
        <v>3</v>
      </c>
      <c r="E68" s="226">
        <v>1</v>
      </c>
      <c r="F68" s="234">
        <v>891000</v>
      </c>
      <c r="G68" s="228">
        <f t="shared" si="0"/>
        <v>891000</v>
      </c>
      <c r="H68" s="219"/>
      <c r="I68" s="219"/>
      <c r="J68" s="219"/>
      <c r="K68" s="219"/>
      <c r="L68" s="219"/>
      <c r="M68" s="219"/>
      <c r="N68" s="219"/>
    </row>
    <row r="69" spans="2:14">
      <c r="B69" s="236">
        <v>4</v>
      </c>
      <c r="C69" s="237" t="s">
        <v>739</v>
      </c>
      <c r="D69" s="222"/>
      <c r="E69" s="231"/>
      <c r="F69" s="232"/>
      <c r="G69" s="233"/>
      <c r="H69" s="238"/>
      <c r="I69" s="238"/>
      <c r="J69" s="238"/>
      <c r="K69" s="238"/>
      <c r="L69" s="238"/>
      <c r="M69" s="238"/>
      <c r="N69" s="238"/>
    </row>
    <row r="70" spans="2:14" ht="24">
      <c r="B70" s="186">
        <v>4.0999999999999996</v>
      </c>
      <c r="C70" s="230" t="s">
        <v>738</v>
      </c>
      <c r="D70" s="225" t="s">
        <v>1</v>
      </c>
      <c r="E70" s="226">
        <v>100</v>
      </c>
      <c r="F70" s="234">
        <v>11000</v>
      </c>
      <c r="G70" s="228">
        <f t="shared" si="0"/>
        <v>1100000</v>
      </c>
      <c r="H70" s="214"/>
      <c r="I70" s="214"/>
      <c r="J70" s="214"/>
      <c r="K70" s="214"/>
      <c r="L70" s="214"/>
      <c r="M70" s="214"/>
      <c r="N70" s="214"/>
    </row>
    <row r="71" spans="2:14">
      <c r="B71" s="186">
        <v>4.2</v>
      </c>
      <c r="C71" s="230" t="s">
        <v>737</v>
      </c>
      <c r="D71" s="225" t="s">
        <v>1</v>
      </c>
      <c r="E71" s="226">
        <v>100</v>
      </c>
      <c r="F71" s="234">
        <v>6100</v>
      </c>
      <c r="G71" s="228">
        <f t="shared" si="0"/>
        <v>610000</v>
      </c>
      <c r="H71" s="214"/>
      <c r="I71" s="214"/>
      <c r="J71" s="214"/>
      <c r="K71" s="214"/>
      <c r="L71" s="214"/>
      <c r="M71" s="214"/>
      <c r="N71" s="214"/>
    </row>
    <row r="72" spans="2:14">
      <c r="B72" s="186">
        <v>4.3</v>
      </c>
      <c r="C72" s="230" t="s">
        <v>736</v>
      </c>
      <c r="D72" s="225" t="s">
        <v>1</v>
      </c>
      <c r="E72" s="226">
        <v>100</v>
      </c>
      <c r="F72" s="234">
        <v>12000</v>
      </c>
      <c r="G72" s="228">
        <f t="shared" si="0"/>
        <v>1200000</v>
      </c>
      <c r="H72" s="214"/>
      <c r="I72" s="214"/>
      <c r="J72" s="214"/>
      <c r="K72" s="214"/>
      <c r="L72" s="214"/>
      <c r="M72" s="214"/>
      <c r="N72" s="214"/>
    </row>
    <row r="73" spans="2:14">
      <c r="B73" s="236">
        <v>5</v>
      </c>
      <c r="C73" s="237" t="s">
        <v>735</v>
      </c>
      <c r="D73" s="222"/>
      <c r="E73" s="231"/>
      <c r="F73" s="232"/>
      <c r="G73" s="233"/>
      <c r="H73" s="238"/>
      <c r="I73" s="238"/>
      <c r="J73" s="238"/>
      <c r="K73" s="238"/>
      <c r="L73" s="238"/>
      <c r="M73" s="238"/>
      <c r="N73" s="238"/>
    </row>
    <row r="74" spans="2:14">
      <c r="B74" s="186">
        <v>5.0999999999999996</v>
      </c>
      <c r="C74" s="230" t="s">
        <v>28</v>
      </c>
      <c r="D74" s="239" t="s">
        <v>5</v>
      </c>
      <c r="E74" s="226">
        <v>400</v>
      </c>
      <c r="F74" s="234">
        <v>16000</v>
      </c>
      <c r="G74" s="228">
        <f t="shared" ref="G74:G136" si="1">+F74*E74</f>
        <v>6400000</v>
      </c>
      <c r="H74" s="214"/>
      <c r="I74" s="214"/>
      <c r="J74" s="214"/>
      <c r="K74" s="214"/>
      <c r="L74" s="214"/>
      <c r="M74" s="214"/>
      <c r="N74" s="214"/>
    </row>
    <row r="75" spans="2:14" ht="24">
      <c r="B75" s="186">
        <v>5.2</v>
      </c>
      <c r="C75" s="230" t="s">
        <v>734</v>
      </c>
      <c r="D75" s="225" t="s">
        <v>1</v>
      </c>
      <c r="E75" s="226">
        <v>100</v>
      </c>
      <c r="F75" s="234">
        <v>15000</v>
      </c>
      <c r="G75" s="228">
        <f t="shared" si="1"/>
        <v>1500000</v>
      </c>
      <c r="H75" s="214"/>
      <c r="I75" s="214"/>
      <c r="J75" s="214"/>
      <c r="K75" s="214"/>
      <c r="L75" s="214"/>
      <c r="M75" s="214"/>
      <c r="N75" s="214"/>
    </row>
    <row r="76" spans="2:14">
      <c r="B76" s="186">
        <v>5.3</v>
      </c>
      <c r="C76" s="230" t="s">
        <v>733</v>
      </c>
      <c r="D76" s="225" t="s">
        <v>1</v>
      </c>
      <c r="E76" s="226">
        <v>100</v>
      </c>
      <c r="F76" s="234">
        <v>16500</v>
      </c>
      <c r="G76" s="228">
        <f t="shared" si="1"/>
        <v>1650000</v>
      </c>
      <c r="H76" s="214"/>
      <c r="I76" s="214"/>
      <c r="J76" s="214"/>
      <c r="K76" s="214"/>
      <c r="L76" s="214"/>
      <c r="M76" s="214"/>
      <c r="N76" s="214"/>
    </row>
    <row r="77" spans="2:14" ht="24">
      <c r="B77" s="186">
        <v>5.4</v>
      </c>
      <c r="C77" s="230" t="s">
        <v>732</v>
      </c>
      <c r="D77" s="225" t="s">
        <v>1</v>
      </c>
      <c r="E77" s="226">
        <v>100</v>
      </c>
      <c r="F77" s="234">
        <v>22630</v>
      </c>
      <c r="G77" s="228">
        <f t="shared" si="1"/>
        <v>2263000</v>
      </c>
      <c r="H77" s="214"/>
      <c r="I77" s="214"/>
      <c r="J77" s="214"/>
      <c r="K77" s="214"/>
      <c r="L77" s="214"/>
      <c r="M77" s="214"/>
      <c r="N77" s="214"/>
    </row>
    <row r="78" spans="2:14" ht="24">
      <c r="B78" s="186">
        <v>5.5</v>
      </c>
      <c r="C78" s="230" t="s">
        <v>33</v>
      </c>
      <c r="D78" s="225" t="s">
        <v>1</v>
      </c>
      <c r="E78" s="226">
        <v>400</v>
      </c>
      <c r="F78" s="234">
        <v>14100</v>
      </c>
      <c r="G78" s="228">
        <f t="shared" si="1"/>
        <v>5640000</v>
      </c>
      <c r="H78" s="214"/>
      <c r="I78" s="214"/>
      <c r="J78" s="214"/>
      <c r="K78" s="214"/>
      <c r="L78" s="214"/>
      <c r="M78" s="214"/>
      <c r="N78" s="214"/>
    </row>
    <row r="79" spans="2:14">
      <c r="B79" s="186">
        <v>5.6</v>
      </c>
      <c r="C79" s="230" t="s">
        <v>731</v>
      </c>
      <c r="D79" s="225" t="s">
        <v>3</v>
      </c>
      <c r="E79" s="226">
        <v>1</v>
      </c>
      <c r="F79" s="234">
        <v>26000</v>
      </c>
      <c r="G79" s="228">
        <f t="shared" si="1"/>
        <v>26000</v>
      </c>
      <c r="H79" s="214"/>
      <c r="I79" s="214"/>
      <c r="J79" s="214"/>
      <c r="K79" s="214"/>
      <c r="L79" s="214"/>
      <c r="M79" s="214"/>
      <c r="N79" s="214"/>
    </row>
    <row r="80" spans="2:14">
      <c r="B80" s="186">
        <v>6</v>
      </c>
      <c r="C80" s="237" t="s">
        <v>123</v>
      </c>
      <c r="D80" s="222"/>
      <c r="E80" s="231"/>
      <c r="F80" s="232"/>
      <c r="G80" s="233"/>
      <c r="H80" s="238"/>
      <c r="I80" s="238"/>
      <c r="J80" s="238"/>
      <c r="K80" s="238"/>
      <c r="L80" s="238"/>
      <c r="M80" s="238"/>
      <c r="N80" s="238"/>
    </row>
    <row r="81" spans="2:7">
      <c r="B81" s="186">
        <v>6.1</v>
      </c>
      <c r="C81" s="230" t="s">
        <v>47</v>
      </c>
      <c r="D81" s="240" t="s">
        <v>3</v>
      </c>
      <c r="E81" s="226">
        <v>50</v>
      </c>
      <c r="F81" s="234">
        <v>29600</v>
      </c>
      <c r="G81" s="228">
        <f t="shared" si="1"/>
        <v>1480000</v>
      </c>
    </row>
    <row r="82" spans="2:7" ht="36">
      <c r="B82" s="186">
        <v>6.2</v>
      </c>
      <c r="C82" s="230" t="s">
        <v>36</v>
      </c>
      <c r="D82" s="239" t="s">
        <v>3</v>
      </c>
      <c r="E82" s="226">
        <v>40</v>
      </c>
      <c r="F82" s="234">
        <v>314000</v>
      </c>
      <c r="G82" s="228">
        <f t="shared" si="1"/>
        <v>12560000</v>
      </c>
    </row>
    <row r="83" spans="2:7">
      <c r="B83" s="186">
        <v>6.3</v>
      </c>
      <c r="C83" s="230" t="s">
        <v>730</v>
      </c>
      <c r="D83" s="239" t="s">
        <v>3</v>
      </c>
      <c r="E83" s="226">
        <v>150</v>
      </c>
      <c r="F83" s="234">
        <v>11000</v>
      </c>
      <c r="G83" s="228">
        <f t="shared" si="1"/>
        <v>1650000</v>
      </c>
    </row>
    <row r="84" spans="2:7" ht="24">
      <c r="B84" s="186">
        <v>6.4</v>
      </c>
      <c r="C84" s="230" t="s">
        <v>729</v>
      </c>
      <c r="D84" s="239" t="s">
        <v>3</v>
      </c>
      <c r="E84" s="226">
        <v>55</v>
      </c>
      <c r="F84" s="234">
        <v>140000</v>
      </c>
      <c r="G84" s="228">
        <f t="shared" si="1"/>
        <v>7700000</v>
      </c>
    </row>
    <row r="85" spans="2:7">
      <c r="B85" s="186">
        <v>6.5</v>
      </c>
      <c r="C85" s="230" t="s">
        <v>728</v>
      </c>
      <c r="D85" s="239" t="s">
        <v>3</v>
      </c>
      <c r="E85" s="226">
        <v>20</v>
      </c>
      <c r="F85" s="234">
        <v>180000</v>
      </c>
      <c r="G85" s="228">
        <f t="shared" si="1"/>
        <v>3600000</v>
      </c>
    </row>
    <row r="86" spans="2:7">
      <c r="B86" s="186">
        <v>6.6</v>
      </c>
      <c r="C86" s="230" t="s">
        <v>727</v>
      </c>
      <c r="D86" s="239" t="s">
        <v>5</v>
      </c>
      <c r="E86" s="226">
        <v>1</v>
      </c>
      <c r="F86" s="234">
        <v>56000</v>
      </c>
      <c r="G86" s="228">
        <f t="shared" si="1"/>
        <v>56000</v>
      </c>
    </row>
    <row r="87" spans="2:7" ht="24">
      <c r="B87" s="186">
        <v>6.7</v>
      </c>
      <c r="C87" s="230" t="s">
        <v>71</v>
      </c>
      <c r="D87" s="239" t="s">
        <v>5</v>
      </c>
      <c r="E87" s="226">
        <v>60</v>
      </c>
      <c r="F87" s="234">
        <v>76000</v>
      </c>
      <c r="G87" s="228">
        <f t="shared" si="1"/>
        <v>4560000</v>
      </c>
    </row>
    <row r="88" spans="2:7" ht="24">
      <c r="B88" s="186">
        <v>6.8</v>
      </c>
      <c r="C88" s="230" t="s">
        <v>42</v>
      </c>
      <c r="D88" s="239" t="s">
        <v>3</v>
      </c>
      <c r="E88" s="226">
        <v>10</v>
      </c>
      <c r="F88" s="234">
        <v>48900</v>
      </c>
      <c r="G88" s="228">
        <f t="shared" si="1"/>
        <v>489000</v>
      </c>
    </row>
    <row r="89" spans="2:7">
      <c r="B89" s="186">
        <v>6.9</v>
      </c>
      <c r="C89" s="230" t="s">
        <v>17</v>
      </c>
      <c r="D89" s="225" t="s">
        <v>5</v>
      </c>
      <c r="E89" s="226">
        <v>120</v>
      </c>
      <c r="F89" s="234">
        <v>9700</v>
      </c>
      <c r="G89" s="228">
        <f t="shared" si="1"/>
        <v>1164000</v>
      </c>
    </row>
    <row r="90" spans="2:7">
      <c r="B90" s="186">
        <v>6.1</v>
      </c>
      <c r="C90" s="241" t="s">
        <v>19</v>
      </c>
      <c r="D90" s="225" t="s">
        <v>3</v>
      </c>
      <c r="E90" s="226">
        <v>30</v>
      </c>
      <c r="F90" s="234">
        <v>59000</v>
      </c>
      <c r="G90" s="228">
        <f t="shared" si="1"/>
        <v>1770000</v>
      </c>
    </row>
    <row r="91" spans="2:7">
      <c r="B91" s="186">
        <v>6.11</v>
      </c>
      <c r="C91" s="230" t="s">
        <v>50</v>
      </c>
      <c r="D91" s="225" t="s">
        <v>1</v>
      </c>
      <c r="E91" s="226">
        <v>100</v>
      </c>
      <c r="F91" s="234">
        <v>39500</v>
      </c>
      <c r="G91" s="228">
        <f t="shared" si="1"/>
        <v>3950000</v>
      </c>
    </row>
    <row r="92" spans="2:7" ht="24">
      <c r="B92" s="186">
        <v>6.12</v>
      </c>
      <c r="C92" s="230" t="s">
        <v>726</v>
      </c>
      <c r="D92" s="225" t="s">
        <v>3</v>
      </c>
      <c r="E92" s="226">
        <v>30</v>
      </c>
      <c r="F92" s="234">
        <v>85600</v>
      </c>
      <c r="G92" s="228">
        <f t="shared" si="1"/>
        <v>2568000</v>
      </c>
    </row>
    <row r="93" spans="2:7" ht="24">
      <c r="B93" s="186">
        <v>6.13</v>
      </c>
      <c r="C93" s="230" t="s">
        <v>725</v>
      </c>
      <c r="D93" s="225" t="s">
        <v>3</v>
      </c>
      <c r="E93" s="226">
        <v>30</v>
      </c>
      <c r="F93" s="234">
        <v>19800</v>
      </c>
      <c r="G93" s="228">
        <f t="shared" si="1"/>
        <v>594000</v>
      </c>
    </row>
    <row r="94" spans="2:7" ht="24">
      <c r="B94" s="186">
        <v>6.14</v>
      </c>
      <c r="C94" s="230" t="s">
        <v>724</v>
      </c>
      <c r="D94" s="225" t="s">
        <v>3</v>
      </c>
      <c r="E94" s="226">
        <v>30</v>
      </c>
      <c r="F94" s="234">
        <v>219000</v>
      </c>
      <c r="G94" s="228">
        <f t="shared" si="1"/>
        <v>6570000</v>
      </c>
    </row>
    <row r="95" spans="2:7" ht="24">
      <c r="B95" s="186">
        <v>6.15</v>
      </c>
      <c r="C95" s="230" t="s">
        <v>100</v>
      </c>
      <c r="D95" s="225" t="s">
        <v>3</v>
      </c>
      <c r="E95" s="226">
        <v>500</v>
      </c>
      <c r="F95" s="234">
        <v>14500</v>
      </c>
      <c r="G95" s="228">
        <f t="shared" si="1"/>
        <v>7250000</v>
      </c>
    </row>
    <row r="96" spans="2:7" ht="24">
      <c r="B96" s="186">
        <v>6.16</v>
      </c>
      <c r="C96" s="230" t="s">
        <v>30</v>
      </c>
      <c r="D96" s="225" t="s">
        <v>5</v>
      </c>
      <c r="E96" s="226">
        <v>30</v>
      </c>
      <c r="F96" s="234">
        <v>298000</v>
      </c>
      <c r="G96" s="228">
        <f t="shared" si="1"/>
        <v>8940000</v>
      </c>
    </row>
    <row r="97" spans="2:7">
      <c r="B97" s="236">
        <v>7</v>
      </c>
      <c r="C97" s="237" t="s">
        <v>723</v>
      </c>
      <c r="D97" s="222"/>
      <c r="E97" s="231"/>
      <c r="F97" s="232"/>
      <c r="G97" s="233"/>
    </row>
    <row r="98" spans="2:7" ht="24">
      <c r="B98" s="242">
        <v>7.1</v>
      </c>
      <c r="C98" s="243" t="s">
        <v>101</v>
      </c>
      <c r="D98" s="244" t="s">
        <v>5</v>
      </c>
      <c r="E98" s="235">
        <v>80</v>
      </c>
      <c r="F98" s="245">
        <v>84000</v>
      </c>
      <c r="G98" s="228">
        <f t="shared" si="1"/>
        <v>6720000</v>
      </c>
    </row>
    <row r="99" spans="2:7" ht="24">
      <c r="B99" s="242">
        <v>7.2</v>
      </c>
      <c r="C99" s="243" t="s">
        <v>102</v>
      </c>
      <c r="D99" s="244" t="s">
        <v>5</v>
      </c>
      <c r="E99" s="235">
        <v>200</v>
      </c>
      <c r="F99" s="245">
        <v>75200</v>
      </c>
      <c r="G99" s="228">
        <f t="shared" si="1"/>
        <v>15040000</v>
      </c>
    </row>
    <row r="100" spans="2:7" ht="24">
      <c r="B100" s="242">
        <v>7.3</v>
      </c>
      <c r="C100" s="243" t="s">
        <v>103</v>
      </c>
      <c r="D100" s="244" t="s">
        <v>5</v>
      </c>
      <c r="E100" s="235">
        <v>20</v>
      </c>
      <c r="F100" s="245">
        <v>90000</v>
      </c>
      <c r="G100" s="228">
        <f t="shared" si="1"/>
        <v>1800000</v>
      </c>
    </row>
    <row r="101" spans="2:7" ht="24">
      <c r="B101" s="242">
        <v>7.4</v>
      </c>
      <c r="C101" s="243" t="s">
        <v>104</v>
      </c>
      <c r="D101" s="244" t="s">
        <v>5</v>
      </c>
      <c r="E101" s="235">
        <v>30</v>
      </c>
      <c r="F101" s="245">
        <v>40000</v>
      </c>
      <c r="G101" s="228">
        <f t="shared" si="1"/>
        <v>1200000</v>
      </c>
    </row>
    <row r="102" spans="2:7">
      <c r="B102" s="236">
        <v>8</v>
      </c>
      <c r="C102" s="237" t="s">
        <v>120</v>
      </c>
      <c r="D102" s="222"/>
      <c r="E102" s="231"/>
      <c r="F102" s="232"/>
      <c r="G102" s="233"/>
    </row>
    <row r="103" spans="2:7">
      <c r="B103" s="186">
        <v>8.1</v>
      </c>
      <c r="C103" s="230" t="s">
        <v>4</v>
      </c>
      <c r="D103" s="225" t="s">
        <v>5</v>
      </c>
      <c r="E103" s="226">
        <v>50</v>
      </c>
      <c r="F103" s="234">
        <v>18000</v>
      </c>
      <c r="G103" s="228">
        <f t="shared" si="1"/>
        <v>900000</v>
      </c>
    </row>
    <row r="104" spans="2:7">
      <c r="B104" s="186">
        <v>8.1999999999999993</v>
      </c>
      <c r="C104" s="230" t="s">
        <v>6</v>
      </c>
      <c r="D104" s="225" t="s">
        <v>5</v>
      </c>
      <c r="E104" s="226">
        <v>10</v>
      </c>
      <c r="F104" s="234">
        <v>72000</v>
      </c>
      <c r="G104" s="228">
        <f t="shared" si="1"/>
        <v>720000</v>
      </c>
    </row>
    <row r="105" spans="2:7">
      <c r="B105" s="186">
        <v>8.3000000000000007</v>
      </c>
      <c r="C105" s="230" t="s">
        <v>23</v>
      </c>
      <c r="D105" s="225" t="s">
        <v>1</v>
      </c>
      <c r="E105" s="226">
        <v>100</v>
      </c>
      <c r="F105" s="234">
        <v>4800</v>
      </c>
      <c r="G105" s="228">
        <f t="shared" si="1"/>
        <v>480000</v>
      </c>
    </row>
    <row r="106" spans="2:7">
      <c r="B106" s="186">
        <v>8.4</v>
      </c>
      <c r="C106" s="230" t="s">
        <v>24</v>
      </c>
      <c r="D106" s="225" t="s">
        <v>5</v>
      </c>
      <c r="E106" s="226">
        <v>50</v>
      </c>
      <c r="F106" s="234">
        <v>23000</v>
      </c>
      <c r="G106" s="228">
        <f t="shared" si="1"/>
        <v>1150000</v>
      </c>
    </row>
    <row r="107" spans="2:7">
      <c r="B107" s="186">
        <v>8.5</v>
      </c>
      <c r="C107" s="230" t="s">
        <v>25</v>
      </c>
      <c r="D107" s="225" t="s">
        <v>1</v>
      </c>
      <c r="E107" s="226">
        <v>10</v>
      </c>
      <c r="F107" s="234">
        <v>6500</v>
      </c>
      <c r="G107" s="228">
        <f t="shared" si="1"/>
        <v>65000</v>
      </c>
    </row>
    <row r="108" spans="2:7">
      <c r="B108" s="186">
        <v>8.6</v>
      </c>
      <c r="C108" s="230" t="s">
        <v>25</v>
      </c>
      <c r="D108" s="225" t="s">
        <v>5</v>
      </c>
      <c r="E108" s="226">
        <v>10</v>
      </c>
      <c r="F108" s="234">
        <v>25600</v>
      </c>
      <c r="G108" s="228">
        <f t="shared" si="1"/>
        <v>256000</v>
      </c>
    </row>
    <row r="109" spans="2:7">
      <c r="B109" s="186">
        <v>8.6999999999999993</v>
      </c>
      <c r="C109" s="230" t="s">
        <v>26</v>
      </c>
      <c r="D109" s="225" t="s">
        <v>5</v>
      </c>
      <c r="E109" s="226">
        <v>50</v>
      </c>
      <c r="F109" s="234">
        <v>97800</v>
      </c>
      <c r="G109" s="228">
        <f t="shared" si="1"/>
        <v>4890000</v>
      </c>
    </row>
    <row r="110" spans="2:7">
      <c r="B110" s="186">
        <v>8.8000000000000007</v>
      </c>
      <c r="C110" s="230" t="s">
        <v>27</v>
      </c>
      <c r="D110" s="225" t="s">
        <v>5</v>
      </c>
      <c r="E110" s="226">
        <v>100</v>
      </c>
      <c r="F110" s="234">
        <v>26000</v>
      </c>
      <c r="G110" s="228">
        <f t="shared" si="1"/>
        <v>2600000</v>
      </c>
    </row>
    <row r="111" spans="2:7">
      <c r="B111" s="186">
        <v>8.9</v>
      </c>
      <c r="C111" s="246" t="s">
        <v>80</v>
      </c>
      <c r="D111" s="244" t="s">
        <v>5</v>
      </c>
      <c r="E111" s="235">
        <v>250</v>
      </c>
      <c r="F111" s="234">
        <v>21500</v>
      </c>
      <c r="G111" s="228">
        <f t="shared" si="1"/>
        <v>5375000</v>
      </c>
    </row>
    <row r="112" spans="2:7">
      <c r="B112" s="186">
        <v>8.1</v>
      </c>
      <c r="C112" s="243" t="s">
        <v>31</v>
      </c>
      <c r="D112" s="244" t="s">
        <v>5</v>
      </c>
      <c r="E112" s="235">
        <v>350</v>
      </c>
      <c r="F112" s="234">
        <v>7800</v>
      </c>
      <c r="G112" s="228">
        <f t="shared" si="1"/>
        <v>2730000</v>
      </c>
    </row>
    <row r="113" spans="2:7" ht="48">
      <c r="B113" s="186">
        <v>8.11</v>
      </c>
      <c r="C113" s="230" t="s">
        <v>722</v>
      </c>
      <c r="D113" s="225" t="s">
        <v>5</v>
      </c>
      <c r="E113" s="226">
        <v>350</v>
      </c>
      <c r="F113" s="234">
        <v>28000</v>
      </c>
      <c r="G113" s="228">
        <f t="shared" si="1"/>
        <v>9800000</v>
      </c>
    </row>
    <row r="114" spans="2:7">
      <c r="B114" s="186">
        <v>8.1199999999999992</v>
      </c>
      <c r="C114" s="230" t="s">
        <v>721</v>
      </c>
      <c r="D114" s="225" t="s">
        <v>1</v>
      </c>
      <c r="E114" s="226">
        <v>300</v>
      </c>
      <c r="F114" s="234">
        <v>12600</v>
      </c>
      <c r="G114" s="228">
        <f t="shared" si="1"/>
        <v>3780000</v>
      </c>
    </row>
    <row r="115" spans="2:7" ht="24">
      <c r="B115" s="186">
        <v>8.1300000000000008</v>
      </c>
      <c r="C115" s="230" t="s">
        <v>720</v>
      </c>
      <c r="D115" s="225" t="s">
        <v>5</v>
      </c>
      <c r="E115" s="226">
        <v>100</v>
      </c>
      <c r="F115" s="234">
        <v>23600</v>
      </c>
      <c r="G115" s="228">
        <f t="shared" si="1"/>
        <v>2360000</v>
      </c>
    </row>
    <row r="116" spans="2:7" ht="36">
      <c r="B116" s="186">
        <v>8.14</v>
      </c>
      <c r="C116" s="230" t="s">
        <v>106</v>
      </c>
      <c r="D116" s="225" t="s">
        <v>5</v>
      </c>
      <c r="E116" s="226">
        <v>500</v>
      </c>
      <c r="F116" s="234">
        <v>26800</v>
      </c>
      <c r="G116" s="228">
        <f t="shared" si="1"/>
        <v>13400000</v>
      </c>
    </row>
    <row r="117" spans="2:7">
      <c r="B117" s="186">
        <v>8.15</v>
      </c>
      <c r="C117" s="230" t="s">
        <v>719</v>
      </c>
      <c r="D117" s="225" t="s">
        <v>5</v>
      </c>
      <c r="E117" s="226">
        <v>300</v>
      </c>
      <c r="F117" s="234">
        <v>12300</v>
      </c>
      <c r="G117" s="228">
        <f>+F117*E117</f>
        <v>3690000</v>
      </c>
    </row>
    <row r="118" spans="2:7">
      <c r="B118" s="186">
        <v>8.16</v>
      </c>
      <c r="C118" s="230" t="s">
        <v>718</v>
      </c>
      <c r="D118" s="225" t="s">
        <v>1</v>
      </c>
      <c r="E118" s="226">
        <v>400</v>
      </c>
      <c r="F118" s="234">
        <v>6700</v>
      </c>
      <c r="G118" s="228">
        <f t="shared" si="1"/>
        <v>2680000</v>
      </c>
    </row>
    <row r="119" spans="2:7">
      <c r="B119" s="236">
        <v>9</v>
      </c>
      <c r="C119" s="237" t="s">
        <v>717</v>
      </c>
      <c r="D119" s="222"/>
      <c r="E119" s="231"/>
      <c r="F119" s="232"/>
      <c r="G119" s="233"/>
    </row>
    <row r="120" spans="2:7">
      <c r="B120" s="186">
        <v>9.1</v>
      </c>
      <c r="C120" s="241" t="s">
        <v>20</v>
      </c>
      <c r="D120" s="225" t="s">
        <v>5</v>
      </c>
      <c r="E120" s="226">
        <v>300</v>
      </c>
      <c r="F120" s="234">
        <v>24250</v>
      </c>
      <c r="G120" s="228">
        <f t="shared" si="1"/>
        <v>7275000</v>
      </c>
    </row>
    <row r="121" spans="2:7" ht="24">
      <c r="B121" s="186">
        <v>9.1999999999999993</v>
      </c>
      <c r="C121" s="230" t="s">
        <v>716</v>
      </c>
      <c r="D121" s="225" t="s">
        <v>1</v>
      </c>
      <c r="E121" s="226">
        <v>1200</v>
      </c>
      <c r="F121" s="234">
        <v>14000</v>
      </c>
      <c r="G121" s="228">
        <f t="shared" si="1"/>
        <v>16800000</v>
      </c>
    </row>
    <row r="122" spans="2:7">
      <c r="B122" s="186">
        <v>9.3000000000000007</v>
      </c>
      <c r="C122" s="230" t="s">
        <v>94</v>
      </c>
      <c r="D122" s="225" t="s">
        <v>1</v>
      </c>
      <c r="E122" s="226">
        <v>200</v>
      </c>
      <c r="F122" s="234">
        <v>20000</v>
      </c>
      <c r="G122" s="228">
        <f t="shared" si="1"/>
        <v>4000000</v>
      </c>
    </row>
    <row r="123" spans="2:7">
      <c r="B123" s="236">
        <v>10</v>
      </c>
      <c r="C123" s="237" t="s">
        <v>128</v>
      </c>
      <c r="D123" s="222"/>
      <c r="E123" s="231"/>
      <c r="F123" s="247"/>
      <c r="G123" s="233"/>
    </row>
    <row r="124" spans="2:7">
      <c r="B124" s="186">
        <v>10.1</v>
      </c>
      <c r="C124" s="230" t="s">
        <v>75</v>
      </c>
      <c r="D124" s="225" t="s">
        <v>5</v>
      </c>
      <c r="E124" s="226">
        <v>500</v>
      </c>
      <c r="F124" s="234">
        <v>30500</v>
      </c>
      <c r="G124" s="228">
        <f t="shared" si="1"/>
        <v>15250000</v>
      </c>
    </row>
    <row r="125" spans="2:7">
      <c r="B125" s="186">
        <v>10.199999999999999</v>
      </c>
      <c r="C125" s="230" t="s">
        <v>83</v>
      </c>
      <c r="D125" s="225" t="s">
        <v>5</v>
      </c>
      <c r="E125" s="226">
        <v>400</v>
      </c>
      <c r="F125" s="234">
        <v>33000</v>
      </c>
      <c r="G125" s="228">
        <f t="shared" si="1"/>
        <v>13200000</v>
      </c>
    </row>
    <row r="126" spans="2:7">
      <c r="B126" s="186">
        <v>10.3</v>
      </c>
      <c r="C126" s="230" t="s">
        <v>85</v>
      </c>
      <c r="D126" s="225" t="s">
        <v>5</v>
      </c>
      <c r="E126" s="226">
        <v>50</v>
      </c>
      <c r="F126" s="234">
        <v>24750</v>
      </c>
      <c r="G126" s="228">
        <f t="shared" si="1"/>
        <v>1237500</v>
      </c>
    </row>
    <row r="127" spans="2:7">
      <c r="B127" s="186">
        <v>10.4</v>
      </c>
      <c r="C127" s="230" t="s">
        <v>715</v>
      </c>
      <c r="D127" s="225" t="s">
        <v>5</v>
      </c>
      <c r="E127" s="226">
        <v>50</v>
      </c>
      <c r="F127" s="234">
        <v>60000</v>
      </c>
      <c r="G127" s="228">
        <f t="shared" si="1"/>
        <v>3000000</v>
      </c>
    </row>
    <row r="128" spans="2:7">
      <c r="B128" s="236">
        <v>11</v>
      </c>
      <c r="C128" s="237" t="s">
        <v>129</v>
      </c>
      <c r="D128" s="222"/>
      <c r="E128" s="231"/>
      <c r="F128" s="247"/>
      <c r="G128" s="233"/>
    </row>
    <row r="129" spans="2:7" ht="24">
      <c r="B129" s="186">
        <v>11.1</v>
      </c>
      <c r="C129" s="230" t="s">
        <v>93</v>
      </c>
      <c r="D129" s="225" t="s">
        <v>5</v>
      </c>
      <c r="E129" s="226">
        <v>80</v>
      </c>
      <c r="F129" s="234">
        <v>45100</v>
      </c>
      <c r="G129" s="228">
        <f t="shared" si="1"/>
        <v>3608000</v>
      </c>
    </row>
    <row r="130" spans="2:7">
      <c r="B130" s="186">
        <v>11.2</v>
      </c>
      <c r="C130" s="230" t="s">
        <v>714</v>
      </c>
      <c r="D130" s="225" t="s">
        <v>3</v>
      </c>
      <c r="E130" s="226">
        <v>30</v>
      </c>
      <c r="F130" s="234">
        <v>135000</v>
      </c>
      <c r="G130" s="228">
        <f t="shared" si="1"/>
        <v>4050000</v>
      </c>
    </row>
    <row r="131" spans="2:7" ht="24">
      <c r="B131" s="186">
        <v>11.3</v>
      </c>
      <c r="C131" s="230" t="s">
        <v>110</v>
      </c>
      <c r="D131" s="225" t="s">
        <v>5</v>
      </c>
      <c r="E131" s="226">
        <v>20</v>
      </c>
      <c r="F131" s="234">
        <v>118800</v>
      </c>
      <c r="G131" s="228">
        <f t="shared" si="1"/>
        <v>2376000</v>
      </c>
    </row>
    <row r="132" spans="2:7">
      <c r="B132" s="236">
        <v>12</v>
      </c>
      <c r="C132" s="237" t="s">
        <v>122</v>
      </c>
      <c r="D132" s="222"/>
      <c r="E132" s="231"/>
      <c r="F132" s="247"/>
      <c r="G132" s="233"/>
    </row>
    <row r="133" spans="2:7">
      <c r="B133" s="186">
        <v>12.1</v>
      </c>
      <c r="C133" s="230" t="s">
        <v>13</v>
      </c>
      <c r="D133" s="225" t="s">
        <v>5</v>
      </c>
      <c r="E133" s="226">
        <v>30</v>
      </c>
      <c r="F133" s="234">
        <v>101600</v>
      </c>
      <c r="G133" s="228">
        <f t="shared" si="1"/>
        <v>3048000</v>
      </c>
    </row>
    <row r="134" spans="2:7">
      <c r="B134" s="186">
        <v>12.2</v>
      </c>
      <c r="C134" s="230" t="s">
        <v>14</v>
      </c>
      <c r="D134" s="225" t="s">
        <v>5</v>
      </c>
      <c r="E134" s="226">
        <v>20</v>
      </c>
      <c r="F134" s="234">
        <v>104000</v>
      </c>
      <c r="G134" s="228">
        <f t="shared" si="1"/>
        <v>2080000</v>
      </c>
    </row>
    <row r="135" spans="2:7">
      <c r="B135" s="186">
        <v>12.3</v>
      </c>
      <c r="C135" s="230" t="s">
        <v>713</v>
      </c>
      <c r="D135" s="225" t="s">
        <v>1</v>
      </c>
      <c r="E135" s="226">
        <v>1000</v>
      </c>
      <c r="F135" s="234">
        <v>20000</v>
      </c>
      <c r="G135" s="228">
        <f t="shared" si="1"/>
        <v>20000000</v>
      </c>
    </row>
    <row r="136" spans="2:7" ht="24">
      <c r="B136" s="186">
        <v>12.4</v>
      </c>
      <c r="C136" s="230" t="s">
        <v>105</v>
      </c>
      <c r="D136" s="225" t="s">
        <v>1</v>
      </c>
      <c r="E136" s="226">
        <v>20</v>
      </c>
      <c r="F136" s="234">
        <v>210000</v>
      </c>
      <c r="G136" s="228">
        <f t="shared" si="1"/>
        <v>4200000</v>
      </c>
    </row>
    <row r="137" spans="2:7">
      <c r="B137" s="236">
        <v>13</v>
      </c>
      <c r="C137" s="237" t="s">
        <v>712</v>
      </c>
      <c r="D137" s="222"/>
      <c r="E137" s="231"/>
      <c r="F137" s="247"/>
      <c r="G137" s="233"/>
    </row>
    <row r="138" spans="2:7" ht="36">
      <c r="B138" s="186">
        <v>13.1</v>
      </c>
      <c r="C138" s="230" t="s">
        <v>711</v>
      </c>
      <c r="D138" s="225" t="s">
        <v>3</v>
      </c>
      <c r="E138" s="226">
        <v>19</v>
      </c>
      <c r="F138" s="234">
        <v>80000</v>
      </c>
      <c r="G138" s="228">
        <f t="shared" ref="G138:G200" si="2">+F138*E138</f>
        <v>1520000</v>
      </c>
    </row>
    <row r="139" spans="2:7">
      <c r="B139" s="186">
        <v>13.2</v>
      </c>
      <c r="C139" s="230" t="s">
        <v>710</v>
      </c>
      <c r="D139" s="225" t="s">
        <v>3</v>
      </c>
      <c r="E139" s="226">
        <v>10</v>
      </c>
      <c r="F139" s="234">
        <v>10000</v>
      </c>
      <c r="G139" s="228">
        <f t="shared" si="2"/>
        <v>100000</v>
      </c>
    </row>
    <row r="140" spans="2:7">
      <c r="B140" s="186">
        <v>13.3</v>
      </c>
      <c r="C140" s="230" t="s">
        <v>21</v>
      </c>
      <c r="D140" s="225" t="s">
        <v>3</v>
      </c>
      <c r="E140" s="226">
        <v>84</v>
      </c>
      <c r="F140" s="234">
        <v>60000</v>
      </c>
      <c r="G140" s="228">
        <f t="shared" si="2"/>
        <v>5040000</v>
      </c>
    </row>
    <row r="141" spans="2:7" ht="24">
      <c r="B141" s="186">
        <v>13.4</v>
      </c>
      <c r="C141" s="230" t="s">
        <v>22</v>
      </c>
      <c r="D141" s="225" t="s">
        <v>3</v>
      </c>
      <c r="E141" s="226">
        <v>74</v>
      </c>
      <c r="F141" s="234">
        <v>70000</v>
      </c>
      <c r="G141" s="228">
        <f t="shared" si="2"/>
        <v>5180000</v>
      </c>
    </row>
    <row r="142" spans="2:7">
      <c r="B142" s="186">
        <v>13.5</v>
      </c>
      <c r="C142" s="230" t="s">
        <v>709</v>
      </c>
      <c r="D142" s="225" t="s">
        <v>3</v>
      </c>
      <c r="E142" s="226">
        <v>1</v>
      </c>
      <c r="F142" s="234">
        <v>200000</v>
      </c>
      <c r="G142" s="228">
        <f t="shared" si="2"/>
        <v>200000</v>
      </c>
    </row>
    <row r="143" spans="2:7" ht="24">
      <c r="B143" s="186">
        <v>13.6</v>
      </c>
      <c r="C143" s="230" t="s">
        <v>708</v>
      </c>
      <c r="D143" s="225" t="s">
        <v>3</v>
      </c>
      <c r="E143" s="226">
        <v>1</v>
      </c>
      <c r="F143" s="234">
        <v>325000</v>
      </c>
      <c r="G143" s="228">
        <f t="shared" si="2"/>
        <v>325000</v>
      </c>
    </row>
    <row r="144" spans="2:7">
      <c r="B144" s="186">
        <v>13.7</v>
      </c>
      <c r="C144" s="230" t="s">
        <v>44</v>
      </c>
      <c r="D144" s="225" t="s">
        <v>3</v>
      </c>
      <c r="E144" s="226">
        <v>60</v>
      </c>
      <c r="F144" s="234">
        <v>50000</v>
      </c>
      <c r="G144" s="228">
        <f t="shared" si="2"/>
        <v>3000000</v>
      </c>
    </row>
    <row r="145" spans="2:7" ht="24">
      <c r="B145" s="186">
        <v>13.8</v>
      </c>
      <c r="C145" s="230" t="s">
        <v>707</v>
      </c>
      <c r="D145" s="225" t="s">
        <v>3</v>
      </c>
      <c r="E145" s="226">
        <v>5</v>
      </c>
      <c r="F145" s="234">
        <v>10000</v>
      </c>
      <c r="G145" s="228">
        <f t="shared" si="2"/>
        <v>50000</v>
      </c>
    </row>
    <row r="146" spans="2:7" ht="24">
      <c r="B146" s="186">
        <v>13.9</v>
      </c>
      <c r="C146" s="230" t="s">
        <v>706</v>
      </c>
      <c r="D146" s="225" t="s">
        <v>3</v>
      </c>
      <c r="E146" s="226">
        <v>1</v>
      </c>
      <c r="F146" s="234">
        <v>15000</v>
      </c>
      <c r="G146" s="228">
        <f t="shared" si="2"/>
        <v>15000</v>
      </c>
    </row>
    <row r="147" spans="2:7">
      <c r="B147" s="248">
        <v>13.1</v>
      </c>
      <c r="C147" s="230" t="s">
        <v>705</v>
      </c>
      <c r="D147" s="225" t="s">
        <v>5</v>
      </c>
      <c r="E147" s="226">
        <v>20</v>
      </c>
      <c r="F147" s="234">
        <v>15000</v>
      </c>
      <c r="G147" s="228">
        <f t="shared" si="2"/>
        <v>300000</v>
      </c>
    </row>
    <row r="148" spans="2:7">
      <c r="B148" s="186">
        <v>13.11</v>
      </c>
      <c r="C148" s="230" t="s">
        <v>48</v>
      </c>
      <c r="D148" s="225" t="s">
        <v>3</v>
      </c>
      <c r="E148" s="226">
        <v>40</v>
      </c>
      <c r="F148" s="234">
        <v>5000</v>
      </c>
      <c r="G148" s="228">
        <f t="shared" si="2"/>
        <v>200000</v>
      </c>
    </row>
    <row r="149" spans="2:7">
      <c r="B149" s="248">
        <v>13.12</v>
      </c>
      <c r="C149" s="230" t="s">
        <v>39</v>
      </c>
      <c r="D149" s="225" t="s">
        <v>1</v>
      </c>
      <c r="E149" s="226">
        <v>74</v>
      </c>
      <c r="F149" s="234">
        <v>24000</v>
      </c>
      <c r="G149" s="228">
        <f t="shared" si="2"/>
        <v>1776000</v>
      </c>
    </row>
    <row r="150" spans="2:7">
      <c r="B150" s="186">
        <v>13.13</v>
      </c>
      <c r="C150" s="230" t="s">
        <v>41</v>
      </c>
      <c r="D150" s="225" t="s">
        <v>1</v>
      </c>
      <c r="E150" s="226">
        <v>100</v>
      </c>
      <c r="F150" s="234">
        <v>60000</v>
      </c>
      <c r="G150" s="228">
        <f t="shared" si="2"/>
        <v>6000000</v>
      </c>
    </row>
    <row r="151" spans="2:7" ht="24">
      <c r="B151" s="248">
        <v>13.14</v>
      </c>
      <c r="C151" s="230" t="s">
        <v>40</v>
      </c>
      <c r="D151" s="225" t="s">
        <v>1</v>
      </c>
      <c r="E151" s="226">
        <v>30</v>
      </c>
      <c r="F151" s="234">
        <v>60000</v>
      </c>
      <c r="G151" s="228">
        <f t="shared" si="2"/>
        <v>1800000</v>
      </c>
    </row>
    <row r="152" spans="2:7" ht="24">
      <c r="B152" s="186">
        <v>13.15</v>
      </c>
      <c r="C152" s="230" t="s">
        <v>45</v>
      </c>
      <c r="D152" s="225" t="s">
        <v>1</v>
      </c>
      <c r="E152" s="226">
        <v>200</v>
      </c>
      <c r="F152" s="234">
        <v>40000</v>
      </c>
      <c r="G152" s="228">
        <f t="shared" si="2"/>
        <v>8000000</v>
      </c>
    </row>
    <row r="153" spans="2:7">
      <c r="B153" s="248">
        <v>13.16</v>
      </c>
      <c r="C153" s="230" t="s">
        <v>49</v>
      </c>
      <c r="D153" s="225" t="s">
        <v>1</v>
      </c>
      <c r="E153" s="226">
        <v>200</v>
      </c>
      <c r="F153" s="234">
        <v>40000</v>
      </c>
      <c r="G153" s="228">
        <f t="shared" si="2"/>
        <v>8000000</v>
      </c>
    </row>
    <row r="154" spans="2:7" ht="24">
      <c r="B154" s="186">
        <v>13.17</v>
      </c>
      <c r="C154" s="230" t="s">
        <v>46</v>
      </c>
      <c r="D154" s="225" t="s">
        <v>1</v>
      </c>
      <c r="E154" s="226">
        <v>100</v>
      </c>
      <c r="F154" s="234">
        <v>300000</v>
      </c>
      <c r="G154" s="228">
        <f t="shared" si="2"/>
        <v>30000000</v>
      </c>
    </row>
    <row r="155" spans="2:7" ht="24">
      <c r="B155" s="248">
        <v>13.18</v>
      </c>
      <c r="C155" s="230" t="s">
        <v>704</v>
      </c>
      <c r="D155" s="225" t="s">
        <v>1</v>
      </c>
      <c r="E155" s="226">
        <v>50</v>
      </c>
      <c r="F155" s="234">
        <v>16250</v>
      </c>
      <c r="G155" s="228">
        <f t="shared" si="2"/>
        <v>812500</v>
      </c>
    </row>
    <row r="156" spans="2:7" ht="24">
      <c r="B156" s="186">
        <v>13.19</v>
      </c>
      <c r="C156" s="230" t="s">
        <v>703</v>
      </c>
      <c r="D156" s="225" t="s">
        <v>3</v>
      </c>
      <c r="E156" s="226">
        <v>10</v>
      </c>
      <c r="F156" s="234">
        <v>322500</v>
      </c>
      <c r="G156" s="228">
        <f t="shared" si="2"/>
        <v>3225000</v>
      </c>
    </row>
    <row r="157" spans="2:7" ht="24">
      <c r="B157" s="248">
        <v>13.2</v>
      </c>
      <c r="C157" s="230" t="s">
        <v>702</v>
      </c>
      <c r="D157" s="225" t="s">
        <v>3</v>
      </c>
      <c r="E157" s="226">
        <v>100</v>
      </c>
      <c r="F157" s="234">
        <v>30000</v>
      </c>
      <c r="G157" s="228">
        <f t="shared" si="2"/>
        <v>3000000</v>
      </c>
    </row>
    <row r="158" spans="2:7">
      <c r="B158" s="186">
        <v>13.21</v>
      </c>
      <c r="C158" s="230" t="s">
        <v>99</v>
      </c>
      <c r="D158" s="225" t="s">
        <v>3</v>
      </c>
      <c r="E158" s="249">
        <v>74</v>
      </c>
      <c r="F158" s="234">
        <v>60000</v>
      </c>
      <c r="G158" s="228">
        <f t="shared" si="2"/>
        <v>4440000</v>
      </c>
    </row>
    <row r="159" spans="2:7" ht="24">
      <c r="B159" s="248">
        <v>13.22</v>
      </c>
      <c r="C159" s="230" t="s">
        <v>701</v>
      </c>
      <c r="D159" s="225" t="s">
        <v>1</v>
      </c>
      <c r="E159" s="226">
        <v>10</v>
      </c>
      <c r="F159" s="234">
        <v>22000</v>
      </c>
      <c r="G159" s="228">
        <f t="shared" si="2"/>
        <v>220000</v>
      </c>
    </row>
    <row r="160" spans="2:7" ht="24">
      <c r="B160" s="186">
        <v>13.23</v>
      </c>
      <c r="C160" s="230" t="s">
        <v>108</v>
      </c>
      <c r="D160" s="225" t="s">
        <v>3</v>
      </c>
      <c r="E160" s="226">
        <v>60</v>
      </c>
      <c r="F160" s="234">
        <v>53000</v>
      </c>
      <c r="G160" s="228">
        <f t="shared" si="2"/>
        <v>3180000</v>
      </c>
    </row>
    <row r="161" spans="2:7" ht="24">
      <c r="B161" s="248">
        <v>13.24</v>
      </c>
      <c r="C161" s="230" t="s">
        <v>700</v>
      </c>
      <c r="D161" s="225" t="s">
        <v>3</v>
      </c>
      <c r="E161" s="226">
        <v>40</v>
      </c>
      <c r="F161" s="234">
        <v>100000</v>
      </c>
      <c r="G161" s="228">
        <f t="shared" si="2"/>
        <v>4000000</v>
      </c>
    </row>
    <row r="162" spans="2:7" ht="24">
      <c r="B162" s="186">
        <v>13.25</v>
      </c>
      <c r="C162" s="230" t="s">
        <v>699</v>
      </c>
      <c r="D162" s="225" t="s">
        <v>3</v>
      </c>
      <c r="E162" s="226">
        <v>6</v>
      </c>
      <c r="F162" s="234">
        <v>220000</v>
      </c>
      <c r="G162" s="228">
        <f t="shared" si="2"/>
        <v>1320000</v>
      </c>
    </row>
    <row r="163" spans="2:7">
      <c r="B163" s="248">
        <v>13.26</v>
      </c>
      <c r="C163" s="230" t="s">
        <v>109</v>
      </c>
      <c r="D163" s="225" t="s">
        <v>3</v>
      </c>
      <c r="E163" s="226">
        <v>50</v>
      </c>
      <c r="F163" s="234">
        <v>100800</v>
      </c>
      <c r="G163" s="228">
        <f t="shared" si="2"/>
        <v>5040000</v>
      </c>
    </row>
    <row r="164" spans="2:7">
      <c r="B164" s="236">
        <v>14</v>
      </c>
      <c r="C164" s="237" t="s">
        <v>698</v>
      </c>
      <c r="D164" s="222"/>
      <c r="E164" s="231"/>
      <c r="F164" s="247"/>
      <c r="G164" s="233"/>
    </row>
    <row r="165" spans="2:7" ht="24">
      <c r="B165" s="186">
        <v>14.1</v>
      </c>
      <c r="C165" s="230" t="s">
        <v>697</v>
      </c>
      <c r="D165" s="225" t="s">
        <v>3</v>
      </c>
      <c r="E165" s="226">
        <v>2</v>
      </c>
      <c r="F165" s="234">
        <v>480000</v>
      </c>
      <c r="G165" s="228">
        <f t="shared" si="2"/>
        <v>960000</v>
      </c>
    </row>
    <row r="166" spans="2:7">
      <c r="B166" s="186">
        <v>14.2</v>
      </c>
      <c r="C166" s="230" t="s">
        <v>53</v>
      </c>
      <c r="D166" s="225" t="s">
        <v>3</v>
      </c>
      <c r="E166" s="226">
        <v>1</v>
      </c>
      <c r="F166" s="250">
        <v>12000</v>
      </c>
      <c r="G166" s="228">
        <f t="shared" si="2"/>
        <v>12000</v>
      </c>
    </row>
    <row r="167" spans="2:7">
      <c r="B167" s="186">
        <v>14.3</v>
      </c>
      <c r="C167" s="230" t="s">
        <v>51</v>
      </c>
      <c r="D167" s="225" t="s">
        <v>3</v>
      </c>
      <c r="E167" s="226">
        <v>1</v>
      </c>
      <c r="F167" s="250">
        <v>8000</v>
      </c>
      <c r="G167" s="228">
        <f t="shared" si="2"/>
        <v>8000</v>
      </c>
    </row>
    <row r="168" spans="2:7">
      <c r="B168" s="186">
        <v>14.4</v>
      </c>
      <c r="C168" s="230" t="s">
        <v>82</v>
      </c>
      <c r="D168" s="225" t="s">
        <v>1</v>
      </c>
      <c r="E168" s="226">
        <v>1</v>
      </c>
      <c r="F168" s="250">
        <v>6000</v>
      </c>
      <c r="G168" s="228">
        <f t="shared" si="2"/>
        <v>6000</v>
      </c>
    </row>
    <row r="169" spans="2:7" ht="24">
      <c r="B169" s="186">
        <v>14.5</v>
      </c>
      <c r="C169" s="230" t="s">
        <v>696</v>
      </c>
      <c r="D169" s="225" t="s">
        <v>3</v>
      </c>
      <c r="E169" s="226">
        <v>1</v>
      </c>
      <c r="F169" s="250">
        <v>26000</v>
      </c>
      <c r="G169" s="228">
        <f t="shared" si="2"/>
        <v>26000</v>
      </c>
    </row>
    <row r="170" spans="2:7">
      <c r="B170" s="186">
        <v>14.6</v>
      </c>
      <c r="C170" s="230" t="s">
        <v>695</v>
      </c>
      <c r="D170" s="225" t="s">
        <v>1</v>
      </c>
      <c r="E170" s="226">
        <v>1</v>
      </c>
      <c r="F170" s="250">
        <v>6500</v>
      </c>
      <c r="G170" s="228">
        <f t="shared" si="2"/>
        <v>6500</v>
      </c>
    </row>
    <row r="171" spans="2:7">
      <c r="B171" s="236">
        <v>15</v>
      </c>
      <c r="C171" s="237" t="s">
        <v>694</v>
      </c>
      <c r="D171" s="222"/>
      <c r="E171" s="231"/>
      <c r="F171" s="247"/>
      <c r="G171" s="233"/>
    </row>
    <row r="172" spans="2:7" ht="24">
      <c r="B172" s="186">
        <v>15.1</v>
      </c>
      <c r="C172" s="230" t="s">
        <v>22</v>
      </c>
      <c r="D172" s="225" t="s">
        <v>3</v>
      </c>
      <c r="E172" s="226">
        <v>74</v>
      </c>
      <c r="F172" s="250">
        <v>40000</v>
      </c>
      <c r="G172" s="228">
        <f t="shared" si="2"/>
        <v>2960000</v>
      </c>
    </row>
    <row r="173" spans="2:7" ht="24">
      <c r="B173" s="186">
        <v>15.2</v>
      </c>
      <c r="C173" s="230" t="s">
        <v>693</v>
      </c>
      <c r="D173" s="225" t="s">
        <v>3</v>
      </c>
      <c r="E173" s="226">
        <v>19</v>
      </c>
      <c r="F173" s="250">
        <v>42000</v>
      </c>
      <c r="G173" s="228">
        <f t="shared" si="2"/>
        <v>798000</v>
      </c>
    </row>
    <row r="174" spans="2:7">
      <c r="B174" s="186">
        <v>15.3</v>
      </c>
      <c r="C174" s="230" t="s">
        <v>54</v>
      </c>
      <c r="D174" s="225" t="s">
        <v>3</v>
      </c>
      <c r="E174" s="226">
        <v>1</v>
      </c>
      <c r="F174" s="250">
        <v>80000</v>
      </c>
      <c r="G174" s="228">
        <f t="shared" si="2"/>
        <v>80000</v>
      </c>
    </row>
    <row r="175" spans="2:7">
      <c r="B175" s="186">
        <v>15.4</v>
      </c>
      <c r="C175" s="230" t="s">
        <v>34</v>
      </c>
      <c r="D175" s="225" t="s">
        <v>3</v>
      </c>
      <c r="E175" s="226">
        <v>1</v>
      </c>
      <c r="F175" s="250">
        <v>90000</v>
      </c>
      <c r="G175" s="228">
        <f t="shared" si="2"/>
        <v>90000</v>
      </c>
    </row>
    <row r="176" spans="2:7">
      <c r="B176" s="236">
        <v>16</v>
      </c>
      <c r="C176" s="237" t="s">
        <v>241</v>
      </c>
      <c r="D176" s="222"/>
      <c r="E176" s="231"/>
      <c r="F176" s="247"/>
      <c r="G176" s="233"/>
    </row>
    <row r="177" spans="2:7" ht="24">
      <c r="B177" s="186">
        <v>16.100000000000001</v>
      </c>
      <c r="C177" s="230" t="s">
        <v>692</v>
      </c>
      <c r="D177" s="225" t="s">
        <v>3</v>
      </c>
      <c r="E177" s="226">
        <v>1</v>
      </c>
      <c r="F177" s="251">
        <v>1199999.97</v>
      </c>
      <c r="G177" s="228">
        <f t="shared" si="2"/>
        <v>1199999.97</v>
      </c>
    </row>
    <row r="178" spans="2:7">
      <c r="B178" s="186">
        <v>16.2</v>
      </c>
      <c r="C178" s="230" t="s">
        <v>691</v>
      </c>
      <c r="D178" s="225" t="s">
        <v>3</v>
      </c>
      <c r="E178" s="226">
        <v>1</v>
      </c>
      <c r="F178" s="251">
        <v>799999.97</v>
      </c>
      <c r="G178" s="228">
        <f t="shared" si="2"/>
        <v>799999.97</v>
      </c>
    </row>
    <row r="179" spans="2:7">
      <c r="B179" s="186">
        <v>16.3</v>
      </c>
      <c r="C179" s="230" t="s">
        <v>111</v>
      </c>
      <c r="D179" s="225" t="s">
        <v>3</v>
      </c>
      <c r="E179" s="226">
        <v>1</v>
      </c>
      <c r="F179" s="251">
        <v>649999.97</v>
      </c>
      <c r="G179" s="228">
        <f t="shared" si="2"/>
        <v>649999.97</v>
      </c>
    </row>
    <row r="180" spans="2:7">
      <c r="B180" s="186">
        <v>16.399999999999999</v>
      </c>
      <c r="C180" s="230" t="s">
        <v>690</v>
      </c>
      <c r="D180" s="225" t="s">
        <v>3</v>
      </c>
      <c r="E180" s="226">
        <v>1</v>
      </c>
      <c r="F180" s="251">
        <v>419999.97</v>
      </c>
      <c r="G180" s="228">
        <f t="shared" si="2"/>
        <v>419999.97</v>
      </c>
    </row>
    <row r="181" spans="2:7" ht="24">
      <c r="B181" s="186">
        <v>16.5</v>
      </c>
      <c r="C181" s="230" t="s">
        <v>689</v>
      </c>
      <c r="D181" s="225" t="s">
        <v>3</v>
      </c>
      <c r="E181" s="226">
        <v>1</v>
      </c>
      <c r="F181" s="251">
        <v>199999.97</v>
      </c>
      <c r="G181" s="228">
        <f t="shared" si="2"/>
        <v>199999.97</v>
      </c>
    </row>
    <row r="182" spans="2:7">
      <c r="B182" s="186">
        <v>16.600000000000001</v>
      </c>
      <c r="C182" s="230" t="s">
        <v>688</v>
      </c>
      <c r="D182" s="225" t="s">
        <v>3</v>
      </c>
      <c r="E182" s="226">
        <v>1</v>
      </c>
      <c r="F182" s="251">
        <v>299999.96999999997</v>
      </c>
      <c r="G182" s="228">
        <f t="shared" si="2"/>
        <v>299999.96999999997</v>
      </c>
    </row>
    <row r="183" spans="2:7">
      <c r="B183" s="186">
        <v>16.7</v>
      </c>
      <c r="C183" s="230" t="s">
        <v>687</v>
      </c>
      <c r="D183" s="225" t="s">
        <v>3</v>
      </c>
      <c r="E183" s="226">
        <v>1</v>
      </c>
      <c r="F183" s="251">
        <v>239999.97</v>
      </c>
      <c r="G183" s="228">
        <f t="shared" si="2"/>
        <v>239999.97</v>
      </c>
    </row>
    <row r="184" spans="2:7">
      <c r="B184" s="186">
        <v>16.8</v>
      </c>
      <c r="C184" s="230" t="s">
        <v>686</v>
      </c>
      <c r="D184" s="225" t="s">
        <v>3</v>
      </c>
      <c r="E184" s="226">
        <v>1</v>
      </c>
      <c r="F184" s="251">
        <v>499999.97</v>
      </c>
      <c r="G184" s="228">
        <f t="shared" si="2"/>
        <v>499999.97</v>
      </c>
    </row>
    <row r="185" spans="2:7">
      <c r="B185" s="186">
        <v>16.899999999999999</v>
      </c>
      <c r="C185" s="230" t="s">
        <v>685</v>
      </c>
      <c r="D185" s="225" t="s">
        <v>3</v>
      </c>
      <c r="E185" s="226">
        <v>1</v>
      </c>
      <c r="F185" s="251">
        <v>149999.97</v>
      </c>
      <c r="G185" s="228">
        <f t="shared" si="2"/>
        <v>149999.97</v>
      </c>
    </row>
    <row r="186" spans="2:7">
      <c r="B186" s="248">
        <v>16.100000000000001</v>
      </c>
      <c r="C186" s="230" t="s">
        <v>684</v>
      </c>
      <c r="D186" s="225" t="s">
        <v>3</v>
      </c>
      <c r="E186" s="226">
        <v>1</v>
      </c>
      <c r="F186" s="251">
        <v>84999.97</v>
      </c>
      <c r="G186" s="228">
        <f t="shared" si="2"/>
        <v>84999.97</v>
      </c>
    </row>
    <row r="187" spans="2:7">
      <c r="B187" s="186">
        <v>16.11</v>
      </c>
      <c r="C187" s="230" t="s">
        <v>683</v>
      </c>
      <c r="D187" s="225" t="s">
        <v>3</v>
      </c>
      <c r="E187" s="226">
        <v>1</v>
      </c>
      <c r="F187" s="251">
        <v>1199999.97</v>
      </c>
      <c r="G187" s="228">
        <f t="shared" si="2"/>
        <v>1199999.97</v>
      </c>
    </row>
    <row r="188" spans="2:7">
      <c r="B188" s="186">
        <v>16.12</v>
      </c>
      <c r="C188" s="230" t="s">
        <v>682</v>
      </c>
      <c r="D188" s="225" t="s">
        <v>3</v>
      </c>
      <c r="E188" s="226">
        <v>1</v>
      </c>
      <c r="F188" s="251">
        <v>429999.97</v>
      </c>
      <c r="G188" s="228">
        <f t="shared" si="2"/>
        <v>429999.97</v>
      </c>
    </row>
    <row r="189" spans="2:7" ht="24">
      <c r="B189" s="186">
        <v>16.13</v>
      </c>
      <c r="C189" s="230" t="s">
        <v>242</v>
      </c>
      <c r="D189" s="225" t="s">
        <v>3</v>
      </c>
      <c r="E189" s="226">
        <v>1</v>
      </c>
      <c r="F189" s="251">
        <v>229999.97</v>
      </c>
      <c r="G189" s="228">
        <f t="shared" si="2"/>
        <v>229999.97</v>
      </c>
    </row>
    <row r="190" spans="2:7">
      <c r="B190" s="186">
        <v>16.14</v>
      </c>
      <c r="C190" s="230" t="s">
        <v>117</v>
      </c>
      <c r="D190" s="225" t="s">
        <v>3</v>
      </c>
      <c r="E190" s="226">
        <v>1</v>
      </c>
      <c r="F190" s="251">
        <v>319999.96999999997</v>
      </c>
      <c r="G190" s="228">
        <f t="shared" si="2"/>
        <v>319999.96999999997</v>
      </c>
    </row>
    <row r="191" spans="2:7">
      <c r="B191" s="236">
        <v>17</v>
      </c>
      <c r="C191" s="237" t="s">
        <v>681</v>
      </c>
      <c r="D191" s="222"/>
      <c r="E191" s="231"/>
      <c r="F191" s="247"/>
      <c r="G191" s="233"/>
    </row>
    <row r="192" spans="2:7">
      <c r="B192" s="186">
        <v>17.100000000000001</v>
      </c>
      <c r="C192" s="230" t="s">
        <v>116</v>
      </c>
      <c r="D192" s="225" t="s">
        <v>3</v>
      </c>
      <c r="E192" s="226">
        <v>10</v>
      </c>
      <c r="F192" s="234">
        <v>1500000</v>
      </c>
      <c r="G192" s="228">
        <f t="shared" si="2"/>
        <v>15000000</v>
      </c>
    </row>
    <row r="193" spans="2:7">
      <c r="B193" s="186">
        <v>17.2</v>
      </c>
      <c r="C193" s="230" t="s">
        <v>112</v>
      </c>
      <c r="D193" s="225" t="s">
        <v>3</v>
      </c>
      <c r="E193" s="226">
        <v>21</v>
      </c>
      <c r="F193" s="251">
        <v>276108.96999999997</v>
      </c>
      <c r="G193" s="228">
        <f t="shared" si="2"/>
        <v>5798288.3699999992</v>
      </c>
    </row>
    <row r="194" spans="2:7">
      <c r="B194" s="186">
        <v>17.3</v>
      </c>
      <c r="C194" s="230" t="s">
        <v>113</v>
      </c>
      <c r="D194" s="225" t="s">
        <v>3</v>
      </c>
      <c r="E194" s="226">
        <v>10</v>
      </c>
      <c r="F194" s="251">
        <v>350654.97</v>
      </c>
      <c r="G194" s="228">
        <f t="shared" si="2"/>
        <v>3506549.6999999997</v>
      </c>
    </row>
    <row r="195" spans="2:7">
      <c r="B195" s="186">
        <v>17.399999999999999</v>
      </c>
      <c r="C195" s="230" t="s">
        <v>115</v>
      </c>
      <c r="D195" s="225" t="s">
        <v>3</v>
      </c>
      <c r="E195" s="226">
        <v>5</v>
      </c>
      <c r="F195" s="251">
        <v>1889067.97</v>
      </c>
      <c r="G195" s="228">
        <f t="shared" si="2"/>
        <v>9445339.8499999996</v>
      </c>
    </row>
    <row r="196" spans="2:7" ht="24">
      <c r="B196" s="186">
        <v>17.5</v>
      </c>
      <c r="C196" s="230" t="s">
        <v>114</v>
      </c>
      <c r="D196" s="225" t="s">
        <v>3</v>
      </c>
      <c r="E196" s="226">
        <v>5</v>
      </c>
      <c r="F196" s="251">
        <v>473966.97</v>
      </c>
      <c r="G196" s="228">
        <f t="shared" si="2"/>
        <v>2369834.8499999996</v>
      </c>
    </row>
    <row r="197" spans="2:7">
      <c r="B197" s="186">
        <v>17.600000000000001</v>
      </c>
      <c r="C197" s="230" t="s">
        <v>43</v>
      </c>
      <c r="D197" s="225" t="s">
        <v>3</v>
      </c>
      <c r="E197" s="226">
        <v>74</v>
      </c>
      <c r="F197" s="251">
        <v>69999.97</v>
      </c>
      <c r="G197" s="228">
        <f t="shared" si="2"/>
        <v>5179997.78</v>
      </c>
    </row>
    <row r="198" spans="2:7" ht="36">
      <c r="B198" s="186">
        <v>17.7</v>
      </c>
      <c r="C198" s="230" t="s">
        <v>680</v>
      </c>
      <c r="D198" s="225" t="s">
        <v>3</v>
      </c>
      <c r="E198" s="226">
        <v>5</v>
      </c>
      <c r="F198" s="251">
        <v>89999.97</v>
      </c>
      <c r="G198" s="228">
        <f t="shared" si="2"/>
        <v>449999.85</v>
      </c>
    </row>
    <row r="199" spans="2:7" ht="24">
      <c r="B199" s="186">
        <v>17.8</v>
      </c>
      <c r="C199" s="230" t="s">
        <v>679</v>
      </c>
      <c r="D199" s="225" t="s">
        <v>3</v>
      </c>
      <c r="E199" s="226">
        <v>20</v>
      </c>
      <c r="F199" s="251">
        <v>650000</v>
      </c>
      <c r="G199" s="228">
        <f t="shared" si="2"/>
        <v>13000000</v>
      </c>
    </row>
    <row r="200" spans="2:7" ht="24">
      <c r="B200" s="186">
        <v>17.899999999999999</v>
      </c>
      <c r="C200" s="230" t="s">
        <v>678</v>
      </c>
      <c r="D200" s="225" t="s">
        <v>3</v>
      </c>
      <c r="E200" s="226">
        <v>60</v>
      </c>
      <c r="F200" s="251">
        <v>79999.97</v>
      </c>
      <c r="G200" s="228">
        <f t="shared" si="2"/>
        <v>4799998.2</v>
      </c>
    </row>
    <row r="201" spans="2:7">
      <c r="B201" s="236">
        <v>18</v>
      </c>
      <c r="C201" s="237" t="s">
        <v>677</v>
      </c>
      <c r="D201" s="222"/>
      <c r="E201" s="231"/>
      <c r="F201" s="247"/>
      <c r="G201" s="233"/>
    </row>
    <row r="202" spans="2:7">
      <c r="B202" s="186">
        <v>18.100000000000001</v>
      </c>
      <c r="C202" s="230" t="s">
        <v>676</v>
      </c>
      <c r="D202" s="252">
        <v>1</v>
      </c>
      <c r="E202" s="226">
        <v>1</v>
      </c>
      <c r="F202" s="234">
        <v>339500</v>
      </c>
      <c r="G202" s="228">
        <f t="shared" ref="G202:G223" si="3">+F202*E202</f>
        <v>339500</v>
      </c>
    </row>
    <row r="203" spans="2:7" ht="24">
      <c r="B203" s="186">
        <v>18.2</v>
      </c>
      <c r="C203" s="230" t="s">
        <v>107</v>
      </c>
      <c r="D203" s="225" t="s">
        <v>3</v>
      </c>
      <c r="E203" s="226">
        <v>6</v>
      </c>
      <c r="F203" s="234">
        <v>126100</v>
      </c>
      <c r="G203" s="228">
        <f t="shared" si="3"/>
        <v>756600</v>
      </c>
    </row>
    <row r="204" spans="2:7">
      <c r="B204" s="186">
        <v>18.3</v>
      </c>
      <c r="C204" s="230" t="s">
        <v>675</v>
      </c>
      <c r="D204" s="225" t="s">
        <v>3</v>
      </c>
      <c r="E204" s="226">
        <v>1</v>
      </c>
      <c r="F204" s="234">
        <v>562600</v>
      </c>
      <c r="G204" s="228">
        <f t="shared" si="3"/>
        <v>562600</v>
      </c>
    </row>
    <row r="205" spans="2:7">
      <c r="B205" s="186">
        <v>18.399999999999999</v>
      </c>
      <c r="C205" s="230" t="s">
        <v>674</v>
      </c>
      <c r="D205" s="225" t="s">
        <v>3</v>
      </c>
      <c r="E205" s="226">
        <v>1</v>
      </c>
      <c r="F205" s="234">
        <v>11640</v>
      </c>
      <c r="G205" s="228">
        <f t="shared" si="3"/>
        <v>11640</v>
      </c>
    </row>
    <row r="206" spans="2:7" ht="36">
      <c r="B206" s="186">
        <v>18.5</v>
      </c>
      <c r="C206" s="230" t="s">
        <v>673</v>
      </c>
      <c r="D206" s="225" t="s">
        <v>3</v>
      </c>
      <c r="E206" s="226">
        <v>1</v>
      </c>
      <c r="F206" s="234">
        <v>145500</v>
      </c>
      <c r="G206" s="228">
        <f t="shared" si="3"/>
        <v>145500</v>
      </c>
    </row>
    <row r="207" spans="2:7" ht="24">
      <c r="B207" s="186">
        <v>18.600000000000001</v>
      </c>
      <c r="C207" s="230" t="s">
        <v>672</v>
      </c>
      <c r="D207" s="225" t="s">
        <v>3</v>
      </c>
      <c r="E207" s="226">
        <v>3</v>
      </c>
      <c r="F207" s="234">
        <v>38800</v>
      </c>
      <c r="G207" s="228">
        <f t="shared" si="3"/>
        <v>116400</v>
      </c>
    </row>
    <row r="208" spans="2:7">
      <c r="B208" s="186">
        <v>18.7</v>
      </c>
      <c r="C208" s="230" t="s">
        <v>671</v>
      </c>
      <c r="D208" s="225" t="s">
        <v>3</v>
      </c>
      <c r="E208" s="226">
        <v>10</v>
      </c>
      <c r="F208" s="234">
        <v>77600</v>
      </c>
      <c r="G208" s="228">
        <f t="shared" si="3"/>
        <v>776000</v>
      </c>
    </row>
    <row r="209" spans="2:7">
      <c r="B209" s="186">
        <v>18.8</v>
      </c>
      <c r="C209" s="230" t="s">
        <v>670</v>
      </c>
      <c r="D209" s="225" t="s">
        <v>3</v>
      </c>
      <c r="E209" s="226">
        <v>19</v>
      </c>
      <c r="F209" s="234">
        <v>378300</v>
      </c>
      <c r="G209" s="228">
        <f t="shared" si="3"/>
        <v>7187700</v>
      </c>
    </row>
    <row r="210" spans="2:7">
      <c r="B210" s="186">
        <v>18.899999999999999</v>
      </c>
      <c r="C210" s="230" t="s">
        <v>669</v>
      </c>
      <c r="D210" s="225" t="s">
        <v>3</v>
      </c>
      <c r="E210" s="226">
        <v>20</v>
      </c>
      <c r="F210" s="234">
        <v>29100</v>
      </c>
      <c r="G210" s="228">
        <f t="shared" si="3"/>
        <v>582000</v>
      </c>
    </row>
    <row r="211" spans="2:7" ht="24">
      <c r="B211" s="248">
        <v>18.100000000000001</v>
      </c>
      <c r="C211" s="230" t="s">
        <v>668</v>
      </c>
      <c r="D211" s="225" t="s">
        <v>3</v>
      </c>
      <c r="E211" s="226">
        <v>1</v>
      </c>
      <c r="F211" s="234">
        <v>97000</v>
      </c>
      <c r="G211" s="228">
        <f t="shared" si="3"/>
        <v>97000</v>
      </c>
    </row>
    <row r="212" spans="2:7" ht="24">
      <c r="B212" s="186">
        <v>18.11</v>
      </c>
      <c r="C212" s="230" t="s">
        <v>667</v>
      </c>
      <c r="D212" s="225" t="s">
        <v>3</v>
      </c>
      <c r="E212" s="226">
        <v>1</v>
      </c>
      <c r="F212" s="234">
        <v>48500</v>
      </c>
      <c r="G212" s="228">
        <f t="shared" si="3"/>
        <v>48500</v>
      </c>
    </row>
    <row r="213" spans="2:7" ht="24">
      <c r="B213" s="248">
        <v>18.12</v>
      </c>
      <c r="C213" s="230" t="s">
        <v>666</v>
      </c>
      <c r="D213" s="225" t="s">
        <v>3</v>
      </c>
      <c r="E213" s="226">
        <v>1</v>
      </c>
      <c r="F213" s="234">
        <v>97000</v>
      </c>
      <c r="G213" s="228">
        <f t="shared" si="3"/>
        <v>97000</v>
      </c>
    </row>
    <row r="214" spans="2:7" ht="24">
      <c r="B214" s="186">
        <v>18.13</v>
      </c>
      <c r="C214" s="230" t="s">
        <v>665</v>
      </c>
      <c r="D214" s="225" t="s">
        <v>3</v>
      </c>
      <c r="E214" s="226">
        <v>12</v>
      </c>
      <c r="F214" s="234">
        <v>19400</v>
      </c>
      <c r="G214" s="228">
        <f t="shared" si="3"/>
        <v>232800</v>
      </c>
    </row>
    <row r="215" spans="2:7" ht="24">
      <c r="B215" s="248">
        <v>18.14</v>
      </c>
      <c r="C215" s="230" t="s">
        <v>664</v>
      </c>
      <c r="D215" s="225" t="s">
        <v>3</v>
      </c>
      <c r="E215" s="226">
        <v>1</v>
      </c>
      <c r="F215" s="234">
        <v>67900</v>
      </c>
      <c r="G215" s="228">
        <f t="shared" si="3"/>
        <v>67900</v>
      </c>
    </row>
    <row r="216" spans="2:7">
      <c r="B216" s="186">
        <v>18.149999999999999</v>
      </c>
      <c r="C216" s="230" t="s">
        <v>663</v>
      </c>
      <c r="D216" s="225" t="s">
        <v>3</v>
      </c>
      <c r="E216" s="226">
        <v>1</v>
      </c>
      <c r="F216" s="234">
        <v>213400</v>
      </c>
      <c r="G216" s="228">
        <f t="shared" si="3"/>
        <v>213400</v>
      </c>
    </row>
    <row r="217" spans="2:7" ht="24">
      <c r="B217" s="248">
        <v>18.16</v>
      </c>
      <c r="C217" s="230" t="s">
        <v>662</v>
      </c>
      <c r="D217" s="225" t="s">
        <v>3</v>
      </c>
      <c r="E217" s="226">
        <v>1</v>
      </c>
      <c r="F217" s="234">
        <v>77600</v>
      </c>
      <c r="G217" s="228">
        <f t="shared" si="3"/>
        <v>77600</v>
      </c>
    </row>
    <row r="218" spans="2:7" ht="24">
      <c r="B218" s="186">
        <v>18.170000000000002</v>
      </c>
      <c r="C218" s="230" t="s">
        <v>661</v>
      </c>
      <c r="D218" s="225" t="s">
        <v>3</v>
      </c>
      <c r="E218" s="226">
        <v>12</v>
      </c>
      <c r="F218" s="234">
        <v>116400</v>
      </c>
      <c r="G218" s="228">
        <f t="shared" si="3"/>
        <v>1396800</v>
      </c>
    </row>
    <row r="219" spans="2:7" ht="24">
      <c r="B219" s="248">
        <v>18.18</v>
      </c>
      <c r="C219" s="230" t="s">
        <v>660</v>
      </c>
      <c r="D219" s="225" t="s">
        <v>3</v>
      </c>
      <c r="E219" s="226">
        <v>1</v>
      </c>
      <c r="F219" s="234">
        <v>184300</v>
      </c>
      <c r="G219" s="228">
        <f t="shared" si="3"/>
        <v>184300</v>
      </c>
    </row>
    <row r="220" spans="2:7">
      <c r="B220" s="186">
        <v>18.190000000000001</v>
      </c>
      <c r="C220" s="230" t="s">
        <v>659</v>
      </c>
      <c r="D220" s="225" t="s">
        <v>3</v>
      </c>
      <c r="E220" s="226">
        <v>1</v>
      </c>
      <c r="F220" s="234">
        <v>38800</v>
      </c>
      <c r="G220" s="228">
        <f t="shared" si="3"/>
        <v>38800</v>
      </c>
    </row>
    <row r="221" spans="2:7">
      <c r="B221" s="248">
        <v>18.2</v>
      </c>
      <c r="C221" s="230" t="s">
        <v>658</v>
      </c>
      <c r="D221" s="225" t="s">
        <v>3</v>
      </c>
      <c r="E221" s="226">
        <v>1</v>
      </c>
      <c r="F221" s="234">
        <v>184300</v>
      </c>
      <c r="G221" s="228">
        <f t="shared" si="3"/>
        <v>184300</v>
      </c>
    </row>
    <row r="222" spans="2:7" ht="24">
      <c r="B222" s="186">
        <v>18.21</v>
      </c>
      <c r="C222" s="230" t="s">
        <v>657</v>
      </c>
      <c r="D222" s="225" t="s">
        <v>3</v>
      </c>
      <c r="E222" s="226">
        <v>1</v>
      </c>
      <c r="F222" s="234">
        <v>33950</v>
      </c>
      <c r="G222" s="228">
        <f t="shared" si="3"/>
        <v>33950</v>
      </c>
    </row>
    <row r="223" spans="2:7" ht="24">
      <c r="B223" s="248">
        <v>18.22</v>
      </c>
      <c r="C223" s="230" t="s">
        <v>656</v>
      </c>
      <c r="D223" s="225" t="s">
        <v>3</v>
      </c>
      <c r="E223" s="226">
        <v>1</v>
      </c>
      <c r="F223" s="234">
        <v>58200</v>
      </c>
      <c r="G223" s="228">
        <f t="shared" si="3"/>
        <v>58200</v>
      </c>
    </row>
    <row r="224" spans="2:7">
      <c r="B224" s="236">
        <v>19</v>
      </c>
      <c r="C224" s="237" t="s">
        <v>121</v>
      </c>
      <c r="D224" s="222"/>
      <c r="E224" s="231"/>
      <c r="F224" s="247"/>
      <c r="G224" s="233"/>
    </row>
    <row r="225" spans="2:7" s="255" customFormat="1" ht="36">
      <c r="B225" s="186">
        <v>19.100000000000001</v>
      </c>
      <c r="C225" s="253" t="s">
        <v>7</v>
      </c>
      <c r="D225" s="239" t="s">
        <v>3</v>
      </c>
      <c r="E225" s="226">
        <v>5</v>
      </c>
      <c r="F225" s="234">
        <v>5490000</v>
      </c>
      <c r="G225" s="254">
        <f>E225*F225</f>
        <v>27450000</v>
      </c>
    </row>
    <row r="226" spans="2:7" ht="36">
      <c r="B226" s="186">
        <v>19.2</v>
      </c>
      <c r="C226" s="230" t="s">
        <v>245</v>
      </c>
      <c r="D226" s="225" t="s">
        <v>3</v>
      </c>
      <c r="E226" s="226">
        <v>1</v>
      </c>
      <c r="F226" s="234">
        <v>194000</v>
      </c>
      <c r="G226" s="228">
        <f t="shared" ref="G226:G286" si="4">+F226*E226</f>
        <v>194000</v>
      </c>
    </row>
    <row r="227" spans="2:7">
      <c r="B227" s="186">
        <v>19.3</v>
      </c>
      <c r="C227" s="230" t="s">
        <v>61</v>
      </c>
      <c r="D227" s="225" t="s">
        <v>3</v>
      </c>
      <c r="E227" s="226">
        <v>1</v>
      </c>
      <c r="F227" s="234">
        <v>485000</v>
      </c>
      <c r="G227" s="228">
        <f t="shared" si="4"/>
        <v>485000</v>
      </c>
    </row>
    <row r="228" spans="2:7">
      <c r="B228" s="186">
        <v>19.399999999999999</v>
      </c>
      <c r="C228" s="230" t="s">
        <v>67</v>
      </c>
      <c r="D228" s="225" t="s">
        <v>3</v>
      </c>
      <c r="E228" s="226">
        <v>1</v>
      </c>
      <c r="F228" s="234">
        <v>48500</v>
      </c>
      <c r="G228" s="228">
        <f t="shared" si="4"/>
        <v>48500</v>
      </c>
    </row>
    <row r="229" spans="2:7">
      <c r="B229" s="186">
        <v>19.5</v>
      </c>
      <c r="C229" s="230" t="s">
        <v>55</v>
      </c>
      <c r="D229" s="225" t="s">
        <v>3</v>
      </c>
      <c r="E229" s="226">
        <v>1</v>
      </c>
      <c r="F229" s="234">
        <v>19400</v>
      </c>
      <c r="G229" s="228">
        <f t="shared" si="4"/>
        <v>19400</v>
      </c>
    </row>
    <row r="230" spans="2:7">
      <c r="B230" s="186">
        <v>19.600000000000001</v>
      </c>
      <c r="C230" s="230" t="s">
        <v>62</v>
      </c>
      <c r="D230" s="225" t="s">
        <v>3</v>
      </c>
      <c r="E230" s="226">
        <v>1</v>
      </c>
      <c r="F230" s="234">
        <v>9700</v>
      </c>
      <c r="G230" s="228">
        <f t="shared" si="4"/>
        <v>9700</v>
      </c>
    </row>
    <row r="231" spans="2:7">
      <c r="B231" s="186">
        <v>19.7</v>
      </c>
      <c r="C231" s="230" t="s">
        <v>246</v>
      </c>
      <c r="D231" s="225" t="s">
        <v>3</v>
      </c>
      <c r="E231" s="226">
        <v>1</v>
      </c>
      <c r="F231" s="234">
        <v>465600</v>
      </c>
      <c r="G231" s="228">
        <f t="shared" si="4"/>
        <v>465600</v>
      </c>
    </row>
    <row r="232" spans="2:7">
      <c r="B232" s="186">
        <v>19.8</v>
      </c>
      <c r="C232" s="230" t="s">
        <v>63</v>
      </c>
      <c r="D232" s="225" t="s">
        <v>3</v>
      </c>
      <c r="E232" s="226">
        <v>1</v>
      </c>
      <c r="F232" s="234">
        <v>543200</v>
      </c>
      <c r="G232" s="228">
        <f t="shared" si="4"/>
        <v>543200</v>
      </c>
    </row>
    <row r="233" spans="2:7">
      <c r="B233" s="186">
        <v>19.899999999999999</v>
      </c>
      <c r="C233" s="230" t="s">
        <v>247</v>
      </c>
      <c r="D233" s="225" t="s">
        <v>3</v>
      </c>
      <c r="E233" s="226">
        <v>1</v>
      </c>
      <c r="F233" s="234">
        <v>349200</v>
      </c>
      <c r="G233" s="228">
        <f t="shared" si="4"/>
        <v>349200</v>
      </c>
    </row>
    <row r="234" spans="2:7" ht="24">
      <c r="B234" s="248">
        <v>19.100000000000001</v>
      </c>
      <c r="C234" s="230" t="s">
        <v>64</v>
      </c>
      <c r="D234" s="225" t="s">
        <v>3</v>
      </c>
      <c r="E234" s="226">
        <v>1</v>
      </c>
      <c r="F234" s="234">
        <v>271600</v>
      </c>
      <c r="G234" s="228">
        <f t="shared" si="4"/>
        <v>271600</v>
      </c>
    </row>
    <row r="235" spans="2:7">
      <c r="B235" s="186">
        <v>19.11</v>
      </c>
      <c r="C235" s="230" t="s">
        <v>65</v>
      </c>
      <c r="D235" s="225" t="s">
        <v>3</v>
      </c>
      <c r="E235" s="226">
        <v>1</v>
      </c>
      <c r="F235" s="234">
        <v>135800</v>
      </c>
      <c r="G235" s="228">
        <f t="shared" si="4"/>
        <v>135800</v>
      </c>
    </row>
    <row r="236" spans="2:7">
      <c r="B236" s="248">
        <v>19.12</v>
      </c>
      <c r="C236" s="230" t="s">
        <v>52</v>
      </c>
      <c r="D236" s="225" t="s">
        <v>3</v>
      </c>
      <c r="E236" s="226">
        <v>1</v>
      </c>
      <c r="F236" s="234">
        <v>329800</v>
      </c>
      <c r="G236" s="228">
        <f t="shared" si="4"/>
        <v>329800</v>
      </c>
    </row>
    <row r="237" spans="2:7">
      <c r="B237" s="186">
        <v>19.13</v>
      </c>
      <c r="C237" s="230" t="s">
        <v>66</v>
      </c>
      <c r="D237" s="225" t="s">
        <v>3</v>
      </c>
      <c r="E237" s="226">
        <v>5</v>
      </c>
      <c r="F237" s="234">
        <v>436500</v>
      </c>
      <c r="G237" s="228">
        <f t="shared" si="4"/>
        <v>2182500</v>
      </c>
    </row>
    <row r="238" spans="2:7">
      <c r="B238" s="248">
        <v>19.14</v>
      </c>
      <c r="C238" s="230" t="s">
        <v>56</v>
      </c>
      <c r="D238" s="225" t="s">
        <v>3</v>
      </c>
      <c r="E238" s="226">
        <v>1</v>
      </c>
      <c r="F238" s="234">
        <v>126100</v>
      </c>
      <c r="G238" s="228">
        <f t="shared" si="4"/>
        <v>126100</v>
      </c>
    </row>
    <row r="239" spans="2:7">
      <c r="B239" s="186">
        <v>19.149999999999999</v>
      </c>
      <c r="C239" s="230" t="s">
        <v>95</v>
      </c>
      <c r="D239" s="225" t="s">
        <v>409</v>
      </c>
      <c r="E239" s="226">
        <v>1</v>
      </c>
      <c r="F239" s="234">
        <v>19400</v>
      </c>
      <c r="G239" s="228">
        <f t="shared" si="4"/>
        <v>19400</v>
      </c>
    </row>
    <row r="240" spans="2:7">
      <c r="B240" s="248">
        <v>19.16</v>
      </c>
      <c r="C240" s="230" t="s">
        <v>96</v>
      </c>
      <c r="D240" s="225" t="s">
        <v>3</v>
      </c>
      <c r="E240" s="226">
        <v>1</v>
      </c>
      <c r="F240" s="234">
        <v>135800</v>
      </c>
      <c r="G240" s="228">
        <f t="shared" si="4"/>
        <v>135800</v>
      </c>
    </row>
    <row r="241" spans="2:7">
      <c r="B241" s="186">
        <v>19.170000000000002</v>
      </c>
      <c r="C241" s="230" t="s">
        <v>97</v>
      </c>
      <c r="D241" s="225" t="s">
        <v>409</v>
      </c>
      <c r="E241" s="226">
        <v>1</v>
      </c>
      <c r="F241" s="234">
        <v>14550</v>
      </c>
      <c r="G241" s="228">
        <f t="shared" si="4"/>
        <v>14550</v>
      </c>
    </row>
    <row r="242" spans="2:7">
      <c r="B242" s="248">
        <v>19.18</v>
      </c>
      <c r="C242" s="230" t="s">
        <v>98</v>
      </c>
      <c r="D242" s="225" t="s">
        <v>409</v>
      </c>
      <c r="E242" s="226">
        <v>1</v>
      </c>
      <c r="F242" s="234">
        <v>9700</v>
      </c>
      <c r="G242" s="228">
        <f t="shared" si="4"/>
        <v>9700</v>
      </c>
    </row>
    <row r="243" spans="2:7">
      <c r="B243" s="186">
        <v>19.190000000000001</v>
      </c>
      <c r="C243" s="230" t="s">
        <v>8</v>
      </c>
      <c r="D243" s="225" t="s">
        <v>3</v>
      </c>
      <c r="E243" s="226">
        <v>1</v>
      </c>
      <c r="F243" s="234">
        <v>77600</v>
      </c>
      <c r="G243" s="228">
        <f t="shared" si="4"/>
        <v>77600</v>
      </c>
    </row>
    <row r="244" spans="2:7" ht="24">
      <c r="B244" s="248">
        <v>19.2</v>
      </c>
      <c r="C244" s="230" t="s">
        <v>29</v>
      </c>
      <c r="D244" s="225" t="s">
        <v>3</v>
      </c>
      <c r="E244" s="226">
        <v>1</v>
      </c>
      <c r="F244" s="234">
        <v>38800</v>
      </c>
      <c r="G244" s="228">
        <f t="shared" si="4"/>
        <v>38800</v>
      </c>
    </row>
    <row r="245" spans="2:7">
      <c r="B245" s="186">
        <v>19.21</v>
      </c>
      <c r="C245" s="230" t="s">
        <v>32</v>
      </c>
      <c r="D245" s="225" t="s">
        <v>3</v>
      </c>
      <c r="E245" s="226">
        <v>1</v>
      </c>
      <c r="F245" s="234">
        <v>19400</v>
      </c>
      <c r="G245" s="228">
        <f t="shared" si="4"/>
        <v>19400</v>
      </c>
    </row>
    <row r="246" spans="2:7" ht="36">
      <c r="B246" s="248">
        <v>19.22</v>
      </c>
      <c r="C246" s="230" t="s">
        <v>655</v>
      </c>
      <c r="D246" s="225" t="s">
        <v>3</v>
      </c>
      <c r="E246" s="226">
        <v>1</v>
      </c>
      <c r="F246" s="234">
        <v>349200</v>
      </c>
      <c r="G246" s="228">
        <f t="shared" si="4"/>
        <v>349200</v>
      </c>
    </row>
    <row r="247" spans="2:7" ht="24">
      <c r="B247" s="186">
        <v>19.23</v>
      </c>
      <c r="C247" s="230" t="s">
        <v>248</v>
      </c>
      <c r="D247" s="225" t="s">
        <v>3</v>
      </c>
      <c r="E247" s="226">
        <v>1</v>
      </c>
      <c r="F247" s="234">
        <v>11640</v>
      </c>
      <c r="G247" s="228">
        <f t="shared" si="4"/>
        <v>11640</v>
      </c>
    </row>
    <row r="248" spans="2:7" ht="36">
      <c r="B248" s="248">
        <v>19.239999999999998</v>
      </c>
      <c r="C248" s="230" t="s">
        <v>654</v>
      </c>
      <c r="D248" s="225" t="s">
        <v>3</v>
      </c>
      <c r="E248" s="226">
        <v>1</v>
      </c>
      <c r="F248" s="234">
        <v>19400</v>
      </c>
      <c r="G248" s="228">
        <f t="shared" si="4"/>
        <v>19400</v>
      </c>
    </row>
    <row r="249" spans="2:7">
      <c r="B249" s="186">
        <v>19.25</v>
      </c>
      <c r="C249" s="230" t="s">
        <v>653</v>
      </c>
      <c r="D249" s="225" t="s">
        <v>3</v>
      </c>
      <c r="E249" s="226">
        <v>1</v>
      </c>
      <c r="F249" s="234">
        <v>436500</v>
      </c>
      <c r="G249" s="228">
        <f t="shared" si="4"/>
        <v>436500</v>
      </c>
    </row>
    <row r="250" spans="2:7" ht="24">
      <c r="B250" s="248">
        <v>19.260000000000002</v>
      </c>
      <c r="C250" s="230" t="s">
        <v>652</v>
      </c>
      <c r="D250" s="225" t="s">
        <v>3</v>
      </c>
      <c r="E250" s="226">
        <v>1</v>
      </c>
      <c r="F250" s="234">
        <v>38800</v>
      </c>
      <c r="G250" s="228">
        <f t="shared" si="4"/>
        <v>38800</v>
      </c>
    </row>
    <row r="251" spans="2:7" ht="36">
      <c r="B251" s="186">
        <v>19.27</v>
      </c>
      <c r="C251" s="230" t="s">
        <v>651</v>
      </c>
      <c r="D251" s="225" t="s">
        <v>3</v>
      </c>
      <c r="E251" s="226">
        <v>1</v>
      </c>
      <c r="F251" s="234">
        <v>310400</v>
      </c>
      <c r="G251" s="228">
        <f t="shared" si="4"/>
        <v>310400</v>
      </c>
    </row>
    <row r="252" spans="2:7">
      <c r="B252" s="248">
        <v>19.28</v>
      </c>
      <c r="C252" s="230" t="s">
        <v>650</v>
      </c>
      <c r="D252" s="225" t="s">
        <v>3</v>
      </c>
      <c r="E252" s="226">
        <v>1</v>
      </c>
      <c r="F252" s="234">
        <v>329800</v>
      </c>
      <c r="G252" s="228">
        <f t="shared" si="4"/>
        <v>329800</v>
      </c>
    </row>
    <row r="253" spans="2:7">
      <c r="B253" s="186">
        <v>19.29</v>
      </c>
      <c r="C253" s="230" t="s">
        <v>649</v>
      </c>
      <c r="D253" s="225" t="s">
        <v>3</v>
      </c>
      <c r="E253" s="226">
        <v>1</v>
      </c>
      <c r="F253" s="234">
        <v>436500</v>
      </c>
      <c r="G253" s="228">
        <f t="shared" si="4"/>
        <v>436500</v>
      </c>
    </row>
    <row r="254" spans="2:7" ht="24">
      <c r="B254" s="248">
        <v>19.3</v>
      </c>
      <c r="C254" s="230" t="s">
        <v>648</v>
      </c>
      <c r="D254" s="225" t="s">
        <v>3</v>
      </c>
      <c r="E254" s="226">
        <v>1</v>
      </c>
      <c r="F254" s="234">
        <v>97000</v>
      </c>
      <c r="G254" s="228">
        <f t="shared" si="4"/>
        <v>97000</v>
      </c>
    </row>
    <row r="255" spans="2:7">
      <c r="B255" s="186">
        <v>19.309999999999999</v>
      </c>
      <c r="C255" s="230" t="s">
        <v>81</v>
      </c>
      <c r="D255" s="225" t="s">
        <v>3</v>
      </c>
      <c r="E255" s="226">
        <v>1</v>
      </c>
      <c r="F255" s="234">
        <v>58200</v>
      </c>
      <c r="G255" s="228">
        <f t="shared" si="4"/>
        <v>58200</v>
      </c>
    </row>
    <row r="256" spans="2:7">
      <c r="B256" s="248">
        <v>19.32</v>
      </c>
      <c r="C256" s="230" t="s">
        <v>70</v>
      </c>
      <c r="D256" s="225" t="s">
        <v>3</v>
      </c>
      <c r="E256" s="226">
        <v>1</v>
      </c>
      <c r="F256" s="234">
        <v>77600</v>
      </c>
      <c r="G256" s="228">
        <f t="shared" si="4"/>
        <v>77600</v>
      </c>
    </row>
    <row r="257" spans="2:7">
      <c r="B257" s="186">
        <v>19.329999999999998</v>
      </c>
      <c r="C257" s="230" t="s">
        <v>38</v>
      </c>
      <c r="D257" s="225" t="s">
        <v>3</v>
      </c>
      <c r="E257" s="226">
        <v>1</v>
      </c>
      <c r="F257" s="234">
        <v>87300</v>
      </c>
      <c r="G257" s="228">
        <f t="shared" si="4"/>
        <v>87300</v>
      </c>
    </row>
    <row r="258" spans="2:7">
      <c r="B258" s="248">
        <v>19.34</v>
      </c>
      <c r="C258" s="230" t="s">
        <v>647</v>
      </c>
      <c r="D258" s="225" t="s">
        <v>3</v>
      </c>
      <c r="E258" s="226">
        <v>1</v>
      </c>
      <c r="F258" s="234">
        <v>48500</v>
      </c>
      <c r="G258" s="228">
        <f t="shared" si="4"/>
        <v>48500</v>
      </c>
    </row>
    <row r="259" spans="2:7">
      <c r="B259" s="186">
        <v>19.350000000000001</v>
      </c>
      <c r="C259" s="230" t="s">
        <v>73</v>
      </c>
      <c r="D259" s="225" t="s">
        <v>3</v>
      </c>
      <c r="E259" s="226">
        <v>1</v>
      </c>
      <c r="F259" s="234">
        <v>38800</v>
      </c>
      <c r="G259" s="228">
        <f t="shared" si="4"/>
        <v>38800</v>
      </c>
    </row>
    <row r="260" spans="2:7">
      <c r="B260" s="248">
        <v>19.3599999999999</v>
      </c>
      <c r="C260" s="230" t="s">
        <v>646</v>
      </c>
      <c r="D260" s="225" t="s">
        <v>3</v>
      </c>
      <c r="E260" s="226">
        <v>1</v>
      </c>
      <c r="F260" s="234">
        <v>67900</v>
      </c>
      <c r="G260" s="228">
        <f t="shared" si="4"/>
        <v>67900</v>
      </c>
    </row>
    <row r="261" spans="2:7">
      <c r="B261" s="186">
        <v>19.369999999999902</v>
      </c>
      <c r="C261" s="230" t="s">
        <v>645</v>
      </c>
      <c r="D261" s="225" t="s">
        <v>3</v>
      </c>
      <c r="E261" s="226">
        <v>1</v>
      </c>
      <c r="F261" s="234">
        <v>58200</v>
      </c>
      <c r="G261" s="228">
        <f t="shared" si="4"/>
        <v>58200</v>
      </c>
    </row>
    <row r="262" spans="2:7">
      <c r="B262" s="248">
        <v>19.3799999999999</v>
      </c>
      <c r="C262" s="230" t="s">
        <v>74</v>
      </c>
      <c r="D262" s="225" t="s">
        <v>3</v>
      </c>
      <c r="E262" s="226">
        <v>1</v>
      </c>
      <c r="F262" s="234">
        <v>43650</v>
      </c>
      <c r="G262" s="228">
        <f t="shared" si="4"/>
        <v>43650</v>
      </c>
    </row>
    <row r="263" spans="2:7">
      <c r="B263" s="186">
        <v>19.389999999999901</v>
      </c>
      <c r="C263" s="230" t="s">
        <v>644</v>
      </c>
      <c r="D263" s="225" t="s">
        <v>3</v>
      </c>
      <c r="E263" s="226">
        <v>1</v>
      </c>
      <c r="F263" s="234">
        <v>77600</v>
      </c>
      <c r="G263" s="228">
        <f t="shared" si="4"/>
        <v>77600</v>
      </c>
    </row>
    <row r="264" spans="2:7">
      <c r="B264" s="248">
        <v>19.399999999999899</v>
      </c>
      <c r="C264" s="230" t="s">
        <v>37</v>
      </c>
      <c r="D264" s="225" t="s">
        <v>3</v>
      </c>
      <c r="E264" s="226">
        <v>1</v>
      </c>
      <c r="F264" s="234">
        <v>38800</v>
      </c>
      <c r="G264" s="228">
        <f t="shared" si="4"/>
        <v>38800</v>
      </c>
    </row>
    <row r="265" spans="2:7">
      <c r="B265" s="186">
        <v>19.409999999999901</v>
      </c>
      <c r="C265" s="230" t="s">
        <v>643</v>
      </c>
      <c r="D265" s="225" t="s">
        <v>3</v>
      </c>
      <c r="E265" s="226">
        <v>1</v>
      </c>
      <c r="F265" s="234">
        <v>43650</v>
      </c>
      <c r="G265" s="228">
        <f t="shared" si="4"/>
        <v>43650</v>
      </c>
    </row>
    <row r="266" spans="2:7">
      <c r="B266" s="248">
        <v>19.419999999999899</v>
      </c>
      <c r="C266" s="230" t="s">
        <v>72</v>
      </c>
      <c r="D266" s="225" t="s">
        <v>3</v>
      </c>
      <c r="E266" s="226">
        <v>1</v>
      </c>
      <c r="F266" s="234">
        <v>58200</v>
      </c>
      <c r="G266" s="228">
        <f t="shared" si="4"/>
        <v>58200</v>
      </c>
    </row>
    <row r="267" spans="2:7">
      <c r="B267" s="236">
        <v>20</v>
      </c>
      <c r="C267" s="237" t="s">
        <v>127</v>
      </c>
      <c r="D267" s="222"/>
      <c r="E267" s="231"/>
      <c r="F267" s="247"/>
      <c r="G267" s="233"/>
    </row>
    <row r="268" spans="2:7">
      <c r="B268" s="186">
        <v>20.100000000000001</v>
      </c>
      <c r="C268" s="230" t="s">
        <v>35</v>
      </c>
      <c r="D268" s="225" t="s">
        <v>3</v>
      </c>
      <c r="E268" s="226">
        <v>1</v>
      </c>
      <c r="F268" s="234">
        <v>436500</v>
      </c>
      <c r="G268" s="228">
        <f t="shared" si="4"/>
        <v>436500</v>
      </c>
    </row>
    <row r="269" spans="2:7">
      <c r="B269" s="186">
        <v>20.2</v>
      </c>
      <c r="C269" s="230" t="s">
        <v>642</v>
      </c>
      <c r="D269" s="225" t="s">
        <v>3</v>
      </c>
      <c r="E269" s="226">
        <v>1</v>
      </c>
      <c r="F269" s="234">
        <v>29100</v>
      </c>
      <c r="G269" s="228">
        <f t="shared" si="4"/>
        <v>29100</v>
      </c>
    </row>
    <row r="270" spans="2:7">
      <c r="B270" s="186">
        <v>20.3</v>
      </c>
      <c r="C270" s="230" t="s">
        <v>57</v>
      </c>
      <c r="D270" s="225" t="s">
        <v>3</v>
      </c>
      <c r="E270" s="226">
        <v>1</v>
      </c>
      <c r="F270" s="234">
        <v>48500</v>
      </c>
      <c r="G270" s="228">
        <f t="shared" si="4"/>
        <v>48500</v>
      </c>
    </row>
    <row r="271" spans="2:7">
      <c r="B271" s="186">
        <v>20.399999999999999</v>
      </c>
      <c r="C271" s="230" t="s">
        <v>58</v>
      </c>
      <c r="D271" s="225" t="s">
        <v>3</v>
      </c>
      <c r="E271" s="226">
        <v>1</v>
      </c>
      <c r="F271" s="234">
        <v>77600</v>
      </c>
      <c r="G271" s="228">
        <f t="shared" si="4"/>
        <v>77600</v>
      </c>
    </row>
    <row r="272" spans="2:7">
      <c r="B272" s="186">
        <v>20.5</v>
      </c>
      <c r="C272" s="230" t="s">
        <v>641</v>
      </c>
      <c r="D272" s="225" t="s">
        <v>3</v>
      </c>
      <c r="E272" s="226">
        <v>1</v>
      </c>
      <c r="F272" s="234">
        <v>310400</v>
      </c>
      <c r="G272" s="228">
        <f t="shared" si="4"/>
        <v>310400</v>
      </c>
    </row>
    <row r="273" spans="2:7">
      <c r="B273" s="186">
        <v>20.6</v>
      </c>
      <c r="C273" s="230" t="s">
        <v>59</v>
      </c>
      <c r="D273" s="225" t="s">
        <v>3</v>
      </c>
      <c r="E273" s="226">
        <v>1</v>
      </c>
      <c r="F273" s="234">
        <v>388000</v>
      </c>
      <c r="G273" s="228">
        <f t="shared" si="4"/>
        <v>388000</v>
      </c>
    </row>
    <row r="274" spans="2:7">
      <c r="B274" s="186">
        <v>20.7</v>
      </c>
      <c r="C274" s="230" t="s">
        <v>60</v>
      </c>
      <c r="D274" s="225" t="s">
        <v>3</v>
      </c>
      <c r="E274" s="226">
        <v>1</v>
      </c>
      <c r="F274" s="234">
        <v>58200</v>
      </c>
      <c r="G274" s="228">
        <f t="shared" si="4"/>
        <v>58200</v>
      </c>
    </row>
    <row r="275" spans="2:7">
      <c r="B275" s="186">
        <v>20.8</v>
      </c>
      <c r="C275" s="230" t="s">
        <v>68</v>
      </c>
      <c r="D275" s="225" t="s">
        <v>3</v>
      </c>
      <c r="E275" s="226">
        <v>1</v>
      </c>
      <c r="F275" s="234">
        <v>67900</v>
      </c>
      <c r="G275" s="228">
        <f t="shared" si="4"/>
        <v>67900</v>
      </c>
    </row>
    <row r="276" spans="2:7">
      <c r="B276" s="186">
        <v>20.9</v>
      </c>
      <c r="C276" s="230" t="s">
        <v>69</v>
      </c>
      <c r="D276" s="225" t="s">
        <v>3</v>
      </c>
      <c r="E276" s="226">
        <v>1</v>
      </c>
      <c r="F276" s="234">
        <v>339500</v>
      </c>
      <c r="G276" s="228">
        <f t="shared" si="4"/>
        <v>339500</v>
      </c>
    </row>
    <row r="277" spans="2:7">
      <c r="B277" s="236">
        <v>20</v>
      </c>
      <c r="C277" s="237" t="s">
        <v>640</v>
      </c>
      <c r="D277" s="222"/>
      <c r="E277" s="231"/>
      <c r="F277" s="247"/>
      <c r="G277" s="233"/>
    </row>
    <row r="278" spans="2:7" ht="24">
      <c r="B278" s="186">
        <v>20.100000000000001</v>
      </c>
      <c r="C278" s="230" t="s">
        <v>88</v>
      </c>
      <c r="D278" s="239" t="s">
        <v>3</v>
      </c>
      <c r="E278" s="226">
        <v>1</v>
      </c>
      <c r="F278" s="234">
        <v>7566000</v>
      </c>
      <c r="G278" s="228">
        <f t="shared" si="4"/>
        <v>7566000</v>
      </c>
    </row>
    <row r="279" spans="2:7" ht="24">
      <c r="B279" s="186">
        <v>20.2</v>
      </c>
      <c r="C279" s="230" t="s">
        <v>86</v>
      </c>
      <c r="D279" s="239" t="s">
        <v>3</v>
      </c>
      <c r="E279" s="226">
        <v>1</v>
      </c>
      <c r="F279" s="234">
        <v>3356200</v>
      </c>
      <c r="G279" s="228">
        <f t="shared" si="4"/>
        <v>3356200</v>
      </c>
    </row>
    <row r="280" spans="2:7">
      <c r="B280" s="186">
        <v>20.3</v>
      </c>
      <c r="C280" s="230" t="s">
        <v>89</v>
      </c>
      <c r="D280" s="239" t="s">
        <v>3</v>
      </c>
      <c r="E280" s="226">
        <v>1</v>
      </c>
      <c r="F280" s="234">
        <v>921500</v>
      </c>
      <c r="G280" s="228">
        <f t="shared" si="4"/>
        <v>921500</v>
      </c>
    </row>
    <row r="281" spans="2:7">
      <c r="B281" s="186">
        <v>20.399999999999999</v>
      </c>
      <c r="C281" s="230" t="s">
        <v>90</v>
      </c>
      <c r="D281" s="239" t="s">
        <v>3</v>
      </c>
      <c r="E281" s="226">
        <v>1</v>
      </c>
      <c r="F281" s="234">
        <v>1193100</v>
      </c>
      <c r="G281" s="228">
        <f t="shared" si="4"/>
        <v>1193100</v>
      </c>
    </row>
    <row r="282" spans="2:7" ht="24">
      <c r="B282" s="186">
        <v>20.5</v>
      </c>
      <c r="C282" s="230" t="s">
        <v>91</v>
      </c>
      <c r="D282" s="239" t="s">
        <v>3</v>
      </c>
      <c r="E282" s="226">
        <v>1</v>
      </c>
      <c r="F282" s="234">
        <v>1105800</v>
      </c>
      <c r="G282" s="228">
        <f t="shared" si="4"/>
        <v>1105800</v>
      </c>
    </row>
    <row r="283" spans="2:7">
      <c r="B283" s="186">
        <v>20.6</v>
      </c>
      <c r="C283" s="230" t="s">
        <v>639</v>
      </c>
      <c r="D283" s="239" t="s">
        <v>3</v>
      </c>
      <c r="E283" s="226">
        <v>1</v>
      </c>
      <c r="F283" s="234">
        <v>2619000</v>
      </c>
      <c r="G283" s="228">
        <f t="shared" si="4"/>
        <v>2619000</v>
      </c>
    </row>
    <row r="284" spans="2:7">
      <c r="B284" s="186">
        <v>20.7</v>
      </c>
      <c r="C284" s="230" t="s">
        <v>92</v>
      </c>
      <c r="D284" s="239" t="s">
        <v>3</v>
      </c>
      <c r="E284" s="226">
        <v>1</v>
      </c>
      <c r="F284" s="234">
        <v>92150</v>
      </c>
      <c r="G284" s="228">
        <f t="shared" si="4"/>
        <v>92150</v>
      </c>
    </row>
    <row r="285" spans="2:7">
      <c r="B285" s="186">
        <v>20.8</v>
      </c>
      <c r="C285" s="230" t="s">
        <v>87</v>
      </c>
      <c r="D285" s="239" t="s">
        <v>3</v>
      </c>
      <c r="E285" s="226">
        <v>1</v>
      </c>
      <c r="F285" s="234">
        <v>58200</v>
      </c>
      <c r="G285" s="228">
        <f t="shared" si="4"/>
        <v>58200</v>
      </c>
    </row>
    <row r="286" spans="2:7">
      <c r="B286" s="186">
        <v>20.9</v>
      </c>
      <c r="C286" s="256" t="s">
        <v>638</v>
      </c>
      <c r="D286" s="239" t="s">
        <v>3</v>
      </c>
      <c r="E286" s="257">
        <v>1</v>
      </c>
      <c r="F286" s="258">
        <v>2589900</v>
      </c>
      <c r="G286" s="259">
        <f t="shared" si="4"/>
        <v>2589900</v>
      </c>
    </row>
    <row r="287" spans="2:7" ht="12.75" customHeight="1">
      <c r="B287" s="186">
        <v>21</v>
      </c>
      <c r="C287" s="260" t="s">
        <v>364</v>
      </c>
      <c r="D287" s="260"/>
      <c r="E287" s="260"/>
      <c r="F287" s="234"/>
      <c r="G287" s="228"/>
    </row>
    <row r="288" spans="2:7" ht="72.75" customHeight="1">
      <c r="B288" s="186">
        <v>21.1</v>
      </c>
      <c r="C288" s="261" t="s">
        <v>363</v>
      </c>
      <c r="D288" s="239" t="s">
        <v>3</v>
      </c>
      <c r="E288" s="262">
        <v>1</v>
      </c>
      <c r="F288" s="185">
        <v>413836709</v>
      </c>
      <c r="G288" s="185">
        <v>413836709</v>
      </c>
    </row>
    <row r="289" spans="2:7">
      <c r="B289" s="406" t="s">
        <v>295</v>
      </c>
      <c r="C289" s="406"/>
      <c r="D289" s="406"/>
      <c r="E289" s="406"/>
      <c r="F289" s="406"/>
      <c r="G289" s="263">
        <f>SUM(G7:G288)</f>
        <v>1202712847.1800005</v>
      </c>
    </row>
    <row r="290" spans="2:7" ht="12.75" customHeight="1">
      <c r="B290" s="406" t="s">
        <v>193</v>
      </c>
      <c r="C290" s="406"/>
      <c r="D290" s="406"/>
      <c r="E290" s="406"/>
      <c r="F290" s="406"/>
      <c r="G290" s="263">
        <f>G289*0.21</f>
        <v>252569697.90780011</v>
      </c>
    </row>
    <row r="291" spans="2:7" ht="12.75" customHeight="1">
      <c r="B291" s="406" t="s">
        <v>194</v>
      </c>
      <c r="C291" s="406"/>
      <c r="D291" s="406"/>
      <c r="E291" s="406"/>
      <c r="F291" s="406"/>
      <c r="G291" s="263">
        <f>G289*0.02</f>
        <v>24054256.94360001</v>
      </c>
    </row>
    <row r="292" spans="2:7" ht="12.75" customHeight="1">
      <c r="B292" s="406" t="s">
        <v>195</v>
      </c>
      <c r="C292" s="406"/>
      <c r="D292" s="406"/>
      <c r="E292" s="406"/>
      <c r="F292" s="406"/>
      <c r="G292" s="263">
        <f>G289*0.05</f>
        <v>60135642.359000027</v>
      </c>
    </row>
    <row r="293" spans="2:7" ht="12.75" customHeight="1">
      <c r="B293" s="406" t="s">
        <v>196</v>
      </c>
      <c r="C293" s="406"/>
      <c r="D293" s="406"/>
      <c r="E293" s="406"/>
      <c r="F293" s="406"/>
      <c r="G293" s="263">
        <f>G292*0.19</f>
        <v>11425772.048210006</v>
      </c>
    </row>
    <row r="294" spans="2:7" ht="12.75" customHeight="1">
      <c r="B294" s="406" t="s">
        <v>361</v>
      </c>
      <c r="C294" s="406"/>
      <c r="D294" s="406"/>
      <c r="E294" s="406"/>
      <c r="F294" s="406"/>
      <c r="G294" s="264">
        <f>G289+G290+G291+G292+G293</f>
        <v>1550898216.4386106</v>
      </c>
    </row>
    <row r="295" spans="2:7">
      <c r="B295" s="265"/>
      <c r="C295" s="265"/>
      <c r="D295" s="265"/>
      <c r="E295" s="265"/>
      <c r="F295" s="266"/>
      <c r="G295" s="267"/>
    </row>
    <row r="296" spans="2:7">
      <c r="B296" s="265"/>
      <c r="C296" s="265"/>
      <c r="D296" s="265"/>
      <c r="E296" s="265"/>
      <c r="F296" s="266"/>
      <c r="G296" s="267"/>
    </row>
    <row r="297" spans="2:7">
      <c r="B297" s="265"/>
      <c r="C297" s="265"/>
      <c r="D297" s="265"/>
      <c r="E297" s="265"/>
      <c r="F297" s="266"/>
      <c r="G297" s="267"/>
    </row>
    <row r="298" spans="2:7" ht="28.5" customHeight="1">
      <c r="B298" s="265"/>
      <c r="C298" s="265"/>
      <c r="D298" s="265"/>
      <c r="E298" s="265"/>
      <c r="F298" s="266"/>
      <c r="G298" s="267"/>
    </row>
    <row r="299" spans="2:7" ht="15">
      <c r="B299" s="268"/>
      <c r="C299" s="269"/>
      <c r="D299" s="520"/>
      <c r="E299" s="520"/>
      <c r="F299" s="520"/>
      <c r="G299" s="270"/>
    </row>
    <row r="300" spans="2:7">
      <c r="B300" s="268"/>
      <c r="C300" s="269"/>
      <c r="D300" s="524"/>
      <c r="E300" s="524"/>
      <c r="F300" s="524"/>
      <c r="G300" s="271" t="s">
        <v>199</v>
      </c>
    </row>
    <row r="301" spans="2:7">
      <c r="B301" s="268"/>
      <c r="C301" s="269"/>
      <c r="D301" s="524"/>
      <c r="E301" s="524"/>
      <c r="F301" s="524"/>
      <c r="G301" s="271" t="s">
        <v>804</v>
      </c>
    </row>
    <row r="302" spans="2:7" ht="22.5">
      <c r="B302" s="268"/>
      <c r="C302" s="269"/>
      <c r="D302" s="524"/>
      <c r="E302" s="524"/>
      <c r="F302" s="524"/>
      <c r="G302" s="271" t="s">
        <v>805</v>
      </c>
    </row>
    <row r="303" spans="2:7">
      <c r="B303" s="268"/>
      <c r="C303" s="269"/>
      <c r="D303" s="524"/>
      <c r="E303" s="524"/>
      <c r="F303" s="524"/>
      <c r="G303" s="271" t="s">
        <v>806</v>
      </c>
    </row>
    <row r="304" spans="2:7">
      <c r="B304" s="268"/>
      <c r="C304" s="269"/>
      <c r="D304" s="524"/>
      <c r="E304" s="524"/>
      <c r="F304" s="524"/>
      <c r="G304" s="271" t="s">
        <v>807</v>
      </c>
    </row>
    <row r="305" spans="2:7">
      <c r="B305" s="268"/>
      <c r="C305" s="269"/>
      <c r="D305" s="272"/>
      <c r="E305" s="272"/>
      <c r="F305" s="273"/>
      <c r="G305" s="271" t="s">
        <v>808</v>
      </c>
    </row>
    <row r="306" spans="2:7">
      <c r="B306" s="268"/>
      <c r="C306" s="269"/>
      <c r="D306" s="272"/>
      <c r="E306" s="272"/>
      <c r="F306" s="273"/>
      <c r="G306" s="271" t="s">
        <v>809</v>
      </c>
    </row>
    <row r="307" spans="2:7">
      <c r="D307" s="111"/>
      <c r="E307" s="111"/>
      <c r="F307" s="112"/>
      <c r="G307" s="112"/>
    </row>
  </sheetData>
  <mergeCells count="17">
    <mergeCell ref="D300:F300"/>
    <mergeCell ref="D301:F301"/>
    <mergeCell ref="D302:F302"/>
    <mergeCell ref="D303:F303"/>
    <mergeCell ref="D304:F304"/>
    <mergeCell ref="D299:F299"/>
    <mergeCell ref="B2:C4"/>
    <mergeCell ref="D2:G2"/>
    <mergeCell ref="D3:G3"/>
    <mergeCell ref="D4:F4"/>
    <mergeCell ref="B5:G5"/>
    <mergeCell ref="B289:F289"/>
    <mergeCell ref="B290:F290"/>
    <mergeCell ref="B291:F291"/>
    <mergeCell ref="B292:F292"/>
    <mergeCell ref="B293:F293"/>
    <mergeCell ref="B294:F294"/>
  </mergeCells>
  <hyperlinks>
    <hyperlink ref="G304" r:id="rId1" xr:uid="{657D4DD6-29FE-4E6F-AE10-C63645547F0D}"/>
  </hyperlinks>
  <pageMargins left="0.7" right="0.7" top="0.75" bottom="0.75" header="0.3" footer="0.3"/>
  <pageSetup orientation="portrait" r:id="rId2"/>
  <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66864-B8A6-409E-8361-66BF46559B6E}">
  <sheetPr>
    <pageSetUpPr fitToPage="1"/>
  </sheetPr>
  <dimension ref="A2:P110"/>
  <sheetViews>
    <sheetView topLeftCell="A3" zoomScale="80" zoomScaleNormal="80" zoomScaleSheetLayoutView="80" workbookViewId="0">
      <pane ySplit="4" topLeftCell="A7" activePane="bottomLeft" state="frozen"/>
      <selection activeCell="A3" sqref="A3"/>
      <selection pane="bottomLeft" activeCell="K92" sqref="K92"/>
    </sheetView>
  </sheetViews>
  <sheetFormatPr baseColWidth="10" defaultColWidth="11.42578125" defaultRowHeight="12.75"/>
  <cols>
    <col min="1" max="1" width="3.42578125" style="44" customWidth="1"/>
    <col min="2" max="2" width="8" style="44" customWidth="1"/>
    <col min="3" max="3" width="9.42578125" style="44" customWidth="1"/>
    <col min="4" max="4" width="23.42578125" style="44" customWidth="1"/>
    <col min="5" max="5" width="63.42578125" style="44" customWidth="1"/>
    <col min="6" max="6" width="11" style="44" customWidth="1"/>
    <col min="7" max="7" width="14.42578125" style="44" customWidth="1"/>
    <col min="8" max="8" width="22.42578125" style="44" bestFit="1" customWidth="1"/>
    <col min="9" max="9" width="22.7109375" style="110" customWidth="1"/>
    <col min="10" max="10" width="5.42578125" style="44" customWidth="1"/>
    <col min="11" max="11" width="19" style="45" customWidth="1"/>
    <col min="12" max="12" width="11.42578125" style="44"/>
    <col min="13" max="13" width="17" style="44" bestFit="1" customWidth="1"/>
    <col min="14" max="16384" width="11.42578125" style="44"/>
  </cols>
  <sheetData>
    <row r="2" spans="2:16" ht="33.75" customHeight="1">
      <c r="B2" s="528"/>
      <c r="C2" s="529"/>
      <c r="D2" s="530"/>
      <c r="E2" s="537" t="s">
        <v>298</v>
      </c>
      <c r="F2" s="537"/>
      <c r="G2" s="537"/>
      <c r="H2" s="537"/>
      <c r="I2" s="537"/>
    </row>
    <row r="3" spans="2:16" ht="39.4" customHeight="1">
      <c r="B3" s="531"/>
      <c r="C3" s="532"/>
      <c r="D3" s="533"/>
      <c r="E3" s="538" t="s">
        <v>299</v>
      </c>
      <c r="F3" s="538"/>
      <c r="G3" s="538"/>
      <c r="H3" s="538"/>
      <c r="I3" s="538"/>
    </row>
    <row r="4" spans="2:16" ht="40.9" customHeight="1">
      <c r="B4" s="534"/>
      <c r="C4" s="535"/>
      <c r="D4" s="536"/>
      <c r="E4" s="46" t="s">
        <v>300</v>
      </c>
      <c r="F4" s="539" t="s">
        <v>301</v>
      </c>
      <c r="G4" s="539"/>
      <c r="H4" s="539"/>
      <c r="I4" s="46" t="s">
        <v>302</v>
      </c>
    </row>
    <row r="5" spans="2:16" ht="59.65" customHeight="1" thickBot="1">
      <c r="B5" s="540" t="s">
        <v>303</v>
      </c>
      <c r="C5" s="540"/>
      <c r="D5" s="540"/>
      <c r="E5" s="540"/>
      <c r="F5" s="540"/>
      <c r="G5" s="540"/>
      <c r="H5" s="540"/>
      <c r="I5" s="540"/>
    </row>
    <row r="6" spans="2:16" s="51" customFormat="1" ht="32.25" customHeight="1" thickBot="1">
      <c r="B6" s="47" t="s">
        <v>130</v>
      </c>
      <c r="C6" s="541" t="s">
        <v>200</v>
      </c>
      <c r="D6" s="541"/>
      <c r="E6" s="541"/>
      <c r="F6" s="48" t="s">
        <v>119</v>
      </c>
      <c r="G6" s="49" t="s">
        <v>201</v>
      </c>
      <c r="H6" s="49" t="s">
        <v>304</v>
      </c>
      <c r="I6" s="50" t="s">
        <v>284</v>
      </c>
      <c r="J6" s="44"/>
      <c r="K6" s="45" t="s">
        <v>305</v>
      </c>
      <c r="L6" s="44"/>
      <c r="M6" s="44"/>
      <c r="N6" s="44"/>
      <c r="O6" s="44"/>
      <c r="P6" s="44"/>
    </row>
    <row r="7" spans="2:16" s="51" customFormat="1" ht="19.899999999999999" customHeight="1">
      <c r="B7" s="52">
        <v>1</v>
      </c>
      <c r="C7" s="542" t="s">
        <v>207</v>
      </c>
      <c r="D7" s="543"/>
      <c r="E7" s="544"/>
      <c r="F7" s="53"/>
      <c r="G7" s="54"/>
      <c r="H7" s="54"/>
      <c r="I7" s="55"/>
      <c r="J7" s="44"/>
      <c r="K7" s="45"/>
      <c r="L7" s="44"/>
      <c r="M7" s="44"/>
      <c r="N7" s="44"/>
      <c r="O7" s="44"/>
      <c r="P7" s="44"/>
    </row>
    <row r="8" spans="2:16" s="51" customFormat="1" ht="19.899999999999999" customHeight="1">
      <c r="B8" s="56" t="s">
        <v>131</v>
      </c>
      <c r="C8" s="525" t="s">
        <v>208</v>
      </c>
      <c r="D8" s="526"/>
      <c r="E8" s="527"/>
      <c r="F8" s="57" t="s">
        <v>306</v>
      </c>
      <c r="G8" s="58">
        <v>10</v>
      </c>
      <c r="H8" s="59">
        <f>+K8*1.32</f>
        <v>330000</v>
      </c>
      <c r="I8" s="60">
        <f>+G8*H8</f>
        <v>3300000</v>
      </c>
      <c r="J8" s="44"/>
      <c r="K8" s="61">
        <v>250000</v>
      </c>
      <c r="L8" s="44"/>
      <c r="M8" s="44"/>
      <c r="N8" s="44"/>
      <c r="O8" s="44"/>
      <c r="P8" s="44"/>
    </row>
    <row r="9" spans="2:16" s="51" customFormat="1" ht="19.899999999999999" customHeight="1">
      <c r="B9" s="56" t="s">
        <v>132</v>
      </c>
      <c r="C9" s="525" t="s">
        <v>209</v>
      </c>
      <c r="D9" s="526" t="s">
        <v>209</v>
      </c>
      <c r="E9" s="527" t="s">
        <v>209</v>
      </c>
      <c r="F9" s="57" t="s">
        <v>306</v>
      </c>
      <c r="G9" s="58">
        <v>10</v>
      </c>
      <c r="H9" s="59">
        <f t="shared" ref="H9:H72" si="0">+K9*1.32</f>
        <v>3300000</v>
      </c>
      <c r="I9" s="60">
        <f t="shared" ref="I9:I72" si="1">+G9*H9</f>
        <v>33000000</v>
      </c>
      <c r="J9" s="44"/>
      <c r="K9" s="61">
        <v>2500000</v>
      </c>
      <c r="L9" s="44"/>
      <c r="M9" s="44"/>
      <c r="N9" s="44"/>
      <c r="O9" s="44"/>
      <c r="P9" s="44"/>
    </row>
    <row r="10" spans="2:16" s="51" customFormat="1" ht="19.899999999999999" customHeight="1">
      <c r="B10" s="56" t="s">
        <v>133</v>
      </c>
      <c r="C10" s="525" t="s">
        <v>210</v>
      </c>
      <c r="D10" s="526"/>
      <c r="E10" s="527"/>
      <c r="F10" s="57" t="s">
        <v>306</v>
      </c>
      <c r="G10" s="62">
        <v>12</v>
      </c>
      <c r="H10" s="59">
        <f t="shared" si="0"/>
        <v>2112000</v>
      </c>
      <c r="I10" s="60">
        <f t="shared" si="1"/>
        <v>25344000</v>
      </c>
      <c r="J10" s="44"/>
      <c r="K10" s="61">
        <v>1600000</v>
      </c>
      <c r="L10" s="44"/>
      <c r="M10" s="44"/>
      <c r="N10" s="44"/>
      <c r="O10" s="44"/>
      <c r="P10" s="44"/>
    </row>
    <row r="11" spans="2:16" s="51" customFormat="1" ht="19.899999999999999" customHeight="1">
      <c r="B11" s="56" t="s">
        <v>134</v>
      </c>
      <c r="C11" s="525" t="s">
        <v>307</v>
      </c>
      <c r="D11" s="526"/>
      <c r="E11" s="527"/>
      <c r="F11" s="63" t="s">
        <v>308</v>
      </c>
      <c r="G11" s="64">
        <v>100</v>
      </c>
      <c r="H11" s="59">
        <f t="shared" si="0"/>
        <v>165000</v>
      </c>
      <c r="I11" s="60">
        <f t="shared" si="1"/>
        <v>16500000</v>
      </c>
      <c r="J11" s="44"/>
      <c r="K11" s="61">
        <v>125000</v>
      </c>
      <c r="L11" s="44"/>
      <c r="M11" s="44"/>
      <c r="N11" s="44"/>
      <c r="O11" s="44"/>
      <c r="P11" s="44"/>
    </row>
    <row r="12" spans="2:16" s="51" customFormat="1" ht="19.899999999999999" customHeight="1">
      <c r="B12" s="56" t="s">
        <v>135</v>
      </c>
      <c r="C12" s="525" t="s">
        <v>309</v>
      </c>
      <c r="D12" s="526"/>
      <c r="E12" s="527"/>
      <c r="F12" s="57" t="s">
        <v>310</v>
      </c>
      <c r="G12" s="65">
        <v>40</v>
      </c>
      <c r="H12" s="59">
        <f t="shared" si="0"/>
        <v>1980000</v>
      </c>
      <c r="I12" s="60">
        <f t="shared" si="1"/>
        <v>79200000</v>
      </c>
      <c r="J12" s="44"/>
      <c r="K12" s="61">
        <v>1500000</v>
      </c>
      <c r="L12" s="44"/>
      <c r="M12" s="44"/>
      <c r="N12" s="44"/>
      <c r="O12" s="44"/>
      <c r="P12" s="44"/>
    </row>
    <row r="13" spans="2:16" s="51" customFormat="1" ht="27" customHeight="1">
      <c r="B13" s="56" t="s">
        <v>136</v>
      </c>
      <c r="C13" s="525" t="s">
        <v>212</v>
      </c>
      <c r="D13" s="526"/>
      <c r="E13" s="527"/>
      <c r="F13" s="57" t="s">
        <v>306</v>
      </c>
      <c r="G13" s="66">
        <v>50</v>
      </c>
      <c r="H13" s="59">
        <f t="shared" si="0"/>
        <v>1122000</v>
      </c>
      <c r="I13" s="60">
        <f t="shared" si="1"/>
        <v>56100000</v>
      </c>
      <c r="J13" s="44"/>
      <c r="K13" s="61">
        <v>850000</v>
      </c>
      <c r="L13" s="44"/>
      <c r="M13" s="44"/>
      <c r="N13" s="44"/>
      <c r="O13" s="44"/>
      <c r="P13" s="44"/>
    </row>
    <row r="14" spans="2:16" s="51" customFormat="1" ht="27" customHeight="1">
      <c r="B14" s="56" t="s">
        <v>137</v>
      </c>
      <c r="C14" s="525" t="s">
        <v>311</v>
      </c>
      <c r="D14" s="526"/>
      <c r="E14" s="527"/>
      <c r="F14" s="57" t="s">
        <v>310</v>
      </c>
      <c r="G14" s="66">
        <v>22</v>
      </c>
      <c r="H14" s="59">
        <f t="shared" si="0"/>
        <v>462000</v>
      </c>
      <c r="I14" s="60">
        <f t="shared" si="1"/>
        <v>10164000</v>
      </c>
      <c r="J14" s="44"/>
      <c r="K14" s="61">
        <v>350000</v>
      </c>
      <c r="L14" s="44"/>
      <c r="M14" s="44"/>
      <c r="N14" s="44"/>
      <c r="O14" s="44"/>
      <c r="P14" s="44"/>
    </row>
    <row r="15" spans="2:16" s="51" customFormat="1" ht="19.899999999999999" customHeight="1">
      <c r="B15" s="56" t="s">
        <v>138</v>
      </c>
      <c r="C15" s="525" t="s">
        <v>312</v>
      </c>
      <c r="D15" s="526"/>
      <c r="E15" s="527"/>
      <c r="F15" s="57" t="s">
        <v>306</v>
      </c>
      <c r="G15" s="65">
        <v>8164</v>
      </c>
      <c r="H15" s="59">
        <f>+K15*1.32</f>
        <v>112200</v>
      </c>
      <c r="I15" s="60">
        <f>+G15*H15</f>
        <v>916000800</v>
      </c>
      <c r="J15" s="44"/>
      <c r="K15" s="61">
        <v>85000</v>
      </c>
      <c r="L15" s="44"/>
      <c r="M15" s="44"/>
      <c r="N15" s="44"/>
      <c r="O15" s="44"/>
      <c r="P15" s="44"/>
    </row>
    <row r="16" spans="2:16" s="51" customFormat="1" ht="18.399999999999999" customHeight="1">
      <c r="B16" s="67">
        <v>2</v>
      </c>
      <c r="C16" s="545" t="s">
        <v>213</v>
      </c>
      <c r="D16" s="546"/>
      <c r="E16" s="547"/>
      <c r="F16" s="68"/>
      <c r="G16" s="69"/>
      <c r="H16" s="54"/>
      <c r="I16" s="55"/>
      <c r="J16" s="44"/>
      <c r="K16" s="61"/>
      <c r="L16" s="44"/>
      <c r="M16" s="44"/>
      <c r="N16" s="44"/>
      <c r="O16" s="44"/>
      <c r="P16" s="44"/>
    </row>
    <row r="17" spans="2:16" s="51" customFormat="1" ht="19.899999999999999" customHeight="1">
      <c r="B17" s="56" t="s">
        <v>139</v>
      </c>
      <c r="C17" s="525" t="s">
        <v>215</v>
      </c>
      <c r="D17" s="526"/>
      <c r="E17" s="527"/>
      <c r="F17" s="57" t="s">
        <v>306</v>
      </c>
      <c r="G17" s="66">
        <v>660</v>
      </c>
      <c r="H17" s="59">
        <f t="shared" si="0"/>
        <v>50160</v>
      </c>
      <c r="I17" s="60">
        <f t="shared" si="1"/>
        <v>33105600</v>
      </c>
      <c r="J17" s="44"/>
      <c r="K17" s="61">
        <v>38000</v>
      </c>
      <c r="L17" s="44"/>
      <c r="M17" s="44"/>
      <c r="N17" s="44"/>
      <c r="O17" s="44"/>
      <c r="P17" s="44"/>
    </row>
    <row r="18" spans="2:16" s="51" customFormat="1" ht="19.899999999999999" customHeight="1">
      <c r="B18" s="56" t="s">
        <v>140</v>
      </c>
      <c r="C18" s="525" t="s">
        <v>313</v>
      </c>
      <c r="D18" s="526"/>
      <c r="E18" s="527"/>
      <c r="F18" s="57" t="s">
        <v>306</v>
      </c>
      <c r="G18" s="65">
        <v>10</v>
      </c>
      <c r="H18" s="59">
        <f t="shared" si="0"/>
        <v>125400</v>
      </c>
      <c r="I18" s="60">
        <f t="shared" si="1"/>
        <v>1254000</v>
      </c>
      <c r="J18" s="44"/>
      <c r="K18" s="61">
        <v>95000</v>
      </c>
      <c r="L18" s="44"/>
      <c r="M18" s="44"/>
      <c r="N18" s="44"/>
      <c r="O18" s="44"/>
      <c r="P18" s="44"/>
    </row>
    <row r="19" spans="2:16" s="51" customFormat="1" ht="16.149999999999999" customHeight="1">
      <c r="B19" s="67">
        <v>3</v>
      </c>
      <c r="C19" s="545" t="s">
        <v>125</v>
      </c>
      <c r="D19" s="546"/>
      <c r="E19" s="547"/>
      <c r="F19" s="68"/>
      <c r="G19" s="69"/>
      <c r="H19" s="54"/>
      <c r="I19" s="55"/>
      <c r="J19" s="44"/>
      <c r="K19" s="61"/>
      <c r="L19" s="44"/>
      <c r="M19" s="44"/>
      <c r="N19" s="44"/>
      <c r="O19" s="44"/>
      <c r="P19" s="44"/>
    </row>
    <row r="20" spans="2:16" s="51" customFormat="1" ht="19.899999999999999" customHeight="1">
      <c r="B20" s="56" t="s">
        <v>141</v>
      </c>
      <c r="C20" s="525" t="s">
        <v>314</v>
      </c>
      <c r="D20" s="526"/>
      <c r="E20" s="527"/>
      <c r="F20" s="57" t="s">
        <v>306</v>
      </c>
      <c r="G20" s="66">
        <v>660</v>
      </c>
      <c r="H20" s="59">
        <f t="shared" si="0"/>
        <v>330000</v>
      </c>
      <c r="I20" s="60">
        <f t="shared" si="1"/>
        <v>217800000</v>
      </c>
      <c r="J20" s="44"/>
      <c r="K20" s="61">
        <v>250000</v>
      </c>
      <c r="L20" s="44"/>
      <c r="M20" s="44"/>
      <c r="N20" s="44"/>
      <c r="O20" s="44"/>
      <c r="P20" s="44"/>
    </row>
    <row r="21" spans="2:16" s="51" customFormat="1" ht="31.15" customHeight="1">
      <c r="B21" s="70" t="s">
        <v>142</v>
      </c>
      <c r="C21" s="525" t="s">
        <v>315</v>
      </c>
      <c r="D21" s="526"/>
      <c r="E21" s="527"/>
      <c r="F21" s="57" t="s">
        <v>306</v>
      </c>
      <c r="G21" s="65">
        <v>10</v>
      </c>
      <c r="H21" s="59">
        <f t="shared" si="0"/>
        <v>330000</v>
      </c>
      <c r="I21" s="60">
        <f t="shared" si="1"/>
        <v>3300000</v>
      </c>
      <c r="J21" s="44"/>
      <c r="K21" s="61">
        <v>250000</v>
      </c>
      <c r="L21" s="44"/>
      <c r="M21" s="44"/>
      <c r="N21" s="44"/>
      <c r="O21" s="44"/>
      <c r="P21" s="44"/>
    </row>
    <row r="22" spans="2:16" s="51" customFormat="1" ht="18" customHeight="1">
      <c r="B22" s="71">
        <v>4</v>
      </c>
      <c r="C22" s="545" t="s">
        <v>217</v>
      </c>
      <c r="D22" s="546"/>
      <c r="E22" s="547"/>
      <c r="F22" s="68"/>
      <c r="G22" s="69"/>
      <c r="H22" s="54"/>
      <c r="I22" s="55"/>
      <c r="J22" s="44"/>
      <c r="K22" s="61"/>
      <c r="L22" s="44"/>
      <c r="M22" s="44"/>
      <c r="N22" s="44"/>
      <c r="O22" s="44"/>
      <c r="P22" s="44"/>
    </row>
    <row r="23" spans="2:16" s="51" customFormat="1" ht="19.899999999999999" customHeight="1">
      <c r="B23" s="70" t="s">
        <v>143</v>
      </c>
      <c r="C23" s="525" t="s">
        <v>219</v>
      </c>
      <c r="D23" s="526"/>
      <c r="E23" s="527"/>
      <c r="F23" s="57" t="s">
        <v>316</v>
      </c>
      <c r="G23" s="72">
        <v>1</v>
      </c>
      <c r="H23" s="59">
        <f t="shared" si="0"/>
        <v>85800000</v>
      </c>
      <c r="I23" s="60">
        <f t="shared" si="1"/>
        <v>85800000</v>
      </c>
      <c r="J23" s="44"/>
      <c r="K23" s="61">
        <v>65000000</v>
      </c>
      <c r="L23" s="44"/>
      <c r="M23" s="44"/>
      <c r="N23" s="44"/>
      <c r="O23" s="44"/>
      <c r="P23" s="44"/>
    </row>
    <row r="24" spans="2:16" s="51" customFormat="1" ht="19.899999999999999" customHeight="1">
      <c r="B24" s="70" t="s">
        <v>144</v>
      </c>
      <c r="C24" s="525" t="s">
        <v>317</v>
      </c>
      <c r="D24" s="526"/>
      <c r="E24" s="527"/>
      <c r="F24" s="57" t="s">
        <v>308</v>
      </c>
      <c r="G24" s="72">
        <v>60</v>
      </c>
      <c r="H24" s="59">
        <f t="shared" si="0"/>
        <v>462000</v>
      </c>
      <c r="I24" s="60">
        <f t="shared" si="1"/>
        <v>27720000</v>
      </c>
      <c r="J24" s="44"/>
      <c r="K24" s="61">
        <v>350000</v>
      </c>
      <c r="L24" s="44"/>
      <c r="M24" s="44"/>
      <c r="N24" s="44"/>
      <c r="O24" s="44"/>
      <c r="P24" s="44"/>
    </row>
    <row r="25" spans="2:16" s="51" customFormat="1" ht="19.899999999999999" customHeight="1">
      <c r="B25" s="70" t="s">
        <v>145</v>
      </c>
      <c r="C25" s="525" t="s">
        <v>221</v>
      </c>
      <c r="D25" s="526"/>
      <c r="E25" s="527"/>
      <c r="F25" s="57" t="s">
        <v>306</v>
      </c>
      <c r="G25" s="72">
        <v>60</v>
      </c>
      <c r="H25" s="59">
        <f t="shared" si="0"/>
        <v>990000</v>
      </c>
      <c r="I25" s="60">
        <f t="shared" si="1"/>
        <v>59400000</v>
      </c>
      <c r="J25" s="44"/>
      <c r="K25" s="61">
        <v>750000</v>
      </c>
      <c r="L25" s="44"/>
      <c r="M25" s="44"/>
      <c r="N25" s="44"/>
      <c r="O25" s="44"/>
      <c r="P25" s="44"/>
    </row>
    <row r="26" spans="2:16" s="51" customFormat="1" ht="19.899999999999999" customHeight="1">
      <c r="B26" s="70" t="s">
        <v>146</v>
      </c>
      <c r="C26" s="525" t="s">
        <v>292</v>
      </c>
      <c r="D26" s="526"/>
      <c r="E26" s="527"/>
      <c r="F26" s="57" t="s">
        <v>318</v>
      </c>
      <c r="G26" s="66">
        <v>1</v>
      </c>
      <c r="H26" s="59">
        <f t="shared" si="0"/>
        <v>1122000</v>
      </c>
      <c r="I26" s="60">
        <f t="shared" si="1"/>
        <v>1122000</v>
      </c>
      <c r="J26" s="44"/>
      <c r="K26" s="61">
        <v>850000</v>
      </c>
      <c r="L26" s="44"/>
      <c r="M26" s="44"/>
      <c r="N26" s="44"/>
      <c r="O26" s="44"/>
      <c r="P26" s="44"/>
    </row>
    <row r="27" spans="2:16" s="51" customFormat="1" ht="19.899999999999999" customHeight="1">
      <c r="B27" s="70" t="s">
        <v>147</v>
      </c>
      <c r="C27" s="525" t="s">
        <v>222</v>
      </c>
      <c r="D27" s="526"/>
      <c r="E27" s="527"/>
      <c r="F27" s="57" t="s">
        <v>316</v>
      </c>
      <c r="G27" s="65">
        <v>1</v>
      </c>
      <c r="H27" s="59">
        <f t="shared" si="0"/>
        <v>72600000</v>
      </c>
      <c r="I27" s="60">
        <f t="shared" si="1"/>
        <v>72600000</v>
      </c>
      <c r="J27" s="44"/>
      <c r="K27" s="61">
        <v>55000000</v>
      </c>
      <c r="L27" s="44"/>
      <c r="M27" s="44" t="s">
        <v>319</v>
      </c>
      <c r="N27" s="44"/>
      <c r="O27" s="44"/>
      <c r="P27" s="44"/>
    </row>
    <row r="28" spans="2:16" s="51" customFormat="1" ht="28.15" customHeight="1">
      <c r="B28" s="70" t="s">
        <v>148</v>
      </c>
      <c r="C28" s="548" t="s">
        <v>223</v>
      </c>
      <c r="D28" s="549"/>
      <c r="E28" s="550"/>
      <c r="F28" s="57" t="s">
        <v>316</v>
      </c>
      <c r="G28" s="66">
        <v>1</v>
      </c>
      <c r="H28" s="59">
        <f t="shared" si="0"/>
        <v>310200000</v>
      </c>
      <c r="I28" s="60">
        <f t="shared" si="1"/>
        <v>310200000</v>
      </c>
      <c r="J28" s="44"/>
      <c r="K28" s="61">
        <v>235000000</v>
      </c>
      <c r="L28" s="44"/>
      <c r="M28" s="44" t="s">
        <v>319</v>
      </c>
      <c r="N28" s="44"/>
      <c r="O28" s="44"/>
      <c r="P28" s="44"/>
    </row>
    <row r="29" spans="2:16" s="51" customFormat="1" ht="25.9" customHeight="1">
      <c r="B29" s="70" t="s">
        <v>149</v>
      </c>
      <c r="C29" s="548" t="s">
        <v>224</v>
      </c>
      <c r="D29" s="549"/>
      <c r="E29" s="550"/>
      <c r="F29" s="57" t="s">
        <v>316</v>
      </c>
      <c r="G29" s="66">
        <v>1</v>
      </c>
      <c r="H29" s="59">
        <f t="shared" si="0"/>
        <v>244200000</v>
      </c>
      <c r="I29" s="60">
        <f t="shared" si="1"/>
        <v>244200000</v>
      </c>
      <c r="J29" s="44"/>
      <c r="K29" s="61">
        <v>185000000</v>
      </c>
      <c r="L29" s="44"/>
      <c r="M29" s="44" t="s">
        <v>319</v>
      </c>
      <c r="N29" s="44"/>
      <c r="O29" s="44"/>
      <c r="P29" s="44"/>
    </row>
    <row r="30" spans="2:16" s="51" customFormat="1" ht="19.899999999999999" customHeight="1">
      <c r="B30" s="70" t="s">
        <v>150</v>
      </c>
      <c r="C30" s="548" t="s">
        <v>225</v>
      </c>
      <c r="D30" s="549"/>
      <c r="E30" s="550"/>
      <c r="F30" s="57" t="s">
        <v>310</v>
      </c>
      <c r="G30" s="66">
        <v>1</v>
      </c>
      <c r="H30" s="59">
        <f t="shared" si="0"/>
        <v>1122000</v>
      </c>
      <c r="I30" s="60">
        <f t="shared" si="1"/>
        <v>1122000</v>
      </c>
      <c r="J30" s="44"/>
      <c r="K30" s="61">
        <v>850000</v>
      </c>
      <c r="L30" s="44"/>
      <c r="M30" s="44"/>
      <c r="N30" s="44"/>
      <c r="O30" s="44"/>
      <c r="P30" s="44"/>
    </row>
    <row r="31" spans="2:16" s="51" customFormat="1" ht="19.899999999999999" customHeight="1">
      <c r="B31" s="70" t="s">
        <v>151</v>
      </c>
      <c r="C31" s="548" t="s">
        <v>320</v>
      </c>
      <c r="D31" s="549"/>
      <c r="E31" s="550"/>
      <c r="F31" s="57" t="s">
        <v>306</v>
      </c>
      <c r="G31" s="66">
        <v>10</v>
      </c>
      <c r="H31" s="59">
        <f t="shared" si="0"/>
        <v>858000</v>
      </c>
      <c r="I31" s="60">
        <f t="shared" si="1"/>
        <v>8580000</v>
      </c>
      <c r="J31" s="44"/>
      <c r="K31" s="61">
        <v>650000</v>
      </c>
      <c r="L31" s="44"/>
      <c r="M31" s="44"/>
      <c r="N31" s="44"/>
      <c r="O31" s="44"/>
      <c r="P31" s="44"/>
    </row>
    <row r="32" spans="2:16" s="51" customFormat="1" ht="19.899999999999999" customHeight="1">
      <c r="B32" s="70" t="s">
        <v>152</v>
      </c>
      <c r="C32" s="525" t="s">
        <v>226</v>
      </c>
      <c r="D32" s="526"/>
      <c r="E32" s="527"/>
      <c r="F32" s="57" t="s">
        <v>306</v>
      </c>
      <c r="G32" s="73">
        <v>6</v>
      </c>
      <c r="H32" s="59">
        <f t="shared" si="0"/>
        <v>1254000</v>
      </c>
      <c r="I32" s="60">
        <f t="shared" si="1"/>
        <v>7524000</v>
      </c>
      <c r="J32" s="44"/>
      <c r="K32" s="61">
        <v>950000</v>
      </c>
      <c r="L32" s="44"/>
      <c r="M32" s="44"/>
      <c r="N32" s="44"/>
      <c r="O32" s="44"/>
      <c r="P32" s="44"/>
    </row>
    <row r="33" spans="2:16" s="51" customFormat="1" ht="19.899999999999999" customHeight="1">
      <c r="B33" s="70" t="s">
        <v>153</v>
      </c>
      <c r="C33" s="525" t="s">
        <v>227</v>
      </c>
      <c r="D33" s="526"/>
      <c r="E33" s="527"/>
      <c r="F33" s="57" t="s">
        <v>310</v>
      </c>
      <c r="G33" s="66">
        <v>1</v>
      </c>
      <c r="H33" s="59">
        <f t="shared" si="0"/>
        <v>594000</v>
      </c>
      <c r="I33" s="60">
        <f t="shared" si="1"/>
        <v>594000</v>
      </c>
      <c r="J33" s="44"/>
      <c r="K33" s="61">
        <v>450000</v>
      </c>
      <c r="L33" s="44"/>
      <c r="M33" s="44"/>
      <c r="N33" s="44"/>
      <c r="O33" s="44"/>
      <c r="P33" s="44"/>
    </row>
    <row r="34" spans="2:16" s="51" customFormat="1" ht="19.899999999999999" customHeight="1">
      <c r="B34" s="70" t="s">
        <v>154</v>
      </c>
      <c r="C34" s="525" t="s">
        <v>228</v>
      </c>
      <c r="D34" s="526"/>
      <c r="E34" s="527"/>
      <c r="F34" s="57" t="s">
        <v>310</v>
      </c>
      <c r="G34" s="65">
        <v>1</v>
      </c>
      <c r="H34" s="59">
        <f t="shared" si="0"/>
        <v>594000</v>
      </c>
      <c r="I34" s="60">
        <f t="shared" si="1"/>
        <v>594000</v>
      </c>
      <c r="J34" s="44"/>
      <c r="K34" s="61">
        <v>450000</v>
      </c>
      <c r="L34" s="44"/>
      <c r="M34" s="44"/>
      <c r="N34" s="44"/>
      <c r="O34" s="44"/>
      <c r="P34" s="44"/>
    </row>
    <row r="35" spans="2:16" s="51" customFormat="1" ht="19.899999999999999" customHeight="1">
      <c r="B35" s="70" t="s">
        <v>155</v>
      </c>
      <c r="C35" s="525" t="s">
        <v>229</v>
      </c>
      <c r="D35" s="526"/>
      <c r="E35" s="527"/>
      <c r="F35" s="57" t="s">
        <v>316</v>
      </c>
      <c r="G35" s="66">
        <v>1</v>
      </c>
      <c r="H35" s="59">
        <f t="shared" si="0"/>
        <v>99000000</v>
      </c>
      <c r="I35" s="60">
        <f t="shared" si="1"/>
        <v>99000000</v>
      </c>
      <c r="J35" s="44"/>
      <c r="K35" s="61">
        <v>75000000</v>
      </c>
      <c r="L35" s="44"/>
      <c r="M35" s="44"/>
      <c r="N35" s="44"/>
      <c r="O35" s="44"/>
      <c r="P35" s="44"/>
    </row>
    <row r="36" spans="2:16" s="51" customFormat="1" ht="19.899999999999999" customHeight="1">
      <c r="B36" s="70" t="s">
        <v>156</v>
      </c>
      <c r="C36" s="525" t="s">
        <v>230</v>
      </c>
      <c r="D36" s="526"/>
      <c r="E36" s="527"/>
      <c r="F36" s="57" t="s">
        <v>316</v>
      </c>
      <c r="G36" s="66">
        <v>1</v>
      </c>
      <c r="H36" s="59">
        <f t="shared" si="0"/>
        <v>46200000</v>
      </c>
      <c r="I36" s="60">
        <f t="shared" si="1"/>
        <v>46200000</v>
      </c>
      <c r="J36" s="44"/>
      <c r="K36" s="61">
        <v>35000000</v>
      </c>
      <c r="L36" s="44"/>
      <c r="M36" s="44"/>
      <c r="N36" s="44"/>
      <c r="O36" s="44"/>
      <c r="P36" s="44"/>
    </row>
    <row r="37" spans="2:16" s="51" customFormat="1" ht="25.9" customHeight="1">
      <c r="B37" s="70" t="s">
        <v>157</v>
      </c>
      <c r="C37" s="525" t="s">
        <v>231</v>
      </c>
      <c r="D37" s="526"/>
      <c r="E37" s="527"/>
      <c r="F37" s="57" t="s">
        <v>316</v>
      </c>
      <c r="G37" s="66">
        <v>1</v>
      </c>
      <c r="H37" s="59">
        <f t="shared" si="0"/>
        <v>85800000</v>
      </c>
      <c r="I37" s="60">
        <f t="shared" si="1"/>
        <v>85800000</v>
      </c>
      <c r="J37" s="44"/>
      <c r="K37" s="61">
        <v>65000000</v>
      </c>
      <c r="L37" s="44"/>
      <c r="M37" s="44"/>
      <c r="N37" s="44"/>
      <c r="O37" s="44"/>
      <c r="P37" s="44"/>
    </row>
    <row r="38" spans="2:16" s="51" customFormat="1" ht="19.899999999999999" customHeight="1">
      <c r="B38" s="70" t="s">
        <v>158</v>
      </c>
      <c r="C38" s="525" t="s">
        <v>232</v>
      </c>
      <c r="D38" s="526"/>
      <c r="E38" s="527"/>
      <c r="F38" s="57" t="s">
        <v>316</v>
      </c>
      <c r="G38" s="65">
        <v>1</v>
      </c>
      <c r="H38" s="59">
        <f t="shared" si="0"/>
        <v>33000000</v>
      </c>
      <c r="I38" s="60">
        <f t="shared" si="1"/>
        <v>33000000</v>
      </c>
      <c r="J38" s="44"/>
      <c r="K38" s="61">
        <v>25000000</v>
      </c>
      <c r="L38" s="44"/>
      <c r="M38" s="44"/>
      <c r="N38" s="44"/>
      <c r="O38" s="44"/>
      <c r="P38" s="44"/>
    </row>
    <row r="39" spans="2:16" s="51" customFormat="1" ht="19.899999999999999" customHeight="1">
      <c r="B39" s="70" t="s">
        <v>159</v>
      </c>
      <c r="C39" s="525" t="s">
        <v>233</v>
      </c>
      <c r="D39" s="526"/>
      <c r="E39" s="527"/>
      <c r="F39" s="57" t="s">
        <v>308</v>
      </c>
      <c r="G39" s="66">
        <v>300</v>
      </c>
      <c r="H39" s="59">
        <f t="shared" si="0"/>
        <v>198000</v>
      </c>
      <c r="I39" s="60">
        <f t="shared" si="1"/>
        <v>59400000</v>
      </c>
      <c r="J39" s="44"/>
      <c r="K39" s="61">
        <v>150000</v>
      </c>
      <c r="L39" s="44"/>
      <c r="M39" s="44"/>
      <c r="N39" s="44"/>
      <c r="O39" s="44"/>
      <c r="P39" s="44"/>
    </row>
    <row r="40" spans="2:16" s="51" customFormat="1" ht="19.899999999999999" customHeight="1">
      <c r="B40" s="70" t="s">
        <v>321</v>
      </c>
      <c r="C40" s="525" t="s">
        <v>234</v>
      </c>
      <c r="D40" s="526"/>
      <c r="E40" s="527"/>
      <c r="F40" s="57" t="s">
        <v>316</v>
      </c>
      <c r="G40" s="72">
        <v>1</v>
      </c>
      <c r="H40" s="59">
        <f t="shared" si="0"/>
        <v>48840000</v>
      </c>
      <c r="I40" s="60">
        <f t="shared" si="1"/>
        <v>48840000</v>
      </c>
      <c r="J40" s="44"/>
      <c r="K40" s="61">
        <v>37000000</v>
      </c>
      <c r="L40" s="44"/>
      <c r="M40" s="44"/>
      <c r="N40" s="44"/>
      <c r="O40" s="44"/>
      <c r="P40" s="44"/>
    </row>
    <row r="41" spans="2:16" s="51" customFormat="1" ht="19.899999999999999" customHeight="1">
      <c r="B41" s="74">
        <v>5</v>
      </c>
      <c r="C41" s="545" t="s">
        <v>124</v>
      </c>
      <c r="D41" s="546"/>
      <c r="E41" s="547"/>
      <c r="F41" s="68"/>
      <c r="G41" s="75"/>
      <c r="H41" s="54"/>
      <c r="I41" s="55"/>
      <c r="J41" s="44"/>
      <c r="K41" s="61"/>
      <c r="L41" s="44"/>
      <c r="M41" s="44"/>
      <c r="N41" s="44"/>
      <c r="O41" s="44"/>
      <c r="P41" s="44"/>
    </row>
    <row r="42" spans="2:16" s="51" customFormat="1" ht="22.9" customHeight="1">
      <c r="B42" s="76" t="s">
        <v>160</v>
      </c>
      <c r="C42" s="525" t="s">
        <v>109</v>
      </c>
      <c r="D42" s="526"/>
      <c r="E42" s="527"/>
      <c r="F42" s="77" t="s">
        <v>310</v>
      </c>
      <c r="G42" s="78">
        <v>30</v>
      </c>
      <c r="H42" s="59">
        <f t="shared" si="0"/>
        <v>73920</v>
      </c>
      <c r="I42" s="60">
        <f t="shared" si="1"/>
        <v>2217600</v>
      </c>
      <c r="J42" s="44"/>
      <c r="K42" s="61">
        <v>56000</v>
      </c>
      <c r="L42" s="44"/>
      <c r="M42" s="44"/>
      <c r="N42" s="44"/>
      <c r="O42" s="44"/>
      <c r="P42" s="44"/>
    </row>
    <row r="43" spans="2:16" s="51" customFormat="1" ht="19.899999999999999" customHeight="1">
      <c r="B43" s="76" t="s">
        <v>161</v>
      </c>
      <c r="C43" s="525" t="s">
        <v>322</v>
      </c>
      <c r="D43" s="526"/>
      <c r="E43" s="527"/>
      <c r="F43" s="77" t="s">
        <v>310</v>
      </c>
      <c r="G43" s="79">
        <v>1</v>
      </c>
      <c r="H43" s="59">
        <f t="shared" si="0"/>
        <v>39600000</v>
      </c>
      <c r="I43" s="60">
        <f t="shared" si="1"/>
        <v>39600000</v>
      </c>
      <c r="J43" s="44"/>
      <c r="K43" s="61">
        <v>30000000</v>
      </c>
      <c r="L43" s="44"/>
      <c r="M43" s="44"/>
      <c r="N43" s="44"/>
      <c r="O43" s="44"/>
      <c r="P43" s="44"/>
    </row>
    <row r="44" spans="2:16" s="51" customFormat="1" ht="19.899999999999999" customHeight="1">
      <c r="B44" s="76" t="s">
        <v>198</v>
      </c>
      <c r="C44" s="525" t="s">
        <v>322</v>
      </c>
      <c r="D44" s="526"/>
      <c r="E44" s="527"/>
      <c r="F44" s="77" t="s">
        <v>310</v>
      </c>
      <c r="G44" s="65">
        <v>57</v>
      </c>
      <c r="H44" s="59">
        <f t="shared" si="0"/>
        <v>39600000</v>
      </c>
      <c r="I44" s="60">
        <f t="shared" si="1"/>
        <v>2257200000</v>
      </c>
      <c r="J44" s="44"/>
      <c r="K44" s="61">
        <v>30000000</v>
      </c>
      <c r="L44" s="44"/>
      <c r="M44" s="44"/>
      <c r="N44" s="44"/>
      <c r="O44" s="44"/>
      <c r="P44" s="44"/>
    </row>
    <row r="45" spans="2:16" s="51" customFormat="1" ht="19.899999999999999" customHeight="1">
      <c r="B45" s="76" t="s">
        <v>323</v>
      </c>
      <c r="C45" s="525" t="s">
        <v>238</v>
      </c>
      <c r="D45" s="526"/>
      <c r="E45" s="527"/>
      <c r="F45" s="77" t="s">
        <v>306</v>
      </c>
      <c r="G45" s="66">
        <v>14</v>
      </c>
      <c r="H45" s="59">
        <f t="shared" si="0"/>
        <v>594000</v>
      </c>
      <c r="I45" s="60">
        <f t="shared" si="1"/>
        <v>8316000</v>
      </c>
      <c r="J45" s="44"/>
      <c r="K45" s="61">
        <v>450000</v>
      </c>
      <c r="L45" s="44"/>
      <c r="M45" s="44"/>
      <c r="N45" s="44"/>
      <c r="O45" s="44"/>
      <c r="P45" s="44"/>
    </row>
    <row r="46" spans="2:16" s="80" customFormat="1" ht="19.899999999999999" customHeight="1">
      <c r="B46" s="76" t="s">
        <v>324</v>
      </c>
      <c r="C46" s="525" t="s">
        <v>239</v>
      </c>
      <c r="D46" s="526"/>
      <c r="E46" s="527"/>
      <c r="F46" s="77" t="s">
        <v>316</v>
      </c>
      <c r="G46" s="66">
        <v>1</v>
      </c>
      <c r="H46" s="59">
        <f t="shared" si="0"/>
        <v>15840000</v>
      </c>
      <c r="I46" s="60">
        <f t="shared" si="1"/>
        <v>15840000</v>
      </c>
      <c r="K46" s="81">
        <v>12000000</v>
      </c>
    </row>
    <row r="47" spans="2:16" ht="19.899999999999999" customHeight="1">
      <c r="B47" s="76" t="s">
        <v>325</v>
      </c>
      <c r="C47" s="525" t="s">
        <v>240</v>
      </c>
      <c r="D47" s="526"/>
      <c r="E47" s="527"/>
      <c r="F47" s="77" t="s">
        <v>316</v>
      </c>
      <c r="G47" s="66">
        <v>1</v>
      </c>
      <c r="H47" s="59">
        <f t="shared" si="0"/>
        <v>6600000</v>
      </c>
      <c r="I47" s="60">
        <f t="shared" si="1"/>
        <v>6600000</v>
      </c>
      <c r="K47" s="61">
        <v>5000000</v>
      </c>
    </row>
    <row r="48" spans="2:16" ht="19.899999999999999" customHeight="1">
      <c r="B48" s="74">
        <v>6</v>
      </c>
      <c r="C48" s="545" t="s">
        <v>250</v>
      </c>
      <c r="D48" s="546"/>
      <c r="E48" s="547"/>
      <c r="F48" s="68"/>
      <c r="G48" s="82"/>
      <c r="H48" s="54"/>
      <c r="I48" s="55"/>
      <c r="K48" s="61"/>
    </row>
    <row r="49" spans="2:11" ht="19.899999999999999" customHeight="1">
      <c r="B49" s="83" t="s">
        <v>162</v>
      </c>
      <c r="C49" s="525" t="s">
        <v>326</v>
      </c>
      <c r="D49" s="526"/>
      <c r="E49" s="527"/>
      <c r="F49" s="57" t="s">
        <v>310</v>
      </c>
      <c r="G49" s="66">
        <v>1</v>
      </c>
      <c r="H49" s="59">
        <f t="shared" si="0"/>
        <v>66000000</v>
      </c>
      <c r="I49" s="60">
        <f t="shared" si="1"/>
        <v>66000000</v>
      </c>
      <c r="K49" s="61">
        <v>50000000</v>
      </c>
    </row>
    <row r="50" spans="2:11" s="80" customFormat="1" ht="19.899999999999999" customHeight="1">
      <c r="B50" s="83" t="s">
        <v>163</v>
      </c>
      <c r="C50" s="525" t="s">
        <v>252</v>
      </c>
      <c r="D50" s="526"/>
      <c r="E50" s="527"/>
      <c r="F50" s="57" t="s">
        <v>310</v>
      </c>
      <c r="G50" s="66">
        <v>1</v>
      </c>
      <c r="H50" s="59">
        <f t="shared" si="0"/>
        <v>59400000</v>
      </c>
      <c r="I50" s="60">
        <f t="shared" si="1"/>
        <v>59400000</v>
      </c>
      <c r="K50" s="81">
        <v>45000000</v>
      </c>
    </row>
    <row r="51" spans="2:11" ht="19.899999999999999" customHeight="1">
      <c r="B51" s="83" t="s">
        <v>164</v>
      </c>
      <c r="C51" s="525" t="s">
        <v>327</v>
      </c>
      <c r="D51" s="526"/>
      <c r="E51" s="527"/>
      <c r="F51" s="57" t="s">
        <v>306</v>
      </c>
      <c r="G51" s="66">
        <v>3</v>
      </c>
      <c r="H51" s="59">
        <f t="shared" si="0"/>
        <v>462000</v>
      </c>
      <c r="I51" s="60">
        <f t="shared" si="1"/>
        <v>1386000</v>
      </c>
      <c r="K51" s="61">
        <v>350000</v>
      </c>
    </row>
    <row r="52" spans="2:11" ht="19.899999999999999" customHeight="1">
      <c r="B52" s="83" t="s">
        <v>165</v>
      </c>
      <c r="C52" s="525" t="s">
        <v>253</v>
      </c>
      <c r="D52" s="526"/>
      <c r="E52" s="527"/>
      <c r="F52" s="57" t="s">
        <v>308</v>
      </c>
      <c r="G52" s="66">
        <v>5</v>
      </c>
      <c r="H52" s="59">
        <f t="shared" si="0"/>
        <v>46200</v>
      </c>
      <c r="I52" s="60">
        <f t="shared" si="1"/>
        <v>231000</v>
      </c>
      <c r="K52" s="61">
        <v>35000</v>
      </c>
    </row>
    <row r="53" spans="2:11" ht="19.899999999999999" customHeight="1">
      <c r="B53" s="83" t="s">
        <v>166</v>
      </c>
      <c r="C53" s="525" t="s">
        <v>254</v>
      </c>
      <c r="D53" s="526"/>
      <c r="E53" s="527"/>
      <c r="F53" s="57" t="s">
        <v>308</v>
      </c>
      <c r="G53" s="66">
        <v>70</v>
      </c>
      <c r="H53" s="59">
        <f t="shared" si="0"/>
        <v>330000</v>
      </c>
      <c r="I53" s="60">
        <f t="shared" si="1"/>
        <v>23100000</v>
      </c>
      <c r="K53" s="61">
        <v>250000</v>
      </c>
    </row>
    <row r="54" spans="2:11" ht="33.4" customHeight="1">
      <c r="B54" s="83" t="s">
        <v>167</v>
      </c>
      <c r="C54" s="525" t="s">
        <v>328</v>
      </c>
      <c r="D54" s="526"/>
      <c r="E54" s="527"/>
      <c r="F54" s="57" t="s">
        <v>310</v>
      </c>
      <c r="G54" s="66">
        <v>140</v>
      </c>
      <c r="H54" s="59">
        <f t="shared" si="0"/>
        <v>132000</v>
      </c>
      <c r="I54" s="60">
        <f t="shared" si="1"/>
        <v>18480000</v>
      </c>
      <c r="K54" s="61">
        <v>100000</v>
      </c>
    </row>
    <row r="55" spans="2:11" ht="19.899999999999999" customHeight="1">
      <c r="B55" s="83" t="s">
        <v>168</v>
      </c>
      <c r="C55" s="525" t="s">
        <v>255</v>
      </c>
      <c r="D55" s="526"/>
      <c r="E55" s="527"/>
      <c r="F55" s="57" t="s">
        <v>316</v>
      </c>
      <c r="G55" s="66">
        <v>4</v>
      </c>
      <c r="H55" s="59">
        <f t="shared" si="0"/>
        <v>3300000</v>
      </c>
      <c r="I55" s="60">
        <f t="shared" si="1"/>
        <v>13200000</v>
      </c>
      <c r="K55" s="61">
        <v>2500000</v>
      </c>
    </row>
    <row r="56" spans="2:11" s="80" customFormat="1" ht="19.899999999999999" customHeight="1">
      <c r="B56" s="83" t="s">
        <v>329</v>
      </c>
      <c r="C56" s="525" t="s">
        <v>256</v>
      </c>
      <c r="D56" s="526"/>
      <c r="E56" s="527"/>
      <c r="F56" s="57" t="s">
        <v>310</v>
      </c>
      <c r="G56" s="65">
        <v>15</v>
      </c>
      <c r="H56" s="59">
        <f t="shared" si="0"/>
        <v>178200</v>
      </c>
      <c r="I56" s="60">
        <f t="shared" si="1"/>
        <v>2673000</v>
      </c>
      <c r="K56" s="81">
        <v>135000</v>
      </c>
    </row>
    <row r="57" spans="2:11" s="80" customFormat="1" ht="28.9" customHeight="1">
      <c r="B57" s="83" t="s">
        <v>169</v>
      </c>
      <c r="C57" s="525" t="s">
        <v>257</v>
      </c>
      <c r="D57" s="526"/>
      <c r="E57" s="527"/>
      <c r="F57" s="57" t="s">
        <v>310</v>
      </c>
      <c r="G57" s="84">
        <v>53</v>
      </c>
      <c r="H57" s="59">
        <f t="shared" si="0"/>
        <v>561000</v>
      </c>
      <c r="I57" s="60">
        <f t="shared" si="1"/>
        <v>29733000</v>
      </c>
      <c r="K57" s="81">
        <v>425000</v>
      </c>
    </row>
    <row r="58" spans="2:11" s="80" customFormat="1" ht="28.9" customHeight="1">
      <c r="B58" s="83" t="s">
        <v>170</v>
      </c>
      <c r="C58" s="525" t="s">
        <v>258</v>
      </c>
      <c r="D58" s="526"/>
      <c r="E58" s="527"/>
      <c r="F58" s="57" t="s">
        <v>310</v>
      </c>
      <c r="G58" s="84">
        <v>63</v>
      </c>
      <c r="H58" s="59">
        <f t="shared" si="0"/>
        <v>673200</v>
      </c>
      <c r="I58" s="60">
        <f t="shared" si="1"/>
        <v>42411600</v>
      </c>
      <c r="K58" s="81">
        <v>510000</v>
      </c>
    </row>
    <row r="59" spans="2:11" s="80" customFormat="1" ht="19.899999999999999" customHeight="1">
      <c r="B59" s="83" t="s">
        <v>171</v>
      </c>
      <c r="C59" s="525" t="s">
        <v>259</v>
      </c>
      <c r="D59" s="526"/>
      <c r="E59" s="527"/>
      <c r="F59" s="57" t="s">
        <v>310</v>
      </c>
      <c r="G59" s="65">
        <v>47</v>
      </c>
      <c r="H59" s="59">
        <f t="shared" si="0"/>
        <v>686400</v>
      </c>
      <c r="I59" s="60">
        <f t="shared" si="1"/>
        <v>32260800</v>
      </c>
      <c r="K59" s="81">
        <v>520000</v>
      </c>
    </row>
    <row r="60" spans="2:11" s="80" customFormat="1" ht="28.9" customHeight="1">
      <c r="B60" s="83" t="s">
        <v>172</v>
      </c>
      <c r="C60" s="525" t="s">
        <v>260</v>
      </c>
      <c r="D60" s="526"/>
      <c r="E60" s="527"/>
      <c r="F60" s="57" t="s">
        <v>310</v>
      </c>
      <c r="G60" s="66">
        <v>54</v>
      </c>
      <c r="H60" s="59">
        <f t="shared" si="0"/>
        <v>343200</v>
      </c>
      <c r="I60" s="60">
        <f t="shared" si="1"/>
        <v>18532800</v>
      </c>
      <c r="K60" s="81">
        <v>260000</v>
      </c>
    </row>
    <row r="61" spans="2:11" s="80" customFormat="1" ht="29.65" customHeight="1">
      <c r="B61" s="83" t="s">
        <v>173</v>
      </c>
      <c r="C61" s="525" t="s">
        <v>261</v>
      </c>
      <c r="D61" s="526"/>
      <c r="E61" s="527"/>
      <c r="F61" s="57" t="s">
        <v>308</v>
      </c>
      <c r="G61" s="78">
        <v>30</v>
      </c>
      <c r="H61" s="59">
        <f t="shared" si="0"/>
        <v>191400</v>
      </c>
      <c r="I61" s="60">
        <f t="shared" si="1"/>
        <v>5742000</v>
      </c>
      <c r="K61" s="81">
        <v>145000</v>
      </c>
    </row>
    <row r="62" spans="2:11" s="80" customFormat="1" ht="34.9" customHeight="1">
      <c r="B62" s="83" t="s">
        <v>174</v>
      </c>
      <c r="C62" s="525" t="s">
        <v>262</v>
      </c>
      <c r="D62" s="526"/>
      <c r="E62" s="527"/>
      <c r="F62" s="57" t="s">
        <v>308</v>
      </c>
      <c r="G62" s="78">
        <v>33</v>
      </c>
      <c r="H62" s="59">
        <f t="shared" si="0"/>
        <v>63360</v>
      </c>
      <c r="I62" s="60">
        <f t="shared" si="1"/>
        <v>2090880</v>
      </c>
      <c r="K62" s="81">
        <v>48000</v>
      </c>
    </row>
    <row r="63" spans="2:11" s="80" customFormat="1" ht="19.899999999999999" customHeight="1">
      <c r="B63" s="83" t="s">
        <v>175</v>
      </c>
      <c r="C63" s="525" t="s">
        <v>263</v>
      </c>
      <c r="D63" s="526"/>
      <c r="E63" s="527"/>
      <c r="F63" s="57" t="s">
        <v>308</v>
      </c>
      <c r="G63" s="78">
        <v>63</v>
      </c>
      <c r="H63" s="59">
        <f t="shared" si="0"/>
        <v>85800</v>
      </c>
      <c r="I63" s="60">
        <f t="shared" si="1"/>
        <v>5405400</v>
      </c>
      <c r="K63" s="81">
        <v>65000</v>
      </c>
    </row>
    <row r="64" spans="2:11" ht="19.899999999999999" customHeight="1">
      <c r="B64" s="83" t="s">
        <v>176</v>
      </c>
      <c r="C64" s="525" t="s">
        <v>264</v>
      </c>
      <c r="D64" s="526"/>
      <c r="E64" s="527"/>
      <c r="F64" s="57" t="s">
        <v>308</v>
      </c>
      <c r="G64" s="78">
        <v>250</v>
      </c>
      <c r="H64" s="59">
        <f t="shared" si="0"/>
        <v>178200</v>
      </c>
      <c r="I64" s="60">
        <f t="shared" si="1"/>
        <v>44550000</v>
      </c>
      <c r="K64" s="61">
        <v>135000</v>
      </c>
    </row>
    <row r="65" spans="2:16" ht="19.899999999999999" customHeight="1">
      <c r="B65" s="83" t="s">
        <v>177</v>
      </c>
      <c r="C65" s="525" t="s">
        <v>330</v>
      </c>
      <c r="D65" s="526"/>
      <c r="E65" s="527"/>
      <c r="F65" s="57" t="s">
        <v>308</v>
      </c>
      <c r="G65" s="78">
        <v>220</v>
      </c>
      <c r="H65" s="59">
        <f t="shared" si="0"/>
        <v>46200</v>
      </c>
      <c r="I65" s="60">
        <f t="shared" si="1"/>
        <v>10164000</v>
      </c>
      <c r="K65" s="61">
        <v>35000</v>
      </c>
    </row>
    <row r="66" spans="2:16" ht="19.899999999999999" customHeight="1">
      <c r="B66" s="83" t="s">
        <v>178</v>
      </c>
      <c r="C66" s="525" t="s">
        <v>265</v>
      </c>
      <c r="D66" s="526"/>
      <c r="E66" s="527"/>
      <c r="F66" s="57" t="s">
        <v>310</v>
      </c>
      <c r="G66" s="78">
        <v>300</v>
      </c>
      <c r="H66" s="59">
        <f t="shared" si="0"/>
        <v>501600</v>
      </c>
      <c r="I66" s="60">
        <f t="shared" si="1"/>
        <v>150480000</v>
      </c>
      <c r="K66" s="61">
        <v>380000</v>
      </c>
    </row>
    <row r="67" spans="2:16" ht="19.899999999999999" customHeight="1">
      <c r="B67" s="83" t="s">
        <v>179</v>
      </c>
      <c r="C67" s="525" t="s">
        <v>266</v>
      </c>
      <c r="D67" s="526"/>
      <c r="E67" s="527"/>
      <c r="F67" s="57" t="s">
        <v>310</v>
      </c>
      <c r="G67" s="78">
        <v>40</v>
      </c>
      <c r="H67" s="59">
        <f t="shared" si="0"/>
        <v>1082400</v>
      </c>
      <c r="I67" s="60">
        <f t="shared" si="1"/>
        <v>43296000</v>
      </c>
      <c r="K67" s="61">
        <v>820000</v>
      </c>
    </row>
    <row r="68" spans="2:16" ht="19.899999999999999" customHeight="1">
      <c r="B68" s="83" t="s">
        <v>180</v>
      </c>
      <c r="C68" s="525" t="s">
        <v>267</v>
      </c>
      <c r="D68" s="526"/>
      <c r="E68" s="527"/>
      <c r="F68" s="57" t="s">
        <v>310</v>
      </c>
      <c r="G68" s="79">
        <v>70</v>
      </c>
      <c r="H68" s="59">
        <f t="shared" si="0"/>
        <v>138600</v>
      </c>
      <c r="I68" s="60">
        <f t="shared" si="1"/>
        <v>9702000</v>
      </c>
      <c r="K68" s="61">
        <v>105000</v>
      </c>
    </row>
    <row r="69" spans="2:16" ht="19.899999999999999" customHeight="1">
      <c r="B69" s="83" t="s">
        <v>331</v>
      </c>
      <c r="C69" s="525" t="s">
        <v>268</v>
      </c>
      <c r="D69" s="526"/>
      <c r="E69" s="527"/>
      <c r="F69" s="57" t="s">
        <v>308</v>
      </c>
      <c r="G69" s="79">
        <v>10</v>
      </c>
      <c r="H69" s="59">
        <f t="shared" si="0"/>
        <v>59400</v>
      </c>
      <c r="I69" s="60">
        <f t="shared" si="1"/>
        <v>594000</v>
      </c>
      <c r="K69" s="61">
        <v>45000</v>
      </c>
    </row>
    <row r="70" spans="2:16" ht="29.65" customHeight="1">
      <c r="B70" s="83" t="s">
        <v>181</v>
      </c>
      <c r="C70" s="525" t="s">
        <v>269</v>
      </c>
      <c r="D70" s="526"/>
      <c r="E70" s="527"/>
      <c r="F70" s="57" t="s">
        <v>308</v>
      </c>
      <c r="G70" s="66">
        <v>50</v>
      </c>
      <c r="H70" s="59">
        <f t="shared" si="0"/>
        <v>726000</v>
      </c>
      <c r="I70" s="60">
        <f t="shared" si="1"/>
        <v>36300000</v>
      </c>
      <c r="K70" s="61">
        <v>550000</v>
      </c>
    </row>
    <row r="71" spans="2:16" ht="29.65" customHeight="1">
      <c r="B71" s="83" t="s">
        <v>332</v>
      </c>
      <c r="C71" s="525" t="s">
        <v>270</v>
      </c>
      <c r="D71" s="526"/>
      <c r="E71" s="527"/>
      <c r="F71" s="57" t="s">
        <v>310</v>
      </c>
      <c r="G71" s="66">
        <v>7</v>
      </c>
      <c r="H71" s="59">
        <f t="shared" si="0"/>
        <v>1300200</v>
      </c>
      <c r="I71" s="60">
        <f t="shared" si="1"/>
        <v>9101400</v>
      </c>
      <c r="K71" s="61">
        <v>985000</v>
      </c>
    </row>
    <row r="72" spans="2:16" ht="29.65" customHeight="1">
      <c r="B72" s="83" t="s">
        <v>182</v>
      </c>
      <c r="C72" s="525" t="s">
        <v>271</v>
      </c>
      <c r="D72" s="526"/>
      <c r="E72" s="527"/>
      <c r="F72" s="57" t="s">
        <v>310</v>
      </c>
      <c r="G72" s="66">
        <v>2</v>
      </c>
      <c r="H72" s="59">
        <f t="shared" si="0"/>
        <v>726000</v>
      </c>
      <c r="I72" s="60">
        <f t="shared" si="1"/>
        <v>1452000</v>
      </c>
      <c r="K72" s="61">
        <v>550000</v>
      </c>
    </row>
    <row r="73" spans="2:16" ht="37.5" customHeight="1">
      <c r="B73" s="83" t="s">
        <v>183</v>
      </c>
      <c r="C73" s="525" t="s">
        <v>272</v>
      </c>
      <c r="D73" s="526"/>
      <c r="E73" s="527"/>
      <c r="F73" s="57" t="s">
        <v>310</v>
      </c>
      <c r="G73" s="66">
        <v>150</v>
      </c>
      <c r="H73" s="59">
        <f t="shared" ref="H73:H83" si="2">+K73*1.32</f>
        <v>1221000</v>
      </c>
      <c r="I73" s="60">
        <f t="shared" ref="I73:I84" si="3">+G73*H73</f>
        <v>183150000</v>
      </c>
      <c r="K73" s="61">
        <v>925000</v>
      </c>
    </row>
    <row r="74" spans="2:16" s="80" customFormat="1" ht="33.75" customHeight="1">
      <c r="B74" s="83" t="s">
        <v>184</v>
      </c>
      <c r="C74" s="525" t="s">
        <v>273</v>
      </c>
      <c r="D74" s="526"/>
      <c r="E74" s="527"/>
      <c r="F74" s="57" t="s">
        <v>310</v>
      </c>
      <c r="G74" s="66">
        <v>128</v>
      </c>
      <c r="H74" s="59">
        <f t="shared" si="2"/>
        <v>2904000</v>
      </c>
      <c r="I74" s="60">
        <f t="shared" si="3"/>
        <v>371712000</v>
      </c>
      <c r="K74" s="81">
        <v>2200000</v>
      </c>
    </row>
    <row r="75" spans="2:16" s="51" customFormat="1" ht="46.15" customHeight="1">
      <c r="B75" s="83" t="s">
        <v>185</v>
      </c>
      <c r="C75" s="551" t="s">
        <v>274</v>
      </c>
      <c r="D75" s="552"/>
      <c r="E75" s="553"/>
      <c r="F75" s="57" t="s">
        <v>308</v>
      </c>
      <c r="G75" s="65">
        <v>7</v>
      </c>
      <c r="H75" s="59">
        <f t="shared" si="2"/>
        <v>2224200</v>
      </c>
      <c r="I75" s="60">
        <f t="shared" si="3"/>
        <v>15569400</v>
      </c>
      <c r="J75" s="44"/>
      <c r="K75" s="61">
        <v>1685000</v>
      </c>
      <c r="L75" s="44"/>
      <c r="M75" s="44"/>
      <c r="N75" s="44"/>
      <c r="O75" s="44"/>
      <c r="P75" s="44"/>
    </row>
    <row r="76" spans="2:16" ht="25.9" customHeight="1">
      <c r="B76" s="83" t="s">
        <v>186</v>
      </c>
      <c r="C76" s="525" t="s">
        <v>275</v>
      </c>
      <c r="D76" s="526"/>
      <c r="E76" s="527"/>
      <c r="F76" s="57" t="s">
        <v>310</v>
      </c>
      <c r="G76" s="65">
        <v>12</v>
      </c>
      <c r="H76" s="59">
        <f t="shared" si="2"/>
        <v>627000</v>
      </c>
      <c r="I76" s="60">
        <f t="shared" si="3"/>
        <v>7524000</v>
      </c>
      <c r="K76" s="61">
        <v>475000</v>
      </c>
    </row>
    <row r="77" spans="2:16" ht="42.4" customHeight="1">
      <c r="B77" s="83" t="s">
        <v>187</v>
      </c>
      <c r="C77" s="525" t="s">
        <v>276</v>
      </c>
      <c r="D77" s="526"/>
      <c r="E77" s="527"/>
      <c r="F77" s="57" t="s">
        <v>308</v>
      </c>
      <c r="G77" s="66">
        <v>100</v>
      </c>
      <c r="H77" s="59">
        <f t="shared" si="2"/>
        <v>2409000</v>
      </c>
      <c r="I77" s="60">
        <f t="shared" si="3"/>
        <v>240900000</v>
      </c>
      <c r="K77" s="61">
        <v>1825000</v>
      </c>
    </row>
    <row r="78" spans="2:16" s="80" customFormat="1" ht="28.15" customHeight="1">
      <c r="B78" s="83" t="s">
        <v>188</v>
      </c>
      <c r="C78" s="548" t="s">
        <v>277</v>
      </c>
      <c r="D78" s="549"/>
      <c r="E78" s="550"/>
      <c r="F78" s="57" t="s">
        <v>310</v>
      </c>
      <c r="G78" s="66">
        <v>70</v>
      </c>
      <c r="H78" s="59">
        <f t="shared" si="2"/>
        <v>125400</v>
      </c>
      <c r="I78" s="60">
        <f t="shared" si="3"/>
        <v>8778000</v>
      </c>
      <c r="K78" s="81">
        <v>95000</v>
      </c>
    </row>
    <row r="79" spans="2:16" s="80" customFormat="1" ht="53.25" customHeight="1">
      <c r="B79" s="83" t="s">
        <v>189</v>
      </c>
      <c r="C79" s="548" t="s">
        <v>278</v>
      </c>
      <c r="D79" s="549"/>
      <c r="E79" s="550"/>
      <c r="F79" s="57" t="s">
        <v>310</v>
      </c>
      <c r="G79" s="66">
        <v>200</v>
      </c>
      <c r="H79" s="59">
        <f t="shared" si="2"/>
        <v>429000</v>
      </c>
      <c r="I79" s="60">
        <f t="shared" si="3"/>
        <v>85800000</v>
      </c>
      <c r="K79" s="81">
        <v>325000</v>
      </c>
    </row>
    <row r="80" spans="2:16" s="80" customFormat="1" ht="49.5" customHeight="1">
      <c r="B80" s="83" t="s">
        <v>190</v>
      </c>
      <c r="C80" s="548" t="s">
        <v>279</v>
      </c>
      <c r="D80" s="549"/>
      <c r="E80" s="550"/>
      <c r="F80" s="57" t="s">
        <v>310</v>
      </c>
      <c r="G80" s="72">
        <v>5</v>
      </c>
      <c r="H80" s="59">
        <f t="shared" si="2"/>
        <v>429000</v>
      </c>
      <c r="I80" s="60">
        <f t="shared" si="3"/>
        <v>2145000</v>
      </c>
      <c r="K80" s="81">
        <v>325000</v>
      </c>
    </row>
    <row r="81" spans="1:13" s="80" customFormat="1" ht="30" customHeight="1">
      <c r="B81" s="83" t="s">
        <v>191</v>
      </c>
      <c r="C81" s="525" t="s">
        <v>280</v>
      </c>
      <c r="D81" s="526"/>
      <c r="E81" s="527"/>
      <c r="F81" s="57" t="s">
        <v>306</v>
      </c>
      <c r="G81" s="78">
        <v>170</v>
      </c>
      <c r="H81" s="59">
        <f t="shared" si="2"/>
        <v>72600</v>
      </c>
      <c r="I81" s="60">
        <f t="shared" si="3"/>
        <v>12342000</v>
      </c>
      <c r="K81" s="81">
        <v>55000</v>
      </c>
    </row>
    <row r="82" spans="1:13" s="80" customFormat="1" ht="31.9" customHeight="1">
      <c r="B82" s="83" t="s">
        <v>192</v>
      </c>
      <c r="C82" s="525" t="s">
        <v>281</v>
      </c>
      <c r="D82" s="526"/>
      <c r="E82" s="527"/>
      <c r="F82" s="57" t="s">
        <v>306</v>
      </c>
      <c r="G82" s="72">
        <v>40</v>
      </c>
      <c r="H82" s="59">
        <f t="shared" si="2"/>
        <v>2970000</v>
      </c>
      <c r="I82" s="60">
        <f t="shared" si="3"/>
        <v>118800000</v>
      </c>
      <c r="K82" s="81">
        <v>2250000</v>
      </c>
    </row>
    <row r="83" spans="1:13" s="80" customFormat="1" ht="29.65" customHeight="1">
      <c r="B83" s="83" t="s">
        <v>333</v>
      </c>
      <c r="C83" s="525" t="s">
        <v>216</v>
      </c>
      <c r="D83" s="526"/>
      <c r="E83" s="527"/>
      <c r="F83" s="57" t="s">
        <v>310</v>
      </c>
      <c r="G83" s="66">
        <v>7</v>
      </c>
      <c r="H83" s="59">
        <f t="shared" si="2"/>
        <v>4620000</v>
      </c>
      <c r="I83" s="60">
        <f t="shared" si="3"/>
        <v>32340000</v>
      </c>
      <c r="K83" s="81">
        <v>3500000</v>
      </c>
    </row>
    <row r="84" spans="1:13" s="80" customFormat="1" ht="19.899999999999999" customHeight="1">
      <c r="B84" s="83" t="s">
        <v>334</v>
      </c>
      <c r="C84" s="525" t="s">
        <v>335</v>
      </c>
      <c r="D84" s="526"/>
      <c r="E84" s="527"/>
      <c r="F84" s="57" t="s">
        <v>306</v>
      </c>
      <c r="G84" s="78">
        <v>21</v>
      </c>
      <c r="H84" s="59">
        <f>+K84*1.32</f>
        <v>165000</v>
      </c>
      <c r="I84" s="60">
        <f t="shared" si="3"/>
        <v>3465000</v>
      </c>
      <c r="K84" s="81">
        <v>125000</v>
      </c>
    </row>
    <row r="85" spans="1:13" ht="19.899999999999999" customHeight="1">
      <c r="B85" s="560" t="s">
        <v>336</v>
      </c>
      <c r="C85" s="561"/>
      <c r="D85" s="561"/>
      <c r="E85" s="561"/>
      <c r="F85" s="561"/>
      <c r="G85" s="561"/>
      <c r="H85" s="561"/>
      <c r="I85" s="85">
        <f>SUM(I8:I84)</f>
        <v>6625349280</v>
      </c>
      <c r="K85" s="61">
        <f>+I85-I44</f>
        <v>4368149280</v>
      </c>
      <c r="M85" s="45">
        <f>+K85*0.3</f>
        <v>1310444784</v>
      </c>
    </row>
    <row r="86" spans="1:13" ht="15">
      <c r="B86" s="562" t="s">
        <v>337</v>
      </c>
      <c r="C86" s="563"/>
      <c r="D86" s="563"/>
      <c r="E86" s="563"/>
      <c r="F86" s="563"/>
      <c r="G86" s="563"/>
      <c r="H86" s="86">
        <v>0.19</v>
      </c>
      <c r="I86" s="87">
        <f>+H86*I92*I85</f>
        <v>62940818.160000011</v>
      </c>
      <c r="K86" s="61">
        <f>+I86+K85</f>
        <v>4431090098.1599998</v>
      </c>
      <c r="M86" s="45">
        <f>+K85*0.7</f>
        <v>3057704496</v>
      </c>
    </row>
    <row r="87" spans="1:13" ht="19.899999999999999" customHeight="1" thickBot="1">
      <c r="B87" s="564" t="s">
        <v>338</v>
      </c>
      <c r="C87" s="565"/>
      <c r="D87" s="565"/>
      <c r="E87" s="565"/>
      <c r="F87" s="565"/>
      <c r="G87" s="565"/>
      <c r="H87" s="565"/>
      <c r="I87" s="88">
        <f>+I85+I86</f>
        <v>6688290098.1599998</v>
      </c>
    </row>
    <row r="88" spans="1:13" ht="19.899999999999999" customHeight="1" thickBot="1">
      <c r="A88" s="89"/>
      <c r="B88" s="566" t="s">
        <v>339</v>
      </c>
      <c r="C88" s="567"/>
      <c r="D88" s="567"/>
      <c r="E88" s="567"/>
      <c r="F88" s="567"/>
      <c r="G88" s="567"/>
      <c r="H88" s="567"/>
      <c r="I88" s="90"/>
    </row>
    <row r="89" spans="1:13" ht="19.899999999999999" customHeight="1">
      <c r="B89" s="568" t="s">
        <v>340</v>
      </c>
      <c r="C89" s="569"/>
      <c r="D89" s="569"/>
      <c r="E89" s="569"/>
      <c r="F89" s="569"/>
      <c r="G89" s="570"/>
      <c r="H89" s="570"/>
      <c r="I89" s="91" t="s">
        <v>341</v>
      </c>
    </row>
    <row r="90" spans="1:13" ht="36.4" customHeight="1">
      <c r="B90" s="554" t="s">
        <v>342</v>
      </c>
      <c r="C90" s="555"/>
      <c r="D90" s="555"/>
      <c r="E90" s="555"/>
      <c r="F90" s="555"/>
      <c r="G90" s="92"/>
      <c r="H90" s="93" t="s">
        <v>343</v>
      </c>
      <c r="I90" s="94">
        <v>0.26</v>
      </c>
    </row>
    <row r="91" spans="1:13" ht="27" customHeight="1">
      <c r="B91" s="554" t="s">
        <v>344</v>
      </c>
      <c r="C91" s="555"/>
      <c r="D91" s="555"/>
      <c r="E91" s="555"/>
      <c r="F91" s="555"/>
      <c r="G91" s="95"/>
      <c r="H91" s="93" t="s">
        <v>345</v>
      </c>
      <c r="I91" s="94">
        <v>0.01</v>
      </c>
    </row>
    <row r="92" spans="1:13" ht="78" customHeight="1">
      <c r="B92" s="556"/>
      <c r="C92" s="557"/>
      <c r="D92" s="557"/>
      <c r="E92" s="557"/>
      <c r="F92" s="557"/>
      <c r="G92" s="92"/>
      <c r="H92" s="93" t="s">
        <v>346</v>
      </c>
      <c r="I92" s="94">
        <v>0.05</v>
      </c>
    </row>
    <row r="93" spans="1:13" ht="20.65" customHeight="1" thickBot="1">
      <c r="B93" s="558"/>
      <c r="C93" s="559"/>
      <c r="D93" s="559"/>
      <c r="E93" s="559"/>
      <c r="F93" s="559"/>
      <c r="G93" s="96"/>
      <c r="H93" s="97" t="s">
        <v>347</v>
      </c>
      <c r="I93" s="98">
        <f>SUM(I90:I92)</f>
        <v>0.32</v>
      </c>
    </row>
    <row r="94" spans="1:13" ht="20.65" customHeight="1">
      <c r="B94" s="99"/>
      <c r="C94" s="99"/>
      <c r="D94" s="99"/>
      <c r="E94" s="99"/>
      <c r="F94" s="99"/>
      <c r="G94" s="100"/>
      <c r="H94" s="101"/>
      <c r="I94" s="102"/>
    </row>
    <row r="95" spans="1:13" ht="20.65" customHeight="1" thickBot="1">
      <c r="E95" s="99"/>
      <c r="F95" s="99"/>
      <c r="G95" s="100"/>
      <c r="H95" s="101"/>
      <c r="I95" s="101"/>
    </row>
    <row r="96" spans="1:13" ht="20.65" customHeight="1">
      <c r="D96" s="103" t="s">
        <v>348</v>
      </c>
      <c r="E96" s="104" t="s">
        <v>349</v>
      </c>
      <c r="I96" s="44"/>
    </row>
    <row r="97" spans="4:9" ht="20.65" customHeight="1">
      <c r="D97" s="105" t="s">
        <v>350</v>
      </c>
      <c r="E97" s="106" t="s">
        <v>351</v>
      </c>
      <c r="I97" s="44"/>
    </row>
    <row r="98" spans="4:9" ht="20.65" customHeight="1">
      <c r="D98" s="105" t="s">
        <v>352</v>
      </c>
      <c r="E98" s="106">
        <v>3224671880</v>
      </c>
      <c r="I98" s="44"/>
    </row>
    <row r="99" spans="4:9" ht="20.65" customHeight="1">
      <c r="D99" s="105" t="s">
        <v>353</v>
      </c>
      <c r="E99" s="107" t="s">
        <v>354</v>
      </c>
      <c r="I99" s="44"/>
    </row>
    <row r="100" spans="4:9" ht="20.65" customHeight="1">
      <c r="D100" s="105" t="s">
        <v>355</v>
      </c>
      <c r="E100" s="106">
        <v>3224671880</v>
      </c>
      <c r="I100" s="44"/>
    </row>
    <row r="101" spans="4:9" ht="20.65" customHeight="1" thickBot="1">
      <c r="D101" s="108" t="s">
        <v>356</v>
      </c>
      <c r="E101" s="109" t="s">
        <v>357</v>
      </c>
      <c r="I101" s="44"/>
    </row>
    <row r="102" spans="4:9" ht="13.15" customHeight="1">
      <c r="I102" s="101"/>
    </row>
    <row r="103" spans="4:9">
      <c r="I103" s="44"/>
    </row>
    <row r="104" spans="4:9">
      <c r="I104" s="44"/>
    </row>
    <row r="105" spans="4:9">
      <c r="E105" s="44" t="s">
        <v>358</v>
      </c>
      <c r="I105" s="44"/>
    </row>
    <row r="106" spans="4:9">
      <c r="E106" s="44" t="s">
        <v>359</v>
      </c>
      <c r="I106" s="44"/>
    </row>
    <row r="107" spans="4:9">
      <c r="E107" s="44" t="s">
        <v>360</v>
      </c>
      <c r="I107" s="44"/>
    </row>
    <row r="108" spans="4:9">
      <c r="I108" s="44"/>
    </row>
    <row r="109" spans="4:9">
      <c r="I109" s="101"/>
    </row>
    <row r="110" spans="4:9">
      <c r="I110" s="44"/>
    </row>
  </sheetData>
  <mergeCells count="94">
    <mergeCell ref="B90:F90"/>
    <mergeCell ref="B91:F91"/>
    <mergeCell ref="B92:F92"/>
    <mergeCell ref="B93:F93"/>
    <mergeCell ref="B85:H85"/>
    <mergeCell ref="B86:G86"/>
    <mergeCell ref="B87:H87"/>
    <mergeCell ref="B88:H88"/>
    <mergeCell ref="B89:F89"/>
    <mergeCell ref="G89:H89"/>
    <mergeCell ref="C84:E84"/>
    <mergeCell ref="C73:E73"/>
    <mergeCell ref="C74:E74"/>
    <mergeCell ref="C75:E75"/>
    <mergeCell ref="C76:E76"/>
    <mergeCell ref="C77:E77"/>
    <mergeCell ref="C78:E78"/>
    <mergeCell ref="C79:E79"/>
    <mergeCell ref="C80:E80"/>
    <mergeCell ref="C81:E81"/>
    <mergeCell ref="C82:E82"/>
    <mergeCell ref="C83:E83"/>
    <mergeCell ref="C72:E72"/>
    <mergeCell ref="C61:E61"/>
    <mergeCell ref="C62:E62"/>
    <mergeCell ref="C63:E63"/>
    <mergeCell ref="C64:E64"/>
    <mergeCell ref="C65:E65"/>
    <mergeCell ref="C66:E66"/>
    <mergeCell ref="C67:E67"/>
    <mergeCell ref="C68:E68"/>
    <mergeCell ref="C69:E69"/>
    <mergeCell ref="C70:E70"/>
    <mergeCell ref="C71:E71"/>
    <mergeCell ref="C60:E60"/>
    <mergeCell ref="C49:E49"/>
    <mergeCell ref="C50:E50"/>
    <mergeCell ref="C51:E51"/>
    <mergeCell ref="C52:E52"/>
    <mergeCell ref="C53:E53"/>
    <mergeCell ref="C54:E54"/>
    <mergeCell ref="C55:E55"/>
    <mergeCell ref="C56:E56"/>
    <mergeCell ref="C57:E57"/>
    <mergeCell ref="C58:E58"/>
    <mergeCell ref="C59:E59"/>
    <mergeCell ref="C48:E48"/>
    <mergeCell ref="C37:E37"/>
    <mergeCell ref="C38:E38"/>
    <mergeCell ref="C39:E39"/>
    <mergeCell ref="C40:E40"/>
    <mergeCell ref="C41:E41"/>
    <mergeCell ref="C42:E42"/>
    <mergeCell ref="C43:E43"/>
    <mergeCell ref="C44:E44"/>
    <mergeCell ref="C45:E45"/>
    <mergeCell ref="C46:E46"/>
    <mergeCell ref="C47:E47"/>
    <mergeCell ref="C36:E36"/>
    <mergeCell ref="C25:E25"/>
    <mergeCell ref="C26:E26"/>
    <mergeCell ref="C27:E27"/>
    <mergeCell ref="C28:E28"/>
    <mergeCell ref="C29:E29"/>
    <mergeCell ref="C30:E30"/>
    <mergeCell ref="C31:E31"/>
    <mergeCell ref="C32:E32"/>
    <mergeCell ref="C33:E33"/>
    <mergeCell ref="C34:E34"/>
    <mergeCell ref="C35:E35"/>
    <mergeCell ref="C24:E24"/>
    <mergeCell ref="C13:E13"/>
    <mergeCell ref="C14:E14"/>
    <mergeCell ref="C15:E15"/>
    <mergeCell ref="C16:E16"/>
    <mergeCell ref="C17:E17"/>
    <mergeCell ref="C18:E18"/>
    <mergeCell ref="C19:E19"/>
    <mergeCell ref="C20:E20"/>
    <mergeCell ref="C21:E21"/>
    <mergeCell ref="C22:E22"/>
    <mergeCell ref="C23:E23"/>
    <mergeCell ref="C12:E12"/>
    <mergeCell ref="B2:D4"/>
    <mergeCell ref="E2:I2"/>
    <mergeCell ref="E3:I3"/>
    <mergeCell ref="F4:H4"/>
    <mergeCell ref="B5:I5"/>
    <mergeCell ref="C6:E6"/>
    <mergeCell ref="C7:E7"/>
    <mergeCell ref="C8:E8"/>
    <mergeCell ref="C9:E9"/>
    <mergeCell ref="C10:E10"/>
    <mergeCell ref="C11:E11"/>
  </mergeCells>
  <hyperlinks>
    <hyperlink ref="E99" r:id="rId1" xr:uid="{67DBEFEB-A085-490C-ADE7-C37D61D3A0AC}"/>
  </hyperlinks>
  <printOptions horizontalCentered="1" verticalCentered="1"/>
  <pageMargins left="0.27559055118110237" right="0.19685039370078741" top="0.39370078740157483" bottom="0.57108333333333339" header="0.15748031496062992" footer="0"/>
  <pageSetup scale="10" fitToWidth="0" orientation="landscape" useFirstPageNumber="1" r:id="rId2"/>
  <headerFooter scaleWithDoc="0">
    <oddFooter xml:space="preserve">&amp;R&amp;8Pagina: &amp;N de &amp;N  
</oddFooter>
  </headerFooter>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068BB-B235-42B1-897D-033D209A2AFA}">
  <dimension ref="A1"/>
  <sheetViews>
    <sheetView topLeftCell="A46" zoomScale="80" zoomScaleNormal="80" workbookViewId="0">
      <selection activeCell="U11" sqref="U11"/>
    </sheetView>
  </sheetViews>
  <sheetFormatPr baseColWidth="10" defaultColWidth="10.7109375" defaultRowHeight="15"/>
  <sheetData/>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940EFC-6698-4C8D-93F8-C52967ADDBD5}">
  <dimension ref="A1"/>
  <sheetViews>
    <sheetView topLeftCell="A3" zoomScale="90" zoomScaleNormal="90" workbookViewId="0">
      <selection activeCell="T12" sqref="T12"/>
    </sheetView>
  </sheetViews>
  <sheetFormatPr baseColWidth="10" defaultColWidth="10.7109375"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2</vt:i4>
      </vt:variant>
    </vt:vector>
  </HeadingPairs>
  <TitlesOfParts>
    <vt:vector size="12" baseType="lpstr">
      <vt:lpstr>resumen</vt:lpstr>
      <vt:lpstr>Hoja1</vt:lpstr>
      <vt:lpstr>SEC. GENERAL-OFC.REGISTRO (2)</vt:lpstr>
      <vt:lpstr>SCYM SOLUCIONES 2023</vt:lpstr>
      <vt:lpstr>AF CONTRUCTORES 2023</vt:lpstr>
      <vt:lpstr>TELVAL SAS 2023</vt:lpstr>
      <vt:lpstr>INPAME SAS 2023</vt:lpstr>
      <vt:lpstr> INTEROBRAS 2024</vt:lpstr>
      <vt:lpstr>TELVAL 2024</vt:lpstr>
      <vt:lpstr>CTO 22001177 H4</vt:lpstr>
      <vt:lpstr>' INTEROBRAS 2024'!Área_de_impresión</vt:lpstr>
      <vt:lpstr>' INTEROBRAS 2024'!Títulos_a_imprimir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david Becerra Moreno</dc:creator>
  <cp:lastModifiedBy>Ilvar Alexis Torres Poveda</cp:lastModifiedBy>
  <dcterms:created xsi:type="dcterms:W3CDTF">2023-08-11T15:28:43Z</dcterms:created>
  <dcterms:modified xsi:type="dcterms:W3CDTF">2025-08-28T17:31:56Z</dcterms:modified>
</cp:coreProperties>
</file>